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w575\Documents\Southampton Papers\2015 4 Planar Integrated Optical Bragg Grating VOC sensor\VOC Manuscript Final\EPSRC Open Access data set\"/>
    </mc:Choice>
  </mc:AlternateContent>
  <bookViews>
    <workbookView xWindow="0" yWindow="0" windowWidth="20490" windowHeight="7755" activeTab="3"/>
  </bookViews>
  <sheets>
    <sheet name="Data for 3D plot Fig S5b" sheetId="1" r:id="rId1"/>
    <sheet name="Figure S5a" sheetId="6" r:id="rId2"/>
    <sheet name="Sheet2" sheetId="3" r:id="rId3"/>
    <sheet name="Figure S4" sheetId="5" r:id="rId4"/>
    <sheet name="Figure 2b" sheetId="4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19" i="1" l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19" i="1"/>
  <c r="P33" i="1" l="1"/>
  <c r="O29" i="1"/>
  <c r="N47" i="1"/>
  <c r="M35" i="1"/>
  <c r="L46" i="1"/>
  <c r="K35" i="1"/>
  <c r="J33" i="1"/>
  <c r="I38" i="1"/>
  <c r="H26" i="1"/>
  <c r="G34" i="1"/>
  <c r="F28" i="1"/>
  <c r="E34" i="1"/>
  <c r="D32" i="1"/>
  <c r="C35" i="1"/>
  <c r="B32" i="1"/>
  <c r="A20" i="1"/>
  <c r="W18" i="1" l="1"/>
  <c r="Z17" i="1" s="1"/>
  <c r="AA17" i="1" s="1"/>
  <c r="AB17" i="1" s="1"/>
  <c r="AC17" i="1" s="1"/>
  <c r="S17" i="1"/>
  <c r="P32" i="1"/>
  <c r="B3" i="3" l="1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2" i="3"/>
  <c r="X3" i="1" l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2" i="1"/>
  <c r="Y3" i="1" l="1"/>
  <c r="Z3" i="1" s="1"/>
  <c r="AA3" i="1" s="1"/>
  <c r="AB3" i="1" s="1"/>
  <c r="AC3" i="1" s="1"/>
  <c r="Y4" i="1"/>
  <c r="Z4" i="1" s="1"/>
  <c r="AA4" i="1" s="1"/>
  <c r="AB4" i="1" s="1"/>
  <c r="AC4" i="1" s="1"/>
  <c r="Y5" i="1"/>
  <c r="Z5" i="1" s="1"/>
  <c r="AA5" i="1" s="1"/>
  <c r="AB5" i="1" s="1"/>
  <c r="AC5" i="1" s="1"/>
  <c r="Y6" i="1"/>
  <c r="Z6" i="1" s="1"/>
  <c r="AA6" i="1" s="1"/>
  <c r="AB6" i="1" s="1"/>
  <c r="AC6" i="1" s="1"/>
  <c r="Y7" i="1"/>
  <c r="Z7" i="1" s="1"/>
  <c r="AA7" i="1" s="1"/>
  <c r="AB7" i="1" s="1"/>
  <c r="AC7" i="1" s="1"/>
  <c r="Y8" i="1"/>
  <c r="Z8" i="1" s="1"/>
  <c r="AA8" i="1" s="1"/>
  <c r="AB8" i="1" s="1"/>
  <c r="AC8" i="1" s="1"/>
  <c r="Y9" i="1"/>
  <c r="Z9" i="1" s="1"/>
  <c r="AA9" i="1" s="1"/>
  <c r="AB9" i="1" s="1"/>
  <c r="AC9" i="1" s="1"/>
  <c r="Y10" i="1"/>
  <c r="Z10" i="1" s="1"/>
  <c r="AA10" i="1" s="1"/>
  <c r="AB10" i="1" s="1"/>
  <c r="AC10" i="1" s="1"/>
  <c r="Y11" i="1"/>
  <c r="Z11" i="1" s="1"/>
  <c r="AA11" i="1" s="1"/>
  <c r="AB11" i="1" s="1"/>
  <c r="AC11" i="1" s="1"/>
  <c r="Y12" i="1"/>
  <c r="Z12" i="1" s="1"/>
  <c r="AA12" i="1" s="1"/>
  <c r="AB12" i="1" s="1"/>
  <c r="AC12" i="1" s="1"/>
  <c r="Y13" i="1"/>
  <c r="Z13" i="1" s="1"/>
  <c r="AA13" i="1" s="1"/>
  <c r="AB13" i="1" s="1"/>
  <c r="AC13" i="1" s="1"/>
  <c r="Y14" i="1"/>
  <c r="Z14" i="1" s="1"/>
  <c r="AA14" i="1" s="1"/>
  <c r="AB14" i="1" s="1"/>
  <c r="AC14" i="1" s="1"/>
  <c r="Y15" i="1"/>
  <c r="Z15" i="1" s="1"/>
  <c r="AA15" i="1" s="1"/>
  <c r="AB15" i="1" s="1"/>
  <c r="AC15" i="1" s="1"/>
  <c r="Y16" i="1"/>
  <c r="Z16" i="1" s="1"/>
  <c r="AA16" i="1" s="1"/>
  <c r="AB16" i="1" s="1"/>
  <c r="AC16" i="1" s="1"/>
  <c r="Y2" i="1"/>
  <c r="Z2" i="1" s="1"/>
  <c r="AA2" i="1" s="1"/>
  <c r="AB2" i="1" s="1"/>
  <c r="AC2" i="1" s="1"/>
  <c r="S3" i="1" l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2" i="1"/>
  <c r="O28" i="1" l="1"/>
  <c r="N46" i="1"/>
  <c r="M34" i="1"/>
  <c r="L45" i="1"/>
  <c r="K34" i="1"/>
  <c r="J32" i="1"/>
  <c r="I37" i="1"/>
  <c r="H25" i="1"/>
  <c r="G33" i="1"/>
  <c r="F27" i="1"/>
  <c r="E33" i="1"/>
  <c r="D31" i="1"/>
  <c r="C34" i="1"/>
  <c r="B31" i="1"/>
  <c r="A19" i="1"/>
</calcChain>
</file>

<file path=xl/sharedStrings.xml><?xml version="1.0" encoding="utf-8"?>
<sst xmlns="http://schemas.openxmlformats.org/spreadsheetml/2006/main" count="211" uniqueCount="118">
  <si>
    <t>Cyclohexane</t>
  </si>
  <si>
    <t>cyclohexene</t>
  </si>
  <si>
    <t>benzene</t>
  </si>
  <si>
    <t>IPA</t>
  </si>
  <si>
    <t>MeOH</t>
  </si>
  <si>
    <t>Acetone</t>
  </si>
  <si>
    <t>n-hexane</t>
  </si>
  <si>
    <t>DCM</t>
  </si>
  <si>
    <t>1,4-difluorobenzene</t>
  </si>
  <si>
    <t>carbon disulfide</t>
  </si>
  <si>
    <t>ethyl acetate</t>
  </si>
  <si>
    <t>Chloroform</t>
  </si>
  <si>
    <t>THF</t>
  </si>
  <si>
    <t>Toluene</t>
  </si>
  <si>
    <t>oct-1-ene</t>
  </si>
  <si>
    <t>cyclohexane</t>
  </si>
  <si>
    <t>acetone</t>
  </si>
  <si>
    <t>chloroform</t>
  </si>
  <si>
    <t>tetrahydrofuran</t>
  </si>
  <si>
    <t>toluene</t>
  </si>
  <si>
    <t>Solvent</t>
  </si>
  <si>
    <t>T / oC</t>
  </si>
  <si>
    <t>T / K</t>
  </si>
  <si>
    <t>A</t>
  </si>
  <si>
    <t>B</t>
  </si>
  <si>
    <t>C</t>
  </si>
  <si>
    <t>D</t>
  </si>
  <si>
    <t>ln(Pvp) = A*ln(T) + B/T + C + D*T^2</t>
  </si>
  <si>
    <t>Vapour pressure in Pa</t>
  </si>
  <si>
    <t>Vapour pressure in mmHg</t>
  </si>
  <si>
    <t>ln(Vapour pressure in kPA)</t>
  </si>
  <si>
    <t>Vapour pressure in kPa</t>
  </si>
  <si>
    <t>percent</t>
  </si>
  <si>
    <t>per mille</t>
  </si>
  <si>
    <t>dichloromethane</t>
  </si>
  <si>
    <t>isopropyl alcohol</t>
  </si>
  <si>
    <t>methanol</t>
  </si>
  <si>
    <t>Acet.</t>
  </si>
  <si>
    <t>n-hex</t>
  </si>
  <si>
    <t>CY</t>
  </si>
  <si>
    <t>CH</t>
  </si>
  <si>
    <t>Benz.</t>
  </si>
  <si>
    <t>CS2</t>
  </si>
  <si>
    <t>EA</t>
  </si>
  <si>
    <t>CHCl3</t>
  </si>
  <si>
    <t>Tol.</t>
  </si>
  <si>
    <t>O-1-E</t>
  </si>
  <si>
    <t>1,4-dfb</t>
  </si>
  <si>
    <t>cycane</t>
  </si>
  <si>
    <t>cycene</t>
  </si>
  <si>
    <t>Uncovered</t>
  </si>
  <si>
    <t>CO2</t>
  </si>
  <si>
    <t>CO7</t>
  </si>
  <si>
    <t>Time / h</t>
  </si>
  <si>
    <t>Time / min</t>
  </si>
  <si>
    <t>17:52 Experiment start Tc = 24.4 oC</t>
  </si>
  <si>
    <t>17:54 Tc = 24.4 oC</t>
  </si>
  <si>
    <t>17:55 Tc = 24.4 oC</t>
  </si>
  <si>
    <t>3 mL of toluene injected</t>
  </si>
  <si>
    <t>17:57 Ttol = 25.8 oC</t>
  </si>
  <si>
    <t>17:58 Ttol = 25.9 oC</t>
  </si>
  <si>
    <t>17:59 Ttol = 26.3 oC</t>
  </si>
  <si>
    <t>18:00 Ttol = 26.5 oC</t>
  </si>
  <si>
    <t>18:01 Ttol = 26.7 oC</t>
  </si>
  <si>
    <t>18:02 Ttol = 26.8 oC</t>
  </si>
  <si>
    <t>18:03 Ttol = 26.9 oC</t>
  </si>
  <si>
    <t>18:05 Ttol = 25.7 oC</t>
  </si>
  <si>
    <t>18:06 Ttol = 24.7 oC</t>
  </si>
  <si>
    <t>All toluene evaporated N2 flow continued.</t>
  </si>
  <si>
    <t>18:07 Ttol = 24.1 oC</t>
  </si>
  <si>
    <t>18:08 Ttol = 23.9 oC</t>
  </si>
  <si>
    <t>18:09 Ttol = 24.1 oC</t>
  </si>
  <si>
    <t>18:10 Ttol = 24.1 oC</t>
  </si>
  <si>
    <t>18:11 Ttol = 24.2 oC</t>
  </si>
  <si>
    <t>18:12 Ttol = 24.4 oC</t>
  </si>
  <si>
    <t>18:13 N2 flow Tc = 24.4 oC</t>
  </si>
  <si>
    <t>18:14 Tc = 24.4 oC</t>
  </si>
  <si>
    <t>18:15 Tc = 24.5 oC</t>
  </si>
  <si>
    <t>18:16 Tc = 24.4 oC</t>
  </si>
  <si>
    <t>Temp / C</t>
  </si>
  <si>
    <t>water</t>
  </si>
  <si>
    <t>ln(Pw)  =  –6094.4642 T−1 + 21.1249952 – 2.724552×10−2 T + 1.6853396×10−5 T2 + 2.4575506 ln(T)</t>
  </si>
  <si>
    <t>ln(vapour pressure water in Pa)</t>
  </si>
  <si>
    <t>H2O</t>
  </si>
  <si>
    <t>Covered</t>
  </si>
  <si>
    <t>BP / degrees C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</si>
  <si>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</si>
  <si>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</si>
  <si>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</si>
  <si>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</si>
  <si>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</si>
  <si>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</si>
  <si>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</si>
  <si>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</si>
  <si>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</si>
  <si>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</si>
  <si>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</si>
  <si>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</si>
  <si>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</si>
  <si>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</si>
  <si>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</si>
  <si>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</si>
  <si>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</si>
  <si>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</si>
  <si>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</si>
  <si>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</si>
  <si>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</si>
  <si>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</si>
  <si>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</si>
  <si>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</si>
  <si>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X Variable 1</t>
  </si>
  <si>
    <t>X Variable 2</t>
  </si>
  <si>
    <t>(BP + 20) / K</t>
  </si>
  <si>
    <t>Avg cell T</t>
  </si>
  <si>
    <t>n</t>
  </si>
  <si>
    <t>Avg Cell T</t>
  </si>
  <si>
    <t>Unc Shift</t>
  </si>
  <si>
    <t>Max cell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</si>
</sst>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11" fontId="0" fillId="0" borderId="0" xfId="0" applyNumberFormat="1" applyFont="1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3" borderId="0" xfId="0" applyFill="1"/>
    <xf numFmtId="0" fontId="4" fillId="2" borderId="0" xfId="0" applyFont="1" applyFill="1"/>
    <xf numFmtId="0" fontId="0" fillId="0" borderId="0" xfId="0" applyFont="1"/>
    <xf numFmtId="0" fontId="0" fillId="0" borderId="0" xfId="0" applyFill="1" applyBorder="1" applyAlignment="1"/>
    <xf numFmtId="0" fontId="0" fillId="0" borderId="1" xfId="0" applyFill="1" applyBorder="1" applyAlignment="1"/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Continuous"/>
    </xf>
    <xf numFmtId="0" fontId="0" fillId="0" borderId="0" xfId="0" applyBorder="1"/>
    <xf numFmtId="0" fontId="5" fillId="0" borderId="0" xfId="0" applyFont="1" applyFill="1" applyBorder="1" applyAlignment="1">
      <alignment horizontal="center"/>
    </xf>
    <xf numFmtId="2" fontId="0" fillId="0" borderId="0" xfId="0" applyNumberFormat="1"/>
    <xf numFmtId="2" fontId="5" fillId="0" borderId="2" xfId="0" applyNumberFormat="1" applyFont="1" applyFill="1" applyBorder="1" applyAlignment="1">
      <alignment horizontal="centerContinuous"/>
    </xf>
    <xf numFmtId="2" fontId="0" fillId="0" borderId="0" xfId="0" applyNumberFormat="1" applyFill="1" applyBorder="1" applyAlignment="1"/>
    <xf numFmtId="2" fontId="0" fillId="0" borderId="1" xfId="0" applyNumberFormat="1" applyFill="1" applyBorder="1" applyAlignment="1"/>
    <xf numFmtId="2" fontId="5" fillId="0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chartsheet" Target="chartsheets/sheet3.xml"/><Relationship Id="rId4" Type="http://schemas.openxmlformats.org/officeDocument/2006/relationships/chartsheet" Target="chartsheets/sheet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0009466029861"/>
          <c:y val="3.0230125523012553E-2"/>
          <c:w val="0.85313981756378821"/>
          <c:h val="0.836007478667677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trendline>
            <c:spPr>
              <a:ln w="22225" cap="rnd">
                <a:solidFill>
                  <a:schemeClr val="tx1"/>
                </a:solidFill>
                <a:prstDash val="dash"/>
              </a:ln>
              <a:effectLst/>
            </c:spPr>
            <c:trendlineType val="linear"/>
            <c:dispRSqr val="0"/>
            <c:dispEq val="0"/>
          </c:trendline>
          <c:xVal>
            <c:numRef>
              <c:f>'Data for 3D plot Fig S5b'!$AP$19:$AP$34</c:f>
              <c:numCache>
                <c:formatCode>General</c:formatCode>
                <c:ptCount val="16"/>
                <c:pt idx="0">
                  <c:v>362.15</c:v>
                </c:pt>
                <c:pt idx="1">
                  <c:v>373.84999999999997</c:v>
                </c:pt>
                <c:pt idx="2">
                  <c:v>376.15</c:v>
                </c:pt>
                <c:pt idx="3">
                  <c:v>373.15</c:v>
                </c:pt>
                <c:pt idx="4">
                  <c:v>375.15</c:v>
                </c:pt>
                <c:pt idx="5">
                  <c:v>349.15</c:v>
                </c:pt>
                <c:pt idx="6">
                  <c:v>357.84999999999997</c:v>
                </c:pt>
                <c:pt idx="7">
                  <c:v>333.04999999999995</c:v>
                </c:pt>
                <c:pt idx="8">
                  <c:v>339.15</c:v>
                </c:pt>
                <c:pt idx="9">
                  <c:v>370.15</c:v>
                </c:pt>
                <c:pt idx="10">
                  <c:v>381.65</c:v>
                </c:pt>
                <c:pt idx="11">
                  <c:v>354.15</c:v>
                </c:pt>
                <c:pt idx="12">
                  <c:v>359.15</c:v>
                </c:pt>
                <c:pt idx="13">
                  <c:v>403.65</c:v>
                </c:pt>
                <c:pt idx="14">
                  <c:v>415.65</c:v>
                </c:pt>
                <c:pt idx="15">
                  <c:v>393.15</c:v>
                </c:pt>
              </c:numCache>
            </c:numRef>
          </c:xVal>
          <c:yVal>
            <c:numRef>
              <c:f>'Data for 3D plot Fig S5b'!$AQ$19:$AQ$34</c:f>
              <c:numCache>
                <c:formatCode>General</c:formatCode>
                <c:ptCount val="16"/>
                <c:pt idx="0">
                  <c:v>12.142429809462365</c:v>
                </c:pt>
                <c:pt idx="1">
                  <c:v>15.566843231154806</c:v>
                </c:pt>
                <c:pt idx="2">
                  <c:v>27.272575375521384</c:v>
                </c:pt>
                <c:pt idx="3">
                  <c:v>20.662205715445708</c:v>
                </c:pt>
                <c:pt idx="4">
                  <c:v>44.290748200357065</c:v>
                </c:pt>
                <c:pt idx="5">
                  <c:v>14.114521631088685</c:v>
                </c:pt>
                <c:pt idx="6">
                  <c:v>23.376054613455064</c:v>
                </c:pt>
                <c:pt idx="7">
                  <c:v>11.923348526280483</c:v>
                </c:pt>
                <c:pt idx="8">
                  <c:v>11.672912334030478</c:v>
                </c:pt>
                <c:pt idx="9">
                  <c:v>12.339955813322321</c:v>
                </c:pt>
                <c:pt idx="10">
                  <c:v>35.22892982298157</c:v>
                </c:pt>
                <c:pt idx="11">
                  <c:v>11.838508827199925</c:v>
                </c:pt>
                <c:pt idx="12">
                  <c:v>14.700156984388919</c:v>
                </c:pt>
                <c:pt idx="13">
                  <c:v>31.063547159549419</c:v>
                </c:pt>
                <c:pt idx="14">
                  <c:v>29.467664808601871</c:v>
                </c:pt>
                <c:pt idx="15">
                  <c:v>45.872742004488686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6138360"/>
        <c:axId val="356135616"/>
      </c:scatterChart>
      <c:scatterChart>
        <c:scatterStyle val="lineMarker"/>
        <c:varyColors val="0"/>
        <c:ser>
          <c:idx val="1"/>
          <c:order val="1"/>
          <c:tx>
            <c:v>Secondary axis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'Data for 3D plot Fig S5b'!$AP$19:$AP$34</c:f>
              <c:numCache>
                <c:formatCode>General</c:formatCode>
                <c:ptCount val="16"/>
                <c:pt idx="0">
                  <c:v>362.15</c:v>
                </c:pt>
                <c:pt idx="1">
                  <c:v>373.84999999999997</c:v>
                </c:pt>
                <c:pt idx="2">
                  <c:v>376.15</c:v>
                </c:pt>
                <c:pt idx="3">
                  <c:v>373.15</c:v>
                </c:pt>
                <c:pt idx="4">
                  <c:v>375.15</c:v>
                </c:pt>
                <c:pt idx="5">
                  <c:v>349.15</c:v>
                </c:pt>
                <c:pt idx="6">
                  <c:v>357.84999999999997</c:v>
                </c:pt>
                <c:pt idx="7">
                  <c:v>333.04999999999995</c:v>
                </c:pt>
                <c:pt idx="8">
                  <c:v>339.15</c:v>
                </c:pt>
                <c:pt idx="9">
                  <c:v>370.15</c:v>
                </c:pt>
                <c:pt idx="10">
                  <c:v>381.65</c:v>
                </c:pt>
                <c:pt idx="11">
                  <c:v>354.15</c:v>
                </c:pt>
                <c:pt idx="12">
                  <c:v>359.15</c:v>
                </c:pt>
                <c:pt idx="13">
                  <c:v>403.65</c:v>
                </c:pt>
                <c:pt idx="14">
                  <c:v>415.65</c:v>
                </c:pt>
                <c:pt idx="15">
                  <c:v>393.15</c:v>
                </c:pt>
              </c:numCache>
            </c:numRef>
          </c:xVal>
          <c:yVal>
            <c:numRef>
              <c:f>'Data for 3D plot Fig S5b'!$AQ$19:$AQ$34</c:f>
              <c:numCache>
                <c:formatCode>General</c:formatCode>
                <c:ptCount val="16"/>
                <c:pt idx="0">
                  <c:v>12.142429809462365</c:v>
                </c:pt>
                <c:pt idx="1">
                  <c:v>15.566843231154806</c:v>
                </c:pt>
                <c:pt idx="2">
                  <c:v>27.272575375521384</c:v>
                </c:pt>
                <c:pt idx="3">
                  <c:v>20.662205715445708</c:v>
                </c:pt>
                <c:pt idx="4">
                  <c:v>44.290748200357065</c:v>
                </c:pt>
                <c:pt idx="5">
                  <c:v>14.114521631088685</c:v>
                </c:pt>
                <c:pt idx="6">
                  <c:v>23.376054613455064</c:v>
                </c:pt>
                <c:pt idx="7">
                  <c:v>11.923348526280483</c:v>
                </c:pt>
                <c:pt idx="8">
                  <c:v>11.672912334030478</c:v>
                </c:pt>
                <c:pt idx="9">
                  <c:v>12.339955813322321</c:v>
                </c:pt>
                <c:pt idx="10">
                  <c:v>35.22892982298157</c:v>
                </c:pt>
                <c:pt idx="11">
                  <c:v>11.838508827199925</c:v>
                </c:pt>
                <c:pt idx="12">
                  <c:v>14.700156984388919</c:v>
                </c:pt>
                <c:pt idx="13">
                  <c:v>31.063547159549419</c:v>
                </c:pt>
                <c:pt idx="14">
                  <c:v>29.467664808601871</c:v>
                </c:pt>
                <c:pt idx="15">
                  <c:v>45.872742004488686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6141104"/>
        <c:axId val="356140712"/>
      </c:scatterChart>
      <c:valAx>
        <c:axId val="356138360"/>
        <c:scaling>
          <c:orientation val="minMax"/>
          <c:max val="420"/>
          <c:min val="32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Century Schoolbook" panose="02040604050505020304" pitchFamily="18" charset="0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ysClr val="windowText" lastClr="000000"/>
                    </a:solidFill>
                    <a:latin typeface="Century Schoolbook" panose="02040604050505020304" pitchFamily="18" charset="0"/>
                  </a:rPr>
                  <a:t>(Solvent boiling point + 20) / K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Century Schoolbook" panose="0204060405050502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Century Schoolbook" panose="02040604050505020304" pitchFamily="18" charset="0"/>
                <a:ea typeface="+mn-ea"/>
                <a:cs typeface="+mn-cs"/>
              </a:defRPr>
            </a:pPr>
            <a:endParaRPr lang="en-US"/>
          </a:p>
        </c:txPr>
        <c:crossAx val="356135616"/>
        <c:crosses val="autoZero"/>
        <c:crossBetween val="midCat"/>
      </c:valAx>
      <c:valAx>
        <c:axId val="3561356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 b="1">
                    <a:solidFill>
                      <a:sysClr val="windowText" lastClr="000000"/>
                    </a:solidFill>
                    <a:latin typeface="Century Schoolbook" panose="02040604050505020304" pitchFamily="18" charset="0"/>
                  </a:rPr>
                  <a:t>Bragg wavelength</a:t>
                </a:r>
                <a:r>
                  <a:rPr lang="en-GB" sz="1600" b="1" baseline="0">
                    <a:solidFill>
                      <a:sysClr val="windowText" lastClr="000000"/>
                    </a:solidFill>
                    <a:latin typeface="Century Schoolbook" panose="02040604050505020304" pitchFamily="18" charset="0"/>
                  </a:rPr>
                  <a:t> shift </a:t>
                </a:r>
                <a:r>
                  <a:rPr lang="el-GR" sz="1600" b="1" baseline="0">
                    <a:solidFill>
                      <a:sysClr val="windowText" lastClr="000000"/>
                    </a:solidFill>
                    <a:latin typeface="Century Schoolbook" panose="02040604050505020304" pitchFamily="18" charset="0"/>
                  </a:rPr>
                  <a:t>λ</a:t>
                </a:r>
                <a:r>
                  <a:rPr lang="en-GB" sz="1600" b="1" baseline="-25000">
                    <a:solidFill>
                      <a:sysClr val="windowText" lastClr="000000"/>
                    </a:solidFill>
                    <a:latin typeface="Century Schoolbook" panose="02040604050505020304" pitchFamily="18" charset="0"/>
                  </a:rPr>
                  <a:t>B(U)</a:t>
                </a:r>
                <a:r>
                  <a:rPr lang="en-GB" sz="1600" b="1" baseline="0">
                    <a:solidFill>
                      <a:sysClr val="windowText" lastClr="000000"/>
                    </a:solidFill>
                    <a:latin typeface="Century Schoolbook" panose="02040604050505020304" pitchFamily="18" charset="0"/>
                  </a:rPr>
                  <a:t> / pm</a:t>
                </a:r>
                <a:endParaRPr lang="en-GB" sz="1600" b="1">
                  <a:solidFill>
                    <a:sysClr val="windowText" lastClr="000000"/>
                  </a:solidFill>
                  <a:latin typeface="Century Schoolbook" panose="020406040505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Century Schoolbook" panose="02040604050505020304" pitchFamily="18" charset="0"/>
                <a:ea typeface="+mn-ea"/>
                <a:cs typeface="+mn-cs"/>
              </a:defRPr>
            </a:pPr>
            <a:endParaRPr lang="en-US"/>
          </a:p>
        </c:txPr>
        <c:crossAx val="356138360"/>
        <c:crosses val="autoZero"/>
        <c:crossBetween val="midCat"/>
      </c:valAx>
      <c:valAx>
        <c:axId val="35614071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Century Schoolbook" panose="02040604050505020304" pitchFamily="18" charset="0"/>
                <a:ea typeface="+mn-ea"/>
                <a:cs typeface="+mn-cs"/>
              </a:defRPr>
            </a:pPr>
            <a:endParaRPr lang="en-US"/>
          </a:p>
        </c:txPr>
        <c:crossAx val="356141104"/>
        <c:crosses val="max"/>
        <c:crossBetween val="midCat"/>
      </c:valAx>
      <c:valAx>
        <c:axId val="356141104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Century Schoolbook" panose="02040604050505020304" pitchFamily="18" charset="0"/>
                <a:ea typeface="+mn-ea"/>
                <a:cs typeface="+mn-cs"/>
              </a:defRPr>
            </a:pPr>
            <a:endParaRPr lang="en-US"/>
          </a:p>
        </c:txPr>
        <c:crossAx val="356140712"/>
        <c:crosses val="max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1"/>
          <c:tx>
            <c:v>Covered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xVal>
            <c:numRef>
              <c:f>'Data for 3D plot Fig S5b'!$AB$2:$AB$17</c:f>
              <c:numCache>
                <c:formatCode>General</c:formatCode>
                <c:ptCount val="16"/>
                <c:pt idx="0">
                  <c:v>22.829090045511162</c:v>
                </c:pt>
                <c:pt idx="1">
                  <c:v>14.613833898003625</c:v>
                </c:pt>
                <c:pt idx="2">
                  <c:v>13.295780138125156</c:v>
                </c:pt>
                <c:pt idx="3">
                  <c:v>14.25057966231646</c:v>
                </c:pt>
                <c:pt idx="4">
                  <c:v>6.9267270504109915</c:v>
                </c:pt>
                <c:pt idx="5">
                  <c:v>34.150692951962078</c:v>
                </c:pt>
                <c:pt idx="6">
                  <c:v>19.31002855191656</c:v>
                </c:pt>
                <c:pt idx="7">
                  <c:v>63.734807289115025</c:v>
                </c:pt>
                <c:pt idx="8">
                  <c:v>52.621061833135641</c:v>
                </c:pt>
                <c:pt idx="9">
                  <c:v>14.217628595415338</c:v>
                </c:pt>
                <c:pt idx="10">
                  <c:v>9.6628508878784345</c:v>
                </c:pt>
                <c:pt idx="11">
                  <c:v>29.427359644383618</c:v>
                </c:pt>
                <c:pt idx="12">
                  <c:v>24.152496207860612</c:v>
                </c:pt>
                <c:pt idx="13">
                  <c:v>4.3112321178694604</c:v>
                </c:pt>
                <c:pt idx="14">
                  <c:v>2.6769372975713028</c:v>
                </c:pt>
                <c:pt idx="15">
                  <c:v>3.6996300660795991</c:v>
                </c:pt>
              </c:numCache>
            </c:numRef>
          </c:xVal>
          <c:yVal>
            <c:numRef>
              <c:f>'Data for 3D plot Fig S5b'!$AD$19:$AD$34</c:f>
              <c:numCache>
                <c:formatCode>General</c:formatCode>
                <c:ptCount val="16"/>
                <c:pt idx="0">
                  <c:v>-46.257231318873885</c:v>
                </c:pt>
                <c:pt idx="1">
                  <c:v>16.152206221498719</c:v>
                </c:pt>
                <c:pt idx="2">
                  <c:v>88.368164493204063</c:v>
                </c:pt>
                <c:pt idx="3">
                  <c:v>231.69787385057666</c:v>
                </c:pt>
                <c:pt idx="4">
                  <c:v>-38.664888002337655</c:v>
                </c:pt>
                <c:pt idx="5">
                  <c:v>-34.787944082046423</c:v>
                </c:pt>
                <c:pt idx="6">
                  <c:v>-31.553685943636427</c:v>
                </c:pt>
                <c:pt idx="7">
                  <c:v>11.008609945346009</c:v>
                </c:pt>
                <c:pt idx="8">
                  <c:v>72.758981106044047</c:v>
                </c:pt>
                <c:pt idx="9">
                  <c:v>-39.22822088224018</c:v>
                </c:pt>
                <c:pt idx="10">
                  <c:v>70.177056477687088</c:v>
                </c:pt>
                <c:pt idx="11">
                  <c:v>30.886250134949211</c:v>
                </c:pt>
                <c:pt idx="12">
                  <c:v>9.3859456603827365</c:v>
                </c:pt>
                <c:pt idx="13">
                  <c:v>297.2609991438473</c:v>
                </c:pt>
                <c:pt idx="14">
                  <c:v>1.5822113052303806</c:v>
                </c:pt>
                <c:pt idx="15">
                  <c:v>30.148846809316929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6134832"/>
        <c:axId val="356135224"/>
      </c:scatterChart>
      <c:scatterChart>
        <c:scatterStyle val="lineMarker"/>
        <c:varyColors val="0"/>
        <c:ser>
          <c:idx val="0"/>
          <c:order val="0"/>
          <c:tx>
            <c:v>Uncovered</c:v>
          </c:tx>
          <c:spPr>
            <a:ln w="19050" cap="rnd">
              <a:noFill/>
              <a:round/>
            </a:ln>
            <a:effectLst/>
          </c:spPr>
          <c:marker>
            <c:symbol val="x"/>
            <c:size val="7"/>
            <c:spPr>
              <a:noFill/>
              <a:ln w="12700">
                <a:solidFill>
                  <a:srgbClr val="FF0000"/>
                </a:solidFill>
              </a:ln>
              <a:effectLst/>
            </c:spPr>
          </c:marker>
          <c:xVal>
            <c:numRef>
              <c:f>'Data for 3D plot Fig S5b'!$AB$2:$AB$17</c:f>
              <c:numCache>
                <c:formatCode>General</c:formatCode>
                <c:ptCount val="16"/>
                <c:pt idx="0">
                  <c:v>22.829090045511162</c:v>
                </c:pt>
                <c:pt idx="1">
                  <c:v>14.613833898003625</c:v>
                </c:pt>
                <c:pt idx="2">
                  <c:v>13.295780138125156</c:v>
                </c:pt>
                <c:pt idx="3">
                  <c:v>14.25057966231646</c:v>
                </c:pt>
                <c:pt idx="4">
                  <c:v>6.9267270504109915</c:v>
                </c:pt>
                <c:pt idx="5">
                  <c:v>34.150692951962078</c:v>
                </c:pt>
                <c:pt idx="6">
                  <c:v>19.31002855191656</c:v>
                </c:pt>
                <c:pt idx="7">
                  <c:v>63.734807289115025</c:v>
                </c:pt>
                <c:pt idx="8">
                  <c:v>52.621061833135641</c:v>
                </c:pt>
                <c:pt idx="9">
                  <c:v>14.217628595415338</c:v>
                </c:pt>
                <c:pt idx="10">
                  <c:v>9.6628508878784345</c:v>
                </c:pt>
                <c:pt idx="11">
                  <c:v>29.427359644383618</c:v>
                </c:pt>
                <c:pt idx="12">
                  <c:v>24.152496207860612</c:v>
                </c:pt>
                <c:pt idx="13">
                  <c:v>4.3112321178694604</c:v>
                </c:pt>
                <c:pt idx="14">
                  <c:v>2.6769372975713028</c:v>
                </c:pt>
                <c:pt idx="15">
                  <c:v>3.6996300660795991</c:v>
                </c:pt>
              </c:numCache>
            </c:numRef>
          </c:xVal>
          <c:yVal>
            <c:numRef>
              <c:f>'Data for 3D plot Fig S5b'!$AE$19:$AE$34</c:f>
              <c:numCache>
                <c:formatCode>General</c:formatCode>
                <c:ptCount val="16"/>
                <c:pt idx="0">
                  <c:v>12.142429809462365</c:v>
                </c:pt>
                <c:pt idx="1">
                  <c:v>15.566843231154806</c:v>
                </c:pt>
                <c:pt idx="2">
                  <c:v>27.272575375521384</c:v>
                </c:pt>
                <c:pt idx="3">
                  <c:v>20.662205715445708</c:v>
                </c:pt>
                <c:pt idx="4">
                  <c:v>44.290748200357065</c:v>
                </c:pt>
                <c:pt idx="5">
                  <c:v>14.114521631088685</c:v>
                </c:pt>
                <c:pt idx="6">
                  <c:v>23.376054613455064</c:v>
                </c:pt>
                <c:pt idx="7">
                  <c:v>11.923348526280483</c:v>
                </c:pt>
                <c:pt idx="8">
                  <c:v>11.672912334030478</c:v>
                </c:pt>
                <c:pt idx="9">
                  <c:v>12.339955813322321</c:v>
                </c:pt>
                <c:pt idx="10">
                  <c:v>35.22892982298157</c:v>
                </c:pt>
                <c:pt idx="11">
                  <c:v>11.838508827199925</c:v>
                </c:pt>
                <c:pt idx="12">
                  <c:v>14.700156984388919</c:v>
                </c:pt>
                <c:pt idx="13">
                  <c:v>31.063547159549419</c:v>
                </c:pt>
                <c:pt idx="14">
                  <c:v>29.467664808601871</c:v>
                </c:pt>
                <c:pt idx="15">
                  <c:v>45.872742004488686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6136792"/>
        <c:axId val="356136400"/>
      </c:scatterChart>
      <c:valAx>
        <c:axId val="356134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 b="1" smtClean="0">
                    <a:solidFill>
                      <a:schemeClr val="tx1"/>
                    </a:solidFill>
                    <a:latin typeface="Century Schoolbook" panose="02040604050505020304" pitchFamily="18" charset="0"/>
                  </a:rPr>
                  <a:t>Proportion of solvent vapour in saturated  N</a:t>
                </a:r>
                <a:r>
                  <a:rPr lang="en-GB" sz="1600" b="1" baseline="-25000" smtClean="0">
                    <a:solidFill>
                      <a:schemeClr val="tx1"/>
                    </a:solidFill>
                    <a:latin typeface="Century Schoolbook" panose="02040604050505020304" pitchFamily="18" charset="0"/>
                  </a:rPr>
                  <a:t>2</a:t>
                </a:r>
                <a:r>
                  <a:rPr lang="en-GB" sz="1600" b="1" baseline="0" smtClean="0">
                    <a:solidFill>
                      <a:schemeClr val="tx1"/>
                    </a:solidFill>
                    <a:latin typeface="Century Schoolbook" panose="02040604050505020304" pitchFamily="18" charset="0"/>
                  </a:rPr>
                  <a:t> at 301 K / 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Century Schoolbook" panose="02040604050505020304" pitchFamily="18" charset="0"/>
                <a:ea typeface="+mn-ea"/>
                <a:cs typeface="+mn-cs"/>
              </a:defRPr>
            </a:pPr>
            <a:endParaRPr lang="en-US"/>
          </a:p>
        </c:txPr>
        <c:crossAx val="356135224"/>
        <c:crossesAt val="-100"/>
        <c:crossBetween val="midCat"/>
      </c:valAx>
      <c:valAx>
        <c:axId val="3561352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 b="1" i="0" u="none" strike="noStrike" baseline="0" smtClean="0">
                    <a:solidFill>
                      <a:sysClr val="windowText" lastClr="000000"/>
                    </a:solidFill>
                    <a:latin typeface="Century Schoolbook" panose="02040604050505020304" pitchFamily="18" charset="0"/>
                  </a:rPr>
                  <a:t>Average Bragg wavelength shift (</a:t>
                </a:r>
                <a:r>
                  <a:rPr lang="el-GR" sz="1600" b="1" i="0" u="none" strike="noStrike" baseline="0" smtClean="0">
                    <a:solidFill>
                      <a:sysClr val="windowText" lastClr="000000"/>
                    </a:solidFill>
                    <a:latin typeface="Century Schoolbook" panose="02040604050505020304" pitchFamily="18" charset="0"/>
                  </a:rPr>
                  <a:t>Δλ</a:t>
                </a:r>
                <a:r>
                  <a:rPr lang="en-GB" sz="1600" b="1" i="0" u="none" strike="noStrike" baseline="-25000" smtClean="0">
                    <a:solidFill>
                      <a:sysClr val="windowText" lastClr="000000"/>
                    </a:solidFill>
                    <a:latin typeface="Century Schoolbook" panose="02040604050505020304" pitchFamily="18" charset="0"/>
                  </a:rPr>
                  <a:t>B</a:t>
                </a:r>
                <a:r>
                  <a:rPr lang="en-GB" sz="1600" b="1" i="0" u="none" strike="noStrike" baseline="0" smtClean="0">
                    <a:solidFill>
                      <a:sysClr val="windowText" lastClr="000000"/>
                    </a:solidFill>
                    <a:latin typeface="Century Schoolbook" panose="02040604050505020304" pitchFamily="18" charset="0"/>
                  </a:rPr>
                  <a:t>) / pm</a:t>
                </a:r>
                <a:endParaRPr lang="en-GB" sz="1600" b="1">
                  <a:solidFill>
                    <a:sysClr val="windowText" lastClr="000000"/>
                  </a:solidFill>
                  <a:latin typeface="Century Schoolbook" panose="020406040505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Century Schoolbook" panose="02040604050505020304" pitchFamily="18" charset="0"/>
                <a:ea typeface="+mn-ea"/>
                <a:cs typeface="+mn-cs"/>
              </a:defRPr>
            </a:pPr>
            <a:endParaRPr lang="en-US"/>
          </a:p>
        </c:txPr>
        <c:crossAx val="356134832"/>
        <c:crosses val="autoZero"/>
        <c:crossBetween val="midCat"/>
      </c:valAx>
      <c:valAx>
        <c:axId val="356136400"/>
        <c:scaling>
          <c:orientation val="minMax"/>
          <c:max val="350"/>
          <c:min val="-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Century Schoolbook" panose="02040604050505020304" pitchFamily="18" charset="0"/>
                <a:ea typeface="+mn-ea"/>
                <a:cs typeface="+mn-cs"/>
              </a:defRPr>
            </a:pPr>
            <a:endParaRPr lang="en-US"/>
          </a:p>
        </c:txPr>
        <c:crossAx val="356136792"/>
        <c:crosses val="max"/>
        <c:crossBetween val="midCat"/>
      </c:valAx>
      <c:valAx>
        <c:axId val="356136792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Century Schoolbook" panose="02040604050505020304" pitchFamily="18" charset="0"/>
                <a:ea typeface="+mn-ea"/>
                <a:cs typeface="+mn-cs"/>
              </a:defRPr>
            </a:pPr>
            <a:endParaRPr lang="en-US"/>
          </a:p>
        </c:txPr>
        <c:crossAx val="356136400"/>
        <c:crosses val="max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66036315132739"/>
          <c:y val="7.5830066220801892E-2"/>
          <c:w val="0.75445107783658194"/>
          <c:h val="0.78926036965044644"/>
        </c:manualLayout>
      </c:layout>
      <c:scatterChart>
        <c:scatterStyle val="smoothMarker"/>
        <c:varyColors val="0"/>
        <c:ser>
          <c:idx val="0"/>
          <c:order val="0"/>
          <c:tx>
            <c:v>CO2 uncovered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Sheet2!$B$2:$B$68</c:f>
              <c:numCache>
                <c:formatCode>General</c:formatCode>
                <c:ptCount val="67"/>
                <c:pt idx="0">
                  <c:v>0</c:v>
                </c:pt>
                <c:pt idx="1">
                  <c:v>0.3666666666666667</c:v>
                </c:pt>
                <c:pt idx="2">
                  <c:v>0.73910256410256414</c:v>
                </c:pt>
                <c:pt idx="3">
                  <c:v>1.1115384615384616</c:v>
                </c:pt>
                <c:pt idx="4">
                  <c:v>1.483974358974359</c:v>
                </c:pt>
                <c:pt idx="5">
                  <c:v>1.8564102564102565</c:v>
                </c:pt>
                <c:pt idx="6">
                  <c:v>2.2288461538461539</c:v>
                </c:pt>
                <c:pt idx="7">
                  <c:v>2.6012820512820514</c:v>
                </c:pt>
                <c:pt idx="8">
                  <c:v>2.9737179487179484</c:v>
                </c:pt>
                <c:pt idx="9">
                  <c:v>3.3461538461538458</c:v>
                </c:pt>
                <c:pt idx="10">
                  <c:v>3.7185897435897433</c:v>
                </c:pt>
                <c:pt idx="11">
                  <c:v>4.0910256410256398</c:v>
                </c:pt>
                <c:pt idx="12">
                  <c:v>4.4634615384615381</c:v>
                </c:pt>
                <c:pt idx="13">
                  <c:v>4.8358974358974356</c:v>
                </c:pt>
                <c:pt idx="14">
                  <c:v>5.208333333333333</c:v>
                </c:pt>
                <c:pt idx="15">
                  <c:v>5.5807692307692314</c:v>
                </c:pt>
                <c:pt idx="16">
                  <c:v>5.9532051282051288</c:v>
                </c:pt>
                <c:pt idx="17">
                  <c:v>6.3256410256410271</c:v>
                </c:pt>
                <c:pt idx="18">
                  <c:v>6.6980769230769246</c:v>
                </c:pt>
                <c:pt idx="19">
                  <c:v>7.070512820512822</c:v>
                </c:pt>
                <c:pt idx="20">
                  <c:v>7.4429487179487204</c:v>
                </c:pt>
                <c:pt idx="21">
                  <c:v>7.8153846153846178</c:v>
                </c:pt>
                <c:pt idx="22">
                  <c:v>8.1878205128205153</c:v>
                </c:pt>
                <c:pt idx="23">
                  <c:v>8.5602564102564127</c:v>
                </c:pt>
                <c:pt idx="24">
                  <c:v>8.9326923076923102</c:v>
                </c:pt>
                <c:pt idx="25">
                  <c:v>9.3051282051282058</c:v>
                </c:pt>
                <c:pt idx="26">
                  <c:v>9.6775641025641033</c:v>
                </c:pt>
                <c:pt idx="27">
                  <c:v>10.050000000000001</c:v>
                </c:pt>
                <c:pt idx="28">
                  <c:v>10.422435897435896</c:v>
                </c:pt>
                <c:pt idx="29">
                  <c:v>10.794871794871794</c:v>
                </c:pt>
                <c:pt idx="30">
                  <c:v>11.167307692307689</c:v>
                </c:pt>
                <c:pt idx="31">
                  <c:v>11.539743589743587</c:v>
                </c:pt>
                <c:pt idx="32">
                  <c:v>11.912179487179484</c:v>
                </c:pt>
                <c:pt idx="33">
                  <c:v>12.284615384615382</c:v>
                </c:pt>
                <c:pt idx="34">
                  <c:v>12.657051282051279</c:v>
                </c:pt>
                <c:pt idx="35">
                  <c:v>13.029487179487175</c:v>
                </c:pt>
                <c:pt idx="36">
                  <c:v>13.401923076923071</c:v>
                </c:pt>
                <c:pt idx="37">
                  <c:v>13.774358974358968</c:v>
                </c:pt>
                <c:pt idx="38">
                  <c:v>14.146794871794866</c:v>
                </c:pt>
                <c:pt idx="39">
                  <c:v>14.519230769230763</c:v>
                </c:pt>
                <c:pt idx="40">
                  <c:v>14.89166666666666</c:v>
                </c:pt>
                <c:pt idx="41">
                  <c:v>15.264102564102554</c:v>
                </c:pt>
                <c:pt idx="42">
                  <c:v>15.636538461538454</c:v>
                </c:pt>
                <c:pt idx="43">
                  <c:v>16.008974358974349</c:v>
                </c:pt>
                <c:pt idx="44">
                  <c:v>16.381410256410245</c:v>
                </c:pt>
                <c:pt idx="45">
                  <c:v>16.753846153846144</c:v>
                </c:pt>
                <c:pt idx="46">
                  <c:v>17.12628205128204</c:v>
                </c:pt>
                <c:pt idx="47">
                  <c:v>17.498717948717939</c:v>
                </c:pt>
                <c:pt idx="48">
                  <c:v>17.871153846153835</c:v>
                </c:pt>
                <c:pt idx="49">
                  <c:v>18.24358974358973</c:v>
                </c:pt>
                <c:pt idx="50">
                  <c:v>18.616025641025626</c:v>
                </c:pt>
                <c:pt idx="51">
                  <c:v>18.988461538461522</c:v>
                </c:pt>
                <c:pt idx="52">
                  <c:v>19.360897435897421</c:v>
                </c:pt>
                <c:pt idx="53">
                  <c:v>19.733333333333317</c:v>
                </c:pt>
                <c:pt idx="54">
                  <c:v>20.105769230769216</c:v>
                </c:pt>
                <c:pt idx="55">
                  <c:v>20.478205128205111</c:v>
                </c:pt>
                <c:pt idx="56">
                  <c:v>20.850641025641011</c:v>
                </c:pt>
                <c:pt idx="57">
                  <c:v>21.223076923076906</c:v>
                </c:pt>
                <c:pt idx="58">
                  <c:v>21.595512820512802</c:v>
                </c:pt>
                <c:pt idx="59">
                  <c:v>21.967948717948701</c:v>
                </c:pt>
                <c:pt idx="60">
                  <c:v>22.340384615384597</c:v>
                </c:pt>
                <c:pt idx="61">
                  <c:v>22.712820512820493</c:v>
                </c:pt>
                <c:pt idx="62">
                  <c:v>23.085256410256388</c:v>
                </c:pt>
                <c:pt idx="63">
                  <c:v>23.457692307692287</c:v>
                </c:pt>
                <c:pt idx="64">
                  <c:v>23.830128205128183</c:v>
                </c:pt>
                <c:pt idx="65">
                  <c:v>24.202564102564079</c:v>
                </c:pt>
                <c:pt idx="66">
                  <c:v>24.574999999999978</c:v>
                </c:pt>
              </c:numCache>
            </c:numRef>
          </c:xVal>
          <c:yVal>
            <c:numRef>
              <c:f>Sheet2!$C$2:$C$68</c:f>
              <c:numCache>
                <c:formatCode>General</c:formatCode>
                <c:ptCount val="67"/>
                <c:pt idx="0">
                  <c:v>0</c:v>
                </c:pt>
                <c:pt idx="1">
                  <c:v>-0.36600000021280721</c:v>
                </c:pt>
                <c:pt idx="2">
                  <c:v>0</c:v>
                </c:pt>
                <c:pt idx="3">
                  <c:v>-0.24400000006608025</c:v>
                </c:pt>
                <c:pt idx="4">
                  <c:v>-0.12200000014672696</c:v>
                </c:pt>
                <c:pt idx="5">
                  <c:v>-0.36600000021280721</c:v>
                </c:pt>
                <c:pt idx="6">
                  <c:v>-0.12200000014672696</c:v>
                </c:pt>
                <c:pt idx="7">
                  <c:v>-0.36600000021280721</c:v>
                </c:pt>
                <c:pt idx="8">
                  <c:v>-0.61000000005151378</c:v>
                </c:pt>
                <c:pt idx="9">
                  <c:v>-0.12200000014672696</c:v>
                </c:pt>
                <c:pt idx="10">
                  <c:v>-0.61000000005151378</c:v>
                </c:pt>
                <c:pt idx="11">
                  <c:v>-1.0980000001836743</c:v>
                </c:pt>
                <c:pt idx="12">
                  <c:v>2.319999999826905</c:v>
                </c:pt>
                <c:pt idx="13">
                  <c:v>8.300999999846681</c:v>
                </c:pt>
                <c:pt idx="14">
                  <c:v>13.915999999881024</c:v>
                </c:pt>
                <c:pt idx="15">
                  <c:v>16.723999999840089</c:v>
                </c:pt>
                <c:pt idx="16">
                  <c:v>19.775999999865235</c:v>
                </c:pt>
                <c:pt idx="17">
                  <c:v>22.216999999955078</c:v>
                </c:pt>
                <c:pt idx="18">
                  <c:v>25.024999999914144</c:v>
                </c:pt>
                <c:pt idx="19">
                  <c:v>26.611999999886393</c:v>
                </c:pt>
                <c:pt idx="20">
                  <c:v>27.953999999908774</c:v>
                </c:pt>
                <c:pt idx="21">
                  <c:v>28.075999999828127</c:v>
                </c:pt>
                <c:pt idx="22">
                  <c:v>29.41899999996167</c:v>
                </c:pt>
                <c:pt idx="23">
                  <c:v>29.784999999947104</c:v>
                </c:pt>
                <c:pt idx="24">
                  <c:v>30.151999999816326</c:v>
                </c:pt>
                <c:pt idx="25">
                  <c:v>30.883999999787193</c:v>
                </c:pt>
                <c:pt idx="26">
                  <c:v>31.737999999904787</c:v>
                </c:pt>
                <c:pt idx="27">
                  <c:v>31.982999999854655</c:v>
                </c:pt>
                <c:pt idx="28">
                  <c:v>26.488999999855878</c:v>
                </c:pt>
                <c:pt idx="29">
                  <c:v>21.606999999903564</c:v>
                </c:pt>
                <c:pt idx="30">
                  <c:v>15.13699999986784</c:v>
                </c:pt>
                <c:pt idx="31">
                  <c:v>10.253999999804364</c:v>
                </c:pt>
                <c:pt idx="32">
                  <c:v>6.347999999888998</c:v>
                </c:pt>
                <c:pt idx="33">
                  <c:v>2.9299999998784187</c:v>
                </c:pt>
                <c:pt idx="34">
                  <c:v>-0.24400000006608025</c:v>
                </c:pt>
                <c:pt idx="35">
                  <c:v>-2.8070000000752771</c:v>
                </c:pt>
                <c:pt idx="36">
                  <c:v>-3.5400000001573062</c:v>
                </c:pt>
                <c:pt idx="37">
                  <c:v>-4.3940000000475266</c:v>
                </c:pt>
                <c:pt idx="38">
                  <c:v>-5.1270000001295557</c:v>
                </c:pt>
                <c:pt idx="39">
                  <c:v>-5.1270000001295557</c:v>
                </c:pt>
                <c:pt idx="40">
                  <c:v>-3.6620000000766595</c:v>
                </c:pt>
                <c:pt idx="41">
                  <c:v>-5.1270000001295557</c:v>
                </c:pt>
                <c:pt idx="42">
                  <c:v>-5.3710000001956359</c:v>
                </c:pt>
                <c:pt idx="43">
                  <c:v>-5.249000000048909</c:v>
                </c:pt>
                <c:pt idx="44">
                  <c:v>-4.8830000000634755</c:v>
                </c:pt>
                <c:pt idx="45">
                  <c:v>-5.0050000002102024</c:v>
                </c:pt>
                <c:pt idx="46">
                  <c:v>-5.0050000002102024</c:v>
                </c:pt>
                <c:pt idx="47">
                  <c:v>-5.0050000002102024</c:v>
                </c:pt>
                <c:pt idx="48">
                  <c:v>-3.0520000000251457</c:v>
                </c:pt>
                <c:pt idx="49">
                  <c:v>-4.028000000062093</c:v>
                </c:pt>
                <c:pt idx="50">
                  <c:v>-4.5160000001942535</c:v>
                </c:pt>
                <c:pt idx="51">
                  <c:v>-3.7839999999960128</c:v>
                </c:pt>
                <c:pt idx="52">
                  <c:v>-3.6620000000766595</c:v>
                </c:pt>
                <c:pt idx="53">
                  <c:v>-3.6620000000766595</c:v>
                </c:pt>
                <c:pt idx="54">
                  <c:v>-3.4180000000105792</c:v>
                </c:pt>
                <c:pt idx="55">
                  <c:v>-3.0520000000251457</c:v>
                </c:pt>
                <c:pt idx="56">
                  <c:v>-3.7839999999960128</c:v>
                </c:pt>
                <c:pt idx="57">
                  <c:v>-4.2720000001281733</c:v>
                </c:pt>
                <c:pt idx="58">
                  <c:v>-3.6620000000766595</c:v>
                </c:pt>
                <c:pt idx="59">
                  <c:v>-3.296000000091226</c:v>
                </c:pt>
                <c:pt idx="60">
                  <c:v>-2.6850000001559238</c:v>
                </c:pt>
                <c:pt idx="61">
                  <c:v>-2.07500000010441</c:v>
                </c:pt>
                <c:pt idx="62">
                  <c:v>-1.5870000001996232</c:v>
                </c:pt>
                <c:pt idx="63">
                  <c:v>-1.2210000002141896</c:v>
                </c:pt>
                <c:pt idx="64">
                  <c:v>-1.0980000001836743</c:v>
                </c:pt>
                <c:pt idx="65">
                  <c:v>-0.61000000005151378</c:v>
                </c:pt>
                <c:pt idx="66">
                  <c:v>-0.24400000006608025</c:v>
                </c:pt>
              </c:numCache>
            </c:numRef>
          </c:yVal>
          <c:smooth val="1"/>
        </c:ser>
        <c:ser>
          <c:idx val="1"/>
          <c:order val="1"/>
          <c:tx>
            <c:v>CO7 uncovered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Sheet2!$B$2:$B$68</c:f>
              <c:numCache>
                <c:formatCode>General</c:formatCode>
                <c:ptCount val="67"/>
                <c:pt idx="0">
                  <c:v>0</c:v>
                </c:pt>
                <c:pt idx="1">
                  <c:v>0.3666666666666667</c:v>
                </c:pt>
                <c:pt idx="2">
                  <c:v>0.73910256410256414</c:v>
                </c:pt>
                <c:pt idx="3">
                  <c:v>1.1115384615384616</c:v>
                </c:pt>
                <c:pt idx="4">
                  <c:v>1.483974358974359</c:v>
                </c:pt>
                <c:pt idx="5">
                  <c:v>1.8564102564102565</c:v>
                </c:pt>
                <c:pt idx="6">
                  <c:v>2.2288461538461539</c:v>
                </c:pt>
                <c:pt idx="7">
                  <c:v>2.6012820512820514</c:v>
                </c:pt>
                <c:pt idx="8">
                  <c:v>2.9737179487179484</c:v>
                </c:pt>
                <c:pt idx="9">
                  <c:v>3.3461538461538458</c:v>
                </c:pt>
                <c:pt idx="10">
                  <c:v>3.7185897435897433</c:v>
                </c:pt>
                <c:pt idx="11">
                  <c:v>4.0910256410256398</c:v>
                </c:pt>
                <c:pt idx="12">
                  <c:v>4.4634615384615381</c:v>
                </c:pt>
                <c:pt idx="13">
                  <c:v>4.8358974358974356</c:v>
                </c:pt>
                <c:pt idx="14">
                  <c:v>5.208333333333333</c:v>
                </c:pt>
                <c:pt idx="15">
                  <c:v>5.5807692307692314</c:v>
                </c:pt>
                <c:pt idx="16">
                  <c:v>5.9532051282051288</c:v>
                </c:pt>
                <c:pt idx="17">
                  <c:v>6.3256410256410271</c:v>
                </c:pt>
                <c:pt idx="18">
                  <c:v>6.6980769230769246</c:v>
                </c:pt>
                <c:pt idx="19">
                  <c:v>7.070512820512822</c:v>
                </c:pt>
                <c:pt idx="20">
                  <c:v>7.4429487179487204</c:v>
                </c:pt>
                <c:pt idx="21">
                  <c:v>7.8153846153846178</c:v>
                </c:pt>
                <c:pt idx="22">
                  <c:v>8.1878205128205153</c:v>
                </c:pt>
                <c:pt idx="23">
                  <c:v>8.5602564102564127</c:v>
                </c:pt>
                <c:pt idx="24">
                  <c:v>8.9326923076923102</c:v>
                </c:pt>
                <c:pt idx="25">
                  <c:v>9.3051282051282058</c:v>
                </c:pt>
                <c:pt idx="26">
                  <c:v>9.6775641025641033</c:v>
                </c:pt>
                <c:pt idx="27">
                  <c:v>10.050000000000001</c:v>
                </c:pt>
                <c:pt idx="28">
                  <c:v>10.422435897435896</c:v>
                </c:pt>
                <c:pt idx="29">
                  <c:v>10.794871794871794</c:v>
                </c:pt>
                <c:pt idx="30">
                  <c:v>11.167307692307689</c:v>
                </c:pt>
                <c:pt idx="31">
                  <c:v>11.539743589743587</c:v>
                </c:pt>
                <c:pt idx="32">
                  <c:v>11.912179487179484</c:v>
                </c:pt>
                <c:pt idx="33">
                  <c:v>12.284615384615382</c:v>
                </c:pt>
                <c:pt idx="34">
                  <c:v>12.657051282051279</c:v>
                </c:pt>
                <c:pt idx="35">
                  <c:v>13.029487179487175</c:v>
                </c:pt>
                <c:pt idx="36">
                  <c:v>13.401923076923071</c:v>
                </c:pt>
                <c:pt idx="37">
                  <c:v>13.774358974358968</c:v>
                </c:pt>
                <c:pt idx="38">
                  <c:v>14.146794871794866</c:v>
                </c:pt>
                <c:pt idx="39">
                  <c:v>14.519230769230763</c:v>
                </c:pt>
                <c:pt idx="40">
                  <c:v>14.89166666666666</c:v>
                </c:pt>
                <c:pt idx="41">
                  <c:v>15.264102564102554</c:v>
                </c:pt>
                <c:pt idx="42">
                  <c:v>15.636538461538454</c:v>
                </c:pt>
                <c:pt idx="43">
                  <c:v>16.008974358974349</c:v>
                </c:pt>
                <c:pt idx="44">
                  <c:v>16.381410256410245</c:v>
                </c:pt>
                <c:pt idx="45">
                  <c:v>16.753846153846144</c:v>
                </c:pt>
                <c:pt idx="46">
                  <c:v>17.12628205128204</c:v>
                </c:pt>
                <c:pt idx="47">
                  <c:v>17.498717948717939</c:v>
                </c:pt>
                <c:pt idx="48">
                  <c:v>17.871153846153835</c:v>
                </c:pt>
                <c:pt idx="49">
                  <c:v>18.24358974358973</c:v>
                </c:pt>
                <c:pt idx="50">
                  <c:v>18.616025641025626</c:v>
                </c:pt>
                <c:pt idx="51">
                  <c:v>18.988461538461522</c:v>
                </c:pt>
                <c:pt idx="52">
                  <c:v>19.360897435897421</c:v>
                </c:pt>
                <c:pt idx="53">
                  <c:v>19.733333333333317</c:v>
                </c:pt>
                <c:pt idx="54">
                  <c:v>20.105769230769216</c:v>
                </c:pt>
                <c:pt idx="55">
                  <c:v>20.478205128205111</c:v>
                </c:pt>
                <c:pt idx="56">
                  <c:v>20.850641025641011</c:v>
                </c:pt>
                <c:pt idx="57">
                  <c:v>21.223076923076906</c:v>
                </c:pt>
                <c:pt idx="58">
                  <c:v>21.595512820512802</c:v>
                </c:pt>
                <c:pt idx="59">
                  <c:v>21.967948717948701</c:v>
                </c:pt>
                <c:pt idx="60">
                  <c:v>22.340384615384597</c:v>
                </c:pt>
                <c:pt idx="61">
                  <c:v>22.712820512820493</c:v>
                </c:pt>
                <c:pt idx="62">
                  <c:v>23.085256410256388</c:v>
                </c:pt>
                <c:pt idx="63">
                  <c:v>23.457692307692287</c:v>
                </c:pt>
                <c:pt idx="64">
                  <c:v>23.830128205128183</c:v>
                </c:pt>
                <c:pt idx="65">
                  <c:v>24.202564102564079</c:v>
                </c:pt>
                <c:pt idx="66">
                  <c:v>24.574999999999978</c:v>
                </c:pt>
              </c:numCache>
            </c:numRef>
          </c:xVal>
          <c:yVal>
            <c:numRef>
              <c:f>Sheet2!$D$2:$D$68</c:f>
              <c:numCache>
                <c:formatCode>General</c:formatCode>
                <c:ptCount val="67"/>
                <c:pt idx="0">
                  <c:v>0</c:v>
                </c:pt>
                <c:pt idx="1">
                  <c:v>0.24400000006608025</c:v>
                </c:pt>
                <c:pt idx="2">
                  <c:v>0.24400000006608025</c:v>
                </c:pt>
                <c:pt idx="3">
                  <c:v>0</c:v>
                </c:pt>
                <c:pt idx="4">
                  <c:v>0.97600000003694731</c:v>
                </c:pt>
                <c:pt idx="5">
                  <c:v>1.2199999998756539</c:v>
                </c:pt>
                <c:pt idx="6">
                  <c:v>0.24400000006608025</c:v>
                </c:pt>
                <c:pt idx="7">
                  <c:v>1.3420000000223808</c:v>
                </c:pt>
                <c:pt idx="8">
                  <c:v>0.73199999997086707</c:v>
                </c:pt>
                <c:pt idx="9">
                  <c:v>0.61000000005151378</c:v>
                </c:pt>
                <c:pt idx="10">
                  <c:v>0.61000000005151378</c:v>
                </c:pt>
                <c:pt idx="11">
                  <c:v>1.4650000000528962</c:v>
                </c:pt>
                <c:pt idx="12">
                  <c:v>9.6429999998690619</c:v>
                </c:pt>
                <c:pt idx="13">
                  <c:v>15.990999999985434</c:v>
                </c:pt>
                <c:pt idx="14">
                  <c:v>20.508000000063475</c:v>
                </c:pt>
                <c:pt idx="15">
                  <c:v>23.314999999911379</c:v>
                </c:pt>
                <c:pt idx="16">
                  <c:v>27.342999999973472</c:v>
                </c:pt>
                <c:pt idx="17">
                  <c:v>29.051999999865075</c:v>
                </c:pt>
                <c:pt idx="18">
                  <c:v>30.516999999917971</c:v>
                </c:pt>
                <c:pt idx="19">
                  <c:v>33.08100000003833</c:v>
                </c:pt>
                <c:pt idx="20">
                  <c:v>33.93499999992855</c:v>
                </c:pt>
                <c:pt idx="21">
                  <c:v>35.5219999999008</c:v>
                </c:pt>
                <c:pt idx="22">
                  <c:v>34.789999999929933</c:v>
                </c:pt>
                <c:pt idx="23">
                  <c:v>34.423999999944499</c:v>
                </c:pt>
                <c:pt idx="24">
                  <c:v>34.545999999863852</c:v>
                </c:pt>
                <c:pt idx="25">
                  <c:v>38.329999999859865</c:v>
                </c:pt>
                <c:pt idx="26">
                  <c:v>41.381999999885011</c:v>
                </c:pt>
                <c:pt idx="27">
                  <c:v>43.701000000055501</c:v>
                </c:pt>
                <c:pt idx="28">
                  <c:v>34.668000000010579</c:v>
                </c:pt>
                <c:pt idx="29">
                  <c:v>27.098999999907392</c:v>
                </c:pt>
                <c:pt idx="30">
                  <c:v>18.798999999944499</c:v>
                </c:pt>
                <c:pt idx="31">
                  <c:v>11.962999999923341</c:v>
                </c:pt>
                <c:pt idx="32">
                  <c:v>5.4929999998876156</c:v>
                </c:pt>
                <c:pt idx="33">
                  <c:v>-2.9300000001057924</c:v>
                </c:pt>
                <c:pt idx="34">
                  <c:v>-7.4469999999564607</c:v>
                </c:pt>
                <c:pt idx="35">
                  <c:v>-10.132000000112384</c:v>
                </c:pt>
                <c:pt idx="36">
                  <c:v>-11.230999999952473</c:v>
                </c:pt>
                <c:pt idx="37">
                  <c:v>-11.841000000003987</c:v>
                </c:pt>
                <c:pt idx="38">
                  <c:v>-12.206999999989421</c:v>
                </c:pt>
                <c:pt idx="39">
                  <c:v>-11.841000000003987</c:v>
                </c:pt>
                <c:pt idx="40">
                  <c:v>-12.818000000152097</c:v>
                </c:pt>
                <c:pt idx="41">
                  <c:v>-12.69600000000537</c:v>
                </c:pt>
                <c:pt idx="42">
                  <c:v>-12.085000000070067</c:v>
                </c:pt>
                <c:pt idx="43">
                  <c:v>-12.574000000086016</c:v>
                </c:pt>
                <c:pt idx="44">
                  <c:v>-10.741999999936525</c:v>
                </c:pt>
                <c:pt idx="45">
                  <c:v>-10.741999999936525</c:v>
                </c:pt>
                <c:pt idx="46">
                  <c:v>-10.741999999936525</c:v>
                </c:pt>
                <c:pt idx="47">
                  <c:v>-9.7660000001269509</c:v>
                </c:pt>
                <c:pt idx="48">
                  <c:v>-8.5450000001401349</c:v>
                </c:pt>
                <c:pt idx="49">
                  <c:v>-9.6439999999802239</c:v>
                </c:pt>
                <c:pt idx="50">
                  <c:v>-5.4930000001149892</c:v>
                </c:pt>
                <c:pt idx="51">
                  <c:v>-3.4180000000105792</c:v>
                </c:pt>
                <c:pt idx="52">
                  <c:v>-3.0520000000251457</c:v>
                </c:pt>
                <c:pt idx="53">
                  <c:v>-2.3200000000542786</c:v>
                </c:pt>
                <c:pt idx="54">
                  <c:v>-1.8310000000383297</c:v>
                </c:pt>
                <c:pt idx="55">
                  <c:v>-1.7090000001189765</c:v>
                </c:pt>
                <c:pt idx="56">
                  <c:v>-1.3430000001335429</c:v>
                </c:pt>
                <c:pt idx="57">
                  <c:v>-1.7090000001189765</c:v>
                </c:pt>
                <c:pt idx="58">
                  <c:v>-0.61099999993530218</c:v>
                </c:pt>
                <c:pt idx="59">
                  <c:v>0.48799999990478682</c:v>
                </c:pt>
                <c:pt idx="60">
                  <c:v>1.2199999998756539</c:v>
                </c:pt>
                <c:pt idx="61">
                  <c:v>1.8310000000383297</c:v>
                </c:pt>
                <c:pt idx="62">
                  <c:v>2.1970000000237633</c:v>
                </c:pt>
                <c:pt idx="63">
                  <c:v>2.8069999998479034</c:v>
                </c:pt>
                <c:pt idx="64">
                  <c:v>3.6619999998492858</c:v>
                </c:pt>
                <c:pt idx="65">
                  <c:v>2.9289999999946303</c:v>
                </c:pt>
                <c:pt idx="66">
                  <c:v>4.6379999998862331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6137576"/>
        <c:axId val="356137968"/>
      </c:scatterChart>
      <c:scatterChart>
        <c:scatterStyle val="smoothMarker"/>
        <c:varyColors val="0"/>
        <c:ser>
          <c:idx val="2"/>
          <c:order val="2"/>
          <c:tx>
            <c:v>Temperature</c:v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x"/>
            <c:size val="7"/>
            <c:spPr>
              <a:noFill/>
              <a:ln w="19050">
                <a:solidFill>
                  <a:schemeClr val="tx1"/>
                </a:solidFill>
              </a:ln>
              <a:effectLst/>
            </c:spPr>
          </c:marker>
          <c:xVal>
            <c:numRef>
              <c:f>Sheet2!$J$2:$J$23</c:f>
              <c:numCache>
                <c:formatCode>General</c:formatCode>
                <c:ptCount val="22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</c:numCache>
            </c:numRef>
          </c:xVal>
          <c:yVal>
            <c:numRef>
              <c:f>Sheet2!$K$2:$K$23</c:f>
              <c:numCache>
                <c:formatCode>General</c:formatCode>
                <c:ptCount val="22"/>
                <c:pt idx="0">
                  <c:v>24.4</c:v>
                </c:pt>
                <c:pt idx="1">
                  <c:v>24.4</c:v>
                </c:pt>
                <c:pt idx="2">
                  <c:v>24.4</c:v>
                </c:pt>
                <c:pt idx="3">
                  <c:v>25.8</c:v>
                </c:pt>
                <c:pt idx="4">
                  <c:v>25.9</c:v>
                </c:pt>
                <c:pt idx="5">
                  <c:v>26.3</c:v>
                </c:pt>
                <c:pt idx="6">
                  <c:v>26.5</c:v>
                </c:pt>
                <c:pt idx="7">
                  <c:v>26.7</c:v>
                </c:pt>
                <c:pt idx="8">
                  <c:v>26.8</c:v>
                </c:pt>
                <c:pt idx="9">
                  <c:v>26.9</c:v>
                </c:pt>
                <c:pt idx="10">
                  <c:v>25.7</c:v>
                </c:pt>
                <c:pt idx="11">
                  <c:v>24.7</c:v>
                </c:pt>
                <c:pt idx="12">
                  <c:v>24.1</c:v>
                </c:pt>
                <c:pt idx="13">
                  <c:v>23.9</c:v>
                </c:pt>
                <c:pt idx="14">
                  <c:v>24.1</c:v>
                </c:pt>
                <c:pt idx="15">
                  <c:v>24.1</c:v>
                </c:pt>
                <c:pt idx="16">
                  <c:v>24.2</c:v>
                </c:pt>
                <c:pt idx="17">
                  <c:v>24.4</c:v>
                </c:pt>
                <c:pt idx="18">
                  <c:v>24.4</c:v>
                </c:pt>
                <c:pt idx="19">
                  <c:v>24.4</c:v>
                </c:pt>
                <c:pt idx="20">
                  <c:v>24.5</c:v>
                </c:pt>
                <c:pt idx="21">
                  <c:v>24.4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7510944"/>
        <c:axId val="357512904"/>
      </c:scatterChart>
      <c:valAx>
        <c:axId val="356137576"/>
        <c:scaling>
          <c:orientation val="minMax"/>
          <c:max val="24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chemeClr val="tx1"/>
                    </a:solidFill>
                    <a:latin typeface="Century Schoolbook" panose="02040604050505020304" pitchFamily="18" charset="0"/>
                  </a:rPr>
                  <a:t>Time / min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Century Schoolbook" panose="02040604050505020304" pitchFamily="18" charset="0"/>
                <a:ea typeface="+mn-ea"/>
                <a:cs typeface="+mn-cs"/>
              </a:defRPr>
            </a:pPr>
            <a:endParaRPr lang="en-US"/>
          </a:p>
        </c:txPr>
        <c:crossAx val="356137968"/>
        <c:crossesAt val="-20"/>
        <c:crossBetween val="midCat"/>
        <c:majorUnit val="2"/>
      </c:valAx>
      <c:valAx>
        <c:axId val="356137968"/>
        <c:scaling>
          <c:orientation val="minMax"/>
          <c:max val="45"/>
          <c:min val="-1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Century Schoolbook" panose="02040604050505020304" pitchFamily="18" charset="0"/>
                    <a:ea typeface="+mn-ea"/>
                    <a:cs typeface="+mn-cs"/>
                  </a:defRPr>
                </a:pPr>
                <a:r>
                  <a:rPr lang="en-GB" sz="1600" b="1" baseline="0">
                    <a:solidFill>
                      <a:schemeClr val="tx1"/>
                    </a:solidFill>
                    <a:latin typeface="Century Schoolbook" panose="02040604050505020304" pitchFamily="18" charset="0"/>
                  </a:rPr>
                  <a:t>Uncovered Bragg grating shift </a:t>
                </a:r>
                <a:r>
                  <a:rPr lang="el-GR" sz="1600" b="1" baseline="0">
                    <a:solidFill>
                      <a:schemeClr val="tx1"/>
                    </a:solidFill>
                    <a:latin typeface="Century Schoolbook" panose="02040604050505020304" pitchFamily="18" charset="0"/>
                  </a:rPr>
                  <a:t>λ</a:t>
                </a:r>
                <a:r>
                  <a:rPr lang="en-GB" sz="1600" b="1" baseline="-25000">
                    <a:solidFill>
                      <a:schemeClr val="tx1"/>
                    </a:solidFill>
                    <a:latin typeface="Century Schoolbook" panose="02040604050505020304" pitchFamily="18" charset="0"/>
                  </a:rPr>
                  <a:t>B(U)</a:t>
                </a:r>
                <a:r>
                  <a:rPr lang="en-GB" sz="1600" b="1" baseline="0">
                    <a:solidFill>
                      <a:schemeClr val="tx1"/>
                    </a:solidFill>
                    <a:latin typeface="Century Schoolbook" panose="02040604050505020304" pitchFamily="18" charset="0"/>
                  </a:rPr>
                  <a:t> / pm</a:t>
                </a:r>
                <a:endParaRPr lang="en-GB" sz="1600" b="1">
                  <a:solidFill>
                    <a:schemeClr val="tx1"/>
                  </a:solidFill>
                  <a:latin typeface="Century Schoolbook" panose="020406040505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2.177143840626479E-2"/>
              <c:y val="0.107567950449708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/>
                  </a:solidFill>
                  <a:latin typeface="Century Schoolbook" panose="0204060405050502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Century Schoolbook" panose="020406040505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56137576"/>
        <c:crossesAt val="0"/>
        <c:crossBetween val="midCat"/>
        <c:majorUnit val="5"/>
      </c:valAx>
      <c:valAx>
        <c:axId val="357512904"/>
        <c:scaling>
          <c:orientation val="minMax"/>
          <c:max val="29"/>
          <c:min val="23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Century Schoolbook" panose="02040604050505020304" pitchFamily="18" charset="0"/>
                    <a:ea typeface="+mn-ea"/>
                    <a:cs typeface="+mn-cs"/>
                  </a:defRPr>
                </a:pPr>
                <a:r>
                  <a:rPr lang="en-GB" sz="1600" b="1">
                    <a:solidFill>
                      <a:schemeClr val="tx1"/>
                    </a:solidFill>
                    <a:latin typeface="Century Schoolbook" panose="02040604050505020304" pitchFamily="18" charset="0"/>
                  </a:rPr>
                  <a:t>Temperature</a:t>
                </a:r>
                <a:r>
                  <a:rPr lang="en-GB" sz="1600" b="1" baseline="0">
                    <a:solidFill>
                      <a:schemeClr val="tx1"/>
                    </a:solidFill>
                    <a:latin typeface="Century Schoolbook" panose="02040604050505020304" pitchFamily="18" charset="0"/>
                  </a:rPr>
                  <a:t> within the cell / </a:t>
                </a:r>
                <a:r>
                  <a:rPr lang="en-GB" sz="1600" b="1" baseline="30000">
                    <a:solidFill>
                      <a:schemeClr val="tx1"/>
                    </a:solidFill>
                    <a:latin typeface="Century Schoolbook" panose="02040604050505020304" pitchFamily="18" charset="0"/>
                  </a:rPr>
                  <a:t>o</a:t>
                </a:r>
                <a:r>
                  <a:rPr lang="en-GB" sz="1600" b="1" baseline="0">
                    <a:solidFill>
                      <a:schemeClr val="tx1"/>
                    </a:solidFill>
                    <a:latin typeface="Century Schoolbook" panose="02040604050505020304" pitchFamily="18" charset="0"/>
                  </a:rPr>
                  <a:t>C</a:t>
                </a:r>
                <a:endParaRPr lang="en-GB" sz="1600" b="1">
                  <a:solidFill>
                    <a:schemeClr val="tx1"/>
                  </a:solidFill>
                  <a:latin typeface="Century Schoolbook" panose="020406040505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5732240437158467"/>
              <c:y val="0.172536487332388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/>
                  </a:solidFill>
                  <a:latin typeface="Century Schoolbook" panose="0204060405050502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Century Schoolbook" panose="020406040505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57510944"/>
        <c:crosses val="max"/>
        <c:crossBetween val="midCat"/>
      </c:valAx>
      <c:valAx>
        <c:axId val="357510944"/>
        <c:scaling>
          <c:orientation val="minMax"/>
          <c:max val="24"/>
          <c:min val="0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Century Schoolbook" panose="02040604050505020304" pitchFamily="18" charset="0"/>
                <a:ea typeface="+mn-ea"/>
                <a:cs typeface="+mn-cs"/>
              </a:defRPr>
            </a:pPr>
            <a:endParaRPr lang="en-US"/>
          </a:p>
        </c:txPr>
        <c:crossAx val="357512904"/>
        <c:crosses val="max"/>
        <c:crossBetween val="midCat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zoomScale="67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0.10656</cdr:x>
      <cdr:y>0.68828</cdr:y>
    </cdr:from>
    <cdr:to>
      <cdr:x>0.9235</cdr:x>
      <cdr:y>0.68828</cdr:y>
    </cdr:to>
    <cdr:cxnSp macro="">
      <cdr:nvCxnSpPr>
        <cdr:cNvPr id="3" name="Straight Connector 2"/>
        <cdr:cNvCxnSpPr/>
      </cdr:nvCxnSpPr>
      <cdr:spPr>
        <a:xfrm xmlns:a="http://schemas.openxmlformats.org/drawingml/2006/main">
          <a:off x="990600" y="4178300"/>
          <a:ext cx="7594600" cy="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FF0000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0.27869</cdr:x>
      <cdr:y>0.20084</cdr:y>
    </cdr:from>
    <cdr:to>
      <cdr:x>0.4112</cdr:x>
      <cdr:y>0.20084</cdr:y>
    </cdr:to>
    <cdr:cxnSp macro="">
      <cdr:nvCxnSpPr>
        <cdr:cNvPr id="3" name="Straight Arrow Connector 2"/>
        <cdr:cNvCxnSpPr/>
      </cdr:nvCxnSpPr>
      <cdr:spPr>
        <a:xfrm xmlns:a="http://schemas.openxmlformats.org/drawingml/2006/main" flipH="1">
          <a:off x="2590800" y="1219200"/>
          <a:ext cx="1231900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FF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0.21038</cdr:x>
      <cdr:y>0.36611</cdr:y>
    </cdr:from>
    <cdr:to>
      <cdr:x>0.3265</cdr:x>
      <cdr:y>0.36611</cdr:y>
    </cdr:to>
    <cdr:cxnSp macro="">
      <cdr:nvCxnSpPr>
        <cdr:cNvPr id="5" name="Straight Arrow Connector 4"/>
        <cdr:cNvCxnSpPr/>
      </cdr:nvCxnSpPr>
      <cdr:spPr>
        <a:xfrm xmlns:a="http://schemas.openxmlformats.org/drawingml/2006/main" flipH="1">
          <a:off x="1955800" y="2222500"/>
          <a:ext cx="1079500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accent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0.51776</cdr:x>
      <cdr:y>0.45607</cdr:y>
    </cdr:from>
    <cdr:to>
      <cdr:x>0.65984</cdr:x>
      <cdr:y>0.45607</cdr:y>
    </cdr:to>
    <cdr:cxnSp macro="">
      <cdr:nvCxnSpPr>
        <cdr:cNvPr id="7" name="Straight Arrow Connector 6"/>
        <cdr:cNvCxnSpPr/>
      </cdr:nvCxnSpPr>
      <cdr:spPr>
        <a:xfrm xmlns:a="http://schemas.openxmlformats.org/drawingml/2006/main">
          <a:off x="4813262" y="2768619"/>
          <a:ext cx="1320833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0.25137</cdr:x>
      <cdr:y>0.07531</cdr:y>
    </cdr:from>
    <cdr:to>
      <cdr:x>0.47404</cdr:x>
      <cdr:y>0.86192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2336800" y="457200"/>
          <a:ext cx="2070100" cy="47752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75000"/>
            <a:alpha val="2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0.47404</cdr:x>
      <cdr:y>0.07741</cdr:y>
    </cdr:from>
    <cdr:to>
      <cdr:x>0.75546</cdr:x>
      <cdr:y>0.86402</cdr:y>
    </cdr:to>
    <cdr:sp macro="" textlink="">
      <cdr:nvSpPr>
        <cdr:cNvPr id="8" name="Rectangle 7"/>
        <cdr:cNvSpPr/>
      </cdr:nvSpPr>
      <cdr:spPr>
        <a:xfrm xmlns:a="http://schemas.openxmlformats.org/drawingml/2006/main">
          <a:off x="4406900" y="469900"/>
          <a:ext cx="2616200" cy="477520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>
            <a:alpha val="2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0.15301</cdr:x>
      <cdr:y>0.5251</cdr:y>
    </cdr:from>
    <cdr:to>
      <cdr:x>0.21858</cdr:x>
      <cdr:y>0.62343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422400" y="3187700"/>
          <a:ext cx="609600" cy="596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600" b="1">
              <a:latin typeface="Century Schoolbook" panose="02040604050505020304" pitchFamily="18" charset="0"/>
            </a:rPr>
            <a:t>N</a:t>
          </a:r>
          <a:r>
            <a:rPr lang="en-GB" sz="1600" b="1" baseline="-25000">
              <a:latin typeface="Century Schoolbook" panose="02040604050505020304" pitchFamily="18" charset="0"/>
            </a:rPr>
            <a:t>2</a:t>
          </a:r>
          <a:endParaRPr lang="en-GB" sz="1600" b="1">
            <a:latin typeface="Century Schoolbook" panose="02040604050505020304" pitchFamily="18" charset="0"/>
          </a:endParaRPr>
        </a:p>
      </cdr:txBody>
    </cdr:sp>
  </cdr:relSizeAnchor>
  <cdr:relSizeAnchor xmlns:cdr="http://schemas.openxmlformats.org/drawingml/2006/chartDrawing">
    <cdr:from>
      <cdr:x>0.79235</cdr:x>
      <cdr:y>0.51464</cdr:y>
    </cdr:from>
    <cdr:to>
      <cdr:x>0.85792</cdr:x>
      <cdr:y>0.61297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7366000" y="3124200"/>
          <a:ext cx="609600" cy="596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600" b="1">
              <a:latin typeface="Century Schoolbook" panose="02040604050505020304" pitchFamily="18" charset="0"/>
            </a:rPr>
            <a:t>N</a:t>
          </a:r>
          <a:r>
            <a:rPr lang="en-GB" sz="1600" b="1" baseline="-25000">
              <a:latin typeface="Century Schoolbook" panose="02040604050505020304" pitchFamily="18" charset="0"/>
            </a:rPr>
            <a:t>2</a:t>
          </a:r>
          <a:endParaRPr lang="en-GB" sz="1600" b="1">
            <a:latin typeface="Century Schoolbook" panose="02040604050505020304" pitchFamily="18" charset="0"/>
          </a:endParaRPr>
        </a:p>
      </cdr:txBody>
    </cdr:sp>
  </cdr:relSizeAnchor>
  <cdr:relSizeAnchor xmlns:cdr="http://schemas.openxmlformats.org/drawingml/2006/chartDrawing">
    <cdr:from>
      <cdr:x>0.27732</cdr:x>
      <cdr:y>0.51464</cdr:y>
    </cdr:from>
    <cdr:to>
      <cdr:x>0.47541</cdr:x>
      <cdr:y>0.61297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2578100" y="3124200"/>
          <a:ext cx="1841500" cy="596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600" b="1">
              <a:latin typeface="Century Schoolbook" panose="02040604050505020304" pitchFamily="18" charset="0"/>
            </a:rPr>
            <a:t>Toluene saturated</a:t>
          </a:r>
          <a:r>
            <a:rPr lang="en-GB" sz="1600" b="1" baseline="0">
              <a:latin typeface="Century Schoolbook" panose="02040604050505020304" pitchFamily="18" charset="0"/>
            </a:rPr>
            <a:t> N</a:t>
          </a:r>
          <a:r>
            <a:rPr lang="en-GB" sz="1600" b="1" baseline="-25000">
              <a:latin typeface="Century Schoolbook" panose="02040604050505020304" pitchFamily="18" charset="0"/>
            </a:rPr>
            <a:t>2</a:t>
          </a:r>
        </a:p>
      </cdr:txBody>
    </cdr:sp>
  </cdr:relSizeAnchor>
  <cdr:relSizeAnchor xmlns:cdr="http://schemas.openxmlformats.org/drawingml/2006/chartDrawing">
    <cdr:from>
      <cdr:x>0.55874</cdr:x>
      <cdr:y>0.50628</cdr:y>
    </cdr:from>
    <cdr:to>
      <cdr:x>0.75683</cdr:x>
      <cdr:y>0.6046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5194300" y="3073400"/>
          <a:ext cx="1841500" cy="596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600" b="1">
              <a:latin typeface="Century Schoolbook" panose="02040604050505020304" pitchFamily="18" charset="0"/>
            </a:rPr>
            <a:t>Residual toluene vapour in</a:t>
          </a:r>
          <a:r>
            <a:rPr lang="en-GB" sz="1600" b="1" baseline="0">
              <a:latin typeface="Century Schoolbook" panose="02040604050505020304" pitchFamily="18" charset="0"/>
            </a:rPr>
            <a:t> N</a:t>
          </a:r>
          <a:r>
            <a:rPr lang="en-GB" sz="1600" b="1" baseline="-25000">
              <a:latin typeface="Century Schoolbook" panose="02040604050505020304" pitchFamily="18" charset="0"/>
            </a:rPr>
            <a:t>2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54"/>
  <sheetViews>
    <sheetView topLeftCell="AN11" workbookViewId="0">
      <selection activeCell="AU14" sqref="AU14"/>
    </sheetView>
  </sheetViews>
  <sheetFormatPr defaultRowHeight="15" x14ac:dyDescent="0.25"/>
  <cols>
    <col min="2" max="2" width="12.28515625" bestFit="1" customWidth="1"/>
    <col min="3" max="3" width="12.140625" bestFit="1" customWidth="1"/>
    <col min="4" max="4" width="8.7109375" bestFit="1" customWidth="1"/>
    <col min="5" max="5" width="7.5703125" customWidth="1"/>
    <col min="9" max="9" width="15.42578125" bestFit="1" customWidth="1"/>
    <col min="10" max="10" width="15.42578125" customWidth="1"/>
    <col min="11" max="11" width="19.42578125" bestFit="1" customWidth="1"/>
    <col min="12" max="12" width="11.140625" bestFit="1" customWidth="1"/>
    <col min="17" max="17" width="19.42578125" bestFit="1" customWidth="1"/>
    <col min="20" max="21" width="10.7109375" bestFit="1" customWidth="1"/>
    <col min="22" max="22" width="9.85546875" bestFit="1" customWidth="1"/>
    <col min="24" max="24" width="25.140625" bestFit="1" customWidth="1"/>
    <col min="25" max="25" width="20.5703125" bestFit="1" customWidth="1"/>
    <col min="26" max="26" width="20.5703125" customWidth="1"/>
    <col min="27" max="27" width="24.28515625" bestFit="1" customWidth="1"/>
    <col min="31" max="31" width="12" bestFit="1" customWidth="1"/>
    <col min="32" max="32" width="19.42578125" bestFit="1" customWidth="1"/>
    <col min="33" max="33" width="12.7109375" bestFit="1" customWidth="1"/>
    <col min="40" max="40" width="12" bestFit="1" customWidth="1"/>
  </cols>
  <sheetData>
    <row r="1" spans="1:43" x14ac:dyDescent="0.25">
      <c r="A1" t="s">
        <v>6</v>
      </c>
      <c r="B1" t="s">
        <v>0</v>
      </c>
      <c r="C1" t="s">
        <v>1</v>
      </c>
      <c r="D1" t="s">
        <v>2</v>
      </c>
      <c r="E1" t="s">
        <v>3</v>
      </c>
      <c r="F1" t="s">
        <v>5</v>
      </c>
      <c r="G1" t="s">
        <v>4</v>
      </c>
      <c r="H1" t="s">
        <v>7</v>
      </c>
      <c r="I1" t="s">
        <v>9</v>
      </c>
      <c r="J1" t="s">
        <v>10</v>
      </c>
      <c r="K1" t="s">
        <v>8</v>
      </c>
      <c r="L1" t="s">
        <v>11</v>
      </c>
      <c r="M1" t="s">
        <v>12</v>
      </c>
      <c r="N1" t="s">
        <v>13</v>
      </c>
      <c r="O1" t="s">
        <v>14</v>
      </c>
      <c r="P1" t="s">
        <v>80</v>
      </c>
      <c r="Q1" t="s">
        <v>20</v>
      </c>
      <c r="R1" s="2" t="s">
        <v>21</v>
      </c>
      <c r="S1" s="2" t="s">
        <v>22</v>
      </c>
      <c r="T1" s="2" t="s">
        <v>23</v>
      </c>
      <c r="U1" s="2" t="s">
        <v>24</v>
      </c>
      <c r="V1" s="2" t="s">
        <v>25</v>
      </c>
      <c r="W1" s="2" t="s">
        <v>26</v>
      </c>
      <c r="X1" s="2" t="s">
        <v>30</v>
      </c>
      <c r="Y1" s="2" t="s">
        <v>31</v>
      </c>
      <c r="Z1" s="2" t="s">
        <v>28</v>
      </c>
      <c r="AA1" s="2" t="s">
        <v>29</v>
      </c>
      <c r="AB1" s="2" t="s">
        <v>32</v>
      </c>
      <c r="AC1" s="2" t="s">
        <v>33</v>
      </c>
      <c r="AF1" t="s">
        <v>15</v>
      </c>
      <c r="AG1">
        <v>0.58536299034391404</v>
      </c>
      <c r="AN1" t="s">
        <v>50</v>
      </c>
    </row>
    <row r="2" spans="1:43" x14ac:dyDescent="0.25">
      <c r="A2">
        <v>28.4</v>
      </c>
      <c r="B2">
        <v>28.6</v>
      </c>
      <c r="C2">
        <v>29.1</v>
      </c>
      <c r="D2">
        <v>28.8</v>
      </c>
      <c r="E2">
        <v>28.7</v>
      </c>
      <c r="F2">
        <v>27.6</v>
      </c>
      <c r="G2">
        <v>28</v>
      </c>
      <c r="H2">
        <v>28.4</v>
      </c>
      <c r="I2">
        <v>28.5</v>
      </c>
      <c r="J2">
        <v>28.7</v>
      </c>
      <c r="K2">
        <v>28.1</v>
      </c>
      <c r="L2">
        <v>26.4</v>
      </c>
      <c r="M2">
        <v>28.5</v>
      </c>
      <c r="N2">
        <v>25.8</v>
      </c>
      <c r="O2">
        <v>25</v>
      </c>
      <c r="P2">
        <v>29.1</v>
      </c>
      <c r="Q2" t="s">
        <v>6</v>
      </c>
      <c r="R2">
        <v>28.3</v>
      </c>
      <c r="S2">
        <f>R2+273.15</f>
        <v>301.45</v>
      </c>
      <c r="T2" s="3">
        <v>-13.99935</v>
      </c>
      <c r="U2" s="3">
        <v>-7284.5720000000001</v>
      </c>
      <c r="V2" s="3">
        <v>105.9605</v>
      </c>
      <c r="W2" s="3">
        <v>1.4103249999999999E-5</v>
      </c>
      <c r="X2">
        <f>(T2*LN($S$18))+(U2/$S$18)+V2+((W2*(($S$18)^2)))</f>
        <v>3.1411985880391606</v>
      </c>
      <c r="Y2">
        <f>EXP(X2)</f>
        <v>23.131575479490909</v>
      </c>
      <c r="Z2">
        <f>Y2*1000</f>
        <v>23131.575479490908</v>
      </c>
      <c r="AA2">
        <f>Z2*0.00750061683</f>
        <v>173.50108434588483</v>
      </c>
      <c r="AB2">
        <f>(AA2/760)*100</f>
        <v>22.829090045511162</v>
      </c>
      <c r="AC2">
        <f>AB2*10</f>
        <v>228.29090045511163</v>
      </c>
      <c r="AD2">
        <v>-53.40084579776552</v>
      </c>
      <c r="AE2" s="4" t="s">
        <v>38</v>
      </c>
      <c r="AF2" t="s">
        <v>2</v>
      </c>
      <c r="AG2">
        <v>211.03566813513092</v>
      </c>
      <c r="AI2" t="s">
        <v>4</v>
      </c>
      <c r="AJ2">
        <v>-31.553685943636427</v>
      </c>
      <c r="AM2" t="s">
        <v>4</v>
      </c>
      <c r="AN2">
        <v>23.376054613455064</v>
      </c>
      <c r="AO2">
        <v>4.8180064435648671</v>
      </c>
    </row>
    <row r="3" spans="1:43" x14ac:dyDescent="0.25">
      <c r="A3">
        <v>28.4</v>
      </c>
      <c r="B3">
        <v>28.9</v>
      </c>
      <c r="C3">
        <v>29.5</v>
      </c>
      <c r="D3">
        <v>29.1</v>
      </c>
      <c r="E3">
        <v>28.9</v>
      </c>
      <c r="F3">
        <v>27.7</v>
      </c>
      <c r="G3">
        <v>28.9</v>
      </c>
      <c r="H3">
        <v>28.5</v>
      </c>
      <c r="I3">
        <v>28.5</v>
      </c>
      <c r="J3">
        <v>29.1</v>
      </c>
      <c r="K3">
        <v>29</v>
      </c>
      <c r="L3">
        <v>26.1</v>
      </c>
      <c r="M3">
        <v>27.2</v>
      </c>
      <c r="N3">
        <v>25.9</v>
      </c>
      <c r="O3">
        <v>25.4</v>
      </c>
      <c r="P3">
        <v>29.2</v>
      </c>
      <c r="Q3" t="s">
        <v>15</v>
      </c>
      <c r="R3">
        <v>28.6</v>
      </c>
      <c r="S3">
        <f t="shared" ref="S3:S17" si="0">R3+273.15</f>
        <v>301.75</v>
      </c>
      <c r="T3" s="3">
        <v>-9.2009779999999992</v>
      </c>
      <c r="U3" s="3">
        <v>-6354.8980000000001</v>
      </c>
      <c r="V3" s="3">
        <v>75.650580000000005</v>
      </c>
      <c r="W3" s="3">
        <v>7.3748140000000001E-6</v>
      </c>
      <c r="X3">
        <f t="shared" ref="X3:X16" si="1">(T3*LN($S$18))+(U3/$S$18)+V3+((W3*(($S$18)^2)))</f>
        <v>2.6951315934860958</v>
      </c>
      <c r="Y3">
        <f t="shared" ref="Y3:Y16" si="2">EXP(X3)</f>
        <v>14.807467191311991</v>
      </c>
      <c r="Z3">
        <f t="shared" ref="Z3:Z16" si="3">Y3*1000</f>
        <v>14807.467191311991</v>
      </c>
      <c r="AA3">
        <f t="shared" ref="AA3:AA17" si="4">Z3*0.00750061683</f>
        <v>111.06513762482756</v>
      </c>
      <c r="AB3">
        <f t="shared" ref="AB3:AB17" si="5">(AA3/760)*100</f>
        <v>14.613833898003625</v>
      </c>
      <c r="AC3">
        <f t="shared" ref="AC3:AC17" si="6">AB3*10</f>
        <v>146.13833898003625</v>
      </c>
      <c r="AD3">
        <v>0.58536299034391404</v>
      </c>
      <c r="AE3" s="4" t="s">
        <v>48</v>
      </c>
      <c r="AF3" t="s">
        <v>17</v>
      </c>
      <c r="AG3">
        <v>19.047741307749288</v>
      </c>
      <c r="AI3" t="s">
        <v>37</v>
      </c>
      <c r="AJ3">
        <v>-34.787944082046423</v>
      </c>
      <c r="AM3" t="s">
        <v>37</v>
      </c>
      <c r="AN3">
        <v>14.114521631088685</v>
      </c>
      <c r="AO3">
        <v>1.5943217092089523</v>
      </c>
    </row>
    <row r="4" spans="1:43" x14ac:dyDescent="0.25">
      <c r="A4">
        <v>28.2</v>
      </c>
      <c r="B4">
        <v>28.8</v>
      </c>
      <c r="C4">
        <v>29.9</v>
      </c>
      <c r="D4">
        <v>29</v>
      </c>
      <c r="E4">
        <v>29.6</v>
      </c>
      <c r="F4">
        <v>27.7</v>
      </c>
      <c r="G4">
        <v>29.6</v>
      </c>
      <c r="H4">
        <v>28.2</v>
      </c>
      <c r="I4">
        <v>28.4</v>
      </c>
      <c r="J4">
        <v>28.4</v>
      </c>
      <c r="K4">
        <v>28.9</v>
      </c>
      <c r="L4">
        <v>25.8</v>
      </c>
      <c r="M4">
        <v>27</v>
      </c>
      <c r="N4">
        <v>26.3</v>
      </c>
      <c r="O4">
        <v>25.6</v>
      </c>
      <c r="P4">
        <v>29.5</v>
      </c>
      <c r="Q4" t="s">
        <v>1</v>
      </c>
      <c r="R4">
        <v>29.2</v>
      </c>
      <c r="S4">
        <f t="shared" si="0"/>
        <v>302.34999999999997</v>
      </c>
      <c r="T4" s="3">
        <v>-10.89678</v>
      </c>
      <c r="U4" s="3">
        <v>-6842.8</v>
      </c>
      <c r="V4" s="3">
        <v>86.697519999999997</v>
      </c>
      <c r="W4" s="3">
        <v>9.1143530000000001E-6</v>
      </c>
      <c r="X4">
        <f t="shared" si="1"/>
        <v>2.6006096881669967</v>
      </c>
      <c r="Y4">
        <f t="shared" si="2"/>
        <v>13.471949219641875</v>
      </c>
      <c r="Z4">
        <f t="shared" si="3"/>
        <v>13471.949219641874</v>
      </c>
      <c r="AA4">
        <f t="shared" si="4"/>
        <v>101.0479290497512</v>
      </c>
      <c r="AB4">
        <f t="shared" si="5"/>
        <v>13.295780138125156</v>
      </c>
      <c r="AC4">
        <f t="shared" si="6"/>
        <v>132.95780138125156</v>
      </c>
      <c r="AD4">
        <v>61.095589117682671</v>
      </c>
      <c r="AE4" s="4" t="s">
        <v>49</v>
      </c>
      <c r="AF4" t="s">
        <v>18</v>
      </c>
      <c r="AG4">
        <v>-5.3142113240061803</v>
      </c>
      <c r="AI4" t="s">
        <v>38</v>
      </c>
      <c r="AJ4">
        <v>-46.257231318873885</v>
      </c>
      <c r="AM4" t="s">
        <v>38</v>
      </c>
      <c r="AN4">
        <v>12.142429809462365</v>
      </c>
      <c r="AO4">
        <v>1.3940230157265705</v>
      </c>
    </row>
    <row r="5" spans="1:43" x14ac:dyDescent="0.25">
      <c r="A5">
        <v>28.1</v>
      </c>
      <c r="B5">
        <v>28.7</v>
      </c>
      <c r="C5">
        <v>29.4</v>
      </c>
      <c r="D5">
        <v>28.7</v>
      </c>
      <c r="E5">
        <v>30</v>
      </c>
      <c r="F5">
        <v>27.8</v>
      </c>
      <c r="G5">
        <v>30.1</v>
      </c>
      <c r="H5">
        <v>28.5</v>
      </c>
      <c r="I5">
        <v>28.3</v>
      </c>
      <c r="J5">
        <v>27.3</v>
      </c>
      <c r="K5">
        <v>29</v>
      </c>
      <c r="L5">
        <v>28.9</v>
      </c>
      <c r="M5">
        <v>27</v>
      </c>
      <c r="N5">
        <v>26.5</v>
      </c>
      <c r="O5">
        <v>26</v>
      </c>
      <c r="P5">
        <v>29.7</v>
      </c>
      <c r="Q5" t="s">
        <v>2</v>
      </c>
      <c r="R5">
        <v>28.8</v>
      </c>
      <c r="S5">
        <f t="shared" si="0"/>
        <v>301.95</v>
      </c>
      <c r="T5" s="3">
        <v>-8.4336129999999994</v>
      </c>
      <c r="U5" s="3">
        <v>-6281.04</v>
      </c>
      <c r="V5" s="3">
        <v>71.10718</v>
      </c>
      <c r="W5" s="3">
        <v>6.1984130000000004E-6</v>
      </c>
      <c r="X5">
        <f t="shared" si="1"/>
        <v>2.6699605700764981</v>
      </c>
      <c r="Y5">
        <f t="shared" si="2"/>
        <v>14.439399837147139</v>
      </c>
      <c r="Z5">
        <f t="shared" si="3"/>
        <v>14439.399837147139</v>
      </c>
      <c r="AA5">
        <f t="shared" si="4"/>
        <v>108.30440543360508</v>
      </c>
      <c r="AB5">
        <f t="shared" si="5"/>
        <v>14.25057966231646</v>
      </c>
      <c r="AC5">
        <f t="shared" si="6"/>
        <v>142.5057966231646</v>
      </c>
      <c r="AD5">
        <v>211.03566813513092</v>
      </c>
      <c r="AE5" s="4" t="s">
        <v>2</v>
      </c>
      <c r="AF5" t="s">
        <v>16</v>
      </c>
      <c r="AG5">
        <v>-48.902465713135108</v>
      </c>
      <c r="AI5" t="s">
        <v>3</v>
      </c>
      <c r="AJ5">
        <v>-38.664888002337655</v>
      </c>
      <c r="AM5" t="s">
        <v>3</v>
      </c>
      <c r="AN5">
        <v>44.290748200357065</v>
      </c>
      <c r="AO5">
        <v>1.5874045282655653</v>
      </c>
    </row>
    <row r="6" spans="1:43" x14ac:dyDescent="0.25">
      <c r="A6">
        <v>28.1</v>
      </c>
      <c r="B6">
        <v>28.7</v>
      </c>
      <c r="C6">
        <v>29.3</v>
      </c>
      <c r="D6">
        <v>28.5</v>
      </c>
      <c r="E6">
        <v>30.5</v>
      </c>
      <c r="F6">
        <v>27.8</v>
      </c>
      <c r="G6">
        <v>30.4</v>
      </c>
      <c r="H6">
        <v>28.4</v>
      </c>
      <c r="I6">
        <v>28.2</v>
      </c>
      <c r="J6">
        <v>26.9</v>
      </c>
      <c r="K6">
        <v>27.8</v>
      </c>
      <c r="L6">
        <v>25.6</v>
      </c>
      <c r="M6">
        <v>26.9</v>
      </c>
      <c r="N6">
        <v>26.7</v>
      </c>
      <c r="O6">
        <v>26.2</v>
      </c>
      <c r="P6">
        <v>30</v>
      </c>
      <c r="Q6" t="s">
        <v>3</v>
      </c>
      <c r="R6">
        <v>29.7</v>
      </c>
      <c r="S6">
        <f t="shared" si="0"/>
        <v>302.84999999999997</v>
      </c>
      <c r="T6" s="3">
        <v>-7.694051</v>
      </c>
      <c r="U6" s="3">
        <v>-7690.8959999999997</v>
      </c>
      <c r="V6" s="3">
        <v>71.341130000000007</v>
      </c>
      <c r="W6" s="3">
        <v>7.6563549999999995E-7</v>
      </c>
      <c r="X6">
        <f t="shared" si="1"/>
        <v>1.9485504006730245</v>
      </c>
      <c r="Y6">
        <f t="shared" si="2"/>
        <v>7.0185061810607827</v>
      </c>
      <c r="Z6">
        <f t="shared" si="3"/>
        <v>7018.5061810607831</v>
      </c>
      <c r="AA6">
        <f t="shared" si="4"/>
        <v>52.643125583123535</v>
      </c>
      <c r="AB6">
        <f t="shared" si="5"/>
        <v>6.9267270504109915</v>
      </c>
      <c r="AC6">
        <f t="shared" si="6"/>
        <v>69.267270504109916</v>
      </c>
      <c r="AD6">
        <v>-82.95563620269472</v>
      </c>
      <c r="AE6" s="4" t="s">
        <v>3</v>
      </c>
      <c r="AF6" t="s">
        <v>1</v>
      </c>
      <c r="AG6">
        <v>61.095589117682671</v>
      </c>
      <c r="AI6" t="s">
        <v>7</v>
      </c>
      <c r="AJ6">
        <v>11.008609945346009</v>
      </c>
      <c r="AM6" t="s">
        <v>7</v>
      </c>
      <c r="AN6">
        <v>11.923348526280483</v>
      </c>
      <c r="AO6">
        <v>0.64577162706310498</v>
      </c>
    </row>
    <row r="7" spans="1:43" x14ac:dyDescent="0.25">
      <c r="A7">
        <v>28.4</v>
      </c>
      <c r="B7">
        <v>28.5</v>
      </c>
      <c r="C7">
        <v>28.9</v>
      </c>
      <c r="D7">
        <v>28.5</v>
      </c>
      <c r="E7">
        <v>30.7</v>
      </c>
      <c r="F7">
        <v>27.8</v>
      </c>
      <c r="G7">
        <v>29.9</v>
      </c>
      <c r="H7">
        <v>28.5</v>
      </c>
      <c r="I7">
        <v>28.2</v>
      </c>
      <c r="J7">
        <v>26.5</v>
      </c>
      <c r="K7">
        <v>23.8</v>
      </c>
      <c r="L7">
        <v>25.5</v>
      </c>
      <c r="M7">
        <v>26.9</v>
      </c>
      <c r="N7">
        <v>26.8</v>
      </c>
      <c r="O7">
        <v>26.4</v>
      </c>
      <c r="P7">
        <v>31</v>
      </c>
      <c r="Q7" t="s">
        <v>16</v>
      </c>
      <c r="R7">
        <v>27.9</v>
      </c>
      <c r="S7">
        <f t="shared" si="0"/>
        <v>301.04999999999995</v>
      </c>
      <c r="T7" s="3">
        <v>-7.8588120000000004</v>
      </c>
      <c r="U7" s="3">
        <v>-5784.5919999999996</v>
      </c>
      <c r="V7" s="3">
        <v>66.969250000000002</v>
      </c>
      <c r="W7" s="3">
        <v>7.1049560000000002E-6</v>
      </c>
      <c r="X7">
        <f t="shared" si="1"/>
        <v>3.5439458633618983</v>
      </c>
      <c r="Y7">
        <f t="shared" si="2"/>
        <v>34.603189619927797</v>
      </c>
      <c r="Z7">
        <f t="shared" si="3"/>
        <v>34603.189619927798</v>
      </c>
      <c r="AA7">
        <f t="shared" si="4"/>
        <v>259.54526643491175</v>
      </c>
      <c r="AB7">
        <f t="shared" si="5"/>
        <v>34.150692951962078</v>
      </c>
      <c r="AC7">
        <f t="shared" si="6"/>
        <v>341.50692951962077</v>
      </c>
      <c r="AD7">
        <v>-48.902465713135108</v>
      </c>
      <c r="AE7" s="4" t="s">
        <v>5</v>
      </c>
      <c r="AF7" t="s">
        <v>6</v>
      </c>
      <c r="AG7">
        <v>-53.40084579776552</v>
      </c>
      <c r="AI7" t="s">
        <v>39</v>
      </c>
      <c r="AJ7">
        <v>16.152206221498719</v>
      </c>
      <c r="AM7" t="s">
        <v>39</v>
      </c>
      <c r="AN7">
        <v>15.566843231154806</v>
      </c>
      <c r="AO7">
        <v>1.6313676694375425</v>
      </c>
    </row>
    <row r="8" spans="1:43" x14ac:dyDescent="0.25">
      <c r="A8">
        <v>28.6</v>
      </c>
      <c r="B8">
        <v>28.4</v>
      </c>
      <c r="C8">
        <v>28.8</v>
      </c>
      <c r="D8">
        <v>28.4</v>
      </c>
      <c r="E8">
        <v>30.7</v>
      </c>
      <c r="F8">
        <v>27.8</v>
      </c>
      <c r="G8">
        <v>28.3</v>
      </c>
      <c r="H8">
        <v>28.5</v>
      </c>
      <c r="I8">
        <v>28.3</v>
      </c>
      <c r="J8">
        <v>26.8</v>
      </c>
      <c r="K8">
        <v>21.9</v>
      </c>
      <c r="L8">
        <v>25.5</v>
      </c>
      <c r="M8">
        <v>26.9</v>
      </c>
      <c r="N8">
        <v>26.9</v>
      </c>
      <c r="O8">
        <v>26.4</v>
      </c>
      <c r="P8">
        <v>32.1</v>
      </c>
      <c r="Q8" t="s">
        <v>4</v>
      </c>
      <c r="R8">
        <v>28</v>
      </c>
      <c r="S8">
        <f t="shared" si="0"/>
        <v>301.14999999999998</v>
      </c>
      <c r="T8" s="3">
        <v>-9.3728160000000003</v>
      </c>
      <c r="U8" s="3">
        <v>-7029.1980000000003</v>
      </c>
      <c r="V8" s="3">
        <v>79.094149999999999</v>
      </c>
      <c r="W8" s="3">
        <v>7.9927289999999999E-6</v>
      </c>
      <c r="X8">
        <f t="shared" si="1"/>
        <v>2.9737875611789999</v>
      </c>
      <c r="Y8">
        <f t="shared" si="2"/>
        <v>19.565886422512513</v>
      </c>
      <c r="Z8">
        <f t="shared" si="3"/>
        <v>19565.886422512514</v>
      </c>
      <c r="AA8">
        <f t="shared" si="4"/>
        <v>146.75621699456585</v>
      </c>
      <c r="AB8">
        <f t="shared" si="5"/>
        <v>19.31002855191656</v>
      </c>
      <c r="AC8">
        <f t="shared" si="6"/>
        <v>193.1002855191656</v>
      </c>
      <c r="AD8">
        <v>-54.929740557091492</v>
      </c>
      <c r="AE8" s="4" t="s">
        <v>4</v>
      </c>
      <c r="AF8" t="s">
        <v>34</v>
      </c>
      <c r="AG8">
        <v>-0.91473858093447491</v>
      </c>
      <c r="AI8" t="s">
        <v>40</v>
      </c>
      <c r="AJ8">
        <v>88.368164493204063</v>
      </c>
      <c r="AM8" t="s">
        <v>40</v>
      </c>
      <c r="AN8">
        <v>27.272575375521384</v>
      </c>
      <c r="AO8">
        <v>1.0449846136239243</v>
      </c>
    </row>
    <row r="9" spans="1:43" x14ac:dyDescent="0.25">
      <c r="A9">
        <v>28.4</v>
      </c>
      <c r="B9">
        <v>28.3</v>
      </c>
      <c r="C9">
        <v>28.8</v>
      </c>
      <c r="D9">
        <v>28.5</v>
      </c>
      <c r="E9">
        <v>30</v>
      </c>
      <c r="F9">
        <v>27.7</v>
      </c>
      <c r="G9">
        <v>26.4</v>
      </c>
      <c r="H9">
        <v>28.5</v>
      </c>
      <c r="I9">
        <v>28.2</v>
      </c>
      <c r="J9">
        <v>27.3</v>
      </c>
      <c r="K9">
        <v>25.6</v>
      </c>
      <c r="L9">
        <v>25.4</v>
      </c>
      <c r="M9">
        <v>26.7</v>
      </c>
      <c r="N9">
        <v>25.7</v>
      </c>
      <c r="O9">
        <v>26.3</v>
      </c>
      <c r="P9">
        <v>32.4</v>
      </c>
      <c r="Q9" t="s">
        <v>7</v>
      </c>
      <c r="R9">
        <v>28.3</v>
      </c>
      <c r="S9">
        <f t="shared" si="0"/>
        <v>301.45</v>
      </c>
      <c r="T9" s="3">
        <v>-10.086320000000001</v>
      </c>
      <c r="U9" s="3">
        <v>-6030.61</v>
      </c>
      <c r="V9" s="3">
        <v>80.877859999999998</v>
      </c>
      <c r="W9" s="3">
        <v>9.8125120000000008E-6</v>
      </c>
      <c r="X9">
        <f t="shared" si="1"/>
        <v>4.167893824734902</v>
      </c>
      <c r="Y9">
        <f t="shared" si="2"/>
        <v>64.579293460225216</v>
      </c>
      <c r="Z9">
        <f t="shared" si="3"/>
        <v>64579.293460225213</v>
      </c>
      <c r="AA9">
        <f t="shared" si="4"/>
        <v>484.38453539727419</v>
      </c>
      <c r="AB9">
        <f t="shared" si="5"/>
        <v>63.734807289115025</v>
      </c>
      <c r="AC9">
        <f t="shared" si="6"/>
        <v>637.3480728911502</v>
      </c>
      <c r="AD9">
        <v>-0.91473858093447491</v>
      </c>
      <c r="AE9" s="4" t="s">
        <v>7</v>
      </c>
      <c r="AF9" t="s">
        <v>35</v>
      </c>
      <c r="AG9">
        <v>-82.95563620269472</v>
      </c>
      <c r="AI9" t="s">
        <v>41</v>
      </c>
      <c r="AJ9">
        <v>231.69787385057666</v>
      </c>
      <c r="AM9" t="s">
        <v>41</v>
      </c>
      <c r="AN9">
        <v>20.662205715445708</v>
      </c>
      <c r="AO9">
        <v>1.2642070839774788</v>
      </c>
    </row>
    <row r="10" spans="1:43" x14ac:dyDescent="0.25">
      <c r="A10">
        <v>28.3</v>
      </c>
      <c r="B10">
        <v>28.4</v>
      </c>
      <c r="C10">
        <v>28.9</v>
      </c>
      <c r="D10">
        <v>29.1</v>
      </c>
      <c r="E10">
        <v>28.4</v>
      </c>
      <c r="F10">
        <v>27.7</v>
      </c>
      <c r="G10">
        <v>26.8</v>
      </c>
      <c r="H10">
        <v>28.4</v>
      </c>
      <c r="I10">
        <v>28.2</v>
      </c>
      <c r="J10">
        <v>27.3</v>
      </c>
      <c r="K10">
        <v>25.7</v>
      </c>
      <c r="L10">
        <v>25.3</v>
      </c>
      <c r="M10">
        <v>26.4</v>
      </c>
      <c r="N10">
        <v>24.7</v>
      </c>
      <c r="O10">
        <v>26.2</v>
      </c>
      <c r="P10">
        <v>32.4</v>
      </c>
      <c r="Q10" t="s">
        <v>9</v>
      </c>
      <c r="R10">
        <v>28.1</v>
      </c>
      <c r="S10">
        <f t="shared" si="0"/>
        <v>301.25</v>
      </c>
      <c r="T10" s="3">
        <v>-4.817221</v>
      </c>
      <c r="U10" s="3">
        <v>-4563.18</v>
      </c>
      <c r="V10" s="3">
        <v>46.191240000000001</v>
      </c>
      <c r="W10" s="3">
        <v>4.8290559999999997E-6</v>
      </c>
      <c r="X10">
        <f t="shared" si="1"/>
        <v>3.9762794408094373</v>
      </c>
      <c r="Y10">
        <f t="shared" si="2"/>
        <v>53.318290881395534</v>
      </c>
      <c r="Z10">
        <f t="shared" si="3"/>
        <v>53318.290881395536</v>
      </c>
      <c r="AA10">
        <f t="shared" si="4"/>
        <v>399.92006993183088</v>
      </c>
      <c r="AB10">
        <f t="shared" si="5"/>
        <v>52.621061833135641</v>
      </c>
      <c r="AC10">
        <f t="shared" si="6"/>
        <v>526.21061833135639</v>
      </c>
      <c r="AD10">
        <v>73.08031253302228</v>
      </c>
      <c r="AE10" s="4" t="s">
        <v>42</v>
      </c>
      <c r="AF10" t="s">
        <v>8</v>
      </c>
      <c r="AG10">
        <v>34.948126654705511</v>
      </c>
      <c r="AI10" t="s">
        <v>42</v>
      </c>
      <c r="AJ10">
        <v>72.758981106044047</v>
      </c>
      <c r="AM10" t="s">
        <v>42</v>
      </c>
      <c r="AN10">
        <v>11.672912334030478</v>
      </c>
      <c r="AO10">
        <v>0.91984723305635352</v>
      </c>
    </row>
    <row r="11" spans="1:43" x14ac:dyDescent="0.25">
      <c r="A11">
        <v>28.3</v>
      </c>
      <c r="B11">
        <v>28.5</v>
      </c>
      <c r="C11">
        <v>29</v>
      </c>
      <c r="D11">
        <v>29.3</v>
      </c>
      <c r="E11">
        <v>27.7</v>
      </c>
      <c r="F11">
        <v>28.1</v>
      </c>
      <c r="G11">
        <v>26.9</v>
      </c>
      <c r="H11">
        <v>28.5</v>
      </c>
      <c r="I11">
        <v>27.6</v>
      </c>
      <c r="J11">
        <v>27.4</v>
      </c>
      <c r="K11">
        <v>26</v>
      </c>
      <c r="L11">
        <v>25.1</v>
      </c>
      <c r="M11">
        <v>26.2</v>
      </c>
      <c r="N11">
        <v>24.1</v>
      </c>
      <c r="O11">
        <v>26</v>
      </c>
      <c r="P11">
        <v>32.200000000000003</v>
      </c>
      <c r="Q11" t="s">
        <v>10</v>
      </c>
      <c r="R11">
        <v>27.8</v>
      </c>
      <c r="S11">
        <f t="shared" si="0"/>
        <v>300.95</v>
      </c>
      <c r="T11" s="3">
        <v>-9.837313</v>
      </c>
      <c r="U11" s="3">
        <v>-6862.4279999999999</v>
      </c>
      <c r="V11" s="3">
        <v>80.949789999999993</v>
      </c>
      <c r="W11" s="3">
        <v>7.2764070000000003E-6</v>
      </c>
      <c r="X11">
        <f t="shared" si="1"/>
        <v>2.667645631158106</v>
      </c>
      <c r="Y11">
        <f t="shared" si="2"/>
        <v>14.406012168622746</v>
      </c>
      <c r="Z11">
        <f t="shared" si="3"/>
        <v>14406.012168622747</v>
      </c>
      <c r="AA11">
        <f t="shared" si="4"/>
        <v>108.05397732515657</v>
      </c>
      <c r="AB11">
        <f t="shared" si="5"/>
        <v>14.217628595415338</v>
      </c>
      <c r="AC11">
        <f t="shared" si="6"/>
        <v>142.17628595415337</v>
      </c>
      <c r="AD11">
        <v>-51.568176695562506</v>
      </c>
      <c r="AE11" s="4" t="s">
        <v>43</v>
      </c>
      <c r="AF11" t="s">
        <v>36</v>
      </c>
      <c r="AG11">
        <v>-54.929740557091492</v>
      </c>
      <c r="AI11" t="s">
        <v>43</v>
      </c>
      <c r="AJ11">
        <v>-39.22822088224018</v>
      </c>
      <c r="AM11" t="s">
        <v>43</v>
      </c>
      <c r="AN11">
        <v>12.339955813322321</v>
      </c>
      <c r="AO11">
        <v>1.4741493799239238</v>
      </c>
    </row>
    <row r="12" spans="1:43" x14ac:dyDescent="0.25">
      <c r="A12">
        <v>28.3</v>
      </c>
      <c r="B12">
        <v>28.8</v>
      </c>
      <c r="C12">
        <v>29.3</v>
      </c>
      <c r="D12">
        <v>29.2</v>
      </c>
      <c r="E12">
        <v>28</v>
      </c>
      <c r="F12">
        <v>28</v>
      </c>
      <c r="G12">
        <v>27.3</v>
      </c>
      <c r="H12">
        <v>28.3</v>
      </c>
      <c r="I12">
        <v>27.6</v>
      </c>
      <c r="J12">
        <v>27.4</v>
      </c>
      <c r="K12">
        <v>26.1</v>
      </c>
      <c r="L12">
        <v>25.2</v>
      </c>
      <c r="M12">
        <v>26.4</v>
      </c>
      <c r="N12">
        <v>23.9</v>
      </c>
      <c r="O12">
        <v>25.3</v>
      </c>
      <c r="P12">
        <v>32.200000000000003</v>
      </c>
      <c r="Q12" t="s">
        <v>8</v>
      </c>
      <c r="R12">
        <v>26.6</v>
      </c>
      <c r="S12">
        <f t="shared" si="0"/>
        <v>299.75</v>
      </c>
      <c r="T12" s="3">
        <v>-8.3726950000000002</v>
      </c>
      <c r="U12" s="3">
        <v>-6475.3509999999997</v>
      </c>
      <c r="V12" s="3">
        <v>71.006100000000004</v>
      </c>
      <c r="W12" s="3">
        <v>6.31383E-6</v>
      </c>
      <c r="X12">
        <f t="shared" si="1"/>
        <v>2.2814517137848647</v>
      </c>
      <c r="Y12">
        <f t="shared" si="2"/>
        <v>9.7908836582812224</v>
      </c>
      <c r="Z12">
        <f t="shared" si="3"/>
        <v>9790.8836582812219</v>
      </c>
      <c r="AA12">
        <f t="shared" si="4"/>
        <v>73.437666747876108</v>
      </c>
      <c r="AB12">
        <f t="shared" si="5"/>
        <v>9.6628508878784345</v>
      </c>
      <c r="AC12">
        <f t="shared" si="6"/>
        <v>96.628508878784345</v>
      </c>
      <c r="AD12">
        <v>34.948126654705511</v>
      </c>
      <c r="AE12" s="4" t="s">
        <v>47</v>
      </c>
      <c r="AF12" t="s">
        <v>19</v>
      </c>
      <c r="AG12">
        <v>266.19745198429791</v>
      </c>
      <c r="AI12" t="s">
        <v>44</v>
      </c>
      <c r="AJ12">
        <v>30.886250134949211</v>
      </c>
      <c r="AM12" t="s">
        <v>44</v>
      </c>
      <c r="AN12">
        <v>11.838508827199925</v>
      </c>
      <c r="AO12">
        <v>1.1906877851326723</v>
      </c>
    </row>
    <row r="13" spans="1:43" x14ac:dyDescent="0.25">
      <c r="A13">
        <v>28.3</v>
      </c>
      <c r="B13">
        <v>28.7</v>
      </c>
      <c r="C13">
        <v>29.5</v>
      </c>
      <c r="D13">
        <v>29.1</v>
      </c>
      <c r="E13">
        <v>28.8</v>
      </c>
      <c r="F13">
        <v>28</v>
      </c>
      <c r="G13">
        <v>28.4</v>
      </c>
      <c r="H13">
        <v>28.3</v>
      </c>
      <c r="I13">
        <v>27.5</v>
      </c>
      <c r="J13">
        <v>28.8</v>
      </c>
      <c r="K13">
        <v>29.3</v>
      </c>
      <c r="L13">
        <v>25.4</v>
      </c>
      <c r="M13">
        <v>26.5</v>
      </c>
      <c r="N13">
        <v>24.1</v>
      </c>
      <c r="O13">
        <v>24.6</v>
      </c>
      <c r="P13">
        <v>32.1</v>
      </c>
      <c r="Q13" t="s">
        <v>17</v>
      </c>
      <c r="R13">
        <v>25.7</v>
      </c>
      <c r="S13">
        <f t="shared" si="0"/>
        <v>298.84999999999997</v>
      </c>
      <c r="T13" s="3">
        <v>-10.07089</v>
      </c>
      <c r="U13" s="3">
        <v>-6351.14</v>
      </c>
      <c r="V13" s="3">
        <v>81.143929999999997</v>
      </c>
      <c r="W13" s="3">
        <v>9.1276080000000007E-6</v>
      </c>
      <c r="X13">
        <f t="shared" si="1"/>
        <v>3.3950878278857437</v>
      </c>
      <c r="Y13">
        <f t="shared" si="2"/>
        <v>29.817272147911527</v>
      </c>
      <c r="Z13">
        <f t="shared" si="3"/>
        <v>29817.272147911528</v>
      </c>
      <c r="AA13">
        <f t="shared" si="4"/>
        <v>223.64793329731546</v>
      </c>
      <c r="AB13">
        <f t="shared" si="5"/>
        <v>29.427359644383618</v>
      </c>
      <c r="AC13">
        <f t="shared" si="6"/>
        <v>294.2735964438362</v>
      </c>
      <c r="AD13">
        <v>19.047741307749288</v>
      </c>
      <c r="AE13" s="4" t="s">
        <v>44</v>
      </c>
      <c r="AF13" t="s">
        <v>10</v>
      </c>
      <c r="AG13">
        <v>-51.568176695562506</v>
      </c>
      <c r="AI13" t="s">
        <v>12</v>
      </c>
      <c r="AJ13">
        <v>9.3859456603827365</v>
      </c>
      <c r="AM13" t="s">
        <v>12</v>
      </c>
      <c r="AN13">
        <v>14.700156984388919</v>
      </c>
      <c r="AO13">
        <v>0.63157908014524256</v>
      </c>
    </row>
    <row r="14" spans="1:43" x14ac:dyDescent="0.25">
      <c r="A14">
        <v>28.4</v>
      </c>
      <c r="B14">
        <v>28.7</v>
      </c>
      <c r="C14">
        <v>29.7</v>
      </c>
      <c r="D14">
        <v>28.8</v>
      </c>
      <c r="E14">
        <v>29.5</v>
      </c>
      <c r="F14">
        <v>27.9</v>
      </c>
      <c r="G14">
        <v>29</v>
      </c>
      <c r="H14">
        <v>28.2</v>
      </c>
      <c r="I14">
        <v>27.6</v>
      </c>
      <c r="J14">
        <v>29.4</v>
      </c>
      <c r="K14">
        <v>28.2</v>
      </c>
      <c r="L14">
        <v>25.4</v>
      </c>
      <c r="M14">
        <v>28.3</v>
      </c>
      <c r="N14">
        <v>23.9</v>
      </c>
      <c r="O14">
        <v>24.2</v>
      </c>
      <c r="P14">
        <v>32</v>
      </c>
      <c r="Q14" t="s">
        <v>18</v>
      </c>
      <c r="R14">
        <v>27.1</v>
      </c>
      <c r="S14">
        <f t="shared" si="0"/>
        <v>300.25</v>
      </c>
      <c r="T14" s="3">
        <v>-9.6088039999999992</v>
      </c>
      <c r="U14" s="3">
        <v>-6339.9830000000002</v>
      </c>
      <c r="V14" s="3">
        <v>78.357690000000005</v>
      </c>
      <c r="W14" s="3">
        <v>8.1834759999999998E-6</v>
      </c>
      <c r="X14">
        <f t="shared" si="1"/>
        <v>3.1975507235332365</v>
      </c>
      <c r="Y14">
        <f t="shared" si="2"/>
        <v>24.472516772962614</v>
      </c>
      <c r="Z14">
        <f t="shared" si="3"/>
        <v>24472.516772962612</v>
      </c>
      <c r="AA14">
        <f t="shared" si="4"/>
        <v>183.55897117974067</v>
      </c>
      <c r="AB14">
        <f t="shared" si="5"/>
        <v>24.152496207860612</v>
      </c>
      <c r="AC14">
        <f t="shared" si="6"/>
        <v>241.52496207860611</v>
      </c>
      <c r="AD14">
        <v>-5.3142113240061803</v>
      </c>
      <c r="AE14" s="4" t="s">
        <v>12</v>
      </c>
      <c r="AF14" t="s">
        <v>9</v>
      </c>
      <c r="AG14">
        <v>73.08031253302228</v>
      </c>
      <c r="AI14" t="s">
        <v>45</v>
      </c>
      <c r="AJ14">
        <v>297.2609991438473</v>
      </c>
      <c r="AM14" t="s">
        <v>45</v>
      </c>
      <c r="AN14">
        <v>31.063547159549419</v>
      </c>
      <c r="AO14">
        <v>3.9862608580068386</v>
      </c>
    </row>
    <row r="15" spans="1:43" x14ac:dyDescent="0.25">
      <c r="A15">
        <v>28.3</v>
      </c>
      <c r="B15">
        <v>28.7</v>
      </c>
      <c r="C15">
        <v>30</v>
      </c>
      <c r="D15">
        <v>28.7</v>
      </c>
      <c r="E15">
        <v>30.3</v>
      </c>
      <c r="F15">
        <v>28</v>
      </c>
      <c r="G15">
        <v>29.6</v>
      </c>
      <c r="H15">
        <v>28.2</v>
      </c>
      <c r="I15">
        <v>27.7</v>
      </c>
      <c r="J15">
        <v>27.8</v>
      </c>
      <c r="K15">
        <v>27.9</v>
      </c>
      <c r="L15">
        <v>26.4</v>
      </c>
      <c r="M15">
        <v>27.4</v>
      </c>
      <c r="N15">
        <v>24.1</v>
      </c>
      <c r="O15">
        <v>24.5</v>
      </c>
      <c r="P15">
        <v>32</v>
      </c>
      <c r="Q15" t="s">
        <v>19</v>
      </c>
      <c r="R15">
        <v>25.4</v>
      </c>
      <c r="S15">
        <f t="shared" si="0"/>
        <v>298.54999999999995</v>
      </c>
      <c r="T15" s="3">
        <v>-8.7954799999999995</v>
      </c>
      <c r="U15" s="3">
        <v>-6918.7979999999998</v>
      </c>
      <c r="V15" s="3">
        <v>74.135800000000003</v>
      </c>
      <c r="W15" s="3">
        <v>5.7549120000000001E-6</v>
      </c>
      <c r="X15">
        <f t="shared" si="1"/>
        <v>1.4743867236089336</v>
      </c>
      <c r="Y15">
        <f t="shared" si="2"/>
        <v>4.368355941708316</v>
      </c>
      <c r="Z15">
        <f t="shared" si="3"/>
        <v>4368.3559417083161</v>
      </c>
      <c r="AA15">
        <f t="shared" si="4"/>
        <v>32.765364095807897</v>
      </c>
      <c r="AB15">
        <f t="shared" si="5"/>
        <v>4.3112321178694604</v>
      </c>
      <c r="AC15">
        <f t="shared" si="6"/>
        <v>43.1123211786946</v>
      </c>
      <c r="AD15">
        <v>266.19745198429791</v>
      </c>
      <c r="AE15" s="4" t="s">
        <v>13</v>
      </c>
      <c r="AF15" t="s">
        <v>14</v>
      </c>
      <c r="AG15">
        <v>-27.885453503371494</v>
      </c>
      <c r="AI15" t="s">
        <v>46</v>
      </c>
      <c r="AJ15">
        <v>1.5822113052303806</v>
      </c>
      <c r="AM15" t="s">
        <v>46</v>
      </c>
      <c r="AN15">
        <v>29.467664808601871</v>
      </c>
      <c r="AO15">
        <v>1.63095149693652</v>
      </c>
    </row>
    <row r="16" spans="1:43" x14ac:dyDescent="0.25">
      <c r="A16">
        <v>28.2</v>
      </c>
      <c r="B16">
        <v>28.7</v>
      </c>
      <c r="C16">
        <v>29.5</v>
      </c>
      <c r="D16">
        <v>28.6</v>
      </c>
      <c r="E16">
        <v>31</v>
      </c>
      <c r="F16">
        <v>27.9</v>
      </c>
      <c r="G16">
        <v>29.9</v>
      </c>
      <c r="H16">
        <v>28.2</v>
      </c>
      <c r="I16">
        <v>27.7</v>
      </c>
      <c r="J16">
        <v>27.5</v>
      </c>
      <c r="K16">
        <v>25.4</v>
      </c>
      <c r="L16">
        <v>25.8</v>
      </c>
      <c r="M16">
        <v>27.3</v>
      </c>
      <c r="N16">
        <v>24.1</v>
      </c>
      <c r="O16">
        <v>24.7</v>
      </c>
      <c r="P16">
        <v>32.200000000000003</v>
      </c>
      <c r="Q16" t="s">
        <v>14</v>
      </c>
      <c r="R16">
        <v>25.8</v>
      </c>
      <c r="S16">
        <f t="shared" si="0"/>
        <v>298.95</v>
      </c>
      <c r="T16" s="3">
        <v>-12.221439999999999</v>
      </c>
      <c r="U16" s="3">
        <v>-8074.8590000000004</v>
      </c>
      <c r="V16" s="3">
        <v>96.782340000000005</v>
      </c>
      <c r="W16" s="3">
        <v>8.7347389999999996E-6</v>
      </c>
      <c r="X16">
        <f t="shared" si="1"/>
        <v>0.99783632774777353</v>
      </c>
      <c r="Y16">
        <f t="shared" si="2"/>
        <v>2.7124067156943279</v>
      </c>
      <c r="Z16">
        <f t="shared" si="3"/>
        <v>2712.4067156943279</v>
      </c>
      <c r="AA16">
        <f t="shared" si="4"/>
        <v>20.3447234615419</v>
      </c>
      <c r="AB16">
        <f t="shared" si="5"/>
        <v>2.6769372975713028</v>
      </c>
      <c r="AC16">
        <f t="shared" si="6"/>
        <v>26.769372975713029</v>
      </c>
      <c r="AD16">
        <v>-27.885453503371494</v>
      </c>
      <c r="AE16" s="4" t="s">
        <v>14</v>
      </c>
      <c r="AF16" t="s">
        <v>83</v>
      </c>
      <c r="AG16">
        <v>-15.723895195171757</v>
      </c>
      <c r="AI16" t="s">
        <v>47</v>
      </c>
      <c r="AJ16">
        <v>70.177056477687088</v>
      </c>
      <c r="AM16" t="s">
        <v>47</v>
      </c>
      <c r="AN16">
        <v>35.22892982298157</v>
      </c>
      <c r="AO16">
        <v>2.1976065175764323</v>
      </c>
      <c r="AQ16">
        <v>273.14999999999998</v>
      </c>
    </row>
    <row r="17" spans="1:53" x14ac:dyDescent="0.25">
      <c r="A17">
        <v>28.2</v>
      </c>
      <c r="B17">
        <v>28.6</v>
      </c>
      <c r="C17">
        <v>29.2</v>
      </c>
      <c r="D17">
        <v>28.6</v>
      </c>
      <c r="E17">
        <v>31.5</v>
      </c>
      <c r="F17">
        <v>27.8</v>
      </c>
      <c r="G17">
        <v>28.8</v>
      </c>
      <c r="H17">
        <v>28.2</v>
      </c>
      <c r="I17">
        <v>27.7</v>
      </c>
      <c r="J17">
        <v>27.4</v>
      </c>
      <c r="K17">
        <v>26.2</v>
      </c>
      <c r="L17">
        <v>25.6</v>
      </c>
      <c r="M17">
        <v>27.3</v>
      </c>
      <c r="N17">
        <v>24.2</v>
      </c>
      <c r="O17">
        <v>26.1</v>
      </c>
      <c r="P17">
        <v>32.200000000000003</v>
      </c>
      <c r="Q17" t="s">
        <v>80</v>
      </c>
      <c r="R17">
        <v>30.8</v>
      </c>
      <c r="S17">
        <f t="shared" si="0"/>
        <v>303.95</v>
      </c>
      <c r="T17" s="3"/>
      <c r="U17" s="3"/>
      <c r="V17" s="3"/>
      <c r="W17" s="3"/>
      <c r="Z17">
        <f>EXP(W18)</f>
        <v>3748.6501629766562</v>
      </c>
      <c r="AA17">
        <f t="shared" si="4"/>
        <v>28.11718850220495</v>
      </c>
      <c r="AB17">
        <f t="shared" si="5"/>
        <v>3.6996300660795991</v>
      </c>
      <c r="AC17">
        <f t="shared" si="6"/>
        <v>36.996300660795988</v>
      </c>
      <c r="AD17">
        <v>-15.723895195171757</v>
      </c>
      <c r="AE17" s="4" t="s">
        <v>80</v>
      </c>
    </row>
    <row r="18" spans="1:53" x14ac:dyDescent="0.25">
      <c r="A18">
        <v>28.2</v>
      </c>
      <c r="B18">
        <v>28.6</v>
      </c>
      <c r="C18">
        <v>29.1</v>
      </c>
      <c r="D18">
        <v>28.5</v>
      </c>
      <c r="E18">
        <v>31.5</v>
      </c>
      <c r="F18">
        <v>27.8</v>
      </c>
      <c r="G18">
        <v>27.9</v>
      </c>
      <c r="H18">
        <v>28.1</v>
      </c>
      <c r="I18">
        <v>27.8</v>
      </c>
      <c r="J18">
        <v>27.1</v>
      </c>
      <c r="K18">
        <v>26.4</v>
      </c>
      <c r="L18">
        <v>25.5</v>
      </c>
      <c r="M18">
        <v>27.2</v>
      </c>
      <c r="N18">
        <v>24.4</v>
      </c>
      <c r="O18">
        <v>26</v>
      </c>
      <c r="P18">
        <v>32</v>
      </c>
      <c r="S18">
        <v>301</v>
      </c>
      <c r="T18" t="s">
        <v>82</v>
      </c>
      <c r="W18">
        <f>((-6094.4642/$S$18)+21.1249952-(0.02724552*$S$18)+(0.000016853396*(($S$18)^2))+(2.4575506*LN($S$18)))</f>
        <v>8.2291510976249924</v>
      </c>
      <c r="AD18" t="s">
        <v>84</v>
      </c>
      <c r="AE18" s="9" t="s">
        <v>50</v>
      </c>
      <c r="AF18" t="s">
        <v>85</v>
      </c>
      <c r="AG18" t="s">
        <v>112</v>
      </c>
      <c r="AH18" t="s">
        <v>113</v>
      </c>
      <c r="AI18" t="s">
        <v>38</v>
      </c>
      <c r="AK18" t="s">
        <v>114</v>
      </c>
      <c r="AL18" t="s">
        <v>115</v>
      </c>
      <c r="AM18" t="s">
        <v>116</v>
      </c>
      <c r="AO18" t="s">
        <v>117</v>
      </c>
      <c r="AP18" t="s">
        <v>112</v>
      </c>
      <c r="AQ18" t="s">
        <v>116</v>
      </c>
    </row>
    <row r="19" spans="1:53" x14ac:dyDescent="0.25">
      <c r="A19" s="1">
        <f>AVERAGE(A2:A18)</f>
        <v>28.299999999999997</v>
      </c>
      <c r="B19">
        <v>28.4</v>
      </c>
      <c r="C19">
        <v>29</v>
      </c>
      <c r="D19">
        <v>28.6</v>
      </c>
      <c r="E19">
        <v>31.2</v>
      </c>
      <c r="F19">
        <v>27.8</v>
      </c>
      <c r="G19">
        <v>26.9</v>
      </c>
      <c r="H19">
        <v>28</v>
      </c>
      <c r="I19">
        <v>27.8</v>
      </c>
      <c r="J19">
        <v>27.6</v>
      </c>
      <c r="K19">
        <v>26.5</v>
      </c>
      <c r="L19">
        <v>25.8</v>
      </c>
      <c r="M19">
        <v>26.2</v>
      </c>
      <c r="N19">
        <v>27.2</v>
      </c>
      <c r="O19">
        <v>26.4</v>
      </c>
      <c r="P19">
        <v>31.4</v>
      </c>
      <c r="AC19" t="s">
        <v>38</v>
      </c>
      <c r="AD19">
        <v>-46.257231318873885</v>
      </c>
      <c r="AE19">
        <v>12.142429809462365</v>
      </c>
      <c r="AF19">
        <v>69</v>
      </c>
      <c r="AG19">
        <f>AF19+293.15</f>
        <v>362.15</v>
      </c>
      <c r="AH19">
        <v>301.45</v>
      </c>
      <c r="AI19">
        <v>1.3682000000000001</v>
      </c>
      <c r="AJ19" t="s">
        <v>4</v>
      </c>
      <c r="AK19">
        <v>1.325</v>
      </c>
      <c r="AL19">
        <v>301.45</v>
      </c>
      <c r="AM19">
        <v>12.142429809462365</v>
      </c>
      <c r="AN19">
        <v>28.6</v>
      </c>
      <c r="AO19">
        <f>AN19+273.15</f>
        <v>301.75</v>
      </c>
      <c r="AP19">
        <v>362.15</v>
      </c>
      <c r="AQ19">
        <v>12.142429809462365</v>
      </c>
      <c r="AR19" s="16"/>
      <c r="AS19" s="16"/>
      <c r="AT19" s="16"/>
      <c r="AU19" s="16"/>
      <c r="AV19" s="16"/>
      <c r="AW19" s="16"/>
      <c r="AX19" s="16"/>
      <c r="AY19" s="16"/>
      <c r="AZ19" s="16"/>
      <c r="BA19" s="16"/>
    </row>
    <row r="20" spans="1:53" x14ac:dyDescent="0.25">
      <c r="A20">
        <f>MAX(A2:A18)</f>
        <v>28.6</v>
      </c>
      <c r="B20">
        <v>28.4</v>
      </c>
      <c r="C20">
        <v>29</v>
      </c>
      <c r="D20">
        <v>28.5</v>
      </c>
      <c r="E20">
        <v>29.4</v>
      </c>
      <c r="F20">
        <v>27.8</v>
      </c>
      <c r="G20">
        <v>26.4</v>
      </c>
      <c r="H20">
        <v>28.1</v>
      </c>
      <c r="I20">
        <v>27.7</v>
      </c>
      <c r="J20">
        <v>27.6</v>
      </c>
      <c r="K20">
        <v>26.6</v>
      </c>
      <c r="L20">
        <v>25.4</v>
      </c>
      <c r="M20">
        <v>26.2</v>
      </c>
      <c r="N20">
        <v>27.1</v>
      </c>
      <c r="O20">
        <v>26.9</v>
      </c>
      <c r="P20">
        <v>31.3</v>
      </c>
      <c r="Q20" t="s">
        <v>27</v>
      </c>
      <c r="AC20" t="s">
        <v>48</v>
      </c>
      <c r="AD20">
        <v>16.152206221498719</v>
      </c>
      <c r="AE20">
        <v>15.566843231154806</v>
      </c>
      <c r="AF20">
        <v>80.7</v>
      </c>
      <c r="AG20">
        <f t="shared" ref="AG20:AG34" si="7">AF20+293.15</f>
        <v>373.84999999999997</v>
      </c>
      <c r="AH20">
        <v>301.75</v>
      </c>
      <c r="AI20">
        <v>1.4157999999999999</v>
      </c>
      <c r="AJ20" t="s">
        <v>37</v>
      </c>
      <c r="AK20">
        <v>1.3537999999999999</v>
      </c>
      <c r="AL20">
        <v>301.75</v>
      </c>
      <c r="AM20">
        <v>15.566843231154806</v>
      </c>
      <c r="AN20">
        <v>28.9</v>
      </c>
      <c r="AO20">
        <f t="shared" ref="AO20:AO34" si="8">AN20+273.15</f>
        <v>302.04999999999995</v>
      </c>
      <c r="AP20">
        <v>373.84999999999997</v>
      </c>
      <c r="AQ20">
        <v>15.566843231154806</v>
      </c>
      <c r="AR20" s="16"/>
      <c r="AS20" s="16"/>
      <c r="AT20" s="16"/>
      <c r="AU20" s="16"/>
      <c r="AV20" s="16"/>
      <c r="AW20" s="16"/>
      <c r="AX20" s="16"/>
      <c r="AY20" s="16"/>
      <c r="AZ20" s="16"/>
      <c r="BA20" s="16"/>
    </row>
    <row r="21" spans="1:53" x14ac:dyDescent="0.25">
      <c r="B21">
        <v>28.5</v>
      </c>
      <c r="C21">
        <v>29.1</v>
      </c>
      <c r="D21">
        <v>28.6</v>
      </c>
      <c r="E21">
        <v>27.4</v>
      </c>
      <c r="F21">
        <v>28.1</v>
      </c>
      <c r="G21">
        <v>26.8</v>
      </c>
      <c r="H21">
        <v>28.1</v>
      </c>
      <c r="I21">
        <v>28.1</v>
      </c>
      <c r="J21">
        <v>27.7</v>
      </c>
      <c r="K21">
        <v>26.5</v>
      </c>
      <c r="L21">
        <v>24.8</v>
      </c>
      <c r="M21">
        <v>26.8</v>
      </c>
      <c r="N21">
        <v>27.3</v>
      </c>
      <c r="O21">
        <v>27.3</v>
      </c>
      <c r="P21">
        <v>30.8</v>
      </c>
      <c r="Q21" t="s">
        <v>81</v>
      </c>
      <c r="AC21" t="s">
        <v>49</v>
      </c>
      <c r="AD21">
        <v>88.368164493204063</v>
      </c>
      <c r="AE21">
        <v>27.272575375521384</v>
      </c>
      <c r="AF21">
        <v>83</v>
      </c>
      <c r="AG21">
        <f t="shared" si="7"/>
        <v>376.15</v>
      </c>
      <c r="AH21">
        <v>302.34999999999997</v>
      </c>
      <c r="AI21">
        <v>1.4358</v>
      </c>
      <c r="AJ21" t="s">
        <v>38</v>
      </c>
      <c r="AK21">
        <v>1.3682000000000001</v>
      </c>
      <c r="AL21">
        <v>302.34999999999997</v>
      </c>
      <c r="AM21">
        <v>27.272575375521384</v>
      </c>
      <c r="AN21">
        <v>30</v>
      </c>
      <c r="AO21">
        <f t="shared" si="8"/>
        <v>303.14999999999998</v>
      </c>
      <c r="AP21">
        <v>376.15</v>
      </c>
      <c r="AQ21">
        <v>27.272575375521384</v>
      </c>
      <c r="AR21" s="16"/>
      <c r="AS21" s="16"/>
      <c r="AT21" s="16"/>
      <c r="AU21" s="16"/>
      <c r="AV21" s="16"/>
      <c r="AW21" s="16"/>
      <c r="AX21" s="16"/>
      <c r="AY21" s="16"/>
      <c r="AZ21" s="16"/>
      <c r="BA21" s="16"/>
    </row>
    <row r="22" spans="1:53" x14ac:dyDescent="0.25">
      <c r="A22">
        <v>28.6</v>
      </c>
      <c r="B22">
        <v>28.6</v>
      </c>
      <c r="C22">
        <v>29.1</v>
      </c>
      <c r="D22">
        <v>29.1</v>
      </c>
      <c r="E22">
        <v>28.2</v>
      </c>
      <c r="F22">
        <v>28</v>
      </c>
      <c r="G22">
        <v>27</v>
      </c>
      <c r="H22">
        <v>28.1</v>
      </c>
      <c r="I22">
        <v>28.1</v>
      </c>
      <c r="J22">
        <v>27.8</v>
      </c>
      <c r="K22">
        <v>26.4</v>
      </c>
      <c r="L22">
        <v>24.8</v>
      </c>
      <c r="M22">
        <v>26.9</v>
      </c>
      <c r="N22">
        <v>27.3</v>
      </c>
      <c r="O22">
        <v>27.3</v>
      </c>
      <c r="P22">
        <v>30.3</v>
      </c>
      <c r="AC22" t="s">
        <v>2</v>
      </c>
      <c r="AD22">
        <v>231.69787385057666</v>
      </c>
      <c r="AE22">
        <v>20.662205715445708</v>
      </c>
      <c r="AF22">
        <v>80</v>
      </c>
      <c r="AG22">
        <f t="shared" si="7"/>
        <v>373.15</v>
      </c>
      <c r="AH22">
        <v>301.95</v>
      </c>
      <c r="AI22">
        <v>1.4864999999999999</v>
      </c>
      <c r="AJ22" t="s">
        <v>3</v>
      </c>
      <c r="AK22">
        <v>1.3706</v>
      </c>
      <c r="AL22">
        <v>301.95</v>
      </c>
      <c r="AM22">
        <v>20.662205715445708</v>
      </c>
      <c r="AN22">
        <v>29.3</v>
      </c>
      <c r="AO22">
        <f t="shared" si="8"/>
        <v>302.45</v>
      </c>
      <c r="AP22">
        <v>373.15</v>
      </c>
      <c r="AQ22">
        <v>20.662205715445708</v>
      </c>
      <c r="AR22" s="16"/>
      <c r="AS22" s="16"/>
      <c r="AT22" s="16"/>
      <c r="AU22" s="16"/>
      <c r="AV22" s="16"/>
      <c r="AW22" s="16"/>
      <c r="AX22" s="16"/>
      <c r="AY22" s="16"/>
      <c r="AZ22" s="16"/>
      <c r="BA22" s="16"/>
    </row>
    <row r="23" spans="1:53" x14ac:dyDescent="0.25">
      <c r="A23">
        <v>28.9</v>
      </c>
      <c r="B23">
        <v>28.7</v>
      </c>
      <c r="C23">
        <v>29.5</v>
      </c>
      <c r="D23">
        <v>29.2</v>
      </c>
      <c r="E23">
        <v>28.9</v>
      </c>
      <c r="F23">
        <v>28</v>
      </c>
      <c r="G23">
        <v>28.1</v>
      </c>
      <c r="H23">
        <v>28.1</v>
      </c>
      <c r="I23">
        <v>28.1</v>
      </c>
      <c r="J23">
        <v>30.4</v>
      </c>
      <c r="K23">
        <v>28.5</v>
      </c>
      <c r="L23">
        <v>25.3</v>
      </c>
      <c r="M23">
        <v>29.1</v>
      </c>
      <c r="N23">
        <v>27.3</v>
      </c>
      <c r="O23">
        <v>27.2</v>
      </c>
      <c r="P23">
        <v>30.1</v>
      </c>
      <c r="AC23" t="s">
        <v>3</v>
      </c>
      <c r="AD23">
        <v>-38.664888002337655</v>
      </c>
      <c r="AE23">
        <v>44.290748200357065</v>
      </c>
      <c r="AF23">
        <v>82</v>
      </c>
      <c r="AG23">
        <f t="shared" si="7"/>
        <v>375.15</v>
      </c>
      <c r="AH23">
        <v>302.84999999999997</v>
      </c>
      <c r="AI23">
        <v>1.3706</v>
      </c>
      <c r="AJ23" t="s">
        <v>7</v>
      </c>
      <c r="AK23">
        <v>1.4137999999999999</v>
      </c>
      <c r="AL23">
        <v>302.84999999999997</v>
      </c>
      <c r="AM23">
        <v>44.290748200357065</v>
      </c>
      <c r="AN23">
        <v>31.5</v>
      </c>
      <c r="AO23">
        <f t="shared" si="8"/>
        <v>304.64999999999998</v>
      </c>
      <c r="AP23">
        <v>375.15</v>
      </c>
      <c r="AQ23">
        <v>44.290748200357065</v>
      </c>
      <c r="AR23" s="16"/>
      <c r="AS23" s="16"/>
      <c r="AT23" t="s">
        <v>86</v>
      </c>
    </row>
    <row r="24" spans="1:53" ht="15.75" thickBot="1" x14ac:dyDescent="0.3">
      <c r="A24">
        <v>30</v>
      </c>
      <c r="B24">
        <v>28.8</v>
      </c>
      <c r="C24">
        <v>29.5</v>
      </c>
      <c r="D24">
        <v>29.1</v>
      </c>
      <c r="E24">
        <v>29.5</v>
      </c>
      <c r="F24">
        <v>28</v>
      </c>
      <c r="G24">
        <v>28.2</v>
      </c>
      <c r="H24">
        <v>28.1</v>
      </c>
      <c r="I24">
        <v>28.1</v>
      </c>
      <c r="J24">
        <v>29</v>
      </c>
      <c r="K24">
        <v>28.3</v>
      </c>
      <c r="L24">
        <v>25.4</v>
      </c>
      <c r="M24">
        <v>28</v>
      </c>
      <c r="N24">
        <v>24.3</v>
      </c>
      <c r="O24">
        <v>27</v>
      </c>
      <c r="P24">
        <v>30</v>
      </c>
      <c r="AC24" t="s">
        <v>5</v>
      </c>
      <c r="AD24">
        <v>-34.787944082046423</v>
      </c>
      <c r="AE24">
        <v>14.114521631088685</v>
      </c>
      <c r="AF24">
        <v>56</v>
      </c>
      <c r="AG24">
        <f t="shared" si="7"/>
        <v>349.15</v>
      </c>
      <c r="AH24">
        <v>301.04999999999995</v>
      </c>
      <c r="AI24">
        <v>1.3537999999999999</v>
      </c>
      <c r="AJ24" t="s">
        <v>39</v>
      </c>
      <c r="AK24">
        <v>1.4157999999999999</v>
      </c>
      <c r="AL24">
        <v>301.04999999999995</v>
      </c>
      <c r="AM24">
        <v>14.114521631088685</v>
      </c>
      <c r="AN24">
        <v>28.1</v>
      </c>
      <c r="AO24">
        <f t="shared" si="8"/>
        <v>301.25</v>
      </c>
      <c r="AP24">
        <v>349.15</v>
      </c>
      <c r="AQ24">
        <v>14.114521631088685</v>
      </c>
      <c r="AR24" s="16"/>
      <c r="AS24" s="16"/>
    </row>
    <row r="25" spans="1:53" x14ac:dyDescent="0.25">
      <c r="A25">
        <v>29.3</v>
      </c>
      <c r="B25">
        <v>28.6</v>
      </c>
      <c r="C25">
        <v>29.4</v>
      </c>
      <c r="D25">
        <v>28.8</v>
      </c>
      <c r="E25">
        <v>30.3</v>
      </c>
      <c r="F25">
        <v>27.9</v>
      </c>
      <c r="G25">
        <v>30.4</v>
      </c>
      <c r="H25" s="1">
        <f>AVERAGE(H2:H24)</f>
        <v>28.278260869565223</v>
      </c>
      <c r="I25">
        <v>28.1</v>
      </c>
      <c r="J25">
        <v>27.7</v>
      </c>
      <c r="K25">
        <v>28.3</v>
      </c>
      <c r="L25">
        <v>25.4</v>
      </c>
      <c r="M25">
        <v>27.8</v>
      </c>
      <c r="N25">
        <v>24.1</v>
      </c>
      <c r="O25">
        <v>26.2</v>
      </c>
      <c r="P25">
        <v>30</v>
      </c>
      <c r="AC25" t="s">
        <v>4</v>
      </c>
      <c r="AD25">
        <v>-31.553685943636427</v>
      </c>
      <c r="AE25">
        <v>23.376054613455064</v>
      </c>
      <c r="AF25">
        <v>64.7</v>
      </c>
      <c r="AG25">
        <f t="shared" si="7"/>
        <v>357.84999999999997</v>
      </c>
      <c r="AH25">
        <v>301.14999999999998</v>
      </c>
      <c r="AI25">
        <v>1.325</v>
      </c>
      <c r="AJ25" t="s">
        <v>40</v>
      </c>
      <c r="AK25">
        <v>1.4358</v>
      </c>
      <c r="AL25">
        <v>301.14999999999998</v>
      </c>
      <c r="AM25">
        <v>23.376054613455064</v>
      </c>
      <c r="AN25">
        <v>30.4</v>
      </c>
      <c r="AO25">
        <f t="shared" si="8"/>
        <v>303.54999999999995</v>
      </c>
      <c r="AP25">
        <v>357.84999999999997</v>
      </c>
      <c r="AQ25">
        <v>23.376054613455064</v>
      </c>
      <c r="AR25" s="17"/>
      <c r="AS25" s="17"/>
      <c r="AT25" s="13" t="s">
        <v>87</v>
      </c>
      <c r="AU25" s="13"/>
    </row>
    <row r="26" spans="1:53" x14ac:dyDescent="0.25">
      <c r="A26">
        <v>31.5</v>
      </c>
      <c r="B26">
        <v>28.6</v>
      </c>
      <c r="C26">
        <v>29.2</v>
      </c>
      <c r="D26">
        <v>28.7</v>
      </c>
      <c r="E26">
        <v>30.9</v>
      </c>
      <c r="F26">
        <v>27.8</v>
      </c>
      <c r="G26">
        <v>30.4</v>
      </c>
      <c r="H26">
        <f>MAX(H2:H24)</f>
        <v>28.5</v>
      </c>
      <c r="I26">
        <v>28.2</v>
      </c>
      <c r="J26">
        <v>27.6</v>
      </c>
      <c r="K26">
        <v>28.3</v>
      </c>
      <c r="L26">
        <v>25.6</v>
      </c>
      <c r="M26">
        <v>27.4</v>
      </c>
      <c r="N26">
        <v>24.3</v>
      </c>
      <c r="O26">
        <v>24.2</v>
      </c>
      <c r="P26">
        <v>29.9</v>
      </c>
      <c r="AC26" t="s">
        <v>7</v>
      </c>
      <c r="AD26">
        <v>11.008609945346009</v>
      </c>
      <c r="AE26">
        <v>11.923348526280483</v>
      </c>
      <c r="AF26">
        <v>39.9</v>
      </c>
      <c r="AG26">
        <f t="shared" si="7"/>
        <v>333.04999999999995</v>
      </c>
      <c r="AH26">
        <v>301.45</v>
      </c>
      <c r="AI26">
        <v>1.4137999999999999</v>
      </c>
      <c r="AJ26" t="s">
        <v>41</v>
      </c>
      <c r="AK26">
        <v>1.4864999999999999</v>
      </c>
      <c r="AL26">
        <v>301.45</v>
      </c>
      <c r="AM26">
        <v>11.923348526280483</v>
      </c>
      <c r="AN26">
        <v>28.5</v>
      </c>
      <c r="AO26">
        <f t="shared" si="8"/>
        <v>301.64999999999998</v>
      </c>
      <c r="AP26">
        <v>333.04999999999995</v>
      </c>
      <c r="AQ26">
        <v>11.923348526280483</v>
      </c>
      <c r="AR26" s="18"/>
      <c r="AS26" s="18"/>
      <c r="AT26" s="10" t="s">
        <v>88</v>
      </c>
      <c r="AU26" s="10">
        <v>0.84306245352910081</v>
      </c>
    </row>
    <row r="27" spans="1:53" x14ac:dyDescent="0.25">
      <c r="A27">
        <v>28.1</v>
      </c>
      <c r="B27">
        <v>28.5</v>
      </c>
      <c r="C27">
        <v>28.9</v>
      </c>
      <c r="D27">
        <v>28.6</v>
      </c>
      <c r="E27">
        <v>31.3</v>
      </c>
      <c r="F27" s="1">
        <f>AVERAGE(F2:F26)</f>
        <v>27.859999999999996</v>
      </c>
      <c r="G27">
        <v>30</v>
      </c>
      <c r="I27">
        <v>28.1</v>
      </c>
      <c r="J27">
        <v>27.6</v>
      </c>
      <c r="K27">
        <v>25</v>
      </c>
      <c r="L27">
        <v>25.9</v>
      </c>
      <c r="M27">
        <v>27.1</v>
      </c>
      <c r="N27">
        <v>24.5</v>
      </c>
      <c r="O27">
        <v>23.9</v>
      </c>
      <c r="P27">
        <v>29.7</v>
      </c>
      <c r="AC27" t="s">
        <v>42</v>
      </c>
      <c r="AD27">
        <v>72.758981106044047</v>
      </c>
      <c r="AE27">
        <v>11.672912334030478</v>
      </c>
      <c r="AF27">
        <v>46</v>
      </c>
      <c r="AG27">
        <f t="shared" si="7"/>
        <v>339.15</v>
      </c>
      <c r="AH27">
        <v>301.25</v>
      </c>
      <c r="AI27">
        <v>1.5996999999999999</v>
      </c>
      <c r="AJ27" t="s">
        <v>42</v>
      </c>
      <c r="AK27">
        <v>1.5996999999999999</v>
      </c>
      <c r="AL27">
        <v>301.25</v>
      </c>
      <c r="AM27">
        <v>11.672912334030478</v>
      </c>
      <c r="AN27">
        <v>28.5</v>
      </c>
      <c r="AO27">
        <f t="shared" si="8"/>
        <v>301.64999999999998</v>
      </c>
      <c r="AP27">
        <v>339.15</v>
      </c>
      <c r="AQ27">
        <v>11.672912334030478</v>
      </c>
      <c r="AR27" s="18"/>
      <c r="AS27" s="18"/>
      <c r="AT27" s="10" t="s">
        <v>89</v>
      </c>
      <c r="AU27" s="10">
        <v>0.71075430055050726</v>
      </c>
    </row>
    <row r="28" spans="1:53" x14ac:dyDescent="0.25">
      <c r="A28">
        <v>30.4</v>
      </c>
      <c r="B28">
        <v>28.4</v>
      </c>
      <c r="C28">
        <v>28.8</v>
      </c>
      <c r="D28">
        <v>28.5</v>
      </c>
      <c r="E28">
        <v>31.5</v>
      </c>
      <c r="F28">
        <f>MAX(F2:F26)</f>
        <v>28.1</v>
      </c>
      <c r="G28">
        <v>27.4</v>
      </c>
      <c r="I28">
        <v>28.2</v>
      </c>
      <c r="J28">
        <v>27.6</v>
      </c>
      <c r="K28">
        <v>23.2</v>
      </c>
      <c r="L28">
        <v>26</v>
      </c>
      <c r="M28">
        <v>26.8</v>
      </c>
      <c r="N28">
        <v>24.4</v>
      </c>
      <c r="O28" s="1">
        <f>AVERAGE(O2:O27)</f>
        <v>25.819230769230771</v>
      </c>
      <c r="P28">
        <v>29.7</v>
      </c>
      <c r="AC28" t="s">
        <v>43</v>
      </c>
      <c r="AD28">
        <v>-39.22822088224018</v>
      </c>
      <c r="AE28">
        <v>12.339955813322321</v>
      </c>
      <c r="AF28">
        <v>77</v>
      </c>
      <c r="AG28">
        <f t="shared" si="7"/>
        <v>370.15</v>
      </c>
      <c r="AH28">
        <v>300.95</v>
      </c>
      <c r="AI28">
        <v>1.3657999999999999</v>
      </c>
      <c r="AJ28" t="s">
        <v>43</v>
      </c>
      <c r="AK28">
        <v>1.3657999999999999</v>
      </c>
      <c r="AL28">
        <v>300.95</v>
      </c>
      <c r="AM28">
        <v>12.339955813322321</v>
      </c>
      <c r="AN28">
        <v>30.4</v>
      </c>
      <c r="AO28">
        <f t="shared" si="8"/>
        <v>303.54999999999995</v>
      </c>
      <c r="AP28">
        <v>370.15</v>
      </c>
      <c r="AQ28">
        <v>12.339955813322321</v>
      </c>
      <c r="AR28" s="18"/>
      <c r="AS28" s="18"/>
      <c r="AT28" s="10" t="s">
        <v>90</v>
      </c>
      <c r="AU28" s="10">
        <v>0.6662549621736622</v>
      </c>
    </row>
    <row r="29" spans="1:53" x14ac:dyDescent="0.25">
      <c r="A29">
        <v>28.5</v>
      </c>
      <c r="B29">
        <v>28.3</v>
      </c>
      <c r="C29">
        <v>28.8</v>
      </c>
      <c r="D29">
        <v>28.5</v>
      </c>
      <c r="E29">
        <v>31.3</v>
      </c>
      <c r="G29">
        <v>23</v>
      </c>
      <c r="I29">
        <v>28.2</v>
      </c>
      <c r="J29">
        <v>27.8</v>
      </c>
      <c r="K29">
        <v>25.5</v>
      </c>
      <c r="L29">
        <v>26</v>
      </c>
      <c r="M29">
        <v>26.1</v>
      </c>
      <c r="N29">
        <v>24.5</v>
      </c>
      <c r="O29">
        <f>MAX(O2:O27)</f>
        <v>27.3</v>
      </c>
      <c r="P29">
        <v>29.7</v>
      </c>
      <c r="AC29" t="s">
        <v>47</v>
      </c>
      <c r="AD29">
        <v>70.177056477687088</v>
      </c>
      <c r="AE29">
        <v>35.22892982298157</v>
      </c>
      <c r="AF29">
        <v>88.5</v>
      </c>
      <c r="AG29">
        <f t="shared" si="7"/>
        <v>381.65</v>
      </c>
      <c r="AH29">
        <v>299.75</v>
      </c>
      <c r="AI29">
        <v>1.4308000000000001</v>
      </c>
      <c r="AJ29" t="s">
        <v>44</v>
      </c>
      <c r="AK29">
        <v>1.4358</v>
      </c>
      <c r="AL29">
        <v>299.75</v>
      </c>
      <c r="AM29">
        <v>35.22892982298157</v>
      </c>
      <c r="AN29">
        <v>29.3</v>
      </c>
      <c r="AO29">
        <f t="shared" si="8"/>
        <v>302.45</v>
      </c>
      <c r="AP29">
        <v>381.65</v>
      </c>
      <c r="AQ29">
        <v>35.22892982298157</v>
      </c>
      <c r="AR29" s="18"/>
      <c r="AS29" s="18"/>
      <c r="AT29" s="10" t="s">
        <v>91</v>
      </c>
      <c r="AU29" s="10">
        <v>6.7771548979795897</v>
      </c>
    </row>
    <row r="30" spans="1:53" ht="15.75" thickBot="1" x14ac:dyDescent="0.3">
      <c r="A30">
        <v>28.5</v>
      </c>
      <c r="B30">
        <v>28.4</v>
      </c>
      <c r="C30">
        <v>28.7</v>
      </c>
      <c r="D30">
        <v>28.5</v>
      </c>
      <c r="E30">
        <v>28.8</v>
      </c>
      <c r="G30">
        <v>24.9</v>
      </c>
      <c r="I30">
        <v>28.2</v>
      </c>
      <c r="J30">
        <v>27.8</v>
      </c>
      <c r="K30">
        <v>25.6</v>
      </c>
      <c r="L30">
        <v>25.9</v>
      </c>
      <c r="M30">
        <v>26.4</v>
      </c>
      <c r="N30">
        <v>24.6</v>
      </c>
      <c r="P30">
        <v>29.6</v>
      </c>
      <c r="AC30" t="s">
        <v>44</v>
      </c>
      <c r="AD30">
        <v>30.886250134949211</v>
      </c>
      <c r="AE30">
        <v>11.838508827199925</v>
      </c>
      <c r="AF30">
        <v>61</v>
      </c>
      <c r="AG30">
        <f t="shared" si="7"/>
        <v>354.15</v>
      </c>
      <c r="AH30">
        <v>298.84999999999997</v>
      </c>
      <c r="AI30">
        <v>1.4358</v>
      </c>
      <c r="AJ30" t="s">
        <v>12</v>
      </c>
      <c r="AK30">
        <v>1.3967000000000001</v>
      </c>
      <c r="AL30">
        <v>298.84999999999997</v>
      </c>
      <c r="AM30">
        <v>11.838508827199925</v>
      </c>
      <c r="AN30">
        <v>28.9</v>
      </c>
      <c r="AO30">
        <f t="shared" si="8"/>
        <v>302.04999999999995</v>
      </c>
      <c r="AP30">
        <v>354.15</v>
      </c>
      <c r="AQ30">
        <v>11.838508827199925</v>
      </c>
      <c r="AR30" s="19"/>
      <c r="AS30" s="19"/>
      <c r="AT30" s="11" t="s">
        <v>92</v>
      </c>
      <c r="AU30" s="11">
        <v>16</v>
      </c>
    </row>
    <row r="31" spans="1:53" x14ac:dyDescent="0.25">
      <c r="A31">
        <v>30.4</v>
      </c>
      <c r="B31" s="1">
        <f>AVERAGE(B2:B30)</f>
        <v>28.579310344827583</v>
      </c>
      <c r="C31">
        <v>28.7</v>
      </c>
      <c r="D31" s="1">
        <f>AVERAGE(D2:D30)</f>
        <v>28.762068965517251</v>
      </c>
      <c r="E31">
        <v>27.7</v>
      </c>
      <c r="G31">
        <v>26.8</v>
      </c>
      <c r="I31">
        <v>28.2</v>
      </c>
      <c r="J31">
        <v>27.8</v>
      </c>
      <c r="K31">
        <v>25.9</v>
      </c>
      <c r="L31">
        <v>25.8</v>
      </c>
      <c r="M31">
        <v>26.6</v>
      </c>
      <c r="N31">
        <v>24.7</v>
      </c>
      <c r="P31">
        <v>29.7</v>
      </c>
      <c r="AC31" t="s">
        <v>12</v>
      </c>
      <c r="AD31">
        <v>9.3859456603827365</v>
      </c>
      <c r="AE31">
        <v>14.700156984388919</v>
      </c>
      <c r="AF31">
        <v>66</v>
      </c>
      <c r="AG31">
        <f t="shared" si="7"/>
        <v>359.15</v>
      </c>
      <c r="AH31">
        <v>300.25</v>
      </c>
      <c r="AI31">
        <v>1.3967000000000001</v>
      </c>
      <c r="AJ31" t="s">
        <v>45</v>
      </c>
      <c r="AK31">
        <v>1.4829000000000001</v>
      </c>
      <c r="AL31">
        <v>300.25</v>
      </c>
      <c r="AM31">
        <v>14.700156984388919</v>
      </c>
      <c r="AN31">
        <v>29.1</v>
      </c>
      <c r="AO31">
        <f t="shared" si="8"/>
        <v>302.25</v>
      </c>
      <c r="AP31">
        <v>359.15</v>
      </c>
      <c r="AQ31">
        <v>14.700156984388919</v>
      </c>
      <c r="AR31" s="16"/>
      <c r="AS31" s="16"/>
    </row>
    <row r="32" spans="1:53" ht="15.75" thickBot="1" x14ac:dyDescent="0.3">
      <c r="A32">
        <v>29.3</v>
      </c>
      <c r="B32">
        <f>MAX(B2:B30)</f>
        <v>28.9</v>
      </c>
      <c r="C32">
        <v>28.7</v>
      </c>
      <c r="D32">
        <f>MAX(D2:D30)</f>
        <v>29.3</v>
      </c>
      <c r="E32">
        <v>28.3</v>
      </c>
      <c r="G32">
        <v>27</v>
      </c>
      <c r="I32">
        <v>28.2</v>
      </c>
      <c r="J32" s="1">
        <f>AVERAGE(J2:J31)</f>
        <v>27.836666666666662</v>
      </c>
      <c r="K32">
        <v>25.9</v>
      </c>
      <c r="L32">
        <v>25.7</v>
      </c>
      <c r="M32">
        <v>26.8</v>
      </c>
      <c r="N32">
        <v>24.7</v>
      </c>
      <c r="P32" s="8">
        <f>AVERAGE(P2:P31)</f>
        <v>30.816666666666666</v>
      </c>
      <c r="AC32" t="s">
        <v>13</v>
      </c>
      <c r="AD32">
        <v>297.2609991438473</v>
      </c>
      <c r="AE32">
        <v>31.063547159549419</v>
      </c>
      <c r="AF32">
        <v>110.5</v>
      </c>
      <c r="AG32">
        <f t="shared" si="7"/>
        <v>403.65</v>
      </c>
      <c r="AH32">
        <v>298.54999999999995</v>
      </c>
      <c r="AI32">
        <v>1.4829000000000001</v>
      </c>
      <c r="AJ32" t="s">
        <v>46</v>
      </c>
      <c r="AK32">
        <v>1.3976999999999999</v>
      </c>
      <c r="AL32">
        <v>298.54999999999995</v>
      </c>
      <c r="AM32">
        <v>31.063547159549419</v>
      </c>
      <c r="AN32">
        <v>27.3</v>
      </c>
      <c r="AO32">
        <f t="shared" si="8"/>
        <v>300.45</v>
      </c>
      <c r="AP32">
        <v>403.65</v>
      </c>
      <c r="AQ32">
        <v>31.063547159549419</v>
      </c>
      <c r="AR32" s="16"/>
      <c r="AS32" s="16"/>
      <c r="AT32" t="s">
        <v>93</v>
      </c>
    </row>
    <row r="33" spans="1:54" x14ac:dyDescent="0.25">
      <c r="A33">
        <v>28.9</v>
      </c>
      <c r="C33">
        <v>28.7</v>
      </c>
      <c r="E33" s="1">
        <f>AVERAGE(E2:E32)</f>
        <v>29.693548387096765</v>
      </c>
      <c r="G33" s="1">
        <f>AVERAGE(G2:G32)</f>
        <v>28.048387096774189</v>
      </c>
      <c r="I33">
        <v>28.2</v>
      </c>
      <c r="J33">
        <f>MAX(J2:J31)</f>
        <v>30.4</v>
      </c>
      <c r="K33">
        <v>26</v>
      </c>
      <c r="L33">
        <v>25.7</v>
      </c>
      <c r="M33">
        <v>27.8</v>
      </c>
      <c r="N33">
        <v>24.7</v>
      </c>
      <c r="P33">
        <f>MAX(P2:P31)</f>
        <v>32.4</v>
      </c>
      <c r="AC33" t="s">
        <v>14</v>
      </c>
      <c r="AD33">
        <v>1.5822113052303806</v>
      </c>
      <c r="AE33">
        <v>29.467664808601871</v>
      </c>
      <c r="AF33">
        <v>122.5</v>
      </c>
      <c r="AG33">
        <f t="shared" si="7"/>
        <v>415.65</v>
      </c>
      <c r="AH33">
        <v>298.95</v>
      </c>
      <c r="AI33">
        <v>1.3976999999999999</v>
      </c>
      <c r="AJ33" t="s">
        <v>47</v>
      </c>
      <c r="AK33">
        <v>1.4308000000000001</v>
      </c>
      <c r="AL33">
        <v>298.95</v>
      </c>
      <c r="AM33">
        <v>29.467664808601871</v>
      </c>
      <c r="AN33">
        <v>27.3</v>
      </c>
      <c r="AO33">
        <f t="shared" si="8"/>
        <v>300.45</v>
      </c>
      <c r="AP33">
        <v>415.65</v>
      </c>
      <c r="AQ33">
        <v>29.467664808601871</v>
      </c>
      <c r="AR33" s="20"/>
      <c r="AS33" s="20"/>
      <c r="AT33" s="12"/>
      <c r="AU33" s="12" t="s">
        <v>98</v>
      </c>
      <c r="AV33" s="12" t="s">
        <v>99</v>
      </c>
      <c r="AW33" s="12" t="s">
        <v>100</v>
      </c>
      <c r="AX33" s="12" t="s">
        <v>101</v>
      </c>
      <c r="AY33" s="12" t="s">
        <v>102</v>
      </c>
    </row>
    <row r="34" spans="1:54" x14ac:dyDescent="0.25">
      <c r="A34">
        <v>29.1</v>
      </c>
      <c r="C34" s="1">
        <f>AVERAGE(C2:C33)</f>
        <v>29.156250000000007</v>
      </c>
      <c r="E34">
        <f>MAX(E2:E32)</f>
        <v>31.5</v>
      </c>
      <c r="G34">
        <f>MAX(G2:G32)</f>
        <v>30.4</v>
      </c>
      <c r="I34">
        <v>28.2</v>
      </c>
      <c r="K34" s="1">
        <f>AVERAGE(K2:K33)</f>
        <v>26.618749999999995</v>
      </c>
      <c r="L34">
        <v>25.7</v>
      </c>
      <c r="M34" s="1">
        <f>AVERAGE(M2:M33)</f>
        <v>27.065624999999994</v>
      </c>
      <c r="N34">
        <v>25.8</v>
      </c>
      <c r="AC34" t="s">
        <v>83</v>
      </c>
      <c r="AD34">
        <v>30.148846809316929</v>
      </c>
      <c r="AE34">
        <v>45.872742004488686</v>
      </c>
      <c r="AF34">
        <v>100</v>
      </c>
      <c r="AG34">
        <f t="shared" si="7"/>
        <v>393.15</v>
      </c>
      <c r="AH34">
        <v>303.95</v>
      </c>
      <c r="AI34">
        <v>1.325</v>
      </c>
      <c r="AJ34" t="s">
        <v>83</v>
      </c>
      <c r="AK34">
        <v>1.325</v>
      </c>
      <c r="AL34">
        <v>303.95</v>
      </c>
      <c r="AM34">
        <v>45.872742004488686</v>
      </c>
      <c r="AN34">
        <v>32.4</v>
      </c>
      <c r="AO34">
        <f t="shared" si="8"/>
        <v>305.54999999999995</v>
      </c>
      <c r="AP34">
        <v>393.15</v>
      </c>
      <c r="AQ34">
        <v>45.872742004488686</v>
      </c>
      <c r="AR34" s="18"/>
      <c r="AS34" s="18"/>
      <c r="AT34" s="10" t="s">
        <v>94</v>
      </c>
      <c r="AU34" s="10">
        <v>2</v>
      </c>
      <c r="AV34" s="10">
        <v>1467.2048766853327</v>
      </c>
      <c r="AW34" s="10">
        <v>733.60243834266635</v>
      </c>
      <c r="AX34" s="10">
        <v>15.972244228250005</v>
      </c>
      <c r="AY34" s="10">
        <v>3.1494514530022483E-4</v>
      </c>
    </row>
    <row r="35" spans="1:54" x14ac:dyDescent="0.25">
      <c r="A35">
        <v>27.3</v>
      </c>
      <c r="C35">
        <f>MAX(C2:C33)</f>
        <v>30</v>
      </c>
      <c r="I35">
        <v>28.2</v>
      </c>
      <c r="K35">
        <f>MAX(K2:K33)</f>
        <v>29.3</v>
      </c>
      <c r="L35">
        <v>25.7</v>
      </c>
      <c r="M35">
        <f>MAX(M2:M33)</f>
        <v>29.1</v>
      </c>
      <c r="N35">
        <v>25.9</v>
      </c>
      <c r="AN35" s="10"/>
      <c r="AP35" s="18"/>
      <c r="AQ35" s="18"/>
      <c r="AR35" s="18"/>
      <c r="AS35" s="18"/>
      <c r="AT35" s="10" t="s">
        <v>95</v>
      </c>
      <c r="AU35" s="10">
        <v>13</v>
      </c>
      <c r="AV35" s="10">
        <v>597.08777064571359</v>
      </c>
      <c r="AW35" s="10">
        <v>45.92982851120874</v>
      </c>
      <c r="AX35" s="10"/>
      <c r="AY35" s="10"/>
    </row>
    <row r="36" spans="1:54" ht="15.75" thickBot="1" x14ac:dyDescent="0.3">
      <c r="A36">
        <v>27.3</v>
      </c>
      <c r="I36">
        <v>28.2</v>
      </c>
      <c r="L36">
        <v>25.6</v>
      </c>
      <c r="N36">
        <v>26.2</v>
      </c>
      <c r="AN36" s="14"/>
      <c r="AP36" s="19"/>
      <c r="AQ36" s="19"/>
      <c r="AR36" s="19"/>
      <c r="AS36" s="19"/>
      <c r="AT36" s="11" t="s">
        <v>96</v>
      </c>
      <c r="AU36" s="11">
        <v>15</v>
      </c>
      <c r="AV36" s="11">
        <v>2064.2926473310463</v>
      </c>
      <c r="AW36" s="11"/>
      <c r="AX36" s="11"/>
      <c r="AY36" s="11"/>
    </row>
    <row r="37" spans="1:54" ht="15.75" thickBot="1" x14ac:dyDescent="0.3">
      <c r="A37">
        <v>32.4</v>
      </c>
      <c r="I37" s="1">
        <f>AVERAGE(I2:I36)</f>
        <v>28.060000000000016</v>
      </c>
      <c r="L37">
        <v>25.4</v>
      </c>
      <c r="N37">
        <v>26.7</v>
      </c>
      <c r="AN37" s="15"/>
      <c r="AP37" s="16"/>
      <c r="AQ37" s="16"/>
      <c r="AR37" s="16"/>
      <c r="AS37" s="16"/>
    </row>
    <row r="38" spans="1:54" x14ac:dyDescent="0.25">
      <c r="I38">
        <f>MAX(I2:I36)</f>
        <v>28.5</v>
      </c>
      <c r="L38">
        <v>25.6</v>
      </c>
      <c r="N38">
        <v>26.8</v>
      </c>
      <c r="AN38" s="10"/>
      <c r="AP38" s="20"/>
      <c r="AQ38" s="20"/>
      <c r="AR38" s="20"/>
      <c r="AS38" s="20"/>
      <c r="AT38" s="12"/>
      <c r="AU38" s="12" t="s">
        <v>103</v>
      </c>
      <c r="AV38" s="12" t="s">
        <v>91</v>
      </c>
      <c r="AW38" s="12" t="s">
        <v>104</v>
      </c>
      <c r="AX38" s="12" t="s">
        <v>105</v>
      </c>
      <c r="AY38" s="12" t="s">
        <v>106</v>
      </c>
      <c r="AZ38" s="12" t="s">
        <v>107</v>
      </c>
      <c r="BA38" s="12" t="s">
        <v>108</v>
      </c>
      <c r="BB38" s="12" t="s">
        <v>109</v>
      </c>
    </row>
    <row r="39" spans="1:54" x14ac:dyDescent="0.25">
      <c r="L39">
        <v>25.8</v>
      </c>
      <c r="N39">
        <v>26.9</v>
      </c>
      <c r="AN39" s="10"/>
      <c r="AP39" s="18"/>
      <c r="AQ39" s="18"/>
      <c r="AR39" s="18"/>
      <c r="AS39" s="18"/>
      <c r="AT39" s="10" t="s">
        <v>97</v>
      </c>
      <c r="AU39" s="10">
        <v>-1394.2711028912108</v>
      </c>
      <c r="AV39" s="10">
        <v>381.81785047115682</v>
      </c>
      <c r="AW39" s="10">
        <v>-3.6516655812993126</v>
      </c>
      <c r="AX39" s="10">
        <v>2.9280020056561143E-3</v>
      </c>
      <c r="AY39" s="10">
        <v>-2219.1384195270953</v>
      </c>
      <c r="AZ39" s="10">
        <v>-569.40378625532628</v>
      </c>
      <c r="BA39" s="10">
        <v>-2219.1384195270953</v>
      </c>
      <c r="BB39" s="10">
        <v>-569.40378625532628</v>
      </c>
    </row>
    <row r="40" spans="1:54" x14ac:dyDescent="0.25">
      <c r="L40">
        <v>25.8</v>
      </c>
      <c r="N40">
        <v>26.8</v>
      </c>
      <c r="AN40" s="14"/>
      <c r="AP40" s="18"/>
      <c r="AQ40" s="18"/>
      <c r="AR40" s="18"/>
      <c r="AS40" s="18"/>
      <c r="AT40" s="10" t="s">
        <v>110</v>
      </c>
      <c r="AU40" s="10">
        <v>4.2503656613633458</v>
      </c>
      <c r="AV40" s="10">
        <v>1.2602879126644002</v>
      </c>
      <c r="AW40" s="10">
        <v>3.3725354489654364</v>
      </c>
      <c r="AX40" s="10">
        <v>4.9993512219213337E-3</v>
      </c>
      <c r="AY40" s="10">
        <v>1.527679156724258</v>
      </c>
      <c r="AZ40" s="10">
        <v>6.973052166002434</v>
      </c>
      <c r="BA40" s="10">
        <v>1.527679156724258</v>
      </c>
      <c r="BB40" s="10">
        <v>6.973052166002434</v>
      </c>
    </row>
    <row r="41" spans="1:54" ht="15.75" thickBot="1" x14ac:dyDescent="0.3">
      <c r="L41">
        <v>25.7</v>
      </c>
      <c r="N41">
        <v>25.4</v>
      </c>
      <c r="AP41" s="19"/>
      <c r="AQ41" s="19"/>
      <c r="AR41" s="19"/>
      <c r="AS41" s="19"/>
      <c r="AT41" s="11" t="s">
        <v>111</v>
      </c>
      <c r="AU41" s="11">
        <v>0.35536679381220992</v>
      </c>
      <c r="AV41" s="11">
        <v>7.9295502279305069E-2</v>
      </c>
      <c r="AW41" s="11">
        <v>4.4815504486053968</v>
      </c>
      <c r="AX41" s="11">
        <v>6.1781431256358564E-4</v>
      </c>
      <c r="AY41" s="11">
        <v>0.18405927608952533</v>
      </c>
      <c r="AZ41" s="11">
        <v>0.52667431153489452</v>
      </c>
      <c r="BA41" s="11">
        <v>0.18405927608952533</v>
      </c>
      <c r="BB41" s="11">
        <v>0.52667431153489452</v>
      </c>
    </row>
    <row r="42" spans="1:54" x14ac:dyDescent="0.25">
      <c r="L42">
        <v>25.9</v>
      </c>
      <c r="N42">
        <v>24.8</v>
      </c>
      <c r="AP42" s="16"/>
      <c r="AQ42" s="16"/>
      <c r="AR42" s="16"/>
      <c r="AS42" s="16"/>
    </row>
    <row r="43" spans="1:54" x14ac:dyDescent="0.25">
      <c r="L43">
        <v>25.9</v>
      </c>
      <c r="N43">
        <v>24.4</v>
      </c>
      <c r="AP43" s="16"/>
      <c r="AQ43" s="16"/>
      <c r="AR43" s="16"/>
      <c r="AS43" s="16"/>
    </row>
    <row r="44" spans="1:54" x14ac:dyDescent="0.25">
      <c r="L44">
        <v>25.9</v>
      </c>
      <c r="N44">
        <v>24.3</v>
      </c>
      <c r="AP44" s="16"/>
      <c r="AQ44" s="16"/>
      <c r="AR44" s="16"/>
      <c r="AS44" s="16"/>
    </row>
    <row r="45" spans="1:54" x14ac:dyDescent="0.25">
      <c r="L45" s="1">
        <f>AVERAGE(L2:L44)</f>
        <v>25.706976744186047</v>
      </c>
      <c r="N45">
        <v>24.4</v>
      </c>
      <c r="AP45" s="16"/>
      <c r="AQ45" s="16"/>
      <c r="AR45" s="16"/>
      <c r="AS45" s="16"/>
      <c r="AT45" s="16"/>
      <c r="AU45" s="16"/>
      <c r="AV45" s="16"/>
      <c r="AW45" s="16"/>
      <c r="AX45" s="16"/>
      <c r="AY45" s="16"/>
    </row>
    <row r="46" spans="1:54" x14ac:dyDescent="0.25">
      <c r="L46">
        <f>MAX(L2:L44)</f>
        <v>28.9</v>
      </c>
      <c r="N46" s="1">
        <f>AVERAGE(N2:N45)</f>
        <v>25.397727272727273</v>
      </c>
    </row>
    <row r="47" spans="1:54" x14ac:dyDescent="0.25">
      <c r="N47">
        <f>MAX(N2:N45)</f>
        <v>27.3</v>
      </c>
    </row>
    <row r="54" spans="3:3" x14ac:dyDescent="0.25">
      <c r="C54" s="1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workbookViewId="0">
      <selection activeCell="K5" sqref="K5:K19"/>
    </sheetView>
  </sheetViews>
  <sheetFormatPr defaultRowHeight="15" x14ac:dyDescent="0.25"/>
  <cols>
    <col min="2" max="2" width="12" bestFit="1" customWidth="1"/>
  </cols>
  <sheetData>
    <row r="1" spans="1:11" x14ac:dyDescent="0.25">
      <c r="A1" t="s">
        <v>53</v>
      </c>
      <c r="B1" t="s">
        <v>54</v>
      </c>
      <c r="C1" t="s">
        <v>51</v>
      </c>
      <c r="D1" t="s">
        <v>52</v>
      </c>
      <c r="E1" t="s">
        <v>79</v>
      </c>
    </row>
    <row r="2" spans="1:11" x14ac:dyDescent="0.25">
      <c r="A2">
        <v>0</v>
      </c>
      <c r="B2">
        <f>A2*60</f>
        <v>0</v>
      </c>
      <c r="C2">
        <v>0</v>
      </c>
      <c r="D2">
        <v>0</v>
      </c>
      <c r="E2">
        <v>24.4</v>
      </c>
      <c r="F2" s="5" t="s">
        <v>55</v>
      </c>
      <c r="J2">
        <v>0</v>
      </c>
      <c r="K2">
        <v>24.4</v>
      </c>
    </row>
    <row r="3" spans="1:11" x14ac:dyDescent="0.25">
      <c r="A3">
        <v>6.1111111111111114E-3</v>
      </c>
      <c r="B3">
        <f t="shared" ref="B3:B66" si="0">A3*60</f>
        <v>0.3666666666666667</v>
      </c>
      <c r="C3">
        <v>-0.36600000021280721</v>
      </c>
      <c r="D3">
        <v>0.24400000006608025</v>
      </c>
      <c r="F3" s="5"/>
      <c r="J3">
        <v>2</v>
      </c>
      <c r="K3">
        <v>24.4</v>
      </c>
    </row>
    <row r="4" spans="1:11" x14ac:dyDescent="0.25">
      <c r="A4">
        <v>1.2318376068376069E-2</v>
      </c>
      <c r="B4">
        <f t="shared" si="0"/>
        <v>0.73910256410256414</v>
      </c>
      <c r="C4">
        <v>0</v>
      </c>
      <c r="D4">
        <v>0.24400000006608025</v>
      </c>
      <c r="F4" s="5" t="s">
        <v>56</v>
      </c>
      <c r="J4">
        <v>3</v>
      </c>
      <c r="K4">
        <v>24.4</v>
      </c>
    </row>
    <row r="5" spans="1:11" x14ac:dyDescent="0.25">
      <c r="A5">
        <v>1.8525641025641026E-2</v>
      </c>
      <c r="B5">
        <f t="shared" si="0"/>
        <v>1.1115384615384616</v>
      </c>
      <c r="C5">
        <v>-0.24400000006608025</v>
      </c>
      <c r="D5">
        <v>0</v>
      </c>
      <c r="F5" s="5"/>
      <c r="J5">
        <v>5</v>
      </c>
      <c r="K5" s="7">
        <v>25.8</v>
      </c>
    </row>
    <row r="6" spans="1:11" x14ac:dyDescent="0.25">
      <c r="A6">
        <v>2.4732905982905985E-2</v>
      </c>
      <c r="B6">
        <f t="shared" si="0"/>
        <v>1.483974358974359</v>
      </c>
      <c r="C6">
        <v>-0.12200000014672696</v>
      </c>
      <c r="D6">
        <v>0.97600000003694731</v>
      </c>
      <c r="F6" s="5" t="s">
        <v>57</v>
      </c>
      <c r="J6">
        <v>6</v>
      </c>
      <c r="K6" s="7">
        <v>25.9</v>
      </c>
    </row>
    <row r="7" spans="1:11" x14ac:dyDescent="0.25">
      <c r="A7">
        <v>3.0940170940170941E-2</v>
      </c>
      <c r="B7">
        <f t="shared" si="0"/>
        <v>1.8564102564102565</v>
      </c>
      <c r="C7">
        <v>-0.36600000021280721</v>
      </c>
      <c r="D7">
        <v>1.2199999998756539</v>
      </c>
      <c r="F7" s="5"/>
      <c r="J7">
        <v>7</v>
      </c>
      <c r="K7" s="7">
        <v>26.3</v>
      </c>
    </row>
    <row r="8" spans="1:11" x14ac:dyDescent="0.25">
      <c r="A8">
        <v>3.7147435897435896E-2</v>
      </c>
      <c r="B8">
        <f t="shared" si="0"/>
        <v>2.2288461538461539</v>
      </c>
      <c r="C8">
        <v>-0.12200000014672696</v>
      </c>
      <c r="D8">
        <v>0.24400000006608025</v>
      </c>
      <c r="E8">
        <v>24.4</v>
      </c>
      <c r="F8" s="6" t="s">
        <v>58</v>
      </c>
      <c r="J8">
        <v>8</v>
      </c>
      <c r="K8" s="7">
        <v>26.5</v>
      </c>
    </row>
    <row r="9" spans="1:11" x14ac:dyDescent="0.25">
      <c r="A9">
        <v>4.3354700854700855E-2</v>
      </c>
      <c r="B9">
        <f t="shared" si="0"/>
        <v>2.6012820512820514</v>
      </c>
      <c r="C9">
        <v>-0.36600000021280721</v>
      </c>
      <c r="D9">
        <v>1.3420000000223808</v>
      </c>
      <c r="F9" s="6"/>
      <c r="J9">
        <v>9</v>
      </c>
      <c r="K9" s="7">
        <v>26.7</v>
      </c>
    </row>
    <row r="10" spans="1:11" x14ac:dyDescent="0.25">
      <c r="A10">
        <v>4.9561965811965807E-2</v>
      </c>
      <c r="B10">
        <f t="shared" si="0"/>
        <v>2.9737179487179484</v>
      </c>
      <c r="C10">
        <v>-0.61000000005151378</v>
      </c>
      <c r="D10">
        <v>0.73199999997086707</v>
      </c>
      <c r="E10">
        <v>24.4</v>
      </c>
      <c r="F10" s="6" t="s">
        <v>59</v>
      </c>
      <c r="J10">
        <v>10</v>
      </c>
      <c r="K10" s="7">
        <v>26.8</v>
      </c>
    </row>
    <row r="11" spans="1:11" x14ac:dyDescent="0.25">
      <c r="A11">
        <v>5.5769230769230765E-2</v>
      </c>
      <c r="B11">
        <f t="shared" si="0"/>
        <v>3.3461538461538458</v>
      </c>
      <c r="C11">
        <v>-0.12200000014672696</v>
      </c>
      <c r="D11">
        <v>0.61000000005151378</v>
      </c>
      <c r="F11" s="6"/>
      <c r="J11">
        <v>11</v>
      </c>
      <c r="K11" s="7">
        <v>26.9</v>
      </c>
    </row>
    <row r="12" spans="1:11" x14ac:dyDescent="0.25">
      <c r="A12">
        <v>6.1976495726495717E-2</v>
      </c>
      <c r="B12">
        <f t="shared" si="0"/>
        <v>3.7185897435897433</v>
      </c>
      <c r="C12">
        <v>-0.61000000005151378</v>
      </c>
      <c r="D12">
        <v>0.61000000005151378</v>
      </c>
      <c r="F12" s="6" t="s">
        <v>60</v>
      </c>
      <c r="J12">
        <v>13</v>
      </c>
      <c r="K12" s="7">
        <v>25.7</v>
      </c>
    </row>
    <row r="13" spans="1:11" x14ac:dyDescent="0.25">
      <c r="A13">
        <v>6.8183760683760669E-2</v>
      </c>
      <c r="B13">
        <f t="shared" si="0"/>
        <v>4.0910256410256398</v>
      </c>
      <c r="C13">
        <v>-1.0980000001836743</v>
      </c>
      <c r="D13">
        <v>1.4650000000528962</v>
      </c>
      <c r="F13" s="6"/>
      <c r="J13">
        <v>14</v>
      </c>
      <c r="K13" s="7">
        <v>24.7</v>
      </c>
    </row>
    <row r="14" spans="1:11" x14ac:dyDescent="0.25">
      <c r="A14">
        <v>7.4391025641025635E-2</v>
      </c>
      <c r="B14">
        <f t="shared" si="0"/>
        <v>4.4634615384615381</v>
      </c>
      <c r="C14">
        <v>2.319999999826905</v>
      </c>
      <c r="D14">
        <v>9.6429999998690619</v>
      </c>
      <c r="F14" s="6" t="s">
        <v>61</v>
      </c>
      <c r="J14">
        <v>15</v>
      </c>
      <c r="K14" s="7">
        <v>24.1</v>
      </c>
    </row>
    <row r="15" spans="1:11" x14ac:dyDescent="0.25">
      <c r="A15">
        <v>8.0598290598290587E-2</v>
      </c>
      <c r="B15">
        <f t="shared" si="0"/>
        <v>4.8358974358974356</v>
      </c>
      <c r="C15">
        <v>8.300999999846681</v>
      </c>
      <c r="D15">
        <v>15.990999999985434</v>
      </c>
      <c r="F15" s="6"/>
      <c r="J15">
        <v>16</v>
      </c>
      <c r="K15" s="7">
        <v>23.9</v>
      </c>
    </row>
    <row r="16" spans="1:11" x14ac:dyDescent="0.25">
      <c r="A16">
        <v>8.6805555555555552E-2</v>
      </c>
      <c r="B16">
        <f t="shared" si="0"/>
        <v>5.208333333333333</v>
      </c>
      <c r="C16">
        <v>13.915999999881024</v>
      </c>
      <c r="D16">
        <v>20.508000000063475</v>
      </c>
      <c r="F16" s="6" t="s">
        <v>62</v>
      </c>
      <c r="J16">
        <v>17</v>
      </c>
      <c r="K16" s="7">
        <v>24.1</v>
      </c>
    </row>
    <row r="17" spans="1:11" x14ac:dyDescent="0.25">
      <c r="A17">
        <v>9.3012820512820518E-2</v>
      </c>
      <c r="B17">
        <f t="shared" si="0"/>
        <v>5.5807692307692314</v>
      </c>
      <c r="C17">
        <v>16.723999999840089</v>
      </c>
      <c r="D17">
        <v>23.314999999911379</v>
      </c>
      <c r="F17" s="6"/>
      <c r="J17">
        <v>18</v>
      </c>
      <c r="K17" s="7">
        <v>24.1</v>
      </c>
    </row>
    <row r="18" spans="1:11" x14ac:dyDescent="0.25">
      <c r="A18">
        <v>9.9220085470085484E-2</v>
      </c>
      <c r="B18">
        <f t="shared" si="0"/>
        <v>5.9532051282051288</v>
      </c>
      <c r="C18">
        <v>19.775999999865235</v>
      </c>
      <c r="D18">
        <v>27.342999999973472</v>
      </c>
      <c r="F18" s="6" t="s">
        <v>63</v>
      </c>
      <c r="J18">
        <v>19</v>
      </c>
      <c r="K18" s="7">
        <v>24.2</v>
      </c>
    </row>
    <row r="19" spans="1:11" x14ac:dyDescent="0.25">
      <c r="A19">
        <v>0.10542735042735045</v>
      </c>
      <c r="B19">
        <f t="shared" si="0"/>
        <v>6.3256410256410271</v>
      </c>
      <c r="C19">
        <v>22.216999999955078</v>
      </c>
      <c r="D19">
        <v>29.051999999865075</v>
      </c>
      <c r="F19" s="6"/>
      <c r="J19">
        <v>20</v>
      </c>
      <c r="K19" s="7">
        <v>24.4</v>
      </c>
    </row>
    <row r="20" spans="1:11" x14ac:dyDescent="0.25">
      <c r="A20">
        <v>0.11163461538461542</v>
      </c>
      <c r="B20">
        <f t="shared" si="0"/>
        <v>6.6980769230769246</v>
      </c>
      <c r="C20">
        <v>25.024999999914144</v>
      </c>
      <c r="D20">
        <v>30.516999999917971</v>
      </c>
      <c r="F20" s="6" t="s">
        <v>64</v>
      </c>
      <c r="J20">
        <v>21</v>
      </c>
      <c r="K20">
        <v>24.4</v>
      </c>
    </row>
    <row r="21" spans="1:11" x14ac:dyDescent="0.25">
      <c r="A21">
        <v>0.11784188034188037</v>
      </c>
      <c r="B21">
        <f t="shared" si="0"/>
        <v>7.070512820512822</v>
      </c>
      <c r="C21">
        <v>26.611999999886393</v>
      </c>
      <c r="D21">
        <v>33.08100000003833</v>
      </c>
      <c r="F21" s="6"/>
      <c r="J21">
        <v>22</v>
      </c>
      <c r="K21">
        <v>24.4</v>
      </c>
    </row>
    <row r="22" spans="1:11" x14ac:dyDescent="0.25">
      <c r="A22">
        <v>0.12404914529914533</v>
      </c>
      <c r="B22">
        <f t="shared" si="0"/>
        <v>7.4429487179487204</v>
      </c>
      <c r="C22">
        <v>27.953999999908774</v>
      </c>
      <c r="D22">
        <v>33.93499999992855</v>
      </c>
      <c r="F22" s="6" t="s">
        <v>65</v>
      </c>
      <c r="J22">
        <v>23</v>
      </c>
      <c r="K22">
        <v>24.5</v>
      </c>
    </row>
    <row r="23" spans="1:11" x14ac:dyDescent="0.25">
      <c r="A23">
        <v>0.1302564102564103</v>
      </c>
      <c r="B23">
        <f t="shared" si="0"/>
        <v>7.8153846153846178</v>
      </c>
      <c r="C23">
        <v>28.075999999828127</v>
      </c>
      <c r="D23">
        <v>35.5219999999008</v>
      </c>
      <c r="F23" s="6"/>
      <c r="J23">
        <v>24</v>
      </c>
      <c r="K23">
        <v>24.4</v>
      </c>
    </row>
    <row r="24" spans="1:11" x14ac:dyDescent="0.25">
      <c r="A24">
        <v>0.13646367521367525</v>
      </c>
      <c r="B24">
        <f t="shared" si="0"/>
        <v>8.1878205128205153</v>
      </c>
      <c r="C24">
        <v>29.41899999996167</v>
      </c>
      <c r="D24">
        <v>34.789999999929933</v>
      </c>
      <c r="F24" s="6" t="s">
        <v>66</v>
      </c>
    </row>
    <row r="25" spans="1:11" x14ac:dyDescent="0.25">
      <c r="A25">
        <v>0.1426709401709402</v>
      </c>
      <c r="B25">
        <f t="shared" si="0"/>
        <v>8.5602564102564127</v>
      </c>
      <c r="C25">
        <v>29.784999999947104</v>
      </c>
      <c r="D25">
        <v>34.423999999944499</v>
      </c>
      <c r="F25" s="6"/>
    </row>
    <row r="26" spans="1:11" x14ac:dyDescent="0.25">
      <c r="A26">
        <v>0.14887820512820515</v>
      </c>
      <c r="B26">
        <f t="shared" si="0"/>
        <v>8.9326923076923102</v>
      </c>
      <c r="C26">
        <v>30.151999999816326</v>
      </c>
      <c r="D26">
        <v>34.545999999863852</v>
      </c>
      <c r="F26" s="6" t="s">
        <v>67</v>
      </c>
    </row>
    <row r="27" spans="1:11" x14ac:dyDescent="0.25">
      <c r="A27">
        <v>0.15508547008547011</v>
      </c>
      <c r="B27">
        <f t="shared" si="0"/>
        <v>9.3051282051282058</v>
      </c>
      <c r="C27">
        <v>30.883999999787193</v>
      </c>
      <c r="D27">
        <v>38.329999999859865</v>
      </c>
      <c r="F27" s="6"/>
    </row>
    <row r="28" spans="1:11" x14ac:dyDescent="0.25">
      <c r="A28">
        <v>0.16129273504273506</v>
      </c>
      <c r="B28">
        <f t="shared" si="0"/>
        <v>9.6775641025641033</v>
      </c>
      <c r="C28">
        <v>31.737999999904787</v>
      </c>
      <c r="D28">
        <v>41.381999999885011</v>
      </c>
      <c r="F28" s="6" t="s">
        <v>68</v>
      </c>
    </row>
    <row r="29" spans="1:11" x14ac:dyDescent="0.25">
      <c r="A29">
        <v>0.16750000000000001</v>
      </c>
      <c r="B29">
        <f t="shared" si="0"/>
        <v>10.050000000000001</v>
      </c>
      <c r="C29">
        <v>31.982999999854655</v>
      </c>
      <c r="D29">
        <v>43.701000000055501</v>
      </c>
      <c r="F29" s="6"/>
    </row>
    <row r="30" spans="1:11" x14ac:dyDescent="0.25">
      <c r="A30">
        <v>0.17370726495726493</v>
      </c>
      <c r="B30">
        <f t="shared" si="0"/>
        <v>10.422435897435896</v>
      </c>
      <c r="C30">
        <v>26.488999999855878</v>
      </c>
      <c r="D30">
        <v>34.668000000010579</v>
      </c>
      <c r="F30" s="6" t="s">
        <v>69</v>
      </c>
    </row>
    <row r="31" spans="1:11" x14ac:dyDescent="0.25">
      <c r="A31">
        <v>0.17991452991452989</v>
      </c>
      <c r="B31">
        <f t="shared" si="0"/>
        <v>10.794871794871794</v>
      </c>
      <c r="C31">
        <v>21.606999999903564</v>
      </c>
      <c r="D31">
        <v>27.098999999907392</v>
      </c>
      <c r="F31" s="6"/>
    </row>
    <row r="32" spans="1:11" x14ac:dyDescent="0.25">
      <c r="A32">
        <v>0.18612179487179484</v>
      </c>
      <c r="B32">
        <f t="shared" si="0"/>
        <v>11.167307692307689</v>
      </c>
      <c r="C32">
        <v>15.13699999986784</v>
      </c>
      <c r="D32">
        <v>18.798999999944499</v>
      </c>
      <c r="F32" s="6" t="s">
        <v>70</v>
      </c>
    </row>
    <row r="33" spans="1:6" x14ac:dyDescent="0.25">
      <c r="A33">
        <v>0.19232905982905979</v>
      </c>
      <c r="B33">
        <f t="shared" si="0"/>
        <v>11.539743589743587</v>
      </c>
      <c r="C33">
        <v>10.253999999804364</v>
      </c>
      <c r="D33">
        <v>11.962999999923341</v>
      </c>
      <c r="F33" s="6"/>
    </row>
    <row r="34" spans="1:6" x14ac:dyDescent="0.25">
      <c r="A34">
        <v>0.19853632478632474</v>
      </c>
      <c r="B34">
        <f t="shared" si="0"/>
        <v>11.912179487179484</v>
      </c>
      <c r="C34">
        <v>6.347999999888998</v>
      </c>
      <c r="D34">
        <v>5.4929999998876156</v>
      </c>
      <c r="F34" s="6" t="s">
        <v>71</v>
      </c>
    </row>
    <row r="35" spans="1:6" x14ac:dyDescent="0.25">
      <c r="A35">
        <v>0.20474358974358969</v>
      </c>
      <c r="B35">
        <f t="shared" si="0"/>
        <v>12.284615384615382</v>
      </c>
      <c r="C35">
        <v>2.9299999998784187</v>
      </c>
      <c r="D35">
        <v>-2.9300000001057924</v>
      </c>
      <c r="F35" s="6"/>
    </row>
    <row r="36" spans="1:6" x14ac:dyDescent="0.25">
      <c r="A36">
        <v>0.21095085470085465</v>
      </c>
      <c r="B36">
        <f t="shared" si="0"/>
        <v>12.657051282051279</v>
      </c>
      <c r="C36">
        <v>-0.24400000006608025</v>
      </c>
      <c r="D36">
        <v>-7.4469999999564607</v>
      </c>
      <c r="F36" s="6" t="s">
        <v>72</v>
      </c>
    </row>
    <row r="37" spans="1:6" x14ac:dyDescent="0.25">
      <c r="A37">
        <v>0.21715811965811957</v>
      </c>
      <c r="B37">
        <f t="shared" si="0"/>
        <v>13.029487179487175</v>
      </c>
      <c r="C37">
        <v>-2.8070000000752771</v>
      </c>
      <c r="D37">
        <v>-10.132000000112384</v>
      </c>
      <c r="F37" s="6"/>
    </row>
    <row r="38" spans="1:6" x14ac:dyDescent="0.25">
      <c r="A38">
        <v>0.22336538461538452</v>
      </c>
      <c r="B38">
        <f t="shared" si="0"/>
        <v>13.401923076923071</v>
      </c>
      <c r="C38">
        <v>-3.5400000001573062</v>
      </c>
      <c r="D38">
        <v>-11.230999999952473</v>
      </c>
      <c r="F38" s="6" t="s">
        <v>73</v>
      </c>
    </row>
    <row r="39" spans="1:6" x14ac:dyDescent="0.25">
      <c r="A39">
        <v>0.22957264957264947</v>
      </c>
      <c r="B39">
        <f t="shared" si="0"/>
        <v>13.774358974358968</v>
      </c>
      <c r="C39">
        <v>-4.3940000000475266</v>
      </c>
      <c r="D39">
        <v>-11.841000000003987</v>
      </c>
      <c r="F39" s="6"/>
    </row>
    <row r="40" spans="1:6" x14ac:dyDescent="0.25">
      <c r="A40">
        <v>0.23577991452991443</v>
      </c>
      <c r="B40">
        <f t="shared" si="0"/>
        <v>14.146794871794866</v>
      </c>
      <c r="C40">
        <v>-5.1270000001295557</v>
      </c>
      <c r="D40">
        <v>-12.206999999989421</v>
      </c>
      <c r="F40" s="6" t="s">
        <v>74</v>
      </c>
    </row>
    <row r="41" spans="1:6" x14ac:dyDescent="0.25">
      <c r="A41">
        <v>0.24198717948717938</v>
      </c>
      <c r="B41">
        <f t="shared" si="0"/>
        <v>14.519230769230763</v>
      </c>
      <c r="C41">
        <v>-5.1270000001295557</v>
      </c>
      <c r="D41">
        <v>-11.841000000003987</v>
      </c>
      <c r="F41" s="5"/>
    </row>
    <row r="42" spans="1:6" x14ac:dyDescent="0.25">
      <c r="A42">
        <v>0.24819444444444433</v>
      </c>
      <c r="B42">
        <f t="shared" si="0"/>
        <v>14.89166666666666</v>
      </c>
      <c r="C42">
        <v>-3.6620000000766595</v>
      </c>
      <c r="D42">
        <v>-12.818000000152097</v>
      </c>
      <c r="F42" s="5" t="s">
        <v>75</v>
      </c>
    </row>
    <row r="43" spans="1:6" x14ac:dyDescent="0.25">
      <c r="A43">
        <v>0.25440170940170925</v>
      </c>
      <c r="B43">
        <f t="shared" si="0"/>
        <v>15.264102564102554</v>
      </c>
      <c r="C43">
        <v>-5.1270000001295557</v>
      </c>
      <c r="D43">
        <v>-12.69600000000537</v>
      </c>
      <c r="F43" s="5"/>
    </row>
    <row r="44" spans="1:6" x14ac:dyDescent="0.25">
      <c r="A44">
        <v>0.26060897435897423</v>
      </c>
      <c r="B44">
        <f t="shared" si="0"/>
        <v>15.636538461538454</v>
      </c>
      <c r="C44">
        <v>-5.3710000001956359</v>
      </c>
      <c r="D44">
        <v>-12.085000000070067</v>
      </c>
      <c r="F44" s="5" t="s">
        <v>76</v>
      </c>
    </row>
    <row r="45" spans="1:6" x14ac:dyDescent="0.25">
      <c r="A45">
        <v>0.26681623931623916</v>
      </c>
      <c r="B45">
        <f t="shared" si="0"/>
        <v>16.008974358974349</v>
      </c>
      <c r="C45">
        <v>-5.249000000048909</v>
      </c>
      <c r="D45">
        <v>-12.574000000086016</v>
      </c>
      <c r="F45" s="5"/>
    </row>
    <row r="46" spans="1:6" x14ac:dyDescent="0.25">
      <c r="A46">
        <v>0.27302350427350408</v>
      </c>
      <c r="B46">
        <f t="shared" si="0"/>
        <v>16.381410256410245</v>
      </c>
      <c r="C46">
        <v>-4.8830000000634755</v>
      </c>
      <c r="D46">
        <v>-10.741999999936525</v>
      </c>
      <c r="F46" s="5" t="s">
        <v>77</v>
      </c>
    </row>
    <row r="47" spans="1:6" x14ac:dyDescent="0.25">
      <c r="A47">
        <v>0.27923076923076906</v>
      </c>
      <c r="B47">
        <f t="shared" si="0"/>
        <v>16.753846153846144</v>
      </c>
      <c r="C47">
        <v>-5.0050000002102024</v>
      </c>
      <c r="D47">
        <v>-10.741999999936525</v>
      </c>
      <c r="F47" s="5"/>
    </row>
    <row r="48" spans="1:6" x14ac:dyDescent="0.25">
      <c r="A48">
        <v>0.28543803418803398</v>
      </c>
      <c r="B48">
        <f t="shared" si="0"/>
        <v>17.12628205128204</v>
      </c>
      <c r="C48">
        <v>-5.0050000002102024</v>
      </c>
      <c r="D48">
        <v>-10.741999999936525</v>
      </c>
      <c r="F48" s="5" t="s">
        <v>78</v>
      </c>
    </row>
    <row r="49" spans="1:4" x14ac:dyDescent="0.25">
      <c r="A49">
        <v>0.29164529914529896</v>
      </c>
      <c r="B49">
        <f t="shared" si="0"/>
        <v>17.498717948717939</v>
      </c>
      <c r="C49">
        <v>-5.0050000002102024</v>
      </c>
      <c r="D49">
        <v>-9.7660000001269509</v>
      </c>
    </row>
    <row r="50" spans="1:4" x14ac:dyDescent="0.25">
      <c r="A50">
        <v>0.29785256410256389</v>
      </c>
      <c r="B50">
        <f t="shared" si="0"/>
        <v>17.871153846153835</v>
      </c>
      <c r="C50">
        <v>-3.0520000000251457</v>
      </c>
      <c r="D50">
        <v>-8.5450000001401349</v>
      </c>
    </row>
    <row r="51" spans="1:4" x14ac:dyDescent="0.25">
      <c r="A51">
        <v>0.30405982905982887</v>
      </c>
      <c r="B51">
        <f t="shared" si="0"/>
        <v>18.24358974358973</v>
      </c>
      <c r="C51">
        <v>-4.028000000062093</v>
      </c>
      <c r="D51">
        <v>-9.6439999999802239</v>
      </c>
    </row>
    <row r="52" spans="1:4" x14ac:dyDescent="0.25">
      <c r="A52">
        <v>0.31026709401709379</v>
      </c>
      <c r="B52">
        <f t="shared" si="0"/>
        <v>18.616025641025626</v>
      </c>
      <c r="C52">
        <v>-4.5160000001942535</v>
      </c>
      <c r="D52">
        <v>-5.4930000001149892</v>
      </c>
    </row>
    <row r="53" spans="1:4" x14ac:dyDescent="0.25">
      <c r="A53">
        <v>0.31647435897435872</v>
      </c>
      <c r="B53">
        <f t="shared" si="0"/>
        <v>18.988461538461522</v>
      </c>
      <c r="C53">
        <v>-3.7839999999960128</v>
      </c>
      <c r="D53">
        <v>-3.4180000000105792</v>
      </c>
    </row>
    <row r="54" spans="1:4" x14ac:dyDescent="0.25">
      <c r="A54">
        <v>0.3226816239316237</v>
      </c>
      <c r="B54">
        <f t="shared" si="0"/>
        <v>19.360897435897421</v>
      </c>
      <c r="C54">
        <v>-3.6620000000766595</v>
      </c>
      <c r="D54">
        <v>-3.0520000000251457</v>
      </c>
    </row>
    <row r="55" spans="1:4" x14ac:dyDescent="0.25">
      <c r="A55">
        <v>0.32888888888888862</v>
      </c>
      <c r="B55">
        <f t="shared" si="0"/>
        <v>19.733333333333317</v>
      </c>
      <c r="C55">
        <v>-3.6620000000766595</v>
      </c>
      <c r="D55">
        <v>-2.3200000000542786</v>
      </c>
    </row>
    <row r="56" spans="1:4" x14ac:dyDescent="0.25">
      <c r="A56">
        <v>0.3350961538461536</v>
      </c>
      <c r="B56">
        <f t="shared" si="0"/>
        <v>20.105769230769216</v>
      </c>
      <c r="C56">
        <v>-3.4180000000105792</v>
      </c>
      <c r="D56">
        <v>-1.8310000000383297</v>
      </c>
    </row>
    <row r="57" spans="1:4" x14ac:dyDescent="0.25">
      <c r="A57">
        <v>0.34130341880341852</v>
      </c>
      <c r="B57">
        <f t="shared" si="0"/>
        <v>20.478205128205111</v>
      </c>
      <c r="C57">
        <v>-3.0520000000251457</v>
      </c>
      <c r="D57">
        <v>-1.7090000001189765</v>
      </c>
    </row>
    <row r="58" spans="1:4" x14ac:dyDescent="0.25">
      <c r="A58">
        <v>0.3475106837606835</v>
      </c>
      <c r="B58">
        <f t="shared" si="0"/>
        <v>20.850641025641011</v>
      </c>
      <c r="C58">
        <v>-3.7839999999960128</v>
      </c>
      <c r="D58">
        <v>-1.3430000001335429</v>
      </c>
    </row>
    <row r="59" spans="1:4" x14ac:dyDescent="0.25">
      <c r="A59">
        <v>0.35371794871794843</v>
      </c>
      <c r="B59">
        <f t="shared" si="0"/>
        <v>21.223076923076906</v>
      </c>
      <c r="C59">
        <v>-4.2720000001281733</v>
      </c>
      <c r="D59">
        <v>-1.7090000001189765</v>
      </c>
    </row>
    <row r="60" spans="1:4" x14ac:dyDescent="0.25">
      <c r="A60">
        <v>0.35992521367521335</v>
      </c>
      <c r="B60">
        <f t="shared" si="0"/>
        <v>21.595512820512802</v>
      </c>
      <c r="C60">
        <v>-3.6620000000766595</v>
      </c>
      <c r="D60">
        <v>-0.61099999993530218</v>
      </c>
    </row>
    <row r="61" spans="1:4" x14ac:dyDescent="0.25">
      <c r="A61">
        <v>0.36613247863247833</v>
      </c>
      <c r="B61">
        <f t="shared" si="0"/>
        <v>21.967948717948701</v>
      </c>
      <c r="C61">
        <v>-3.296000000091226</v>
      </c>
      <c r="D61">
        <v>0.48799999990478682</v>
      </c>
    </row>
    <row r="62" spans="1:4" x14ac:dyDescent="0.25">
      <c r="A62">
        <v>0.37233974358974326</v>
      </c>
      <c r="B62">
        <f t="shared" si="0"/>
        <v>22.340384615384597</v>
      </c>
      <c r="C62">
        <v>-2.6850000001559238</v>
      </c>
      <c r="D62">
        <v>1.2199999998756539</v>
      </c>
    </row>
    <row r="63" spans="1:4" x14ac:dyDescent="0.25">
      <c r="A63">
        <v>0.37854700854700823</v>
      </c>
      <c r="B63">
        <f t="shared" si="0"/>
        <v>22.712820512820493</v>
      </c>
      <c r="C63">
        <v>-2.07500000010441</v>
      </c>
      <c r="D63">
        <v>1.8310000000383297</v>
      </c>
    </row>
    <row r="64" spans="1:4" x14ac:dyDescent="0.25">
      <c r="A64">
        <v>0.38475427350427316</v>
      </c>
      <c r="B64">
        <f t="shared" si="0"/>
        <v>23.085256410256388</v>
      </c>
      <c r="C64">
        <v>-1.5870000001996232</v>
      </c>
      <c r="D64">
        <v>2.1970000000237633</v>
      </c>
    </row>
    <row r="65" spans="1:4" x14ac:dyDescent="0.25">
      <c r="A65">
        <v>0.39096153846153814</v>
      </c>
      <c r="B65">
        <f t="shared" si="0"/>
        <v>23.457692307692287</v>
      </c>
      <c r="C65">
        <v>-1.2210000002141896</v>
      </c>
      <c r="D65">
        <v>2.8069999998479034</v>
      </c>
    </row>
    <row r="66" spans="1:4" x14ac:dyDescent="0.25">
      <c r="A66">
        <v>0.39716880341880306</v>
      </c>
      <c r="B66">
        <f t="shared" si="0"/>
        <v>23.830128205128183</v>
      </c>
      <c r="C66">
        <v>-1.0980000001836743</v>
      </c>
      <c r="D66">
        <v>3.6619999998492858</v>
      </c>
    </row>
    <row r="67" spans="1:4" x14ac:dyDescent="0.25">
      <c r="A67">
        <v>0.40337606837606799</v>
      </c>
      <c r="B67">
        <f>A67*60</f>
        <v>24.202564102564079</v>
      </c>
      <c r="C67">
        <v>-0.61000000005151378</v>
      </c>
      <c r="D67">
        <v>2.9289999999946303</v>
      </c>
    </row>
    <row r="68" spans="1:4" x14ac:dyDescent="0.25">
      <c r="A68">
        <v>0.40958333333333297</v>
      </c>
      <c r="B68">
        <f>A68*60</f>
        <v>24.574999999999978</v>
      </c>
      <c r="C68">
        <v>-0.24400000006608025</v>
      </c>
      <c r="D68">
        <v>4.6379999998862331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3</vt:i4>
      </vt:variant>
    </vt:vector>
  </HeadingPairs>
  <TitlesOfParts>
    <vt:vector size="5" baseType="lpstr">
      <vt:lpstr>Data for 3D plot Fig S5b</vt:lpstr>
      <vt:lpstr>Sheet2</vt:lpstr>
      <vt:lpstr>Figure S5a</vt:lpstr>
      <vt:lpstr>Figure S4</vt:lpstr>
      <vt:lpstr>Figure 2b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dw575</dc:creator>
  <cp:lastModifiedBy>dw575</cp:lastModifiedBy>
  <dcterms:created xsi:type="dcterms:W3CDTF">2015-08-20T09:45:04Z</dcterms:created>
  <dcterms:modified xsi:type="dcterms:W3CDTF">2015-11-23T08:52:06Z</dcterms:modified>
</cp:coreProperties>
</file>