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ocuments\Southampton Papers\2015 4 Planar Integrated Optical Bragg Grating VOC sensor\VOC Manuscript Final\EPSRC Open Access data set\"/>
    </mc:Choice>
  </mc:AlternateContent>
  <bookViews>
    <workbookView xWindow="720" yWindow="540" windowWidth="10800" windowHeight="7215"/>
  </bookViews>
  <sheets>
    <sheet name="Sheet39" sheetId="69" r:id="rId1"/>
    <sheet name="Sheet40" sheetId="70" r:id="rId2"/>
    <sheet name="Sheet41" sheetId="71" r:id="rId3"/>
    <sheet name="Sheet42" sheetId="72" r:id="rId4"/>
    <sheet name="Chart7" sheetId="73" r:id="rId5"/>
    <sheet name="Sheet43" sheetId="74" r:id="rId6"/>
    <sheet name="Sheet44" sheetId="75" r:id="rId7"/>
  </sheets>
  <calcPr calcId="152511"/>
</workbook>
</file>

<file path=xl/calcChain.xml><?xml version="1.0" encoding="utf-8"?>
<calcChain xmlns="http://schemas.openxmlformats.org/spreadsheetml/2006/main">
  <c r="K30" i="74" l="1"/>
  <c r="J30" i="74"/>
  <c r="I32" i="74"/>
  <c r="I31" i="74"/>
  <c r="I30" i="74"/>
  <c r="H30" i="74"/>
  <c r="G30" i="74"/>
  <c r="F30" i="74"/>
  <c r="H18" i="74"/>
  <c r="H19" i="74"/>
  <c r="H20" i="74"/>
  <c r="H21" i="74"/>
  <c r="H22" i="74"/>
  <c r="H23" i="74"/>
  <c r="H24" i="74"/>
  <c r="H25" i="74"/>
  <c r="H26" i="74"/>
  <c r="H27" i="74"/>
  <c r="H28" i="74"/>
  <c r="H29" i="74"/>
  <c r="H17" i="74"/>
  <c r="G18" i="74"/>
  <c r="G19" i="74"/>
  <c r="G20" i="74"/>
  <c r="G21" i="74"/>
  <c r="G22" i="74"/>
  <c r="G23" i="74"/>
  <c r="G24" i="74"/>
  <c r="G25" i="74"/>
  <c r="G26" i="74"/>
  <c r="G27" i="74"/>
  <c r="G28" i="74"/>
  <c r="G29" i="74"/>
  <c r="G17" i="74"/>
  <c r="F18" i="74"/>
  <c r="F19" i="74"/>
  <c r="F20" i="74"/>
  <c r="F21" i="74"/>
  <c r="F22" i="74"/>
  <c r="F23" i="74"/>
  <c r="F24" i="74"/>
  <c r="F25" i="74"/>
  <c r="F26" i="74"/>
  <c r="F27" i="74"/>
  <c r="F28" i="74"/>
  <c r="F29" i="74"/>
  <c r="F17" i="74"/>
  <c r="E32" i="74"/>
  <c r="E31" i="74"/>
  <c r="E30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17" i="74"/>
  <c r="P57" i="72" l="1"/>
  <c r="Q54" i="72"/>
  <c r="P54" i="72"/>
  <c r="Q52" i="72"/>
  <c r="Q53" i="72"/>
  <c r="Q51" i="72"/>
  <c r="P52" i="72"/>
  <c r="P53" i="72"/>
  <c r="P51" i="72"/>
  <c r="L54" i="72"/>
  <c r="O52" i="72"/>
  <c r="O53" i="72"/>
  <c r="O51" i="72"/>
  <c r="N52" i="72"/>
  <c r="N53" i="72"/>
  <c r="N51" i="72"/>
  <c r="K52" i="72"/>
  <c r="K53" i="72"/>
  <c r="K51" i="72"/>
  <c r="J52" i="72"/>
  <c r="J53" i="72"/>
  <c r="J51" i="72"/>
  <c r="I52" i="72"/>
  <c r="I53" i="72"/>
  <c r="I51" i="72"/>
  <c r="K49" i="72"/>
  <c r="K48" i="72"/>
  <c r="J49" i="72"/>
  <c r="J48" i="72"/>
  <c r="I49" i="72"/>
  <c r="I48" i="72"/>
  <c r="L29" i="72"/>
  <c r="O12" i="72" s="1"/>
  <c r="N11" i="72"/>
  <c r="N12" i="72"/>
  <c r="N13" i="72"/>
  <c r="N14" i="72"/>
  <c r="N15" i="72"/>
  <c r="N16" i="72"/>
  <c r="N17" i="72"/>
  <c r="N18" i="72"/>
  <c r="N19" i="72"/>
  <c r="N20" i="72"/>
  <c r="N21" i="72"/>
  <c r="N22" i="72"/>
  <c r="N10" i="72"/>
  <c r="O10" i="72" l="1"/>
  <c r="O19" i="72"/>
  <c r="O15" i="72"/>
  <c r="O11" i="72"/>
  <c r="O22" i="72"/>
  <c r="O18" i="72"/>
  <c r="O14" i="72"/>
  <c r="O21" i="72"/>
  <c r="O17" i="72"/>
  <c r="O13" i="72"/>
  <c r="O20" i="72"/>
  <c r="O16" i="72"/>
  <c r="K25" i="71" l="1"/>
  <c r="K24" i="71"/>
  <c r="J24" i="71"/>
  <c r="J23" i="71"/>
  <c r="K23" i="71"/>
  <c r="I23" i="71"/>
  <c r="I22" i="71"/>
  <c r="J22" i="71"/>
  <c r="K22" i="71"/>
  <c r="H22" i="71"/>
  <c r="H21" i="71"/>
  <c r="I21" i="71"/>
  <c r="J21" i="71"/>
  <c r="K21" i="71"/>
  <c r="G21" i="71"/>
  <c r="G20" i="71"/>
  <c r="H20" i="71"/>
  <c r="I20" i="71"/>
  <c r="J20" i="71"/>
  <c r="K20" i="71"/>
  <c r="F20" i="71"/>
  <c r="F19" i="71"/>
  <c r="G19" i="71"/>
  <c r="H19" i="71"/>
  <c r="I19" i="71"/>
  <c r="J19" i="71"/>
  <c r="K19" i="71"/>
  <c r="E19" i="71"/>
  <c r="E18" i="71"/>
  <c r="F18" i="71"/>
  <c r="G18" i="71"/>
  <c r="H18" i="71"/>
  <c r="I18" i="71"/>
  <c r="J18" i="71"/>
  <c r="K18" i="71"/>
  <c r="D18" i="71"/>
  <c r="E17" i="71"/>
  <c r="F17" i="71"/>
  <c r="G17" i="71"/>
  <c r="H17" i="71"/>
  <c r="I17" i="71"/>
  <c r="J17" i="71"/>
  <c r="K17" i="71"/>
  <c r="D17" i="71"/>
  <c r="C17" i="71"/>
  <c r="M20" i="70" l="1"/>
  <c r="M21" i="70"/>
  <c r="M22" i="70"/>
  <c r="M23" i="70"/>
  <c r="M24" i="70"/>
  <c r="M25" i="70"/>
  <c r="M26" i="70"/>
  <c r="M27" i="70"/>
  <c r="M28" i="70"/>
  <c r="M29" i="70"/>
  <c r="M30" i="70"/>
  <c r="M31" i="70"/>
  <c r="L20" i="70"/>
  <c r="L21" i="70"/>
  <c r="L22" i="70"/>
  <c r="L23" i="70"/>
  <c r="L24" i="70"/>
  <c r="L25" i="70"/>
  <c r="L26" i="70"/>
  <c r="L27" i="70"/>
  <c r="L28" i="70"/>
  <c r="L29" i="70"/>
  <c r="L30" i="70"/>
  <c r="L31" i="70"/>
  <c r="K20" i="70"/>
  <c r="K21" i="70"/>
  <c r="K22" i="70"/>
  <c r="K23" i="70"/>
  <c r="K24" i="70"/>
  <c r="K25" i="70"/>
  <c r="K26" i="70"/>
  <c r="K27" i="70"/>
  <c r="K28" i="70"/>
  <c r="K29" i="70"/>
  <c r="K30" i="70"/>
  <c r="K31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I20" i="70"/>
  <c r="I21" i="70"/>
  <c r="I22" i="70"/>
  <c r="I23" i="70"/>
  <c r="I24" i="70"/>
  <c r="I25" i="70"/>
  <c r="I26" i="70"/>
  <c r="I27" i="70"/>
  <c r="I28" i="70"/>
  <c r="I29" i="70"/>
  <c r="I30" i="70"/>
  <c r="I31" i="70"/>
  <c r="H20" i="70"/>
  <c r="H21" i="70"/>
  <c r="H22" i="70"/>
  <c r="H23" i="70"/>
  <c r="H24" i="70"/>
  <c r="H25" i="70"/>
  <c r="H26" i="70"/>
  <c r="H27" i="70"/>
  <c r="H28" i="70"/>
  <c r="H29" i="70"/>
  <c r="H30" i="70"/>
  <c r="H31" i="70"/>
  <c r="G20" i="70"/>
  <c r="G21" i="70"/>
  <c r="G22" i="70"/>
  <c r="G23" i="70"/>
  <c r="G24" i="70"/>
  <c r="G25" i="70"/>
  <c r="G26" i="70"/>
  <c r="G27" i="70"/>
  <c r="G28" i="70"/>
  <c r="G29" i="70"/>
  <c r="G30" i="70"/>
  <c r="G31" i="70"/>
  <c r="F20" i="70"/>
  <c r="F21" i="70"/>
  <c r="F22" i="70"/>
  <c r="F23" i="70"/>
  <c r="F24" i="70"/>
  <c r="F25" i="70"/>
  <c r="F26" i="70"/>
  <c r="F27" i="70"/>
  <c r="F28" i="70"/>
  <c r="F29" i="70"/>
  <c r="F30" i="70"/>
  <c r="F31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D20" i="70"/>
  <c r="D21" i="70"/>
  <c r="D22" i="70"/>
  <c r="D23" i="70"/>
  <c r="D24" i="70"/>
  <c r="D25" i="70"/>
  <c r="D26" i="70"/>
  <c r="D27" i="70"/>
  <c r="D28" i="70"/>
  <c r="D29" i="70"/>
  <c r="D30" i="70"/>
  <c r="D31" i="70"/>
  <c r="C20" i="70"/>
  <c r="C21" i="70"/>
  <c r="C22" i="70"/>
  <c r="C23" i="70"/>
  <c r="C24" i="70"/>
  <c r="C25" i="70"/>
  <c r="C26" i="70"/>
  <c r="C27" i="70"/>
  <c r="C28" i="70"/>
  <c r="C29" i="70"/>
  <c r="C30" i="70"/>
  <c r="C31" i="70"/>
  <c r="M19" i="70"/>
  <c r="L19" i="70"/>
  <c r="K19" i="70"/>
  <c r="J19" i="70"/>
  <c r="I19" i="70"/>
  <c r="H19" i="70"/>
  <c r="G19" i="70"/>
  <c r="F19" i="70"/>
  <c r="E19" i="70"/>
  <c r="D19" i="70"/>
  <c r="C19" i="70"/>
  <c r="B20" i="70"/>
  <c r="B21" i="70"/>
  <c r="B22" i="70"/>
  <c r="B23" i="70"/>
  <c r="B24" i="70"/>
  <c r="B25" i="70"/>
  <c r="B26" i="70"/>
  <c r="B27" i="70"/>
  <c r="B28" i="70"/>
  <c r="B29" i="70"/>
  <c r="B30" i="70"/>
  <c r="B31" i="70"/>
  <c r="B19" i="70"/>
  <c r="C17" i="69"/>
  <c r="D17" i="69"/>
  <c r="E17" i="69"/>
  <c r="F17" i="69"/>
  <c r="G17" i="69"/>
  <c r="H17" i="69"/>
  <c r="I17" i="69"/>
  <c r="J17" i="69"/>
  <c r="K17" i="69"/>
  <c r="L17" i="69"/>
  <c r="M17" i="69"/>
  <c r="B17" i="69"/>
  <c r="C16" i="69"/>
  <c r="D16" i="69"/>
  <c r="E16" i="69"/>
  <c r="F16" i="69"/>
  <c r="G16" i="69"/>
  <c r="H16" i="69"/>
  <c r="I16" i="69"/>
  <c r="J16" i="69"/>
  <c r="K16" i="69"/>
  <c r="L16" i="69"/>
  <c r="M16" i="69"/>
  <c r="B16" i="69"/>
  <c r="C15" i="69"/>
  <c r="D15" i="69"/>
  <c r="E15" i="69"/>
  <c r="F15" i="69"/>
  <c r="G15" i="69"/>
  <c r="H15" i="69"/>
  <c r="I15" i="69"/>
  <c r="J15" i="69"/>
  <c r="K15" i="69"/>
  <c r="L15" i="69"/>
  <c r="M15" i="69"/>
  <c r="B15" i="69"/>
</calcChain>
</file>

<file path=xl/sharedStrings.xml><?xml version="1.0" encoding="utf-8"?>
<sst xmlns="http://schemas.openxmlformats.org/spreadsheetml/2006/main" count="236" uniqueCount="89">
  <si>
    <t>n-hexane</t>
  </si>
  <si>
    <t>cyclohexane</t>
  </si>
  <si>
    <t>cyclohexene</t>
  </si>
  <si>
    <t>benzene</t>
  </si>
  <si>
    <t>acetone</t>
  </si>
  <si>
    <t>1,4-difluorobenzene</t>
  </si>
  <si>
    <t>toluene</t>
  </si>
  <si>
    <t>oct-1-ene</t>
  </si>
  <si>
    <t>LogP</t>
  </si>
  <si>
    <t>carbon disulfide</t>
  </si>
  <si>
    <t>ethyl acetate</t>
  </si>
  <si>
    <t>chloroform</t>
  </si>
  <si>
    <t>tetrahydrofuran</t>
  </si>
  <si>
    <t>dichloromethane</t>
  </si>
  <si>
    <t>isopropyl alcohol</t>
  </si>
  <si>
    <t>methanol</t>
  </si>
  <si>
    <t>RDBE</t>
  </si>
  <si>
    <t>MW</t>
  </si>
  <si>
    <t>TPSA</t>
  </si>
  <si>
    <t>nROT</t>
  </si>
  <si>
    <t>no#. Of H-bond donors</t>
  </si>
  <si>
    <t>no.#. Of H-bond acceptors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</si>
  <si>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</si>
  <si>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</si>
  <si>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</si>
  <si>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</si>
  <si>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</si>
  <si>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</si>
  <si>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</si>
  <si>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</si>
  <si>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</si>
  <si>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</si>
  <si>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</si>
  <si>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</si>
  <si>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</si>
  <si>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</si>
  <si>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</si>
  <si>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</si>
  <si>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</si>
  <si>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</si>
  <si>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</si>
  <si>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</si>
  <si>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</si>
  <si>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</si>
  <si>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</si>
  <si>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</si>
  <si>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</si>
  <si>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</si>
  <si>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</si>
  <si>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PRESS</t>
  </si>
  <si>
    <t>SD</t>
  </si>
  <si>
    <t>Q^2 =</t>
  </si>
  <si>
    <t>Freezing point / K</t>
  </si>
  <si>
    <t>Boiling point / K</t>
  </si>
  <si>
    <t>n @ 1550 nm</t>
  </si>
  <si>
    <t>AVERAGE</t>
  </si>
  <si>
    <t>STDEV</t>
  </si>
  <si>
    <t>P(x).P(x)</t>
  </si>
  <si>
    <t>W(x) =</t>
  </si>
  <si>
    <t>N =</t>
  </si>
  <si>
    <t>STD DEV</t>
  </si>
  <si>
    <t>Coefficient of Variance</t>
  </si>
  <si>
    <t>ST</t>
  </si>
  <si>
    <t>FP</t>
  </si>
  <si>
    <t>Literature surface tension / kg s-2</t>
  </si>
  <si>
    <t>Hil</t>
  </si>
  <si>
    <t>Hildebrand (Cohesive Energy Solubility Parameter)^1/2 / (MPa)^1/2</t>
  </si>
  <si>
    <t>nHbD</t>
  </si>
  <si>
    <t>nHbA</t>
  </si>
  <si>
    <t>Actual Experimental</t>
  </si>
  <si>
    <t>water</t>
  </si>
  <si>
    <t>TEST SET</t>
  </si>
  <si>
    <t>Actual Expt Error</t>
  </si>
  <si>
    <t>Predicted Values</t>
  </si>
  <si>
    <t>(-34.209*LogKow)+(-65.111*nHbA)+(103.15*RDBE)+25.444</t>
  </si>
  <si>
    <t>Predicted Y =</t>
  </si>
  <si>
    <t>Predicted error values</t>
  </si>
  <si>
    <t>Error Y =</t>
  </si>
  <si>
    <t>EXPT ERROR</t>
  </si>
  <si>
    <t>EXPT</t>
  </si>
  <si>
    <t>PREDICTED</t>
  </si>
  <si>
    <t>PREDICTED ERROR</t>
  </si>
  <si>
    <t>P(x) =</t>
  </si>
  <si>
    <t>N^2=</t>
  </si>
  <si>
    <t>P©.P©</t>
  </si>
  <si>
    <t>Yellow is P©</t>
  </si>
  <si>
    <t>Diversity</t>
  </si>
  <si>
    <t>Similarity</t>
  </si>
  <si>
    <t>Descriptor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</si>
</sst>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0.000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164" fontId="0" fillId="2" borderId="0" xfId="0" applyNumberFormat="1" applyFill="1"/>
    <xf numFmtId="0" fontId="0" fillId="0" borderId="2" xfId="0" applyBorder="1"/>
    <xf numFmtId="0" fontId="0" fillId="4" borderId="2" xfId="0" applyFill="1" applyBorder="1"/>
    <xf numFmtId="0" fontId="0" fillId="3" borderId="2" xfId="0" applyFill="1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Continuous"/>
    </xf>
    <xf numFmtId="166" fontId="0" fillId="0" borderId="0" xfId="0" applyNumberFormat="1"/>
    <xf numFmtId="166" fontId="0" fillId="3" borderId="0" xfId="0" applyNumberFormat="1" applyFill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6" borderId="0" xfId="0" applyFill="1"/>
    <xf numFmtId="166" fontId="0" fillId="2" borderId="0" xfId="0" applyNumberFormat="1" applyFill="1"/>
    <xf numFmtId="0" fontId="0" fillId="5" borderId="0" xfId="0" applyFill="1"/>
    <xf numFmtId="0" fontId="2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63039456133557"/>
          <c:y val="3.3212367805488752E-2"/>
          <c:w val="0.74281237898541375"/>
          <c:h val="0.93788023786392793"/>
        </c:manualLayout>
      </c:layout>
      <c:scatterChart>
        <c:scatterStyle val="lineMarker"/>
        <c:varyColors val="0"/>
        <c:ser>
          <c:idx val="0"/>
          <c:order val="0"/>
          <c:tx>
            <c:v>Training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errBars>
            <c:errDir val="x"/>
            <c:errBarType val="both"/>
            <c:errValType val="cust"/>
            <c:noEndCap val="0"/>
            <c:plus>
              <c:numRef>
                <c:f>Sheet42!$M$10:$M$22</c:f>
                <c:numCache>
                  <c:formatCode>General</c:formatCode>
                  <c:ptCount val="13"/>
                  <c:pt idx="0">
                    <c:v>2.1725348399575091</c:v>
                  </c:pt>
                  <c:pt idx="1">
                    <c:v>4.6956754692161997</c:v>
                  </c:pt>
                  <c:pt idx="2">
                    <c:v>1.5113252478647483</c:v>
                  </c:pt>
                  <c:pt idx="3">
                    <c:v>0.71826197176030504</c:v>
                  </c:pt>
                  <c:pt idx="4">
                    <c:v>3.8722946403833665</c:v>
                  </c:pt>
                  <c:pt idx="5">
                    <c:v>1.4660401416441229</c:v>
                  </c:pt>
                  <c:pt idx="6">
                    <c:v>3.7543253554665572</c:v>
                  </c:pt>
                  <c:pt idx="7">
                    <c:v>0.89803648830886296</c:v>
                  </c:pt>
                  <c:pt idx="8">
                    <c:v>2.8997934222536292</c:v>
                  </c:pt>
                  <c:pt idx="9">
                    <c:v>3.0144846458794659</c:v>
                  </c:pt>
                  <c:pt idx="10">
                    <c:v>6.578728808466626</c:v>
                  </c:pt>
                  <c:pt idx="11">
                    <c:v>6.7812966836757305</c:v>
                  </c:pt>
                  <c:pt idx="12">
                    <c:v>3.8278520281500161</c:v>
                  </c:pt>
                </c:numCache>
              </c:numRef>
            </c:plus>
            <c:minus>
              <c:numRef>
                <c:f>Sheet42!$M$10:$M$22</c:f>
                <c:numCache>
                  <c:formatCode>General</c:formatCode>
                  <c:ptCount val="13"/>
                  <c:pt idx="0">
                    <c:v>2.1725348399575091</c:v>
                  </c:pt>
                  <c:pt idx="1">
                    <c:v>4.6956754692161997</c:v>
                  </c:pt>
                  <c:pt idx="2">
                    <c:v>1.5113252478647483</c:v>
                  </c:pt>
                  <c:pt idx="3">
                    <c:v>0.71826197176030504</c:v>
                  </c:pt>
                  <c:pt idx="4">
                    <c:v>3.8722946403833665</c:v>
                  </c:pt>
                  <c:pt idx="5">
                    <c:v>1.4660401416441229</c:v>
                  </c:pt>
                  <c:pt idx="6">
                    <c:v>3.7543253554665572</c:v>
                  </c:pt>
                  <c:pt idx="7">
                    <c:v>0.89803648830886296</c:v>
                  </c:pt>
                  <c:pt idx="8">
                    <c:v>2.8997934222536292</c:v>
                  </c:pt>
                  <c:pt idx="9">
                    <c:v>3.0144846458794659</c:v>
                  </c:pt>
                  <c:pt idx="10">
                    <c:v>6.578728808466626</c:v>
                  </c:pt>
                  <c:pt idx="11">
                    <c:v>6.7812966836757305</c:v>
                  </c:pt>
                  <c:pt idx="12">
                    <c:v>3.8278520281500161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Sheet42!$L$29</c:f>
                <c:numCache>
                  <c:formatCode>General</c:formatCode>
                  <c:ptCount val="1"/>
                  <c:pt idx="0">
                    <c:v>22.41819048615401</c:v>
                  </c:pt>
                </c:numCache>
              </c:numRef>
            </c:plus>
            <c:minus>
              <c:numRef>
                <c:f>Sheet42!$L$29</c:f>
                <c:numCache>
                  <c:formatCode>General</c:formatCode>
                  <c:ptCount val="1"/>
                  <c:pt idx="0">
                    <c:v>22.41819048615401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Sheet42!$L$10:$L$22</c:f>
              <c:numCache>
                <c:formatCode>General</c:formatCode>
                <c:ptCount val="13"/>
                <c:pt idx="0">
                  <c:v>0.58536299034391404</c:v>
                </c:pt>
                <c:pt idx="1">
                  <c:v>211.03566813513092</c:v>
                </c:pt>
                <c:pt idx="2">
                  <c:v>19.047741307749288</c:v>
                </c:pt>
                <c:pt idx="3">
                  <c:v>-5.3142113240061803</c:v>
                </c:pt>
                <c:pt idx="4">
                  <c:v>-48.902465713135108</c:v>
                </c:pt>
                <c:pt idx="5">
                  <c:v>61.095589117682671</c:v>
                </c:pt>
                <c:pt idx="6">
                  <c:v>-53.40084579776552</c:v>
                </c:pt>
                <c:pt idx="7">
                  <c:v>-0.91473858093447491</c:v>
                </c:pt>
                <c:pt idx="8">
                  <c:v>-82.95563620269472</c:v>
                </c:pt>
                <c:pt idx="9">
                  <c:v>34.948126654705511</c:v>
                </c:pt>
                <c:pt idx="10">
                  <c:v>-54.929740557091492</c:v>
                </c:pt>
                <c:pt idx="11">
                  <c:v>266.19745198429791</c:v>
                </c:pt>
                <c:pt idx="12">
                  <c:v>-15.723895195171757</c:v>
                </c:pt>
              </c:numCache>
            </c:numRef>
          </c:xVal>
          <c:yVal>
            <c:numRef>
              <c:f>Sheet42!$N$10:$N$22</c:f>
              <c:numCache>
                <c:formatCode>General</c:formatCode>
                <c:ptCount val="13"/>
                <c:pt idx="0">
                  <c:v>17.606293592772829</c:v>
                </c:pt>
                <c:pt idx="1">
                  <c:v>233.206197402448</c:v>
                </c:pt>
                <c:pt idx="2">
                  <c:v>-13.014302695502753</c:v>
                </c:pt>
                <c:pt idx="3">
                  <c:v>-16.548110892174765</c:v>
                </c:pt>
                <c:pt idx="4">
                  <c:v>-1.4053345877352683</c:v>
                </c:pt>
                <c:pt idx="5">
                  <c:v>92.57359191547836</c:v>
                </c:pt>
                <c:pt idx="6">
                  <c:v>-54.765100220600203</c:v>
                </c:pt>
                <c:pt idx="7">
                  <c:v>2.5611243604921548</c:v>
                </c:pt>
                <c:pt idx="8">
                  <c:v>-70.099197012887288</c:v>
                </c:pt>
                <c:pt idx="9">
                  <c:v>29.694028571485898</c:v>
                </c:pt>
                <c:pt idx="10">
                  <c:v>-53.009492326448424</c:v>
                </c:pt>
                <c:pt idx="11">
                  <c:v>220.22667485578557</c:v>
                </c:pt>
                <c:pt idx="12">
                  <c:v>-56.254372963114037</c:v>
                </c:pt>
              </c:numCache>
            </c:numRef>
          </c:yVal>
          <c:smooth val="0"/>
        </c:ser>
        <c:ser>
          <c:idx val="1"/>
          <c:order val="1"/>
          <c:tx>
            <c:v>Test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Sheet42!$M$51:$M$53</c:f>
                <c:numCache>
                  <c:formatCode>General</c:formatCode>
                  <c:ptCount val="3"/>
                  <c:pt idx="0">
                    <c:v>2.4185177161334335</c:v>
                  </c:pt>
                  <c:pt idx="1">
                    <c:v>3.8426988542888041</c:v>
                  </c:pt>
                  <c:pt idx="2">
                    <c:v>2.0929160002456881</c:v>
                  </c:pt>
                </c:numCache>
              </c:numRef>
            </c:plus>
            <c:minus>
              <c:numRef>
                <c:f>Sheet42!$M$51:$M$53</c:f>
                <c:numCache>
                  <c:formatCode>General</c:formatCode>
                  <c:ptCount val="3"/>
                  <c:pt idx="0">
                    <c:v>2.4185177161334335</c:v>
                  </c:pt>
                  <c:pt idx="1">
                    <c:v>3.8426988542888041</c:v>
                  </c:pt>
                  <c:pt idx="2">
                    <c:v>2.0929160002456881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Sheet42!$O$51:$O$53</c:f>
                <c:numCache>
                  <c:formatCode>General</c:formatCode>
                  <c:ptCount val="3"/>
                  <c:pt idx="0">
                    <c:v>22.41819048615401</c:v>
                  </c:pt>
                  <c:pt idx="1">
                    <c:v>22.41819048615401</c:v>
                  </c:pt>
                  <c:pt idx="2">
                    <c:v>22.41819048615401</c:v>
                  </c:pt>
                </c:numCache>
              </c:numRef>
            </c:plus>
            <c:minus>
              <c:numRef>
                <c:f>Sheet42!$O$51:$O$53</c:f>
                <c:numCache>
                  <c:formatCode>General</c:formatCode>
                  <c:ptCount val="3"/>
                  <c:pt idx="0">
                    <c:v>22.41819048615401</c:v>
                  </c:pt>
                  <c:pt idx="1">
                    <c:v>22.41819048615401</c:v>
                  </c:pt>
                  <c:pt idx="2">
                    <c:v>22.41819048615401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Sheet42!$L$51:$L$53</c:f>
              <c:numCache>
                <c:formatCode>General</c:formatCode>
                <c:ptCount val="3"/>
                <c:pt idx="0">
                  <c:v>-51.568176695562506</c:v>
                </c:pt>
                <c:pt idx="1">
                  <c:v>73.08031253302228</c:v>
                </c:pt>
                <c:pt idx="2">
                  <c:v>-27.885453503371494</c:v>
                </c:pt>
              </c:numCache>
            </c:numRef>
          </c:xVal>
          <c:yVal>
            <c:numRef>
              <c:f>Sheet42!$N$51:$N$53</c:f>
              <c:numCache>
                <c:formatCode>General</c:formatCode>
                <c:ptCount val="3"/>
                <c:pt idx="0">
                  <c:v>-42.370306495531594</c:v>
                </c:pt>
                <c:pt idx="1">
                  <c:v>115.20709974096839</c:v>
                </c:pt>
                <c:pt idx="2">
                  <c:v>3.4952067545632524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919928"/>
        <c:axId val="405921104"/>
      </c:scatterChart>
      <c:valAx>
        <c:axId val="405919928"/>
        <c:scaling>
          <c:orientation val="minMax"/>
          <c:min val="-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 i="0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Magnitude of experimental </a:t>
                </a:r>
                <a:endParaRPr lang="en-GB" sz="1600" b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el-GR" sz="1600" b="1" i="0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δ</a:t>
                </a:r>
                <a:r>
                  <a:rPr lang="en-GB" sz="1600" b="1" i="0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</a:t>
                </a:r>
                <a:r>
                  <a:rPr lang="el-GR" sz="1600" b="1" i="0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Δλ</a:t>
                </a:r>
                <a:r>
                  <a:rPr lang="en-GB" sz="1600" b="1" i="0" baseline="-2500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</a:t>
                </a:r>
                <a:r>
                  <a:rPr lang="en-GB" sz="1600" b="1" i="0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 / unitless</a:t>
                </a:r>
                <a:endParaRPr lang="en-GB" sz="1600" b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8996560679940293"/>
              <c:y val="0.81370354544829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5921104"/>
        <c:crosses val="autoZero"/>
        <c:crossBetween val="midCat"/>
      </c:valAx>
      <c:valAx>
        <c:axId val="405921104"/>
        <c:scaling>
          <c:orientation val="minMax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Magnitude of predicted</a:t>
                </a:r>
                <a:endParaRPr lang="en-GB" sz="1600" b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>
                  <a:defRPr/>
                </a:pPr>
                <a:r>
                  <a:rPr lang="en-US" sz="1600" b="1" i="0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shift / unitless</a:t>
                </a:r>
                <a:endParaRPr lang="en-GB" sz="1600" b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17361096768641623"/>
              <c:y val="0.16137235199156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5919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D14" sqref="D14"/>
    </sheetView>
  </sheetViews>
  <sheetFormatPr defaultRowHeight="15" x14ac:dyDescent="0.25"/>
  <cols>
    <col min="1" max="1" width="21.7109375" bestFit="1" customWidth="1"/>
    <col min="2" max="2" width="31.140625" bestFit="1" customWidth="1"/>
    <col min="3" max="3" width="16.7109375" bestFit="1" customWidth="1"/>
    <col min="4" max="4" width="15.28515625" bestFit="1" customWidth="1"/>
    <col min="5" max="5" width="62.28515625" bestFit="1" customWidth="1"/>
    <col min="6" max="7" width="12" bestFit="1" customWidth="1"/>
    <col min="8" max="9" width="11" bestFit="1" customWidth="1"/>
    <col min="10" max="10" width="21.42578125" bestFit="1" customWidth="1"/>
    <col min="11" max="11" width="24.28515625" bestFit="1" customWidth="1"/>
    <col min="12" max="12" width="12.140625" bestFit="1" customWidth="1"/>
    <col min="13" max="13" width="12" bestFit="1" customWidth="1"/>
  </cols>
  <sheetData>
    <row r="1" spans="1:13" x14ac:dyDescent="0.25">
      <c r="B1" t="s">
        <v>64</v>
      </c>
      <c r="C1" t="s">
        <v>52</v>
      </c>
      <c r="D1" s="2" t="s">
        <v>53</v>
      </c>
      <c r="E1" t="s">
        <v>66</v>
      </c>
      <c r="F1" t="s">
        <v>17</v>
      </c>
      <c r="G1" t="s">
        <v>8</v>
      </c>
      <c r="H1" t="s">
        <v>18</v>
      </c>
      <c r="I1" t="s">
        <v>19</v>
      </c>
      <c r="J1" t="s">
        <v>20</v>
      </c>
      <c r="K1" t="s">
        <v>21</v>
      </c>
      <c r="L1" s="2" t="s">
        <v>54</v>
      </c>
      <c r="M1" t="s">
        <v>16</v>
      </c>
    </row>
    <row r="2" spans="1:13" x14ac:dyDescent="0.25">
      <c r="A2" t="s">
        <v>1</v>
      </c>
      <c r="B2" s="13">
        <v>2.4570000000000002E-2</v>
      </c>
      <c r="C2">
        <v>278.64999999999998</v>
      </c>
      <c r="D2" s="2">
        <v>353.85</v>
      </c>
      <c r="E2" s="4">
        <v>16.8</v>
      </c>
      <c r="F2">
        <v>84.16</v>
      </c>
      <c r="G2">
        <v>3.44</v>
      </c>
      <c r="H2">
        <v>0</v>
      </c>
      <c r="I2">
        <v>0</v>
      </c>
      <c r="J2">
        <v>0</v>
      </c>
      <c r="K2">
        <v>0</v>
      </c>
      <c r="L2" s="2">
        <v>1.4157999999999999</v>
      </c>
      <c r="M2">
        <v>1</v>
      </c>
    </row>
    <row r="3" spans="1:13" x14ac:dyDescent="0.25">
      <c r="A3" t="s">
        <v>3</v>
      </c>
      <c r="B3" s="13">
        <v>2.8829999999999998E-2</v>
      </c>
      <c r="C3">
        <v>278.64999999999998</v>
      </c>
      <c r="D3" s="2">
        <v>353.15</v>
      </c>
      <c r="E3" s="4">
        <v>18.8</v>
      </c>
      <c r="F3">
        <v>78.11</v>
      </c>
      <c r="G3">
        <v>2.13</v>
      </c>
      <c r="H3">
        <v>0</v>
      </c>
      <c r="I3">
        <v>0</v>
      </c>
      <c r="J3">
        <v>0</v>
      </c>
      <c r="K3">
        <v>0</v>
      </c>
      <c r="L3" s="2">
        <v>1.4864999999999999</v>
      </c>
      <c r="M3">
        <v>4</v>
      </c>
    </row>
    <row r="4" spans="1:13" x14ac:dyDescent="0.25">
      <c r="A4" t="s">
        <v>11</v>
      </c>
      <c r="B4" s="13">
        <v>2.656E-2</v>
      </c>
      <c r="C4">
        <v>210.15</v>
      </c>
      <c r="D4" s="2">
        <v>334.15</v>
      </c>
      <c r="E4" s="4">
        <v>18.899999999999999</v>
      </c>
      <c r="F4">
        <v>119.38</v>
      </c>
      <c r="G4">
        <v>1.97</v>
      </c>
      <c r="H4">
        <v>0</v>
      </c>
      <c r="I4">
        <v>0</v>
      </c>
      <c r="J4">
        <v>0</v>
      </c>
      <c r="K4">
        <v>0</v>
      </c>
      <c r="L4" s="2">
        <v>1.4358</v>
      </c>
      <c r="M4">
        <v>0</v>
      </c>
    </row>
    <row r="5" spans="1:13" x14ac:dyDescent="0.25">
      <c r="A5" t="s">
        <v>12</v>
      </c>
      <c r="B5" s="13">
        <v>2.7039999999999998E-2</v>
      </c>
      <c r="C5">
        <v>165.15</v>
      </c>
      <c r="D5" s="2">
        <v>339.15</v>
      </c>
      <c r="E5" s="4">
        <v>19</v>
      </c>
      <c r="F5">
        <v>72.11</v>
      </c>
      <c r="G5">
        <v>0.46</v>
      </c>
      <c r="H5">
        <v>9.234</v>
      </c>
      <c r="I5">
        <v>0</v>
      </c>
      <c r="J5">
        <v>0</v>
      </c>
      <c r="K5">
        <v>1</v>
      </c>
      <c r="L5" s="2">
        <v>1.3967000000000001</v>
      </c>
      <c r="M5">
        <v>1</v>
      </c>
    </row>
    <row r="6" spans="1:13" x14ac:dyDescent="0.25">
      <c r="A6" t="s">
        <v>4</v>
      </c>
      <c r="B6" s="13">
        <v>2.2800000000000001E-2</v>
      </c>
      <c r="C6">
        <v>179.15</v>
      </c>
      <c r="D6" s="2">
        <v>329.15</v>
      </c>
      <c r="E6" s="4">
        <v>19.7</v>
      </c>
      <c r="F6">
        <v>58.08</v>
      </c>
      <c r="G6">
        <v>-0.24</v>
      </c>
      <c r="H6">
        <v>17.071000000000002</v>
      </c>
      <c r="I6">
        <v>0</v>
      </c>
      <c r="J6">
        <v>0</v>
      </c>
      <c r="K6">
        <v>1</v>
      </c>
      <c r="L6" s="2">
        <v>1.3537999999999999</v>
      </c>
      <c r="M6">
        <v>1</v>
      </c>
    </row>
    <row r="7" spans="1:13" x14ac:dyDescent="0.25">
      <c r="A7" t="s">
        <v>2</v>
      </c>
      <c r="B7" s="13">
        <v>2.588E-2</v>
      </c>
      <c r="C7">
        <v>169.15</v>
      </c>
      <c r="D7" s="2">
        <v>356.15</v>
      </c>
      <c r="E7" s="4">
        <v>17.5</v>
      </c>
      <c r="F7">
        <v>82.143000000000001</v>
      </c>
      <c r="G7">
        <v>2.86</v>
      </c>
      <c r="H7">
        <v>0</v>
      </c>
      <c r="I7">
        <v>0</v>
      </c>
      <c r="J7">
        <v>0</v>
      </c>
      <c r="K7">
        <v>0</v>
      </c>
      <c r="L7" s="2">
        <v>1.4358</v>
      </c>
      <c r="M7">
        <v>2</v>
      </c>
    </row>
    <row r="8" spans="1:13" x14ac:dyDescent="0.25">
      <c r="A8" t="s">
        <v>0</v>
      </c>
      <c r="B8" s="13">
        <v>1.789E-2</v>
      </c>
      <c r="C8">
        <v>178.15</v>
      </c>
      <c r="D8" s="2">
        <v>342.15</v>
      </c>
      <c r="E8" s="4">
        <v>14.9</v>
      </c>
      <c r="F8">
        <v>86.18</v>
      </c>
      <c r="G8">
        <v>3.9</v>
      </c>
      <c r="H8">
        <v>0</v>
      </c>
      <c r="I8">
        <v>3</v>
      </c>
      <c r="J8">
        <v>0</v>
      </c>
      <c r="K8">
        <v>0</v>
      </c>
      <c r="L8" s="2">
        <v>1.3682000000000001</v>
      </c>
      <c r="M8">
        <v>0</v>
      </c>
    </row>
    <row r="9" spans="1:13" x14ac:dyDescent="0.25">
      <c r="A9" t="s">
        <v>13</v>
      </c>
      <c r="B9" s="13">
        <v>2.7359999999999999E-2</v>
      </c>
      <c r="C9">
        <v>176.15</v>
      </c>
      <c r="D9" s="2">
        <v>313.05</v>
      </c>
      <c r="E9" s="4">
        <v>20.3</v>
      </c>
      <c r="F9">
        <v>84.93</v>
      </c>
      <c r="G9">
        <v>1.25</v>
      </c>
      <c r="H9">
        <v>0</v>
      </c>
      <c r="I9">
        <v>0</v>
      </c>
      <c r="J9">
        <v>0</v>
      </c>
      <c r="K9">
        <v>0</v>
      </c>
      <c r="L9" s="2">
        <v>1.4137999999999999</v>
      </c>
      <c r="M9">
        <v>0</v>
      </c>
    </row>
    <row r="10" spans="1:13" x14ac:dyDescent="0.25">
      <c r="A10" t="s">
        <v>14</v>
      </c>
      <c r="B10" s="13">
        <v>2.1190000000000001E-2</v>
      </c>
      <c r="C10">
        <v>183.65</v>
      </c>
      <c r="D10" s="2">
        <v>355.15</v>
      </c>
      <c r="E10" s="4">
        <v>23.7</v>
      </c>
      <c r="F10">
        <v>60.1</v>
      </c>
      <c r="G10">
        <v>0.05</v>
      </c>
      <c r="H10">
        <v>20.228000000000002</v>
      </c>
      <c r="I10">
        <v>0</v>
      </c>
      <c r="J10">
        <v>1</v>
      </c>
      <c r="K10">
        <v>1</v>
      </c>
      <c r="L10" s="2">
        <v>1.3706</v>
      </c>
      <c r="M10">
        <v>0</v>
      </c>
    </row>
    <row r="11" spans="1:13" x14ac:dyDescent="0.25">
      <c r="A11" t="s">
        <v>5</v>
      </c>
      <c r="B11" s="13">
        <v>2.6499999999999999E-2</v>
      </c>
      <c r="C11">
        <v>260.14999999999998</v>
      </c>
      <c r="D11" s="2">
        <v>361.65</v>
      </c>
      <c r="E11" s="4">
        <v>17.899999999999999</v>
      </c>
      <c r="F11">
        <v>114.093</v>
      </c>
      <c r="G11">
        <v>2.42</v>
      </c>
      <c r="H11">
        <v>0</v>
      </c>
      <c r="I11">
        <v>0</v>
      </c>
      <c r="J11">
        <v>0</v>
      </c>
      <c r="K11">
        <v>2</v>
      </c>
      <c r="L11" s="2">
        <v>1.4308000000000001</v>
      </c>
      <c r="M11">
        <v>4</v>
      </c>
    </row>
    <row r="12" spans="1:13" x14ac:dyDescent="0.25">
      <c r="A12" t="s">
        <v>15</v>
      </c>
      <c r="B12" s="13">
        <v>2.2600000000000002E-2</v>
      </c>
      <c r="C12">
        <v>175.15</v>
      </c>
      <c r="D12" s="2">
        <v>337.85</v>
      </c>
      <c r="E12" s="4">
        <v>29.7</v>
      </c>
      <c r="F12">
        <v>32.04</v>
      </c>
      <c r="G12">
        <v>-0.74</v>
      </c>
      <c r="H12">
        <v>20.228000000000002</v>
      </c>
      <c r="I12">
        <v>0</v>
      </c>
      <c r="J12">
        <v>1</v>
      </c>
      <c r="K12">
        <v>1</v>
      </c>
      <c r="L12" s="2">
        <v>1.325</v>
      </c>
      <c r="M12">
        <v>0</v>
      </c>
    </row>
    <row r="13" spans="1:13" x14ac:dyDescent="0.25">
      <c r="A13" t="s">
        <v>6</v>
      </c>
      <c r="B13" s="13">
        <v>2.794E-2</v>
      </c>
      <c r="C13">
        <v>180.15</v>
      </c>
      <c r="D13" s="2">
        <v>383.65</v>
      </c>
      <c r="E13" s="4">
        <v>18.2</v>
      </c>
      <c r="F13">
        <v>92.14</v>
      </c>
      <c r="G13">
        <v>2.73</v>
      </c>
      <c r="H13">
        <v>0</v>
      </c>
      <c r="I13">
        <v>0</v>
      </c>
      <c r="J13">
        <v>0</v>
      </c>
      <c r="K13">
        <v>0</v>
      </c>
      <c r="L13" s="2">
        <v>1.4829000000000001</v>
      </c>
      <c r="M13">
        <v>4</v>
      </c>
    </row>
    <row r="14" spans="1:13" s="1" customFormat="1" x14ac:dyDescent="0.25">
      <c r="A14" s="1" t="s">
        <v>70</v>
      </c>
      <c r="B14" s="19">
        <v>7.1989999999999998E-2</v>
      </c>
      <c r="C14" s="1">
        <v>273.14999999999998</v>
      </c>
      <c r="D14" s="1">
        <v>373.15</v>
      </c>
      <c r="E14" s="5">
        <v>23.5</v>
      </c>
      <c r="F14" s="1">
        <v>18.02</v>
      </c>
      <c r="G14" s="1">
        <v>-0.59</v>
      </c>
      <c r="H14" s="1">
        <v>29.27</v>
      </c>
      <c r="I14" s="1">
        <v>0</v>
      </c>
      <c r="J14" s="1">
        <v>2</v>
      </c>
      <c r="K14" s="1">
        <v>1</v>
      </c>
      <c r="L14" s="1">
        <v>1.325</v>
      </c>
      <c r="M14" s="1">
        <v>0</v>
      </c>
    </row>
    <row r="15" spans="1:13" x14ac:dyDescent="0.25">
      <c r="A15" t="s">
        <v>55</v>
      </c>
      <c r="B15" s="13">
        <f>AVERAGE(B2:B14)</f>
        <v>2.8549999999999999E-2</v>
      </c>
      <c r="C15" s="13">
        <f t="shared" ref="C15:M15" si="0">AVERAGE(C2:C14)</f>
        <v>208.26538461538468</v>
      </c>
      <c r="D15" s="14">
        <f t="shared" si="0"/>
        <v>348.63461538461536</v>
      </c>
      <c r="E15" s="13">
        <f t="shared" si="0"/>
        <v>19.915384615384614</v>
      </c>
      <c r="F15" s="13">
        <f t="shared" si="0"/>
        <v>75.498923076923077</v>
      </c>
      <c r="G15" s="13">
        <f t="shared" si="0"/>
        <v>1.5107692307692311</v>
      </c>
      <c r="H15" s="13">
        <f t="shared" si="0"/>
        <v>7.3869999999999996</v>
      </c>
      <c r="I15" s="13">
        <f t="shared" si="0"/>
        <v>0.23076923076923078</v>
      </c>
      <c r="J15" s="13">
        <f t="shared" si="0"/>
        <v>0.30769230769230771</v>
      </c>
      <c r="K15" s="13">
        <f t="shared" si="0"/>
        <v>0.53846153846153844</v>
      </c>
      <c r="L15" s="14">
        <f t="shared" si="0"/>
        <v>1.4031307692307691</v>
      </c>
      <c r="M15" s="13">
        <f t="shared" si="0"/>
        <v>1.3076923076923077</v>
      </c>
    </row>
    <row r="16" spans="1:13" x14ac:dyDescent="0.25">
      <c r="A16" t="s">
        <v>60</v>
      </c>
      <c r="B16" s="13">
        <f>STDEV(B2:B14)</f>
        <v>1.3412004573018405E-2</v>
      </c>
      <c r="C16" s="13">
        <f t="shared" ref="C16:M16" si="1">STDEV(C2:C14)</f>
        <v>46.081067083887291</v>
      </c>
      <c r="D16" s="14">
        <f t="shared" si="1"/>
        <v>18.812754811290752</v>
      </c>
      <c r="E16" s="13">
        <f t="shared" si="1"/>
        <v>3.8069773998642176</v>
      </c>
      <c r="F16" s="13">
        <f t="shared" si="1"/>
        <v>28.527061104214553</v>
      </c>
      <c r="G16" s="13">
        <f t="shared" si="1"/>
        <v>1.5813678759145064</v>
      </c>
      <c r="H16" s="13">
        <f t="shared" si="1"/>
        <v>10.576631741721936</v>
      </c>
      <c r="I16" s="13">
        <f t="shared" si="1"/>
        <v>0.83205029433784372</v>
      </c>
      <c r="J16" s="13">
        <f t="shared" si="1"/>
        <v>0.63042517195611525</v>
      </c>
      <c r="K16" s="13">
        <f t="shared" si="1"/>
        <v>0.66022529177352474</v>
      </c>
      <c r="L16" s="14">
        <f t="shared" si="1"/>
        <v>5.2796912545706461E-2</v>
      </c>
      <c r="M16" s="13">
        <f t="shared" si="1"/>
        <v>1.6525039276108335</v>
      </c>
    </row>
    <row r="17" spans="1:16" x14ac:dyDescent="0.25">
      <c r="A17" t="s">
        <v>61</v>
      </c>
      <c r="B17">
        <f>B16/B15</f>
        <v>0.46977248942271121</v>
      </c>
      <c r="C17">
        <f t="shared" ref="C17:M17" si="2">C16/C15</f>
        <v>0.2212612872224915</v>
      </c>
      <c r="D17" s="2">
        <f t="shared" si="2"/>
        <v>5.3961236151311112E-2</v>
      </c>
      <c r="E17">
        <f t="shared" si="2"/>
        <v>0.19115761374366486</v>
      </c>
      <c r="F17">
        <f t="shared" si="2"/>
        <v>0.37784725849863288</v>
      </c>
      <c r="G17">
        <f t="shared" si="2"/>
        <v>1.0467302640981966</v>
      </c>
      <c r="H17">
        <f t="shared" si="2"/>
        <v>1.4317898662138808</v>
      </c>
      <c r="I17">
        <f t="shared" si="2"/>
        <v>3.6055512754639891</v>
      </c>
      <c r="J17">
        <f t="shared" si="2"/>
        <v>2.0488818088573746</v>
      </c>
      <c r="K17">
        <f t="shared" si="2"/>
        <v>1.2261326847222602</v>
      </c>
      <c r="L17" s="2">
        <f t="shared" si="2"/>
        <v>3.7627934404610791E-2</v>
      </c>
      <c r="M17">
        <f t="shared" si="2"/>
        <v>1.2636794740553432</v>
      </c>
    </row>
    <row r="19" spans="1:16" x14ac:dyDescent="0.25">
      <c r="E19" t="s">
        <v>71</v>
      </c>
    </row>
    <row r="20" spans="1:16" x14ac:dyDescent="0.25">
      <c r="A20" s="18" t="s">
        <v>10</v>
      </c>
      <c r="B20" s="18">
        <v>2.393E-2</v>
      </c>
      <c r="C20" s="18">
        <v>189.15</v>
      </c>
      <c r="D20" s="18">
        <v>350.15</v>
      </c>
      <c r="E20" s="18">
        <v>18.399999999999999</v>
      </c>
      <c r="F20" s="18">
        <v>88.11</v>
      </c>
      <c r="G20" s="18">
        <v>0.73</v>
      </c>
      <c r="H20" s="18">
        <v>26.305</v>
      </c>
      <c r="I20" s="18">
        <v>2</v>
      </c>
      <c r="J20" s="18">
        <v>0</v>
      </c>
      <c r="K20" s="18">
        <v>2</v>
      </c>
      <c r="L20" s="18">
        <v>1.3657999999999999</v>
      </c>
      <c r="M20" s="18">
        <v>1</v>
      </c>
      <c r="N20" s="18">
        <v>-3.7221504672046621</v>
      </c>
      <c r="O20" s="18">
        <v>1.3423005176699314</v>
      </c>
      <c r="P20" s="18">
        <v>5.5631074256127122E-2</v>
      </c>
    </row>
    <row r="21" spans="1:16" x14ac:dyDescent="0.25">
      <c r="A21" s="18" t="s">
        <v>9</v>
      </c>
      <c r="B21" s="18">
        <v>3.1579999999999997E-2</v>
      </c>
      <c r="C21" s="18">
        <v>161.65</v>
      </c>
      <c r="D21" s="18">
        <v>319.14999999999998</v>
      </c>
      <c r="E21" s="18">
        <v>20.399999999999999</v>
      </c>
      <c r="F21" s="18">
        <v>76.138999999999996</v>
      </c>
      <c r="G21" s="18">
        <v>1.94</v>
      </c>
      <c r="H21" s="18">
        <v>0</v>
      </c>
      <c r="I21" s="18">
        <v>0</v>
      </c>
      <c r="J21" s="18">
        <v>0</v>
      </c>
      <c r="K21" s="18">
        <v>2</v>
      </c>
      <c r="L21" s="18">
        <v>1.5996999999999999</v>
      </c>
      <c r="M21" s="18">
        <v>2</v>
      </c>
      <c r="N21" s="18">
        <v>4.1808712982091238</v>
      </c>
      <c r="O21" s="18">
        <v>1.5663138336555444</v>
      </c>
      <c r="P21" s="18">
        <v>0.41916265429578237</v>
      </c>
    </row>
    <row r="22" spans="1:16" x14ac:dyDescent="0.25">
      <c r="A22" s="18" t="s">
        <v>7</v>
      </c>
      <c r="B22" s="18">
        <v>2.12E-2</v>
      </c>
      <c r="C22" s="18">
        <v>172.15</v>
      </c>
      <c r="D22" s="18">
        <v>395.65</v>
      </c>
      <c r="E22" s="18">
        <v>15.5</v>
      </c>
      <c r="F22" s="18">
        <v>112.24</v>
      </c>
      <c r="G22" s="18">
        <v>4.57</v>
      </c>
      <c r="H22" s="18">
        <v>0</v>
      </c>
      <c r="I22" s="18">
        <v>5</v>
      </c>
      <c r="J22" s="18">
        <v>0</v>
      </c>
      <c r="K22" s="18">
        <v>0</v>
      </c>
      <c r="L22" s="18">
        <v>1.3976999999999999</v>
      </c>
      <c r="M22" s="18">
        <v>1</v>
      </c>
      <c r="N22" s="18">
        <v>-3.0324424715400249</v>
      </c>
      <c r="O22" s="18">
        <v>1.2791376027359131</v>
      </c>
      <c r="P22" s="18">
        <v>0.84292838184139507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20" sqref="A20:M22"/>
    </sheetView>
  </sheetViews>
  <sheetFormatPr defaultRowHeight="15" x14ac:dyDescent="0.25"/>
  <cols>
    <col min="1" max="1" width="21.7109375" bestFit="1" customWidth="1"/>
    <col min="3" max="3" width="16.7109375" bestFit="1" customWidth="1"/>
    <col min="4" max="4" width="15.28515625" bestFit="1" customWidth="1"/>
    <col min="5" max="5" width="16.42578125" customWidth="1"/>
  </cols>
  <sheetData>
    <row r="1" spans="1:13" x14ac:dyDescent="0.25">
      <c r="B1" t="s">
        <v>64</v>
      </c>
      <c r="C1" t="s">
        <v>52</v>
      </c>
      <c r="D1" s="2" t="s">
        <v>53</v>
      </c>
      <c r="E1" t="s">
        <v>66</v>
      </c>
      <c r="F1" t="s">
        <v>17</v>
      </c>
      <c r="G1" t="s">
        <v>8</v>
      </c>
      <c r="H1" t="s">
        <v>18</v>
      </c>
      <c r="I1" t="s">
        <v>19</v>
      </c>
      <c r="J1" t="s">
        <v>20</v>
      </c>
      <c r="K1" t="s">
        <v>21</v>
      </c>
      <c r="L1" s="2" t="s">
        <v>54</v>
      </c>
      <c r="M1" t="s">
        <v>16</v>
      </c>
    </row>
    <row r="2" spans="1:13" x14ac:dyDescent="0.25">
      <c r="A2" t="s">
        <v>1</v>
      </c>
      <c r="B2" s="13">
        <v>2.4570000000000002E-2</v>
      </c>
      <c r="C2">
        <v>278.64999999999998</v>
      </c>
      <c r="D2" s="2">
        <v>353.85</v>
      </c>
      <c r="E2" s="4">
        <v>16.8</v>
      </c>
      <c r="F2">
        <v>84.16</v>
      </c>
      <c r="G2">
        <v>3.44</v>
      </c>
      <c r="H2">
        <v>0</v>
      </c>
      <c r="I2">
        <v>0</v>
      </c>
      <c r="J2">
        <v>0</v>
      </c>
      <c r="K2">
        <v>0</v>
      </c>
      <c r="L2" s="2">
        <v>1.4157999999999999</v>
      </c>
      <c r="M2">
        <v>1</v>
      </c>
    </row>
    <row r="3" spans="1:13" x14ac:dyDescent="0.25">
      <c r="A3" t="s">
        <v>3</v>
      </c>
      <c r="B3" s="13">
        <v>2.8829999999999998E-2</v>
      </c>
      <c r="C3">
        <v>278.64999999999998</v>
      </c>
      <c r="D3" s="2">
        <v>353.15</v>
      </c>
      <c r="E3" s="4">
        <v>18.8</v>
      </c>
      <c r="F3">
        <v>78.11</v>
      </c>
      <c r="G3">
        <v>2.13</v>
      </c>
      <c r="H3">
        <v>0</v>
      </c>
      <c r="I3">
        <v>0</v>
      </c>
      <c r="J3">
        <v>0</v>
      </c>
      <c r="K3">
        <v>0</v>
      </c>
      <c r="L3" s="2">
        <v>1.4864999999999999</v>
      </c>
      <c r="M3">
        <v>4</v>
      </c>
    </row>
    <row r="4" spans="1:13" x14ac:dyDescent="0.25">
      <c r="A4" t="s">
        <v>11</v>
      </c>
      <c r="B4" s="13">
        <v>2.656E-2</v>
      </c>
      <c r="C4">
        <v>210.15</v>
      </c>
      <c r="D4" s="2">
        <v>334.15</v>
      </c>
      <c r="E4" s="4">
        <v>18.899999999999999</v>
      </c>
      <c r="F4">
        <v>119.38</v>
      </c>
      <c r="G4">
        <v>1.97</v>
      </c>
      <c r="H4">
        <v>0</v>
      </c>
      <c r="I4">
        <v>0</v>
      </c>
      <c r="J4">
        <v>0</v>
      </c>
      <c r="K4">
        <v>0</v>
      </c>
      <c r="L4" s="2">
        <v>1.4358</v>
      </c>
      <c r="M4">
        <v>0</v>
      </c>
    </row>
    <row r="5" spans="1:13" x14ac:dyDescent="0.25">
      <c r="A5" t="s">
        <v>12</v>
      </c>
      <c r="B5" s="13">
        <v>2.7039999999999998E-2</v>
      </c>
      <c r="C5">
        <v>165.15</v>
      </c>
      <c r="D5" s="2">
        <v>339.15</v>
      </c>
      <c r="E5" s="4">
        <v>19</v>
      </c>
      <c r="F5">
        <v>72.11</v>
      </c>
      <c r="G5">
        <v>0.46</v>
      </c>
      <c r="H5">
        <v>9.234</v>
      </c>
      <c r="I5">
        <v>0</v>
      </c>
      <c r="J5">
        <v>0</v>
      </c>
      <c r="K5">
        <v>1</v>
      </c>
      <c r="L5" s="2">
        <v>1.3967000000000001</v>
      </c>
      <c r="M5">
        <v>1</v>
      </c>
    </row>
    <row r="6" spans="1:13" x14ac:dyDescent="0.25">
      <c r="A6" t="s">
        <v>4</v>
      </c>
      <c r="B6" s="13">
        <v>2.2800000000000001E-2</v>
      </c>
      <c r="C6">
        <v>179.15</v>
      </c>
      <c r="D6" s="2">
        <v>329.15</v>
      </c>
      <c r="E6" s="4">
        <v>19.7</v>
      </c>
      <c r="F6">
        <v>58.08</v>
      </c>
      <c r="G6">
        <v>-0.24</v>
      </c>
      <c r="H6">
        <v>17.071000000000002</v>
      </c>
      <c r="I6">
        <v>0</v>
      </c>
      <c r="J6">
        <v>0</v>
      </c>
      <c r="K6">
        <v>1</v>
      </c>
      <c r="L6" s="2">
        <v>1.3537999999999999</v>
      </c>
      <c r="M6">
        <v>1</v>
      </c>
    </row>
    <row r="7" spans="1:13" x14ac:dyDescent="0.25">
      <c r="A7" t="s">
        <v>2</v>
      </c>
      <c r="B7" s="13">
        <v>2.588E-2</v>
      </c>
      <c r="C7">
        <v>169.15</v>
      </c>
      <c r="D7" s="2">
        <v>356.15</v>
      </c>
      <c r="E7" s="4">
        <v>17.5</v>
      </c>
      <c r="F7">
        <v>82.143000000000001</v>
      </c>
      <c r="G7">
        <v>2.86</v>
      </c>
      <c r="H7">
        <v>0</v>
      </c>
      <c r="I7">
        <v>0</v>
      </c>
      <c r="J7">
        <v>0</v>
      </c>
      <c r="K7">
        <v>0</v>
      </c>
      <c r="L7" s="2">
        <v>1.4358</v>
      </c>
      <c r="M7">
        <v>2</v>
      </c>
    </row>
    <row r="8" spans="1:13" x14ac:dyDescent="0.25">
      <c r="A8" t="s">
        <v>0</v>
      </c>
      <c r="B8" s="13">
        <v>1.789E-2</v>
      </c>
      <c r="C8">
        <v>178.15</v>
      </c>
      <c r="D8" s="2">
        <v>342.15</v>
      </c>
      <c r="E8" s="4">
        <v>14.9</v>
      </c>
      <c r="F8">
        <v>86.18</v>
      </c>
      <c r="G8">
        <v>3.9</v>
      </c>
      <c r="H8">
        <v>0</v>
      </c>
      <c r="I8">
        <v>3</v>
      </c>
      <c r="J8">
        <v>0</v>
      </c>
      <c r="K8">
        <v>0</v>
      </c>
      <c r="L8" s="2">
        <v>1.3682000000000001</v>
      </c>
      <c r="M8">
        <v>0</v>
      </c>
    </row>
    <row r="9" spans="1:13" x14ac:dyDescent="0.25">
      <c r="A9" t="s">
        <v>13</v>
      </c>
      <c r="B9" s="13">
        <v>2.7359999999999999E-2</v>
      </c>
      <c r="C9">
        <v>176.15</v>
      </c>
      <c r="D9" s="2">
        <v>313.05</v>
      </c>
      <c r="E9" s="4">
        <v>20.3</v>
      </c>
      <c r="F9">
        <v>84.93</v>
      </c>
      <c r="G9">
        <v>1.25</v>
      </c>
      <c r="H9">
        <v>0</v>
      </c>
      <c r="I9">
        <v>0</v>
      </c>
      <c r="J9">
        <v>0</v>
      </c>
      <c r="K9">
        <v>0</v>
      </c>
      <c r="L9" s="2">
        <v>1.4137999999999999</v>
      </c>
      <c r="M9">
        <v>0</v>
      </c>
    </row>
    <row r="10" spans="1:13" x14ac:dyDescent="0.25">
      <c r="A10" t="s">
        <v>14</v>
      </c>
      <c r="B10" s="13">
        <v>2.1190000000000001E-2</v>
      </c>
      <c r="C10">
        <v>183.65</v>
      </c>
      <c r="D10" s="2">
        <v>355.15</v>
      </c>
      <c r="E10" s="4">
        <v>23.7</v>
      </c>
      <c r="F10">
        <v>60.1</v>
      </c>
      <c r="G10">
        <v>0.05</v>
      </c>
      <c r="H10">
        <v>20.228000000000002</v>
      </c>
      <c r="I10">
        <v>0</v>
      </c>
      <c r="J10">
        <v>1</v>
      </c>
      <c r="K10">
        <v>1</v>
      </c>
      <c r="L10" s="2">
        <v>1.3706</v>
      </c>
      <c r="M10">
        <v>0</v>
      </c>
    </row>
    <row r="11" spans="1:13" x14ac:dyDescent="0.25">
      <c r="A11" t="s">
        <v>5</v>
      </c>
      <c r="B11" s="13">
        <v>2.6499999999999999E-2</v>
      </c>
      <c r="C11">
        <v>260.14999999999998</v>
      </c>
      <c r="D11" s="2">
        <v>361.65</v>
      </c>
      <c r="E11" s="4">
        <v>17.899999999999999</v>
      </c>
      <c r="F11">
        <v>114.093</v>
      </c>
      <c r="G11">
        <v>2.42</v>
      </c>
      <c r="H11">
        <v>0</v>
      </c>
      <c r="I11">
        <v>0</v>
      </c>
      <c r="J11">
        <v>0</v>
      </c>
      <c r="K11">
        <v>2</v>
      </c>
      <c r="L11" s="2">
        <v>1.4308000000000001</v>
      </c>
      <c r="M11">
        <v>4</v>
      </c>
    </row>
    <row r="12" spans="1:13" x14ac:dyDescent="0.25">
      <c r="A12" t="s">
        <v>15</v>
      </c>
      <c r="B12" s="13">
        <v>2.2600000000000002E-2</v>
      </c>
      <c r="C12">
        <v>175.15</v>
      </c>
      <c r="D12" s="2">
        <v>337.85</v>
      </c>
      <c r="E12" s="4">
        <v>29.7</v>
      </c>
      <c r="F12">
        <v>32.04</v>
      </c>
      <c r="G12">
        <v>-0.74</v>
      </c>
      <c r="H12">
        <v>20.228000000000002</v>
      </c>
      <c r="I12">
        <v>0</v>
      </c>
      <c r="J12">
        <v>1</v>
      </c>
      <c r="K12">
        <v>1</v>
      </c>
      <c r="L12" s="2">
        <v>1.325</v>
      </c>
      <c r="M12">
        <v>0</v>
      </c>
    </row>
    <row r="13" spans="1:13" x14ac:dyDescent="0.25">
      <c r="A13" t="s">
        <v>6</v>
      </c>
      <c r="B13" s="13">
        <v>2.794E-2</v>
      </c>
      <c r="C13">
        <v>180.15</v>
      </c>
      <c r="D13" s="2">
        <v>383.65</v>
      </c>
      <c r="E13" s="4">
        <v>18.2</v>
      </c>
      <c r="F13">
        <v>92.14</v>
      </c>
      <c r="G13">
        <v>2.73</v>
      </c>
      <c r="H13">
        <v>0</v>
      </c>
      <c r="I13">
        <v>0</v>
      </c>
      <c r="J13">
        <v>0</v>
      </c>
      <c r="K13">
        <v>0</v>
      </c>
      <c r="L13" s="2">
        <v>1.4829000000000001</v>
      </c>
      <c r="M13">
        <v>4</v>
      </c>
    </row>
    <row r="14" spans="1:13" x14ac:dyDescent="0.25">
      <c r="A14" s="1" t="s">
        <v>70</v>
      </c>
      <c r="B14" s="19">
        <v>7.1989999999999998E-2</v>
      </c>
      <c r="C14" s="1">
        <v>273.14999999999998</v>
      </c>
      <c r="D14" s="1">
        <v>373.15</v>
      </c>
      <c r="E14" s="5">
        <v>23.5</v>
      </c>
      <c r="F14" s="1">
        <v>18.02</v>
      </c>
      <c r="G14" s="1">
        <v>-0.59</v>
      </c>
      <c r="H14" s="1">
        <v>29.27</v>
      </c>
      <c r="I14" s="1">
        <v>0</v>
      </c>
      <c r="J14" s="1">
        <v>2</v>
      </c>
      <c r="K14" s="1">
        <v>1</v>
      </c>
      <c r="L14" s="1">
        <v>1.325</v>
      </c>
      <c r="M14" s="1">
        <v>0</v>
      </c>
    </row>
    <row r="15" spans="1:13" x14ac:dyDescent="0.25">
      <c r="A15" t="s">
        <v>55</v>
      </c>
      <c r="B15" s="13">
        <v>2.8549999999999999E-2</v>
      </c>
      <c r="C15" s="13">
        <v>208.26538461538468</v>
      </c>
      <c r="D15" s="14">
        <v>348.63461538461536</v>
      </c>
      <c r="E15" s="13">
        <v>19.915384615384614</v>
      </c>
      <c r="F15" s="13">
        <v>75.498923076923077</v>
      </c>
      <c r="G15" s="13">
        <v>1.5107692307692311</v>
      </c>
      <c r="H15" s="13">
        <v>7.3869999999999996</v>
      </c>
      <c r="I15" s="13">
        <v>0.23076923076923078</v>
      </c>
      <c r="J15" s="13">
        <v>0.30769230769230771</v>
      </c>
      <c r="K15" s="13">
        <v>0.53846153846153844</v>
      </c>
      <c r="L15" s="14">
        <v>1.4031307692307691</v>
      </c>
      <c r="M15" s="13">
        <v>1.3076923076923077</v>
      </c>
    </row>
    <row r="16" spans="1:13" x14ac:dyDescent="0.25">
      <c r="A16" t="s">
        <v>60</v>
      </c>
      <c r="B16" s="13">
        <v>1.3412004573018405E-2</v>
      </c>
      <c r="C16" s="13">
        <v>46.081067083887291</v>
      </c>
      <c r="D16" s="14">
        <v>18.812754811290752</v>
      </c>
      <c r="E16" s="13">
        <v>3.8069773998642176</v>
      </c>
      <c r="F16" s="13">
        <v>28.527061104214553</v>
      </c>
      <c r="G16" s="13">
        <v>1.5813678759145064</v>
      </c>
      <c r="H16" s="13">
        <v>10.576631741721936</v>
      </c>
      <c r="I16" s="13">
        <v>0.83205029433784372</v>
      </c>
      <c r="J16" s="13">
        <v>0.63042517195611525</v>
      </c>
      <c r="K16" s="13">
        <v>0.66022529177352474</v>
      </c>
      <c r="L16" s="14">
        <v>5.2796912545706461E-2</v>
      </c>
      <c r="M16" s="13">
        <v>1.6525039276108335</v>
      </c>
    </row>
    <row r="17" spans="1:13" x14ac:dyDescent="0.25">
      <c r="A17" t="s">
        <v>61</v>
      </c>
      <c r="B17">
        <v>0.46977248942271121</v>
      </c>
      <c r="C17">
        <v>0.2212612872224915</v>
      </c>
      <c r="D17" s="2">
        <v>5.3961236151311112E-2</v>
      </c>
      <c r="E17">
        <v>0.19115761374366486</v>
      </c>
      <c r="F17">
        <v>0.37784725849863288</v>
      </c>
      <c r="G17">
        <v>1.0467302640981966</v>
      </c>
      <c r="H17">
        <v>1.4317898662138808</v>
      </c>
      <c r="I17">
        <v>3.6055512754639891</v>
      </c>
      <c r="J17">
        <v>2.0488818088573746</v>
      </c>
      <c r="K17">
        <v>1.2261326847222602</v>
      </c>
      <c r="L17" s="2">
        <v>3.7627934404610791E-2</v>
      </c>
      <c r="M17">
        <v>1.2636794740553432</v>
      </c>
    </row>
    <row r="19" spans="1:13" x14ac:dyDescent="0.25">
      <c r="A19" t="s">
        <v>1</v>
      </c>
      <c r="B19">
        <f>(B2-$B$15)/$B$16</f>
        <v>-0.29674907865799277</v>
      </c>
      <c r="C19">
        <f>(C2-$C$15)/$C$16</f>
        <v>1.5274085397476829</v>
      </c>
      <c r="D19" s="2">
        <f>(D2-$D$15)/$D$16</f>
        <v>0.27722599203039494</v>
      </c>
      <c r="E19">
        <f>(E2-$E$15)/$E$16</f>
        <v>-0.81833546358739317</v>
      </c>
      <c r="F19">
        <f>(F2-$F$15)/F$16</f>
        <v>0.30360915523111293</v>
      </c>
      <c r="G19">
        <f>(G2-$G$15)/$G$16</f>
        <v>1.2199759452651666</v>
      </c>
      <c r="H19">
        <f>(H2-$H$15)/$H$16</f>
        <v>-0.69842651047972992</v>
      </c>
      <c r="I19">
        <f>(I2-$I$15)/$I$16</f>
        <v>-0.27735009811261457</v>
      </c>
      <c r="J19">
        <f>(J2-$J$15)/$J$16</f>
        <v>-0.48807110086925048</v>
      </c>
      <c r="K19">
        <f>(K2-$K$15)/$K$16</f>
        <v>-0.81557241924964818</v>
      </c>
      <c r="L19" s="2">
        <f>(L2-$L$15)/$L$16</f>
        <v>0.23996158408435497</v>
      </c>
      <c r="M19">
        <f>(M2-$M$15)/$M$16</f>
        <v>-0.18619762564629111</v>
      </c>
    </row>
    <row r="20" spans="1:13" x14ac:dyDescent="0.25">
      <c r="A20" t="s">
        <v>3</v>
      </c>
      <c r="B20">
        <f t="shared" ref="B20:B31" si="0">(B3-$B$15)/$B$16</f>
        <v>2.0876819604079833E-2</v>
      </c>
      <c r="C20">
        <f t="shared" ref="C20:C31" si="1">(C3-$C$15)/$C$16</f>
        <v>1.5274085397476829</v>
      </c>
      <c r="D20" s="2">
        <f t="shared" ref="D20:D31" si="2">(D3-$D$15)/$D$16</f>
        <v>0.24001719369003013</v>
      </c>
      <c r="E20">
        <f t="shared" ref="E20:E31" si="3">(E3-$E$15)/$E$16</f>
        <v>-0.29298430177820212</v>
      </c>
      <c r="F20">
        <f t="shared" ref="F20:F31" si="4">(F3-$F$15)/F$16</f>
        <v>9.1529825436212381E-2</v>
      </c>
      <c r="G20">
        <f t="shared" ref="G20:G31" si="5">(G3-$G$15)/$G$16</f>
        <v>0.39157920093239978</v>
      </c>
      <c r="H20">
        <f t="shared" ref="H20:H31" si="6">(H3-$H$15)/$H$16</f>
        <v>-0.69842651047972992</v>
      </c>
      <c r="I20">
        <f t="shared" ref="I20:I31" si="7">(I3-$I$15)/$I$16</f>
        <v>-0.27735009811261457</v>
      </c>
      <c r="J20">
        <f t="shared" ref="J20:J31" si="8">(J3-$J$15)/$J$16</f>
        <v>-0.48807110086925048</v>
      </c>
      <c r="K20">
        <f t="shared" ref="K20:K31" si="9">(K3-$K$15)/$K$16</f>
        <v>-0.81557241924964818</v>
      </c>
      <c r="L20" s="2">
        <f t="shared" ref="L20:L31" si="10">(L3-$L$15)/$L$16</f>
        <v>1.5790550384372921</v>
      </c>
      <c r="M20">
        <f t="shared" ref="M20:M31" si="11">(M3-$M$15)/$M$16</f>
        <v>1.6292292244050472</v>
      </c>
    </row>
    <row r="21" spans="1:13" x14ac:dyDescent="0.25">
      <c r="A21" t="s">
        <v>11</v>
      </c>
      <c r="B21">
        <f t="shared" si="0"/>
        <v>-0.14837453932899639</v>
      </c>
      <c r="C21">
        <f t="shared" si="1"/>
        <v>4.0897824288324794E-2</v>
      </c>
      <c r="D21" s="2">
        <f t="shared" si="2"/>
        <v>-0.76993590411980628</v>
      </c>
      <c r="E21">
        <f t="shared" si="3"/>
        <v>-0.26671674368774312</v>
      </c>
      <c r="F21">
        <f t="shared" si="4"/>
        <v>1.5382263445495261</v>
      </c>
      <c r="G21">
        <f t="shared" si="5"/>
        <v>0.29040097261694742</v>
      </c>
      <c r="H21">
        <f t="shared" si="6"/>
        <v>-0.69842651047972992</v>
      </c>
      <c r="I21">
        <f t="shared" si="7"/>
        <v>-0.27735009811261457</v>
      </c>
      <c r="J21">
        <f t="shared" si="8"/>
        <v>-0.48807110086925048</v>
      </c>
      <c r="K21">
        <f t="shared" si="9"/>
        <v>-0.81557241924964818</v>
      </c>
      <c r="L21" s="2">
        <f t="shared" si="10"/>
        <v>0.61877161360428101</v>
      </c>
      <c r="M21">
        <f t="shared" si="11"/>
        <v>-0.79133990899673712</v>
      </c>
    </row>
    <row r="22" spans="1:13" x14ac:dyDescent="0.25">
      <c r="A22" t="s">
        <v>12</v>
      </c>
      <c r="B22">
        <f t="shared" si="0"/>
        <v>-0.11258570572200242</v>
      </c>
      <c r="C22">
        <f t="shared" si="1"/>
        <v>-0.93564206177986708</v>
      </c>
      <c r="D22" s="2">
        <f t="shared" si="2"/>
        <v>-0.5041587731172178</v>
      </c>
      <c r="E22">
        <f t="shared" si="3"/>
        <v>-0.2404491855972832</v>
      </c>
      <c r="F22">
        <f t="shared" si="4"/>
        <v>-0.11879678262484608</v>
      </c>
      <c r="G22">
        <f t="shared" si="5"/>
        <v>-0.66446855711013497</v>
      </c>
      <c r="H22">
        <f t="shared" si="6"/>
        <v>0.17463026463463671</v>
      </c>
      <c r="I22">
        <f t="shared" si="7"/>
        <v>-0.27735009811261457</v>
      </c>
      <c r="J22">
        <f t="shared" si="8"/>
        <v>-0.48807110086925048</v>
      </c>
      <c r="K22">
        <f t="shared" si="9"/>
        <v>0.69906207364255568</v>
      </c>
      <c r="L22" s="2">
        <f t="shared" si="10"/>
        <v>-0.12180199410717207</v>
      </c>
      <c r="M22">
        <f t="shared" si="11"/>
        <v>-0.18619762564629111</v>
      </c>
    </row>
    <row r="23" spans="1:13" x14ac:dyDescent="0.25">
      <c r="A23" t="s">
        <v>4</v>
      </c>
      <c r="B23">
        <f t="shared" si="0"/>
        <v>-0.42872040258378363</v>
      </c>
      <c r="C23">
        <f t="shared" si="1"/>
        <v>-0.631829652780874</v>
      </c>
      <c r="D23" s="2">
        <f t="shared" si="2"/>
        <v>-1.0357130351223949</v>
      </c>
      <c r="E23">
        <f t="shared" si="3"/>
        <v>-5.6576278964066529E-2</v>
      </c>
      <c r="F23">
        <f t="shared" si="4"/>
        <v>-0.6106105011409545</v>
      </c>
      <c r="G23">
        <f t="shared" si="5"/>
        <v>-1.1071233059902394</v>
      </c>
      <c r="H23">
        <f t="shared" si="6"/>
        <v>0.91560340158192843</v>
      </c>
      <c r="I23">
        <f t="shared" si="7"/>
        <v>-0.27735009811261457</v>
      </c>
      <c r="J23">
        <f t="shared" si="8"/>
        <v>-0.48807110086925048</v>
      </c>
      <c r="K23">
        <f t="shared" si="9"/>
        <v>0.69906207364255568</v>
      </c>
      <c r="L23" s="2">
        <f t="shared" si="10"/>
        <v>-0.93434950742741574</v>
      </c>
      <c r="M23">
        <f t="shared" si="11"/>
        <v>-0.18619762564629111</v>
      </c>
    </row>
    <row r="24" spans="1:13" x14ac:dyDescent="0.25">
      <c r="A24" t="s">
        <v>2</v>
      </c>
      <c r="B24">
        <f t="shared" si="0"/>
        <v>-0.19907538693890472</v>
      </c>
      <c r="C24">
        <f t="shared" si="1"/>
        <v>-0.84883851635158336</v>
      </c>
      <c r="D24" s="2">
        <f t="shared" si="2"/>
        <v>0.39948347229158326</v>
      </c>
      <c r="E24">
        <f t="shared" si="3"/>
        <v>-0.63446255695417653</v>
      </c>
      <c r="F24">
        <f t="shared" si="4"/>
        <v>0.23290436048792057</v>
      </c>
      <c r="G24">
        <f t="shared" si="5"/>
        <v>0.8532048676216516</v>
      </c>
      <c r="H24">
        <f t="shared" si="6"/>
        <v>-0.69842651047972992</v>
      </c>
      <c r="I24">
        <f t="shared" si="7"/>
        <v>-0.27735009811261457</v>
      </c>
      <c r="J24">
        <f t="shared" si="8"/>
        <v>-0.48807110086925048</v>
      </c>
      <c r="K24">
        <f t="shared" si="9"/>
        <v>-0.81557241924964818</v>
      </c>
      <c r="L24" s="2">
        <f t="shared" si="10"/>
        <v>0.61877161360428101</v>
      </c>
      <c r="M24">
        <f t="shared" si="11"/>
        <v>0.41894465770415495</v>
      </c>
    </row>
    <row r="25" spans="1:13" x14ac:dyDescent="0.25">
      <c r="A25" t="s">
        <v>0</v>
      </c>
      <c r="B25">
        <f t="shared" si="0"/>
        <v>-0.79481034635532788</v>
      </c>
      <c r="C25">
        <f t="shared" si="1"/>
        <v>-0.6535305391379449</v>
      </c>
      <c r="D25" s="2">
        <f t="shared" si="2"/>
        <v>-0.34469249451566464</v>
      </c>
      <c r="E25">
        <f t="shared" si="3"/>
        <v>-1.3174190673061248</v>
      </c>
      <c r="F25">
        <f t="shared" si="4"/>
        <v>0.37441911327833627</v>
      </c>
      <c r="G25">
        <f t="shared" si="5"/>
        <v>1.5108633516720924</v>
      </c>
      <c r="H25">
        <f t="shared" si="6"/>
        <v>-0.69842651047972992</v>
      </c>
      <c r="I25">
        <f t="shared" si="7"/>
        <v>3.3282011773513744</v>
      </c>
      <c r="J25">
        <f t="shared" si="8"/>
        <v>-0.48807110086925048</v>
      </c>
      <c r="K25">
        <f t="shared" si="9"/>
        <v>-0.81557241924964818</v>
      </c>
      <c r="L25" s="2">
        <f t="shared" si="10"/>
        <v>-0.66160628617306561</v>
      </c>
      <c r="M25">
        <f t="shared" si="11"/>
        <v>-0.79133990899673712</v>
      </c>
    </row>
    <row r="26" spans="1:13" x14ac:dyDescent="0.25">
      <c r="A26" t="s">
        <v>13</v>
      </c>
      <c r="B26">
        <f t="shared" si="0"/>
        <v>-8.8726483317339608E-2</v>
      </c>
      <c r="C26">
        <f t="shared" si="1"/>
        <v>-0.69693231185208682</v>
      </c>
      <c r="D26" s="2">
        <f t="shared" si="2"/>
        <v>-1.8915153969507281</v>
      </c>
      <c r="E26">
        <f t="shared" si="3"/>
        <v>0.10102906957869116</v>
      </c>
      <c r="F26">
        <f t="shared" si="4"/>
        <v>0.33060106993228244</v>
      </c>
      <c r="G26">
        <f t="shared" si="5"/>
        <v>-0.16490105480258854</v>
      </c>
      <c r="H26">
        <f t="shared" si="6"/>
        <v>-0.69842651047972992</v>
      </c>
      <c r="I26">
        <f t="shared" si="7"/>
        <v>-0.27735009811261457</v>
      </c>
      <c r="J26">
        <f t="shared" si="8"/>
        <v>-0.48807110086925048</v>
      </c>
      <c r="K26">
        <f t="shared" si="9"/>
        <v>-0.81557241924964818</v>
      </c>
      <c r="L26" s="2">
        <f t="shared" si="10"/>
        <v>0.20208058113236238</v>
      </c>
      <c r="M26">
        <f t="shared" si="11"/>
        <v>-0.79133990899673712</v>
      </c>
    </row>
    <row r="27" spans="1:13" x14ac:dyDescent="0.25">
      <c r="A27" t="s">
        <v>14</v>
      </c>
      <c r="B27">
        <f t="shared" si="0"/>
        <v>-0.54876211530724317</v>
      </c>
      <c r="C27">
        <f t="shared" si="1"/>
        <v>-0.53417566417405482</v>
      </c>
      <c r="D27" s="2">
        <f t="shared" si="2"/>
        <v>0.34632804609106554</v>
      </c>
      <c r="E27">
        <f t="shared" si="3"/>
        <v>0.99412604465431553</v>
      </c>
      <c r="F27">
        <f t="shared" si="4"/>
        <v>-0.53980054309373138</v>
      </c>
      <c r="G27">
        <f t="shared" si="5"/>
        <v>-0.92373776716848188</v>
      </c>
      <c r="H27">
        <f t="shared" si="6"/>
        <v>1.2140916232665782</v>
      </c>
      <c r="I27">
        <f t="shared" si="7"/>
        <v>-0.27735009811261457</v>
      </c>
      <c r="J27">
        <f t="shared" si="8"/>
        <v>1.0981599769558135</v>
      </c>
      <c r="K27">
        <f t="shared" si="9"/>
        <v>0.69906207364255568</v>
      </c>
      <c r="L27" s="2">
        <f t="shared" si="10"/>
        <v>-0.61614908263067536</v>
      </c>
      <c r="M27">
        <f t="shared" si="11"/>
        <v>-0.79133990899673712</v>
      </c>
    </row>
    <row r="28" spans="1:13" x14ac:dyDescent="0.25">
      <c r="A28" t="s">
        <v>5</v>
      </c>
      <c r="B28">
        <f t="shared" si="0"/>
        <v>-0.15284814352987072</v>
      </c>
      <c r="C28">
        <f t="shared" si="1"/>
        <v>1.1259421421418707</v>
      </c>
      <c r="D28" s="2">
        <f t="shared" si="2"/>
        <v>0.69183831639443061</v>
      </c>
      <c r="E28">
        <f t="shared" si="3"/>
        <v>-0.52939232459233865</v>
      </c>
      <c r="F28">
        <f t="shared" si="4"/>
        <v>1.3528935484130569</v>
      </c>
      <c r="G28">
        <f t="shared" si="5"/>
        <v>0.57496473975415741</v>
      </c>
      <c r="H28">
        <f t="shared" si="6"/>
        <v>-0.69842651047972992</v>
      </c>
      <c r="I28">
        <f t="shared" si="7"/>
        <v>-0.27735009811261457</v>
      </c>
      <c r="J28">
        <f t="shared" si="8"/>
        <v>-0.48807110086925048</v>
      </c>
      <c r="K28">
        <f t="shared" si="9"/>
        <v>2.2136965665347597</v>
      </c>
      <c r="L28" s="2">
        <f t="shared" si="10"/>
        <v>0.52406910622430158</v>
      </c>
      <c r="M28">
        <f t="shared" si="11"/>
        <v>1.6292292244050472</v>
      </c>
    </row>
    <row r="29" spans="1:13" x14ac:dyDescent="0.25">
      <c r="A29" t="s">
        <v>15</v>
      </c>
      <c r="B29">
        <f t="shared" si="0"/>
        <v>-0.44363241658669778</v>
      </c>
      <c r="C29">
        <f t="shared" si="1"/>
        <v>-0.71863319820915772</v>
      </c>
      <c r="D29" s="2">
        <f t="shared" si="2"/>
        <v>-0.5732608271778884</v>
      </c>
      <c r="E29">
        <f t="shared" si="3"/>
        <v>2.5701795300818886</v>
      </c>
      <c r="F29">
        <f t="shared" si="4"/>
        <v>-1.5234279801259483</v>
      </c>
      <c r="G29">
        <f t="shared" si="5"/>
        <v>-1.4233052694760284</v>
      </c>
      <c r="H29">
        <f t="shared" si="6"/>
        <v>1.2140916232665782</v>
      </c>
      <c r="I29">
        <f t="shared" si="7"/>
        <v>-0.27735009811261457</v>
      </c>
      <c r="J29">
        <f t="shared" si="8"/>
        <v>1.0981599769558135</v>
      </c>
      <c r="K29">
        <f t="shared" si="9"/>
        <v>0.69906207364255568</v>
      </c>
      <c r="L29" s="2">
        <f t="shared" si="10"/>
        <v>-1.4798359499361076</v>
      </c>
      <c r="M29">
        <f t="shared" si="11"/>
        <v>-0.79133990899673712</v>
      </c>
    </row>
    <row r="30" spans="1:13" x14ac:dyDescent="0.25">
      <c r="A30" t="s">
        <v>6</v>
      </c>
      <c r="B30">
        <f t="shared" si="0"/>
        <v>-4.5481642708888326E-2</v>
      </c>
      <c r="C30">
        <f t="shared" si="1"/>
        <v>-0.61012876642380309</v>
      </c>
      <c r="D30" s="2">
        <f t="shared" si="2"/>
        <v>1.8612576928058202</v>
      </c>
      <c r="E30">
        <f t="shared" si="3"/>
        <v>-0.45058965032095982</v>
      </c>
      <c r="F30">
        <f t="shared" si="4"/>
        <v>0.5833435439523208</v>
      </c>
      <c r="G30">
        <f t="shared" si="5"/>
        <v>0.77099755711534657</v>
      </c>
      <c r="H30">
        <f t="shared" si="6"/>
        <v>-0.69842651047972992</v>
      </c>
      <c r="I30">
        <f t="shared" si="7"/>
        <v>-0.27735009811261457</v>
      </c>
      <c r="J30">
        <f t="shared" si="8"/>
        <v>-0.48807110086925048</v>
      </c>
      <c r="K30">
        <f t="shared" si="9"/>
        <v>-0.81557241924964818</v>
      </c>
      <c r="L30" s="2">
        <f t="shared" si="10"/>
        <v>1.5108692331237088</v>
      </c>
      <c r="M30">
        <f t="shared" si="11"/>
        <v>1.6292292244050472</v>
      </c>
    </row>
    <row r="31" spans="1:13" x14ac:dyDescent="0.25">
      <c r="A31" t="s">
        <v>70</v>
      </c>
      <c r="B31">
        <f t="shared" si="0"/>
        <v>3.2388894414329683</v>
      </c>
      <c r="C31">
        <f t="shared" si="1"/>
        <v>1.4080536647837927</v>
      </c>
      <c r="D31" s="2">
        <f t="shared" si="2"/>
        <v>1.3031257177003843</v>
      </c>
      <c r="E31">
        <f t="shared" si="3"/>
        <v>0.94159092847339665</v>
      </c>
      <c r="F31">
        <f t="shared" si="4"/>
        <v>-2.0148911542952881</v>
      </c>
      <c r="G31">
        <f t="shared" si="5"/>
        <v>-1.3284506804302916</v>
      </c>
      <c r="H31">
        <f t="shared" si="6"/>
        <v>2.068995171088118</v>
      </c>
      <c r="I31">
        <f t="shared" si="7"/>
        <v>-0.27735009811261457</v>
      </c>
      <c r="J31">
        <f t="shared" si="8"/>
        <v>2.6843910547808774</v>
      </c>
      <c r="K31">
        <f t="shared" si="9"/>
        <v>0.69906207364255568</v>
      </c>
      <c r="L31" s="2">
        <f t="shared" si="10"/>
        <v>-1.4798359499361076</v>
      </c>
      <c r="M31">
        <f t="shared" si="11"/>
        <v>-0.79133990899673712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0" sqref="A20:M22"/>
    </sheetView>
  </sheetViews>
  <sheetFormatPr defaultRowHeight="15" x14ac:dyDescent="0.25"/>
  <cols>
    <col min="1" max="1" width="19.42578125" bestFit="1" customWidth="1"/>
    <col min="2" max="2" width="31.140625" bestFit="1" customWidth="1"/>
    <col min="3" max="3" width="16.7109375" bestFit="1" customWidth="1"/>
    <col min="4" max="4" width="62.28515625" bestFit="1" customWidth="1"/>
    <col min="5" max="6" width="12.7109375" bestFit="1" customWidth="1"/>
    <col min="7" max="7" width="12" bestFit="1" customWidth="1"/>
    <col min="8" max="8" width="12.7109375" bestFit="1" customWidth="1"/>
    <col min="9" max="9" width="21.42578125" bestFit="1" customWidth="1"/>
    <col min="10" max="10" width="24.28515625" bestFit="1" customWidth="1"/>
  </cols>
  <sheetData>
    <row r="1" spans="1:11" x14ac:dyDescent="0.25">
      <c r="B1" t="s">
        <v>64</v>
      </c>
      <c r="C1" t="s">
        <v>52</v>
      </c>
      <c r="D1" t="s">
        <v>66</v>
      </c>
      <c r="E1" t="s">
        <v>17</v>
      </c>
      <c r="F1" t="s">
        <v>8</v>
      </c>
      <c r="G1" t="s">
        <v>18</v>
      </c>
      <c r="H1" t="s">
        <v>19</v>
      </c>
      <c r="I1" t="s">
        <v>20</v>
      </c>
      <c r="J1" t="s">
        <v>21</v>
      </c>
      <c r="K1" t="s">
        <v>16</v>
      </c>
    </row>
    <row r="2" spans="1:11" x14ac:dyDescent="0.25">
      <c r="A2" t="s">
        <v>1</v>
      </c>
      <c r="B2">
        <v>-0.29674907865799277</v>
      </c>
      <c r="C2">
        <v>1.5274085397476829</v>
      </c>
      <c r="D2">
        <v>-0.81833546358739317</v>
      </c>
      <c r="E2">
        <v>0.30360915523111293</v>
      </c>
      <c r="F2">
        <v>1.2199759452651666</v>
      </c>
      <c r="G2">
        <v>-0.69842651047972992</v>
      </c>
      <c r="H2">
        <v>-0.27735009811261457</v>
      </c>
      <c r="I2">
        <v>-0.48807110086925048</v>
      </c>
      <c r="J2">
        <v>-0.81557241924964818</v>
      </c>
      <c r="K2">
        <v>-0.18619762564629111</v>
      </c>
    </row>
    <row r="3" spans="1:11" x14ac:dyDescent="0.25">
      <c r="A3" t="s">
        <v>3</v>
      </c>
      <c r="B3">
        <v>2.0876819604079833E-2</v>
      </c>
      <c r="C3">
        <v>1.5274085397476829</v>
      </c>
      <c r="D3">
        <v>-0.29298430177820212</v>
      </c>
      <c r="E3">
        <v>9.1529825436212381E-2</v>
      </c>
      <c r="F3">
        <v>0.39157920093239978</v>
      </c>
      <c r="G3">
        <v>-0.69842651047972992</v>
      </c>
      <c r="H3">
        <v>-0.27735009811261457</v>
      </c>
      <c r="I3">
        <v>-0.48807110086925048</v>
      </c>
      <c r="J3">
        <v>-0.81557241924964818</v>
      </c>
      <c r="K3">
        <v>1.6292292244050472</v>
      </c>
    </row>
    <row r="4" spans="1:11" x14ac:dyDescent="0.25">
      <c r="A4" t="s">
        <v>11</v>
      </c>
      <c r="B4">
        <v>-0.14837453932899639</v>
      </c>
      <c r="C4">
        <v>4.0897824288324794E-2</v>
      </c>
      <c r="D4">
        <v>-0.26671674368774312</v>
      </c>
      <c r="E4">
        <v>1.5382263445495261</v>
      </c>
      <c r="F4">
        <v>0.29040097261694742</v>
      </c>
      <c r="G4">
        <v>-0.69842651047972992</v>
      </c>
      <c r="H4">
        <v>-0.27735009811261457</v>
      </c>
      <c r="I4">
        <v>-0.48807110086925048</v>
      </c>
      <c r="J4">
        <v>-0.81557241924964818</v>
      </c>
      <c r="K4">
        <v>-0.79133990899673712</v>
      </c>
    </row>
    <row r="5" spans="1:11" x14ac:dyDescent="0.25">
      <c r="A5" t="s">
        <v>12</v>
      </c>
      <c r="B5">
        <v>-0.11258570572200242</v>
      </c>
      <c r="C5">
        <v>-0.93564206177986708</v>
      </c>
      <c r="D5">
        <v>-0.2404491855972832</v>
      </c>
      <c r="E5">
        <v>-0.11879678262484608</v>
      </c>
      <c r="F5">
        <v>-0.66446855711013497</v>
      </c>
      <c r="G5">
        <v>0.17463026463463671</v>
      </c>
      <c r="H5">
        <v>-0.27735009811261457</v>
      </c>
      <c r="I5">
        <v>-0.48807110086925048</v>
      </c>
      <c r="J5">
        <v>0.69906207364255568</v>
      </c>
      <c r="K5">
        <v>-0.18619762564629111</v>
      </c>
    </row>
    <row r="6" spans="1:11" x14ac:dyDescent="0.25">
      <c r="A6" t="s">
        <v>4</v>
      </c>
      <c r="B6">
        <v>-0.42872040258378363</v>
      </c>
      <c r="C6">
        <v>-0.631829652780874</v>
      </c>
      <c r="D6">
        <v>-5.6576278964066529E-2</v>
      </c>
      <c r="E6">
        <v>-0.6106105011409545</v>
      </c>
      <c r="F6">
        <v>-1.1071233059902394</v>
      </c>
      <c r="G6">
        <v>0.91560340158192843</v>
      </c>
      <c r="H6">
        <v>-0.27735009811261457</v>
      </c>
      <c r="I6">
        <v>-0.48807110086925048</v>
      </c>
      <c r="J6">
        <v>0.69906207364255568</v>
      </c>
      <c r="K6">
        <v>-0.18619762564629111</v>
      </c>
    </row>
    <row r="7" spans="1:11" x14ac:dyDescent="0.25">
      <c r="A7" t="s">
        <v>2</v>
      </c>
      <c r="B7">
        <v>-0.19907538693890472</v>
      </c>
      <c r="C7">
        <v>-0.84883851635158336</v>
      </c>
      <c r="D7">
        <v>-0.63446255695417653</v>
      </c>
      <c r="E7">
        <v>0.23290436048792057</v>
      </c>
      <c r="F7">
        <v>0.8532048676216516</v>
      </c>
      <c r="G7">
        <v>-0.69842651047972992</v>
      </c>
      <c r="H7">
        <v>-0.27735009811261457</v>
      </c>
      <c r="I7">
        <v>-0.48807110086925048</v>
      </c>
      <c r="J7">
        <v>-0.81557241924964818</v>
      </c>
      <c r="K7">
        <v>0.41894465770415495</v>
      </c>
    </row>
    <row r="8" spans="1:11" x14ac:dyDescent="0.25">
      <c r="A8" t="s">
        <v>0</v>
      </c>
      <c r="B8">
        <v>-0.79481034635532788</v>
      </c>
      <c r="C8">
        <v>-0.6535305391379449</v>
      </c>
      <c r="D8">
        <v>-1.3174190673061248</v>
      </c>
      <c r="E8">
        <v>0.37441911327833627</v>
      </c>
      <c r="F8">
        <v>1.5108633516720924</v>
      </c>
      <c r="G8">
        <v>-0.69842651047972992</v>
      </c>
      <c r="H8">
        <v>3.3282011773513744</v>
      </c>
      <c r="I8">
        <v>-0.48807110086925048</v>
      </c>
      <c r="J8">
        <v>-0.81557241924964818</v>
      </c>
      <c r="K8">
        <v>-0.79133990899673712</v>
      </c>
    </row>
    <row r="9" spans="1:11" x14ac:dyDescent="0.25">
      <c r="A9" t="s">
        <v>13</v>
      </c>
      <c r="B9">
        <v>-8.8726483317339608E-2</v>
      </c>
      <c r="C9">
        <v>-0.69693231185208682</v>
      </c>
      <c r="D9">
        <v>0.10102906957869116</v>
      </c>
      <c r="E9">
        <v>0.33060106993228244</v>
      </c>
      <c r="F9">
        <v>-0.16490105480258854</v>
      </c>
      <c r="G9">
        <v>-0.69842651047972992</v>
      </c>
      <c r="H9">
        <v>-0.27735009811261457</v>
      </c>
      <c r="I9">
        <v>-0.48807110086925048</v>
      </c>
      <c r="J9">
        <v>-0.81557241924964818</v>
      </c>
      <c r="K9">
        <v>-0.79133990899673712</v>
      </c>
    </row>
    <row r="10" spans="1:11" x14ac:dyDescent="0.25">
      <c r="A10" t="s">
        <v>14</v>
      </c>
      <c r="B10">
        <v>-0.54876211530724317</v>
      </c>
      <c r="C10">
        <v>-0.53417566417405482</v>
      </c>
      <c r="D10">
        <v>0.99412604465431553</v>
      </c>
      <c r="E10">
        <v>-0.53980054309373138</v>
      </c>
      <c r="F10">
        <v>-0.92373776716848188</v>
      </c>
      <c r="G10">
        <v>1.2140916232665782</v>
      </c>
      <c r="H10">
        <v>-0.27735009811261457</v>
      </c>
      <c r="I10">
        <v>1.0981599769558135</v>
      </c>
      <c r="J10">
        <v>0.69906207364255568</v>
      </c>
      <c r="K10">
        <v>-0.79133990899673712</v>
      </c>
    </row>
    <row r="11" spans="1:11" x14ac:dyDescent="0.25">
      <c r="A11" t="s">
        <v>5</v>
      </c>
      <c r="B11">
        <v>-0.15284814352987072</v>
      </c>
      <c r="C11">
        <v>1.1259421421418707</v>
      </c>
      <c r="D11">
        <v>-0.52939232459233865</v>
      </c>
      <c r="E11">
        <v>1.3528935484130569</v>
      </c>
      <c r="F11">
        <v>0.57496473975415741</v>
      </c>
      <c r="G11">
        <v>-0.69842651047972992</v>
      </c>
      <c r="H11">
        <v>-0.27735009811261457</v>
      </c>
      <c r="I11">
        <v>-0.48807110086925048</v>
      </c>
      <c r="J11">
        <v>2.2136965665347597</v>
      </c>
      <c r="K11">
        <v>1.6292292244050472</v>
      </c>
    </row>
    <row r="12" spans="1:11" x14ac:dyDescent="0.25">
      <c r="A12" t="s">
        <v>15</v>
      </c>
      <c r="B12">
        <v>-0.44363241658669778</v>
      </c>
      <c r="C12">
        <v>-0.71863319820915772</v>
      </c>
      <c r="D12">
        <v>2.5701795300818886</v>
      </c>
      <c r="E12">
        <v>-1.5234279801259483</v>
      </c>
      <c r="F12">
        <v>-1.4233052694760284</v>
      </c>
      <c r="G12">
        <v>1.2140916232665782</v>
      </c>
      <c r="H12">
        <v>-0.27735009811261457</v>
      </c>
      <c r="I12">
        <v>1.0981599769558099</v>
      </c>
      <c r="J12">
        <v>0.69906207364255568</v>
      </c>
      <c r="K12">
        <v>-0.79133990899673712</v>
      </c>
    </row>
    <row r="13" spans="1:11" x14ac:dyDescent="0.25">
      <c r="A13" t="s">
        <v>6</v>
      </c>
      <c r="B13">
        <v>-4.5481642708888326E-2</v>
      </c>
      <c r="C13">
        <v>-0.61012876642380309</v>
      </c>
      <c r="D13">
        <v>-0.45058965032095982</v>
      </c>
      <c r="E13">
        <v>0.5833435439523208</v>
      </c>
      <c r="F13">
        <v>0.77099755711534657</v>
      </c>
      <c r="G13">
        <v>-0.69842651047972992</v>
      </c>
      <c r="H13">
        <v>-0.27735009811261457</v>
      </c>
      <c r="I13">
        <v>-0.48807110086925048</v>
      </c>
      <c r="J13">
        <v>-0.81557241924964818</v>
      </c>
      <c r="K13">
        <v>1.6292292244050472</v>
      </c>
    </row>
    <row r="14" spans="1:11" x14ac:dyDescent="0.25">
      <c r="A14" t="s">
        <v>70</v>
      </c>
      <c r="B14">
        <v>3.2388894414329683</v>
      </c>
      <c r="C14">
        <v>1.4080536647837927</v>
      </c>
      <c r="D14">
        <v>0.94159092847339665</v>
      </c>
      <c r="E14">
        <v>-2.0148911542952881</v>
      </c>
      <c r="F14">
        <v>-1.3284506804302916</v>
      </c>
      <c r="G14">
        <v>2.068995171088118</v>
      </c>
      <c r="H14">
        <v>-0.27735009811261457</v>
      </c>
      <c r="I14">
        <v>2.6843910547808774</v>
      </c>
      <c r="J14">
        <v>0.69906207364255568</v>
      </c>
      <c r="K14">
        <v>-0.79133990899673712</v>
      </c>
    </row>
    <row r="16" spans="1:11" x14ac:dyDescent="0.25">
      <c r="A16" s="7"/>
      <c r="B16" s="16" t="s">
        <v>62</v>
      </c>
      <c r="C16" s="16" t="s">
        <v>63</v>
      </c>
      <c r="D16" s="17" t="s">
        <v>65</v>
      </c>
      <c r="E16" s="17" t="s">
        <v>17</v>
      </c>
      <c r="F16" s="17" t="s">
        <v>8</v>
      </c>
      <c r="G16" s="17" t="s">
        <v>18</v>
      </c>
      <c r="H16" s="16" t="s">
        <v>19</v>
      </c>
      <c r="I16" s="17" t="s">
        <v>67</v>
      </c>
      <c r="J16" s="16" t="s">
        <v>68</v>
      </c>
      <c r="K16" s="16" t="s">
        <v>16</v>
      </c>
    </row>
    <row r="17" spans="1:11" x14ac:dyDescent="0.25">
      <c r="A17" s="16" t="s">
        <v>62</v>
      </c>
      <c r="B17" s="7"/>
      <c r="C17" s="6">
        <f>CORREL(C2:C14,B2:B14)</f>
        <v>0.47726319818042751</v>
      </c>
      <c r="D17" s="6">
        <f>CORREL(D2:D14,$B$2:$B$14)</f>
        <v>0.24645249213724124</v>
      </c>
      <c r="E17" s="6">
        <f t="shared" ref="E17:K17" si="0">CORREL(E2:E14,$B$2:$B$14)</f>
        <v>-0.51681812860992948</v>
      </c>
      <c r="F17" s="6">
        <f t="shared" si="0"/>
        <v>-0.37423929123501909</v>
      </c>
      <c r="G17" s="6">
        <f t="shared" si="0"/>
        <v>0.52292825495849682</v>
      </c>
      <c r="H17" s="6">
        <f t="shared" si="0"/>
        <v>-0.23881078817111898</v>
      </c>
      <c r="I17" s="8">
        <f t="shared" si="0"/>
        <v>0.72509059427725442</v>
      </c>
      <c r="J17" s="6">
        <f t="shared" si="0"/>
        <v>0.1766433028759678</v>
      </c>
      <c r="K17" s="6">
        <f t="shared" si="0"/>
        <v>-9.8134805958466048E-2</v>
      </c>
    </row>
    <row r="18" spans="1:11" x14ac:dyDescent="0.25">
      <c r="A18" s="16" t="s">
        <v>63</v>
      </c>
      <c r="B18" s="6"/>
      <c r="C18" s="7"/>
      <c r="D18" s="6">
        <f>CORREL(D2:D14,$C$2:$C$14)</f>
        <v>-0.12432485041661412</v>
      </c>
      <c r="E18" s="6">
        <f t="shared" ref="E18:K18" si="1">CORREL(E2:E14,$C$2:$C$14)</f>
        <v>1.7002275951616515E-2</v>
      </c>
      <c r="F18" s="6">
        <f t="shared" si="1"/>
        <v>0.16838386252127741</v>
      </c>
      <c r="G18" s="6">
        <f t="shared" si="1"/>
        <v>-2.8000168893914809E-2</v>
      </c>
      <c r="H18" s="6">
        <f t="shared" si="1"/>
        <v>-0.19636148907862247</v>
      </c>
      <c r="I18" s="6">
        <f t="shared" si="1"/>
        <v>0.20664605104701148</v>
      </c>
      <c r="J18" s="6">
        <f t="shared" si="1"/>
        <v>0.10598116816913401</v>
      </c>
      <c r="K18" s="6">
        <f t="shared" si="1"/>
        <v>0.32451498535168438</v>
      </c>
    </row>
    <row r="19" spans="1:11" x14ac:dyDescent="0.25">
      <c r="A19" s="17" t="s">
        <v>65</v>
      </c>
      <c r="B19" s="6"/>
      <c r="C19" s="6"/>
      <c r="D19" s="7"/>
      <c r="E19" s="8">
        <f>CORREL(E2:E14,$D$2:$D$14)</f>
        <v>-0.71320359208300232</v>
      </c>
      <c r="F19" s="8">
        <f t="shared" ref="F19:K19" si="2">CORREL(F2:F14,$D$2:$D$14)</f>
        <v>-0.83297116844710972</v>
      </c>
      <c r="G19" s="8">
        <f t="shared" si="2"/>
        <v>0.76011138328361105</v>
      </c>
      <c r="H19" s="6">
        <f t="shared" si="2"/>
        <v>-0.39583516653718154</v>
      </c>
      <c r="I19" s="8">
        <f t="shared" si="2"/>
        <v>0.7200811550164169</v>
      </c>
      <c r="J19" s="6">
        <f t="shared" si="2"/>
        <v>0.39760245842264913</v>
      </c>
      <c r="K19" s="6">
        <f t="shared" si="2"/>
        <v>-0.37701126473932267</v>
      </c>
    </row>
    <row r="20" spans="1:11" x14ac:dyDescent="0.25">
      <c r="A20" s="17" t="s">
        <v>17</v>
      </c>
      <c r="B20" s="6"/>
      <c r="C20" s="6"/>
      <c r="D20" s="6"/>
      <c r="E20" s="7"/>
      <c r="F20" s="8">
        <f t="shared" ref="F20:K20" si="3">CORREL(F2:F14,$E$2:$E$14)</f>
        <v>0.74075294806574443</v>
      </c>
      <c r="G20" s="8">
        <f t="shared" si="3"/>
        <v>-0.88427294837576476</v>
      </c>
      <c r="H20" s="6">
        <f t="shared" si="3"/>
        <v>0.11249894261990015</v>
      </c>
      <c r="I20" s="8">
        <f t="shared" si="3"/>
        <v>-0.80541026157851436</v>
      </c>
      <c r="J20" s="6">
        <f t="shared" si="3"/>
        <v>-0.2652806411491338</v>
      </c>
      <c r="K20" s="6">
        <f t="shared" si="3"/>
        <v>0.41104684268598735</v>
      </c>
    </row>
    <row r="21" spans="1:11" x14ac:dyDescent="0.25">
      <c r="A21" s="17" t="s">
        <v>8</v>
      </c>
      <c r="B21" s="6"/>
      <c r="C21" s="6"/>
      <c r="D21" s="6"/>
      <c r="E21" s="6"/>
      <c r="F21" s="7"/>
      <c r="G21" s="8">
        <f>CORREL(G2:G14,$F$2:$F$14)</f>
        <v>-0.8776828743355235</v>
      </c>
      <c r="H21" s="6">
        <f>CORREL(H2:H14,$F$2:$F$14)</f>
        <v>0.45395794038942594</v>
      </c>
      <c r="I21" s="6">
        <f>CORREL(I2:I14,$F$2:$F$14)</f>
        <v>-0.6614510095859325</v>
      </c>
      <c r="J21" s="6">
        <f>CORREL(J2:J14,$F$2:$F$14)</f>
        <v>-0.54238507095101585</v>
      </c>
      <c r="K21" s="6">
        <f>CORREL(K2:K14,$F$2:$F$14)</f>
        <v>0.40872115708744228</v>
      </c>
    </row>
    <row r="22" spans="1:11" x14ac:dyDescent="0.25">
      <c r="A22" s="17" t="s">
        <v>18</v>
      </c>
      <c r="B22" s="6"/>
      <c r="C22" s="6"/>
      <c r="D22" s="6"/>
      <c r="E22" s="6"/>
      <c r="F22" s="6"/>
      <c r="G22" s="7"/>
      <c r="H22" s="6">
        <f>CORREL(H2:H14,$G$2:$G$14)</f>
        <v>-0.20985104963983775</v>
      </c>
      <c r="I22" s="8">
        <f>CORREL(I2:I14,$G$2:$G$14)</f>
        <v>0.86795571740041388</v>
      </c>
      <c r="J22" s="6">
        <f>CORREL(J2:J14,$G$2:$G$14)</f>
        <v>0.52893044176146864</v>
      </c>
      <c r="K22" s="6">
        <f>CORREL(K2:K14,$G$2:$G$14)</f>
        <v>-0.47333039245024999</v>
      </c>
    </row>
    <row r="23" spans="1:11" x14ac:dyDescent="0.25">
      <c r="A23" s="16" t="s">
        <v>19</v>
      </c>
      <c r="B23" s="6"/>
      <c r="C23" s="6"/>
      <c r="D23" s="6"/>
      <c r="E23" s="6"/>
      <c r="F23" s="6"/>
      <c r="G23" s="6"/>
      <c r="H23" s="7"/>
      <c r="I23" s="6">
        <f>CORREL(I2:I14,$H$2:$H$14)</f>
        <v>-0.14664711502135327</v>
      </c>
      <c r="J23" s="6">
        <f>CORREL(J2:J14,$H$2:$H$14)</f>
        <v>-0.24504901470490176</v>
      </c>
      <c r="K23" s="6">
        <f>CORREL(K2:K14,$H$2:$H$14)</f>
        <v>-0.23776805151739516</v>
      </c>
    </row>
    <row r="24" spans="1:11" x14ac:dyDescent="0.25">
      <c r="A24" s="16" t="s">
        <v>67</v>
      </c>
      <c r="B24" s="6"/>
      <c r="C24" s="6"/>
      <c r="D24" s="6"/>
      <c r="E24" s="6"/>
      <c r="F24" s="6"/>
      <c r="G24" s="6"/>
      <c r="H24" s="6"/>
      <c r="I24" s="7"/>
      <c r="J24" s="6">
        <f>CORREL(J2:J14,$I$2:$I$14)</f>
        <v>0.36962466218021839</v>
      </c>
      <c r="K24" s="6">
        <f>CORREL(K2:K14,$I$2:$I$14)</f>
        <v>-0.418415985591294</v>
      </c>
    </row>
    <row r="25" spans="1:11" x14ac:dyDescent="0.25">
      <c r="A25" s="16" t="s">
        <v>68</v>
      </c>
      <c r="B25" s="6"/>
      <c r="C25" s="6"/>
      <c r="D25" s="6"/>
      <c r="E25" s="6"/>
      <c r="F25" s="6"/>
      <c r="G25" s="6"/>
      <c r="H25" s="6"/>
      <c r="I25" s="6"/>
      <c r="J25" s="7"/>
      <c r="K25" s="6">
        <f>CORREL(K2:K14,$J$2:$J$14)</f>
        <v>6.462989186007348E-2</v>
      </c>
    </row>
    <row r="26" spans="1:11" x14ac:dyDescent="0.25">
      <c r="A26" s="16" t="s">
        <v>16</v>
      </c>
      <c r="B26" s="6"/>
      <c r="C26" s="6"/>
      <c r="D26" s="6"/>
      <c r="E26" s="6"/>
      <c r="F26" s="6"/>
      <c r="G26" s="6"/>
      <c r="H26" s="6"/>
      <c r="I26" s="6"/>
      <c r="J26" s="6"/>
      <c r="K2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H1" workbookViewId="0">
      <selection activeCell="A20" sqref="A20:M22"/>
    </sheetView>
  </sheetViews>
  <sheetFormatPr defaultRowHeight="15" x14ac:dyDescent="0.25"/>
  <cols>
    <col min="8" max="8" width="19.140625" bestFit="1" customWidth="1"/>
    <col min="9" max="9" width="31.140625" bestFit="1" customWidth="1"/>
    <col min="10" max="10" width="16.7109375" bestFit="1" customWidth="1"/>
    <col min="11" max="11" width="13.7109375" bestFit="1" customWidth="1"/>
    <col min="12" max="13" width="24.28515625" bestFit="1" customWidth="1"/>
    <col min="14" max="14" width="16.140625" bestFit="1" customWidth="1"/>
    <col min="15" max="15" width="20.85546875" bestFit="1" customWidth="1"/>
    <col min="16" max="16" width="19.140625" bestFit="1" customWidth="1"/>
  </cols>
  <sheetData>
    <row r="1" spans="1:15" x14ac:dyDescent="0.25">
      <c r="A1" s="7"/>
      <c r="B1" s="16" t="s">
        <v>62</v>
      </c>
      <c r="C1" s="16" t="s">
        <v>63</v>
      </c>
      <c r="D1" s="17" t="s">
        <v>8</v>
      </c>
      <c r="E1" s="16" t="s">
        <v>19</v>
      </c>
      <c r="F1" s="16" t="s">
        <v>68</v>
      </c>
      <c r="G1" s="16" t="s">
        <v>16</v>
      </c>
    </row>
    <row r="2" spans="1:15" x14ac:dyDescent="0.25">
      <c r="A2" s="16" t="s">
        <v>62</v>
      </c>
      <c r="B2" s="7"/>
      <c r="C2" s="6">
        <v>0.47726319818042751</v>
      </c>
      <c r="D2" s="6">
        <v>-0.37423929123501909</v>
      </c>
      <c r="E2" s="6">
        <v>-0.23881078817111898</v>
      </c>
      <c r="F2" s="6">
        <v>0.1766433028759678</v>
      </c>
      <c r="G2" s="6">
        <v>-9.8134805958466048E-2</v>
      </c>
    </row>
    <row r="3" spans="1:15" x14ac:dyDescent="0.25">
      <c r="A3" s="16" t="s">
        <v>63</v>
      </c>
      <c r="B3" s="6">
        <v>0.47726319818042751</v>
      </c>
      <c r="C3" s="7"/>
      <c r="D3" s="6">
        <v>0.16838386252127741</v>
      </c>
      <c r="E3" s="6">
        <v>-0.19636148907862247</v>
      </c>
      <c r="F3" s="6">
        <v>0.10598116816913401</v>
      </c>
      <c r="G3" s="6">
        <v>0.32451498535168438</v>
      </c>
    </row>
    <row r="4" spans="1:15" x14ac:dyDescent="0.25">
      <c r="A4" s="17" t="s">
        <v>8</v>
      </c>
      <c r="B4" s="6">
        <v>-0.37423929123501909</v>
      </c>
      <c r="C4" s="6">
        <v>0.16838386252127741</v>
      </c>
      <c r="D4" s="7"/>
      <c r="E4" s="6">
        <v>0.45395794038942594</v>
      </c>
      <c r="F4" s="6">
        <v>-0.54238507095101585</v>
      </c>
      <c r="G4" s="6">
        <v>0.40872115708744228</v>
      </c>
    </row>
    <row r="5" spans="1:15" x14ac:dyDescent="0.25">
      <c r="A5" s="16" t="s">
        <v>19</v>
      </c>
      <c r="B5" s="6">
        <v>-0.23881078817111898</v>
      </c>
      <c r="C5" s="6">
        <v>-0.19636148907862247</v>
      </c>
      <c r="D5" s="6">
        <v>0.45395794038942594</v>
      </c>
      <c r="E5" s="7"/>
      <c r="F5" s="6">
        <v>-0.24504901470490176</v>
      </c>
      <c r="G5" s="6">
        <v>-0.23776805151739516</v>
      </c>
    </row>
    <row r="6" spans="1:15" x14ac:dyDescent="0.25">
      <c r="A6" s="16" t="s">
        <v>68</v>
      </c>
      <c r="B6" s="6">
        <v>0.1766433028759678</v>
      </c>
      <c r="C6" s="6">
        <v>0.10598116816913401</v>
      </c>
      <c r="D6" s="6">
        <v>-0.54238507095101585</v>
      </c>
      <c r="E6" s="6">
        <v>-0.24504901470490176</v>
      </c>
      <c r="F6" s="7"/>
      <c r="G6" s="6">
        <v>6.462989186007348E-2</v>
      </c>
    </row>
    <row r="7" spans="1:15" x14ac:dyDescent="0.25">
      <c r="A7" s="16" t="s">
        <v>16</v>
      </c>
      <c r="B7" s="6">
        <v>-9.8134805958466048E-2</v>
      </c>
      <c r="C7" s="6">
        <v>0.32451498535168438</v>
      </c>
      <c r="D7" s="6">
        <v>0.40872115708744228</v>
      </c>
      <c r="E7" s="6">
        <v>-0.23776805151739516</v>
      </c>
      <c r="F7" s="6">
        <v>6.462989186007348E-2</v>
      </c>
      <c r="G7" s="7"/>
    </row>
    <row r="9" spans="1:15" x14ac:dyDescent="0.25">
      <c r="I9" t="s">
        <v>8</v>
      </c>
      <c r="J9" t="s">
        <v>21</v>
      </c>
      <c r="K9" t="s">
        <v>16</v>
      </c>
      <c r="L9" s="15" t="s">
        <v>69</v>
      </c>
      <c r="M9" s="15" t="s">
        <v>72</v>
      </c>
      <c r="N9" s="15" t="s">
        <v>73</v>
      </c>
      <c r="O9" s="15" t="s">
        <v>76</v>
      </c>
    </row>
    <row r="10" spans="1:15" x14ac:dyDescent="0.25">
      <c r="H10" t="s">
        <v>1</v>
      </c>
      <c r="I10">
        <v>1.2199759452651666</v>
      </c>
      <c r="J10">
        <v>-0.81557241924964818</v>
      </c>
      <c r="K10">
        <v>-0.18619762564629111</v>
      </c>
      <c r="L10">
        <v>0.58536299034391404</v>
      </c>
      <c r="M10">
        <v>2.1725348399575091</v>
      </c>
      <c r="N10">
        <f>((-34.209*I10)+(-65.111*J10)+(103.15*K10)+25.444)</f>
        <v>17.606293592772829</v>
      </c>
      <c r="O10">
        <f>$L$29</f>
        <v>22.41819048615401</v>
      </c>
    </row>
    <row r="11" spans="1:15" x14ac:dyDescent="0.25">
      <c r="H11" t="s">
        <v>3</v>
      </c>
      <c r="I11">
        <v>0.39157920093239978</v>
      </c>
      <c r="J11">
        <v>-0.81557241924964818</v>
      </c>
      <c r="K11">
        <v>1.6292292244050472</v>
      </c>
      <c r="L11">
        <v>211.03566813513092</v>
      </c>
      <c r="M11">
        <v>4.6956754692161997</v>
      </c>
      <c r="N11">
        <f t="shared" ref="N11:N22" si="0">((-34.209*I11)+(-65.111*J11)+(103.15*K11)+25.444)</f>
        <v>233.206197402448</v>
      </c>
      <c r="O11">
        <f t="shared" ref="O11:O22" si="1">$L$29</f>
        <v>22.41819048615401</v>
      </c>
    </row>
    <row r="12" spans="1:15" x14ac:dyDescent="0.25">
      <c r="H12" t="s">
        <v>11</v>
      </c>
      <c r="I12">
        <v>0.29040097261694742</v>
      </c>
      <c r="J12">
        <v>-0.81557241924964818</v>
      </c>
      <c r="K12">
        <v>-0.79133990899673712</v>
      </c>
      <c r="L12">
        <v>19.047741307749288</v>
      </c>
      <c r="M12">
        <v>1.5113252478647483</v>
      </c>
      <c r="N12">
        <f t="shared" si="0"/>
        <v>-13.014302695502753</v>
      </c>
      <c r="O12">
        <f t="shared" si="1"/>
        <v>22.41819048615401</v>
      </c>
    </row>
    <row r="13" spans="1:15" x14ac:dyDescent="0.25">
      <c r="H13" t="s">
        <v>12</v>
      </c>
      <c r="I13">
        <v>-0.66446855711013497</v>
      </c>
      <c r="J13">
        <v>0.69906207364255568</v>
      </c>
      <c r="K13">
        <v>-0.18619762564629111</v>
      </c>
      <c r="L13">
        <v>-5.3142113240061803</v>
      </c>
      <c r="M13">
        <v>0.71826197176030504</v>
      </c>
      <c r="N13">
        <f t="shared" si="0"/>
        <v>-16.548110892174765</v>
      </c>
      <c r="O13">
        <f t="shared" si="1"/>
        <v>22.41819048615401</v>
      </c>
    </row>
    <row r="14" spans="1:15" x14ac:dyDescent="0.25">
      <c r="H14" t="s">
        <v>4</v>
      </c>
      <c r="I14">
        <v>-1.1071233059902394</v>
      </c>
      <c r="J14">
        <v>0.69906207364255568</v>
      </c>
      <c r="K14">
        <v>-0.18619762564629111</v>
      </c>
      <c r="L14">
        <v>-48.902465713135108</v>
      </c>
      <c r="M14">
        <v>3.8722946403833665</v>
      </c>
      <c r="N14">
        <f t="shared" si="0"/>
        <v>-1.4053345877352683</v>
      </c>
      <c r="O14">
        <f t="shared" si="1"/>
        <v>22.41819048615401</v>
      </c>
    </row>
    <row r="15" spans="1:15" x14ac:dyDescent="0.25">
      <c r="H15" t="s">
        <v>2</v>
      </c>
      <c r="I15">
        <v>0.8532048676216516</v>
      </c>
      <c r="J15">
        <v>-0.81557241924964818</v>
      </c>
      <c r="K15">
        <v>0.41894465770415495</v>
      </c>
      <c r="L15">
        <v>61.095589117682671</v>
      </c>
      <c r="M15">
        <v>1.4660401416441229</v>
      </c>
      <c r="N15">
        <f t="shared" si="0"/>
        <v>92.57359191547836</v>
      </c>
      <c r="O15">
        <f t="shared" si="1"/>
        <v>22.41819048615401</v>
      </c>
    </row>
    <row r="16" spans="1:15" x14ac:dyDescent="0.25">
      <c r="H16" t="s">
        <v>0</v>
      </c>
      <c r="I16">
        <v>1.5108633516720924</v>
      </c>
      <c r="J16">
        <v>-0.81557241924964818</v>
      </c>
      <c r="K16">
        <v>-0.79133990899673712</v>
      </c>
      <c r="L16">
        <v>-53.40084579776552</v>
      </c>
      <c r="M16">
        <v>3.7543253554665572</v>
      </c>
      <c r="N16">
        <f t="shared" si="0"/>
        <v>-54.765100220600203</v>
      </c>
      <c r="O16">
        <f t="shared" si="1"/>
        <v>22.41819048615401</v>
      </c>
    </row>
    <row r="17" spans="8:15" x14ac:dyDescent="0.25">
      <c r="H17" t="s">
        <v>13</v>
      </c>
      <c r="I17">
        <v>-0.16490105480258854</v>
      </c>
      <c r="J17">
        <v>-0.81557241924964818</v>
      </c>
      <c r="K17">
        <v>-0.79133990899673712</v>
      </c>
      <c r="L17">
        <v>-0.91473858093447491</v>
      </c>
      <c r="M17">
        <v>0.89803648830886296</v>
      </c>
      <c r="N17">
        <f t="shared" si="0"/>
        <v>2.5611243604921548</v>
      </c>
      <c r="O17">
        <f t="shared" si="1"/>
        <v>22.41819048615401</v>
      </c>
    </row>
    <row r="18" spans="8:15" x14ac:dyDescent="0.25">
      <c r="H18" t="s">
        <v>14</v>
      </c>
      <c r="I18">
        <v>-0.92373776716848188</v>
      </c>
      <c r="J18">
        <v>0.69906207364255568</v>
      </c>
      <c r="K18">
        <v>-0.79133990899673712</v>
      </c>
      <c r="L18">
        <v>-82.95563620269472</v>
      </c>
      <c r="M18">
        <v>2.8997934222536292</v>
      </c>
      <c r="N18">
        <f t="shared" si="0"/>
        <v>-70.099197012887288</v>
      </c>
      <c r="O18">
        <f t="shared" si="1"/>
        <v>22.41819048615401</v>
      </c>
    </row>
    <row r="19" spans="8:15" x14ac:dyDescent="0.25">
      <c r="H19" t="s">
        <v>5</v>
      </c>
      <c r="I19">
        <v>0.57496473975415741</v>
      </c>
      <c r="J19">
        <v>2.2136965665347597</v>
      </c>
      <c r="K19">
        <v>1.6292292244050472</v>
      </c>
      <c r="L19">
        <v>34.948126654705511</v>
      </c>
      <c r="M19">
        <v>3.0144846458794659</v>
      </c>
      <c r="N19">
        <f t="shared" si="0"/>
        <v>29.694028571485898</v>
      </c>
      <c r="O19">
        <f t="shared" si="1"/>
        <v>22.41819048615401</v>
      </c>
    </row>
    <row r="20" spans="8:15" x14ac:dyDescent="0.25">
      <c r="H20" t="s">
        <v>15</v>
      </c>
      <c r="I20">
        <v>-1.4233052694760284</v>
      </c>
      <c r="J20">
        <v>0.69906207364255568</v>
      </c>
      <c r="K20">
        <v>-0.79133990899673712</v>
      </c>
      <c r="L20">
        <v>-54.929740557091492</v>
      </c>
      <c r="M20">
        <v>6.578728808466626</v>
      </c>
      <c r="N20">
        <f t="shared" si="0"/>
        <v>-53.009492326448424</v>
      </c>
      <c r="O20">
        <f t="shared" si="1"/>
        <v>22.41819048615401</v>
      </c>
    </row>
    <row r="21" spans="8:15" x14ac:dyDescent="0.25">
      <c r="H21" t="s">
        <v>6</v>
      </c>
      <c r="I21">
        <v>0.77099755711534657</v>
      </c>
      <c r="J21">
        <v>-0.81557241924964818</v>
      </c>
      <c r="K21">
        <v>1.6292292244050472</v>
      </c>
      <c r="L21" s="3">
        <v>266.19745198429791</v>
      </c>
      <c r="M21">
        <v>6.7812966836757305</v>
      </c>
      <c r="N21">
        <f t="shared" si="0"/>
        <v>220.22667485578557</v>
      </c>
      <c r="O21">
        <f t="shared" si="1"/>
        <v>22.41819048615401</v>
      </c>
    </row>
    <row r="22" spans="8:15" x14ac:dyDescent="0.25">
      <c r="H22" t="s">
        <v>70</v>
      </c>
      <c r="I22">
        <v>-1.3284506804302916</v>
      </c>
      <c r="J22">
        <v>0.69906207364255568</v>
      </c>
      <c r="K22">
        <v>-0.79133990899673712</v>
      </c>
      <c r="L22">
        <v>-15.723895195171757</v>
      </c>
      <c r="M22">
        <v>3.8278520281500161</v>
      </c>
      <c r="N22">
        <f t="shared" si="0"/>
        <v>-56.254372963114037</v>
      </c>
      <c r="O22">
        <f t="shared" si="1"/>
        <v>22.41819048615401</v>
      </c>
    </row>
    <row r="24" spans="8:15" x14ac:dyDescent="0.25">
      <c r="H24" t="s">
        <v>22</v>
      </c>
    </row>
    <row r="25" spans="8:15" ht="15.75" thickBot="1" x14ac:dyDescent="0.3"/>
    <row r="26" spans="8:15" x14ac:dyDescent="0.25">
      <c r="H26" s="12" t="s">
        <v>23</v>
      </c>
      <c r="I26" s="12"/>
    </row>
    <row r="27" spans="8:15" x14ac:dyDescent="0.25">
      <c r="H27" s="9" t="s">
        <v>24</v>
      </c>
      <c r="I27" s="9">
        <v>0.96351767702086177</v>
      </c>
    </row>
    <row r="28" spans="8:15" x14ac:dyDescent="0.25">
      <c r="H28" s="9" t="s">
        <v>25</v>
      </c>
      <c r="I28" s="9">
        <v>0.92836631393167779</v>
      </c>
      <c r="K28" t="s">
        <v>75</v>
      </c>
      <c r="L28" t="s">
        <v>74</v>
      </c>
    </row>
    <row r="29" spans="8:15" x14ac:dyDescent="0.25">
      <c r="H29" s="9" t="s">
        <v>26</v>
      </c>
      <c r="I29" s="9">
        <v>0.9044884185755705</v>
      </c>
      <c r="K29" t="s">
        <v>77</v>
      </c>
      <c r="L29">
        <f>SQRT(((J40)^2)+((J41)^2)+((J42)^2)+((J43)^2))</f>
        <v>22.41819048615401</v>
      </c>
    </row>
    <row r="30" spans="8:15" x14ac:dyDescent="0.25">
      <c r="H30" s="9" t="s">
        <v>27</v>
      </c>
      <c r="I30" s="9">
        <v>31.883150278241242</v>
      </c>
    </row>
    <row r="31" spans="8:15" ht="15.75" thickBot="1" x14ac:dyDescent="0.3">
      <c r="H31" s="10" t="s">
        <v>28</v>
      </c>
      <c r="I31" s="10">
        <v>13</v>
      </c>
    </row>
    <row r="33" spans="8:16" ht="15.75" thickBot="1" x14ac:dyDescent="0.3">
      <c r="H33" t="s">
        <v>29</v>
      </c>
    </row>
    <row r="34" spans="8:16" x14ac:dyDescent="0.25">
      <c r="H34" s="11"/>
      <c r="I34" s="11" t="s">
        <v>34</v>
      </c>
      <c r="J34" s="11" t="s">
        <v>35</v>
      </c>
      <c r="K34" s="11" t="s">
        <v>36</v>
      </c>
      <c r="L34" s="11" t="s">
        <v>37</v>
      </c>
      <c r="M34" s="11" t="s">
        <v>38</v>
      </c>
    </row>
    <row r="35" spans="8:16" x14ac:dyDescent="0.25">
      <c r="H35" s="9" t="s">
        <v>30</v>
      </c>
      <c r="I35" s="9">
        <v>3</v>
      </c>
      <c r="J35" s="9">
        <v>118567.87489803355</v>
      </c>
      <c r="K35" s="9">
        <v>39522.624966011186</v>
      </c>
      <c r="L35" s="9">
        <v>38.879737936962819</v>
      </c>
      <c r="M35" s="9">
        <v>1.7688262330040819E-5</v>
      </c>
    </row>
    <row r="36" spans="8:16" x14ac:dyDescent="0.25">
      <c r="H36" s="9" t="s">
        <v>31</v>
      </c>
      <c r="I36" s="9">
        <v>9</v>
      </c>
      <c r="J36" s="9">
        <v>9148.8174449842318</v>
      </c>
      <c r="K36" s="9">
        <v>1016.5352716649146</v>
      </c>
      <c r="L36" s="9"/>
      <c r="M36" s="9"/>
    </row>
    <row r="37" spans="8:16" ht="15.75" thickBot="1" x14ac:dyDescent="0.3">
      <c r="H37" s="10" t="s">
        <v>32</v>
      </c>
      <c r="I37" s="10">
        <v>12</v>
      </c>
      <c r="J37" s="10">
        <v>127716.69234301778</v>
      </c>
      <c r="K37" s="10"/>
      <c r="L37" s="10"/>
      <c r="M37" s="10"/>
    </row>
    <row r="38" spans="8:16" ht="15.75" thickBot="1" x14ac:dyDescent="0.3"/>
    <row r="39" spans="8:16" x14ac:dyDescent="0.25">
      <c r="H39" s="11"/>
      <c r="I39" s="11" t="s">
        <v>39</v>
      </c>
      <c r="J39" s="11" t="s">
        <v>27</v>
      </c>
      <c r="K39" s="11" t="s">
        <v>40</v>
      </c>
      <c r="L39" s="11" t="s">
        <v>41</v>
      </c>
      <c r="M39" s="11" t="s">
        <v>42</v>
      </c>
      <c r="N39" s="11" t="s">
        <v>43</v>
      </c>
      <c r="O39" s="11" t="s">
        <v>44</v>
      </c>
      <c r="P39" s="11" t="s">
        <v>45</v>
      </c>
    </row>
    <row r="40" spans="8:16" x14ac:dyDescent="0.25">
      <c r="H40" s="9" t="s">
        <v>33</v>
      </c>
      <c r="I40" s="9">
        <v>25.443723601470069</v>
      </c>
      <c r="J40" s="9">
        <v>8.8427948578094426</v>
      </c>
      <c r="K40" s="9">
        <v>2.8773395753944975</v>
      </c>
      <c r="L40" s="9">
        <v>1.8256993937075042E-2</v>
      </c>
      <c r="M40" s="9">
        <v>5.4399318747212995</v>
      </c>
      <c r="N40" s="9">
        <v>45.447515328218842</v>
      </c>
      <c r="O40" s="9">
        <v>5.4399318747212995</v>
      </c>
      <c r="P40" s="9">
        <v>45.447515328218842</v>
      </c>
    </row>
    <row r="41" spans="8:16" x14ac:dyDescent="0.25">
      <c r="H41" s="9" t="s">
        <v>46</v>
      </c>
      <c r="I41" s="9">
        <v>-34.209313005155437</v>
      </c>
      <c r="J41" s="9">
        <v>12.91263653014828</v>
      </c>
      <c r="K41" s="9">
        <v>-2.6492895486745804</v>
      </c>
      <c r="L41" s="9">
        <v>2.650704808256462E-2</v>
      </c>
      <c r="M41" s="9">
        <v>-63.419726222440133</v>
      </c>
      <c r="N41" s="9">
        <v>-4.9988997878707409</v>
      </c>
      <c r="O41" s="9">
        <v>-63.419726222440133</v>
      </c>
      <c r="P41" s="9">
        <v>-4.9988997878707409</v>
      </c>
    </row>
    <row r="42" spans="8:16" x14ac:dyDescent="0.25">
      <c r="H42" s="9" t="s">
        <v>47</v>
      </c>
      <c r="I42" s="9">
        <v>-65.11103216932861</v>
      </c>
      <c r="J42" s="9">
        <v>11.809528087758231</v>
      </c>
      <c r="K42" s="9">
        <v>-5.5134321782783831</v>
      </c>
      <c r="L42" s="9">
        <v>3.7363989063469852E-4</v>
      </c>
      <c r="M42" s="9">
        <v>-91.826040722317487</v>
      </c>
      <c r="N42" s="9">
        <v>-38.396023616339733</v>
      </c>
      <c r="O42" s="9">
        <v>-91.826040722317487</v>
      </c>
      <c r="P42" s="9">
        <v>-38.396023616339733</v>
      </c>
    </row>
    <row r="43" spans="8:16" ht="15.75" thickBot="1" x14ac:dyDescent="0.3">
      <c r="H43" s="10" t="s">
        <v>48</v>
      </c>
      <c r="I43" s="10">
        <v>103.14921800086402</v>
      </c>
      <c r="J43" s="10">
        <v>10.871021477345849</v>
      </c>
      <c r="K43" s="10">
        <v>9.4884568313858058</v>
      </c>
      <c r="L43" s="10">
        <v>5.5299088915909719E-6</v>
      </c>
      <c r="M43" s="10">
        <v>78.557258898952981</v>
      </c>
      <c r="N43" s="10">
        <v>127.74117710277507</v>
      </c>
      <c r="O43" s="10">
        <v>78.557258898952981</v>
      </c>
      <c r="P43" s="10">
        <v>127.74117710277507</v>
      </c>
    </row>
    <row r="45" spans="8:16" x14ac:dyDescent="0.25">
      <c r="H45" t="s">
        <v>10</v>
      </c>
      <c r="I45" s="1">
        <v>0.73</v>
      </c>
      <c r="J45" s="1">
        <v>2</v>
      </c>
      <c r="K45" s="1">
        <v>1</v>
      </c>
    </row>
    <row r="46" spans="8:16" x14ac:dyDescent="0.25">
      <c r="H46" t="s">
        <v>9</v>
      </c>
      <c r="I46" s="1">
        <v>1.94</v>
      </c>
      <c r="J46" s="1">
        <v>2</v>
      </c>
      <c r="K46" s="1">
        <v>2</v>
      </c>
    </row>
    <row r="47" spans="8:16" x14ac:dyDescent="0.25">
      <c r="H47" t="s">
        <v>7</v>
      </c>
      <c r="I47" s="1">
        <v>4.57</v>
      </c>
      <c r="J47" s="1">
        <v>0</v>
      </c>
      <c r="K47" s="1">
        <v>1</v>
      </c>
    </row>
    <row r="48" spans="8:16" x14ac:dyDescent="0.25">
      <c r="H48" t="s">
        <v>55</v>
      </c>
      <c r="I48">
        <f>AVERAGE(I45:I47)</f>
        <v>2.4133333333333336</v>
      </c>
      <c r="J48">
        <f>AVERAGE(J45:J47)</f>
        <v>1.3333333333333333</v>
      </c>
      <c r="K48">
        <f>AVERAGE(K45:K47)</f>
        <v>1.3333333333333333</v>
      </c>
    </row>
    <row r="49" spans="8:17" x14ac:dyDescent="0.25">
      <c r="H49" t="s">
        <v>56</v>
      </c>
      <c r="I49">
        <f>STDEV(I45:I47)</f>
        <v>1.9632710799411615</v>
      </c>
      <c r="J49">
        <f>STDEV(J45:J47)</f>
        <v>1.1547005383792517</v>
      </c>
      <c r="K49">
        <f>STDEV(K45:K47)</f>
        <v>0.57735026918962584</v>
      </c>
    </row>
    <row r="50" spans="8:17" x14ac:dyDescent="0.25">
      <c r="L50" t="s">
        <v>79</v>
      </c>
      <c r="M50" t="s">
        <v>78</v>
      </c>
      <c r="N50" t="s">
        <v>80</v>
      </c>
      <c r="O50" t="s">
        <v>81</v>
      </c>
      <c r="P50" t="s">
        <v>50</v>
      </c>
      <c r="Q50" t="s">
        <v>49</v>
      </c>
    </row>
    <row r="51" spans="8:17" x14ac:dyDescent="0.25">
      <c r="H51" t="s">
        <v>10</v>
      </c>
      <c r="I51">
        <f>(I45-$I$48)/$I$49</f>
        <v>-0.85741258582782287</v>
      </c>
      <c r="J51">
        <f>(J45-$J$48)/$J$49</f>
        <v>0.57735026918962573</v>
      </c>
      <c r="K51">
        <f>(K45-$K$48)/$K$49</f>
        <v>-0.57735026918962551</v>
      </c>
      <c r="L51">
        <v>-51.568176695562506</v>
      </c>
      <c r="M51">
        <v>2.4185177161334335</v>
      </c>
      <c r="N51">
        <f>((-34.209*I51)+(-65.111*J51)+(103.15*K51)+25.444)</f>
        <v>-42.370306495531594</v>
      </c>
      <c r="O51">
        <f>$L$29</f>
        <v>22.41819048615401</v>
      </c>
      <c r="P51">
        <f>(L51-$L$54)^2</f>
        <v>2444.6831753574788</v>
      </c>
      <c r="Q51">
        <f>(L51-N51)^2</f>
        <v>84.600816216616707</v>
      </c>
    </row>
    <row r="52" spans="8:17" x14ac:dyDescent="0.25">
      <c r="H52" t="s">
        <v>9</v>
      </c>
      <c r="I52">
        <f>(I46-$I$48)/$I$49</f>
        <v>-0.24109423205455624</v>
      </c>
      <c r="J52">
        <f>(J46-$J$48)/$J$49</f>
        <v>0.57735026918962573</v>
      </c>
      <c r="K52">
        <f>(K46-$K$48)/$K$49</f>
        <v>1.1547005383792515</v>
      </c>
      <c r="L52">
        <v>73.08031253302228</v>
      </c>
      <c r="M52">
        <v>3.8426988542888041</v>
      </c>
      <c r="N52">
        <f>((-34.209*I52)+(-65.111*J52)+(103.15*K52)+25.444)</f>
        <v>115.20709974096839</v>
      </c>
      <c r="O52">
        <f>$L$29</f>
        <v>22.41819048615401</v>
      </c>
      <c r="P52">
        <f>(L52-$L$54)^2</f>
        <v>5655.754686530101</v>
      </c>
      <c r="Q52">
        <f>(L52-N52)^2</f>
        <v>1774.6662004635718</v>
      </c>
    </row>
    <row r="53" spans="8:17" x14ac:dyDescent="0.25">
      <c r="H53" t="s">
        <v>7</v>
      </c>
      <c r="I53">
        <f>(I47-$I$48)/$I$49</f>
        <v>1.0985068178823789</v>
      </c>
      <c r="J53">
        <f>(J47-$J$48)/$J$49</f>
        <v>-1.1547005383792512</v>
      </c>
      <c r="K53">
        <f>(K47-$K$48)/$K$49</f>
        <v>-0.57735026918962551</v>
      </c>
      <c r="L53">
        <v>-27.885453503371494</v>
      </c>
      <c r="M53">
        <v>2.0929160002456881</v>
      </c>
      <c r="N53">
        <f>((-34.209*I53)+(-65.111*J53)+(103.15*K53)+25.444)</f>
        <v>3.4952067545632524</v>
      </c>
      <c r="O53">
        <f>$L$29</f>
        <v>22.41819048615401</v>
      </c>
      <c r="P53">
        <f>(L53-$L$54)^2</f>
        <v>663.62985680654219</v>
      </c>
      <c r="Q53">
        <f>(L53-N53)^2</f>
        <v>984.74583822392526</v>
      </c>
    </row>
    <row r="54" spans="8:17" x14ac:dyDescent="0.25">
      <c r="L54">
        <f>AVERAGE(L51:L53)</f>
        <v>-2.1244392219705737</v>
      </c>
      <c r="P54">
        <f>SUM(P51:P53)</f>
        <v>8764.0677186941211</v>
      </c>
      <c r="Q54">
        <f>SUM(Q51:Q53)</f>
        <v>2844.0128549041137</v>
      </c>
    </row>
    <row r="57" spans="8:17" x14ac:dyDescent="0.25">
      <c r="O57" s="1" t="s">
        <v>51</v>
      </c>
      <c r="P57" s="1">
        <f>(P54-Q54)/P54</f>
        <v>0.67549168420530159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20" sqref="A20:M22"/>
    </sheetView>
  </sheetViews>
  <sheetFormatPr defaultRowHeight="15" x14ac:dyDescent="0.25"/>
  <cols>
    <col min="1" max="1" width="19.42578125" bestFit="1" customWidth="1"/>
    <col min="2" max="2" width="12.7109375" bestFit="1" customWidth="1"/>
    <col min="3" max="3" width="24.28515625" bestFit="1" customWidth="1"/>
    <col min="4" max="4" width="12.7109375" bestFit="1" customWidth="1"/>
    <col min="5" max="5" width="19.140625" bestFit="1" customWidth="1"/>
    <col min="6" max="6" width="15.7109375" bestFit="1" customWidth="1"/>
    <col min="7" max="7" width="16.140625" bestFit="1" customWidth="1"/>
    <col min="8" max="8" width="20.85546875" bestFit="1" customWidth="1"/>
    <col min="9" max="9" width="12" bestFit="1" customWidth="1"/>
    <col min="11" max="11" width="12" bestFit="1" customWidth="1"/>
  </cols>
  <sheetData>
    <row r="1" spans="1:8" x14ac:dyDescent="0.25">
      <c r="B1" t="s">
        <v>8</v>
      </c>
      <c r="C1" t="s">
        <v>21</v>
      </c>
      <c r="D1" t="s">
        <v>16</v>
      </c>
      <c r="E1" t="s">
        <v>69</v>
      </c>
      <c r="F1" t="s">
        <v>72</v>
      </c>
      <c r="G1" t="s">
        <v>73</v>
      </c>
      <c r="H1" t="s">
        <v>76</v>
      </c>
    </row>
    <row r="2" spans="1:8" x14ac:dyDescent="0.25">
      <c r="A2" t="s">
        <v>1</v>
      </c>
      <c r="B2">
        <v>1.2199759452651666</v>
      </c>
      <c r="C2">
        <v>-0.81557241924964818</v>
      </c>
      <c r="D2">
        <v>-0.18619762564629111</v>
      </c>
      <c r="E2">
        <v>0.58536299034391404</v>
      </c>
      <c r="F2">
        <v>2.1725348399575091</v>
      </c>
      <c r="G2">
        <v>17.606293592772829</v>
      </c>
      <c r="H2">
        <v>22.41819048615401</v>
      </c>
    </row>
    <row r="3" spans="1:8" x14ac:dyDescent="0.25">
      <c r="A3" t="s">
        <v>3</v>
      </c>
      <c r="B3">
        <v>0.39157920093239978</v>
      </c>
      <c r="C3">
        <v>-0.81557241924964818</v>
      </c>
      <c r="D3">
        <v>1.6292292244050472</v>
      </c>
      <c r="E3">
        <v>211.03566813513092</v>
      </c>
      <c r="F3">
        <v>4.6956754692161997</v>
      </c>
      <c r="G3">
        <v>233.206197402448</v>
      </c>
      <c r="H3">
        <v>22.41819048615401</v>
      </c>
    </row>
    <row r="4" spans="1:8" x14ac:dyDescent="0.25">
      <c r="A4" t="s">
        <v>11</v>
      </c>
      <c r="B4">
        <v>0.29040097261694742</v>
      </c>
      <c r="C4">
        <v>-0.81557241924964818</v>
      </c>
      <c r="D4">
        <v>-0.79133990899673712</v>
      </c>
      <c r="E4">
        <v>19.047741307749288</v>
      </c>
      <c r="F4">
        <v>1.5113252478647483</v>
      </c>
      <c r="G4">
        <v>-13.014302695502753</v>
      </c>
      <c r="H4">
        <v>22.41819048615401</v>
      </c>
    </row>
    <row r="5" spans="1:8" x14ac:dyDescent="0.25">
      <c r="A5" t="s">
        <v>12</v>
      </c>
      <c r="B5">
        <v>-0.66446855711013497</v>
      </c>
      <c r="C5">
        <v>0.69906207364255568</v>
      </c>
      <c r="D5">
        <v>-0.18619762564629111</v>
      </c>
      <c r="E5">
        <v>-5.3142113240061803</v>
      </c>
      <c r="F5">
        <v>0.71826197176030504</v>
      </c>
      <c r="G5">
        <v>-16.548110892174765</v>
      </c>
      <c r="H5">
        <v>22.41819048615401</v>
      </c>
    </row>
    <row r="6" spans="1:8" x14ac:dyDescent="0.25">
      <c r="A6" t="s">
        <v>4</v>
      </c>
      <c r="B6">
        <v>-1.1071233059902394</v>
      </c>
      <c r="C6">
        <v>0.69906207364255568</v>
      </c>
      <c r="D6">
        <v>-0.18619762564629111</v>
      </c>
      <c r="E6">
        <v>-48.902465713135108</v>
      </c>
      <c r="F6">
        <v>3.8722946403833665</v>
      </c>
      <c r="G6">
        <v>-1.4053345877352683</v>
      </c>
      <c r="H6">
        <v>22.41819048615401</v>
      </c>
    </row>
    <row r="7" spans="1:8" x14ac:dyDescent="0.25">
      <c r="A7" t="s">
        <v>2</v>
      </c>
      <c r="B7">
        <v>0.8532048676216516</v>
      </c>
      <c r="C7">
        <v>-0.81557241924964818</v>
      </c>
      <c r="D7">
        <v>0.41894465770415495</v>
      </c>
      <c r="E7">
        <v>61.095589117682671</v>
      </c>
      <c r="F7">
        <v>1.4660401416441229</v>
      </c>
      <c r="G7">
        <v>92.57359191547836</v>
      </c>
      <c r="H7">
        <v>22.41819048615401</v>
      </c>
    </row>
    <row r="8" spans="1:8" x14ac:dyDescent="0.25">
      <c r="A8" t="s">
        <v>0</v>
      </c>
      <c r="B8">
        <v>1.5108633516720924</v>
      </c>
      <c r="C8">
        <v>-0.81557241924964818</v>
      </c>
      <c r="D8">
        <v>-0.79133990899673712</v>
      </c>
      <c r="E8">
        <v>-53.40084579776552</v>
      </c>
      <c r="F8">
        <v>3.7543253554665572</v>
      </c>
      <c r="G8">
        <v>-54.765100220600203</v>
      </c>
      <c r="H8">
        <v>22.41819048615401</v>
      </c>
    </row>
    <row r="9" spans="1:8" x14ac:dyDescent="0.25">
      <c r="A9" t="s">
        <v>13</v>
      </c>
      <c r="B9">
        <v>-0.16490105480258854</v>
      </c>
      <c r="C9">
        <v>-0.81557241924964818</v>
      </c>
      <c r="D9">
        <v>-0.79133990899673712</v>
      </c>
      <c r="E9">
        <v>-0.91473858093447491</v>
      </c>
      <c r="F9">
        <v>0.89803648830886296</v>
      </c>
      <c r="G9">
        <v>2.5611243604921548</v>
      </c>
      <c r="H9">
        <v>22.41819048615401</v>
      </c>
    </row>
    <row r="10" spans="1:8" x14ac:dyDescent="0.25">
      <c r="A10" t="s">
        <v>14</v>
      </c>
      <c r="B10">
        <v>-0.92373776716848188</v>
      </c>
      <c r="C10">
        <v>0.69906207364255568</v>
      </c>
      <c r="D10">
        <v>-0.79133990899673712</v>
      </c>
      <c r="E10">
        <v>-82.95563620269472</v>
      </c>
      <c r="F10">
        <v>2.8997934222536292</v>
      </c>
      <c r="G10">
        <v>-70.099197012887288</v>
      </c>
      <c r="H10">
        <v>22.41819048615401</v>
      </c>
    </row>
    <row r="11" spans="1:8" x14ac:dyDescent="0.25">
      <c r="A11" t="s">
        <v>5</v>
      </c>
      <c r="B11">
        <v>0.57496473975415741</v>
      </c>
      <c r="C11">
        <v>2.2136965665347597</v>
      </c>
      <c r="D11">
        <v>1.6292292244050472</v>
      </c>
      <c r="E11">
        <v>34.948126654705511</v>
      </c>
      <c r="F11">
        <v>3.0144846458794659</v>
      </c>
      <c r="G11">
        <v>29.694028571485898</v>
      </c>
      <c r="H11">
        <v>22.41819048615401</v>
      </c>
    </row>
    <row r="12" spans="1:8" x14ac:dyDescent="0.25">
      <c r="A12" t="s">
        <v>15</v>
      </c>
      <c r="B12">
        <v>-1.4233052694760284</v>
      </c>
      <c r="C12">
        <v>0.69906207364255568</v>
      </c>
      <c r="D12">
        <v>-0.79133990899673712</v>
      </c>
      <c r="E12">
        <v>-54.929740557091492</v>
      </c>
      <c r="F12">
        <v>6.578728808466626</v>
      </c>
      <c r="G12">
        <v>-53.009492326448424</v>
      </c>
      <c r="H12">
        <v>22.41819048615401</v>
      </c>
    </row>
    <row r="13" spans="1:8" x14ac:dyDescent="0.25">
      <c r="A13" t="s">
        <v>6</v>
      </c>
      <c r="B13">
        <v>0.77099755711534657</v>
      </c>
      <c r="C13">
        <v>-0.81557241924964818</v>
      </c>
      <c r="D13">
        <v>1.6292292244050472</v>
      </c>
      <c r="E13">
        <v>266.19745198429791</v>
      </c>
      <c r="F13">
        <v>6.7812966836757305</v>
      </c>
      <c r="G13">
        <v>220.22667485578557</v>
      </c>
      <c r="H13">
        <v>22.41819048615401</v>
      </c>
    </row>
    <row r="14" spans="1:8" x14ac:dyDescent="0.25">
      <c r="A14" t="s">
        <v>70</v>
      </c>
      <c r="B14">
        <v>-1.3284506804302916</v>
      </c>
      <c r="C14">
        <v>0.69906207364255568</v>
      </c>
      <c r="D14">
        <v>-0.79133990899673712</v>
      </c>
      <c r="E14">
        <v>-15.723895195171757</v>
      </c>
      <c r="F14">
        <v>3.8278520281500161</v>
      </c>
      <c r="G14">
        <v>-56.254372963114037</v>
      </c>
      <c r="H14">
        <v>22.41819048615401</v>
      </c>
    </row>
    <row r="16" spans="1:8" x14ac:dyDescent="0.25">
      <c r="E16" t="s">
        <v>57</v>
      </c>
    </row>
    <row r="17" spans="1:11" x14ac:dyDescent="0.25">
      <c r="A17" t="s">
        <v>82</v>
      </c>
      <c r="B17">
        <v>1.2199759452651666</v>
      </c>
      <c r="C17">
        <v>-0.81557241924964818</v>
      </c>
      <c r="D17">
        <v>-0.18619762564629111</v>
      </c>
      <c r="E17">
        <f>((B17)^2)+((C17)^2)+((D17)^2)</f>
        <v>2.188169233862677</v>
      </c>
      <c r="F17">
        <f>B17*$E$32</f>
        <v>0.20332932421086106</v>
      </c>
      <c r="G17">
        <f>C17*$E$32</f>
        <v>-0.135928736541608</v>
      </c>
      <c r="H17">
        <f>D17*$E$32</f>
        <v>-3.1032937607715177E-2</v>
      </c>
    </row>
    <row r="18" spans="1:11" x14ac:dyDescent="0.25">
      <c r="A18" t="s">
        <v>82</v>
      </c>
      <c r="B18">
        <v>0.39157920093239978</v>
      </c>
      <c r="C18">
        <v>-0.81557241924964818</v>
      </c>
      <c r="D18">
        <v>1.6292292244050472</v>
      </c>
      <c r="E18">
        <f t="shared" ref="E18:E29" si="0">((B18)^2)+((C18)^2)+((D18)^2)</f>
        <v>3.4728805072990525</v>
      </c>
      <c r="F18">
        <f t="shared" ref="F18:F29" si="1">B18*$E$32</f>
        <v>6.526320015539995E-2</v>
      </c>
      <c r="G18">
        <f t="shared" ref="G18:G29" si="2">C18*$E$32</f>
        <v>-0.135928736541608</v>
      </c>
      <c r="H18">
        <f t="shared" ref="H18:H29" si="3">D18*$E$32</f>
        <v>0.27153820406750784</v>
      </c>
    </row>
    <row r="19" spans="1:11" x14ac:dyDescent="0.25">
      <c r="A19" t="s">
        <v>82</v>
      </c>
      <c r="B19">
        <v>0.29040097261694742</v>
      </c>
      <c r="C19">
        <v>-0.81557241924964818</v>
      </c>
      <c r="D19">
        <v>-0.79133990899673712</v>
      </c>
      <c r="E19">
        <f t="shared" si="0"/>
        <v>1.375709947508557</v>
      </c>
      <c r="F19">
        <f t="shared" si="1"/>
        <v>4.8400162102824558E-2</v>
      </c>
      <c r="G19">
        <f t="shared" si="2"/>
        <v>-0.135928736541608</v>
      </c>
      <c r="H19">
        <f t="shared" si="3"/>
        <v>-0.13188998483278949</v>
      </c>
    </row>
    <row r="20" spans="1:11" x14ac:dyDescent="0.25">
      <c r="A20" t="s">
        <v>82</v>
      </c>
      <c r="B20">
        <v>-0.66446855711013497</v>
      </c>
      <c r="C20">
        <v>0.69906207364255568</v>
      </c>
      <c r="D20">
        <v>-0.18619762564629111</v>
      </c>
      <c r="E20">
        <f t="shared" si="0"/>
        <v>0.96487580198977096</v>
      </c>
      <c r="F20">
        <f t="shared" si="1"/>
        <v>-0.1107447595183558</v>
      </c>
      <c r="G20">
        <f t="shared" si="2"/>
        <v>0.11651034560709259</v>
      </c>
      <c r="H20">
        <f t="shared" si="3"/>
        <v>-3.1032937607715177E-2</v>
      </c>
    </row>
    <row r="21" spans="1:11" x14ac:dyDescent="0.25">
      <c r="A21" t="s">
        <v>82</v>
      </c>
      <c r="B21">
        <v>-1.1071233059902394</v>
      </c>
      <c r="C21">
        <v>0.69906207364255568</v>
      </c>
      <c r="D21">
        <v>-0.18619762564629111</v>
      </c>
      <c r="E21">
        <f t="shared" si="0"/>
        <v>1.7490793532685036</v>
      </c>
      <c r="F21">
        <f t="shared" si="1"/>
        <v>-0.1845205509983732</v>
      </c>
      <c r="G21">
        <f t="shared" si="2"/>
        <v>0.11651034560709259</v>
      </c>
      <c r="H21">
        <f t="shared" si="3"/>
        <v>-3.1032937607715177E-2</v>
      </c>
    </row>
    <row r="22" spans="1:11" x14ac:dyDescent="0.25">
      <c r="A22" t="s">
        <v>82</v>
      </c>
      <c r="B22">
        <v>0.8532048676216516</v>
      </c>
      <c r="C22">
        <v>-0.81557241924964818</v>
      </c>
      <c r="D22">
        <v>0.41894465770415495</v>
      </c>
      <c r="E22">
        <f t="shared" si="0"/>
        <v>1.5686315433928555</v>
      </c>
      <c r="F22">
        <f t="shared" si="1"/>
        <v>0.14220081127027523</v>
      </c>
      <c r="G22">
        <f t="shared" si="2"/>
        <v>-0.135928736541608</v>
      </c>
      <c r="H22">
        <f t="shared" si="3"/>
        <v>6.9824109617359145E-2</v>
      </c>
    </row>
    <row r="23" spans="1:11" x14ac:dyDescent="0.25">
      <c r="A23" t="s">
        <v>82</v>
      </c>
      <c r="B23">
        <v>1.5108633516720924</v>
      </c>
      <c r="C23">
        <v>-0.81557241924964818</v>
      </c>
      <c r="D23">
        <v>-0.79133990899673712</v>
      </c>
      <c r="E23">
        <f t="shared" si="0"/>
        <v>3.5740852900375168</v>
      </c>
      <c r="F23">
        <f t="shared" si="1"/>
        <v>0.25181055861201534</v>
      </c>
      <c r="G23">
        <f t="shared" si="2"/>
        <v>-0.135928736541608</v>
      </c>
      <c r="H23">
        <f t="shared" si="3"/>
        <v>-0.13188998483278949</v>
      </c>
    </row>
    <row r="24" spans="1:11" x14ac:dyDescent="0.25">
      <c r="A24" t="s">
        <v>82</v>
      </c>
      <c r="B24">
        <v>-0.16490105480258854</v>
      </c>
      <c r="C24">
        <v>-0.81557241924964818</v>
      </c>
      <c r="D24">
        <v>-0.79133990899673712</v>
      </c>
      <c r="E24">
        <f t="shared" si="0"/>
        <v>1.3185695804866944</v>
      </c>
      <c r="F24">
        <f t="shared" si="1"/>
        <v>-2.7483509133764752E-2</v>
      </c>
      <c r="G24">
        <f t="shared" si="2"/>
        <v>-0.135928736541608</v>
      </c>
      <c r="H24">
        <f t="shared" si="3"/>
        <v>-0.13188998483278949</v>
      </c>
    </row>
    <row r="25" spans="1:11" x14ac:dyDescent="0.25">
      <c r="A25" t="s">
        <v>82</v>
      </c>
      <c r="B25">
        <v>-0.92373776716848188</v>
      </c>
      <c r="C25">
        <v>0.69906207364255568</v>
      </c>
      <c r="D25">
        <v>-0.79133990899673712</v>
      </c>
      <c r="E25">
        <f t="shared" si="0"/>
        <v>1.9681980968698065</v>
      </c>
      <c r="F25">
        <f t="shared" si="1"/>
        <v>-0.15395629452808027</v>
      </c>
      <c r="G25">
        <f t="shared" si="2"/>
        <v>0.11651034560709259</v>
      </c>
      <c r="H25">
        <f t="shared" si="3"/>
        <v>-0.13188998483278949</v>
      </c>
    </row>
    <row r="26" spans="1:11" x14ac:dyDescent="0.25">
      <c r="A26" t="s">
        <v>82</v>
      </c>
      <c r="B26">
        <v>0.57496473975415741</v>
      </c>
      <c r="C26">
        <v>2.2136965665347597</v>
      </c>
      <c r="D26">
        <v>1.6292292244050472</v>
      </c>
      <c r="E26">
        <f t="shared" si="0"/>
        <v>7.8854248063038206</v>
      </c>
      <c r="F26">
        <f t="shared" si="1"/>
        <v>9.5827456625692878E-2</v>
      </c>
      <c r="G26">
        <f t="shared" si="2"/>
        <v>0.3689494277557932</v>
      </c>
      <c r="H26">
        <f t="shared" si="3"/>
        <v>0.27153820406750784</v>
      </c>
    </row>
    <row r="27" spans="1:11" x14ac:dyDescent="0.25">
      <c r="A27" t="s">
        <v>82</v>
      </c>
      <c r="B27">
        <v>-1.4233052694760284</v>
      </c>
      <c r="C27">
        <v>0.69906207364255568</v>
      </c>
      <c r="D27">
        <v>-0.79133990899673712</v>
      </c>
      <c r="E27">
        <f t="shared" si="0"/>
        <v>3.1407045244946241</v>
      </c>
      <c r="F27">
        <f t="shared" si="1"/>
        <v>-0.23721754491267136</v>
      </c>
      <c r="G27">
        <f t="shared" si="2"/>
        <v>0.11651034560709259</v>
      </c>
      <c r="H27">
        <f t="shared" si="3"/>
        <v>-0.13188998483278949</v>
      </c>
    </row>
    <row r="28" spans="1:11" x14ac:dyDescent="0.25">
      <c r="A28" t="s">
        <v>82</v>
      </c>
      <c r="B28">
        <v>0.77099755711534657</v>
      </c>
      <c r="C28">
        <v>-0.81557241924964818</v>
      </c>
      <c r="D28">
        <v>1.6292292244050472</v>
      </c>
      <c r="E28">
        <f t="shared" si="0"/>
        <v>3.9139834697740281</v>
      </c>
      <c r="F28">
        <f t="shared" si="1"/>
        <v>0.12849959285255774</v>
      </c>
      <c r="G28">
        <f t="shared" si="2"/>
        <v>-0.135928736541608</v>
      </c>
      <c r="H28">
        <f t="shared" si="3"/>
        <v>0.27153820406750784</v>
      </c>
    </row>
    <row r="29" spans="1:11" x14ac:dyDescent="0.25">
      <c r="A29" t="s">
        <v>82</v>
      </c>
      <c r="B29">
        <v>-1.3284506804302916</v>
      </c>
      <c r="C29">
        <v>0.69906207364255568</v>
      </c>
      <c r="D29">
        <v>-0.79133990899673712</v>
      </c>
      <c r="E29">
        <f t="shared" si="0"/>
        <v>2.8796878447120986</v>
      </c>
      <c r="F29">
        <f t="shared" si="1"/>
        <v>-0.22140844673838189</v>
      </c>
      <c r="G29">
        <f t="shared" si="2"/>
        <v>0.11651034560709259</v>
      </c>
      <c r="H29">
        <f t="shared" si="3"/>
        <v>-0.13188998483278949</v>
      </c>
      <c r="I29" t="s">
        <v>84</v>
      </c>
      <c r="J29" t="s">
        <v>86</v>
      </c>
      <c r="K29" t="s">
        <v>87</v>
      </c>
    </row>
    <row r="30" spans="1:11" x14ac:dyDescent="0.25">
      <c r="E30">
        <f>SUM(E17:E29)</f>
        <v>36.000000000000014</v>
      </c>
      <c r="F30" s="1">
        <f>SUM(F17:F29)</f>
        <v>-4.7184478546569153E-16</v>
      </c>
      <c r="G30" s="1">
        <f>SUM(G17:G29)</f>
        <v>1.3877787807814457E-16</v>
      </c>
      <c r="H30" s="1">
        <f>SUM(H17:H29)</f>
        <v>0</v>
      </c>
      <c r="I30">
        <f>((F30)^2)+((G30^2))+((H30)^2)</f>
        <v>2.4189680101503682E-31</v>
      </c>
      <c r="J30" s="20">
        <f>1-(I30/I32)</f>
        <v>1</v>
      </c>
      <c r="K30">
        <f>I30/I32</f>
        <v>1.4313420178404545E-33</v>
      </c>
    </row>
    <row r="31" spans="1:11" x14ac:dyDescent="0.25">
      <c r="E31">
        <f>SQRT(E30)</f>
        <v>6.0000000000000009</v>
      </c>
      <c r="H31" t="s">
        <v>59</v>
      </c>
      <c r="I31">
        <f>COUNT(H17:H29)</f>
        <v>13</v>
      </c>
    </row>
    <row r="32" spans="1:11" x14ac:dyDescent="0.25">
      <c r="D32" t="s">
        <v>58</v>
      </c>
      <c r="E32">
        <f>1/E31</f>
        <v>0.16666666666666663</v>
      </c>
      <c r="H32" t="s">
        <v>83</v>
      </c>
      <c r="I32">
        <f>I31^2</f>
        <v>169</v>
      </c>
    </row>
    <row r="34" spans="5:5" x14ac:dyDescent="0.25">
      <c r="E34" s="1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20" sqref="A20:M22"/>
    </sheetView>
  </sheetViews>
  <sheetFormatPr defaultRowHeight="15" x14ac:dyDescent="0.25"/>
  <cols>
    <col min="1" max="1" width="10.140625" bestFit="1" customWidth="1"/>
  </cols>
  <sheetData>
    <row r="1" spans="1:11" x14ac:dyDescent="0.25">
      <c r="A1" s="21" t="s">
        <v>88</v>
      </c>
      <c r="B1" s="16">
        <v>1</v>
      </c>
      <c r="C1" s="16">
        <v>2</v>
      </c>
      <c r="D1" s="17">
        <v>4</v>
      </c>
      <c r="E1" s="17">
        <v>5</v>
      </c>
      <c r="F1" s="17">
        <v>6</v>
      </c>
      <c r="G1" s="17">
        <v>8</v>
      </c>
      <c r="H1" s="16">
        <v>9</v>
      </c>
      <c r="I1" s="17">
        <v>10</v>
      </c>
      <c r="J1" s="16">
        <v>11</v>
      </c>
      <c r="K1" s="16">
        <v>12</v>
      </c>
    </row>
    <row r="2" spans="1:11" x14ac:dyDescent="0.25">
      <c r="A2" s="16">
        <v>1</v>
      </c>
      <c r="B2" s="7"/>
      <c r="C2" s="6">
        <v>0.47726319818042751</v>
      </c>
      <c r="D2" s="6">
        <v>0.24645249213724124</v>
      </c>
      <c r="E2" s="6">
        <v>-0.51681812860992948</v>
      </c>
      <c r="F2" s="6">
        <v>-0.37423929123501909</v>
      </c>
      <c r="G2" s="6">
        <v>0.52292825495849682</v>
      </c>
      <c r="H2" s="6">
        <v>-0.23881078817111898</v>
      </c>
      <c r="I2" s="8">
        <v>0.72509059427725442</v>
      </c>
      <c r="J2" s="6">
        <v>0.1766433028759678</v>
      </c>
      <c r="K2" s="6">
        <v>-9.8134805958466048E-2</v>
      </c>
    </row>
    <row r="3" spans="1:11" x14ac:dyDescent="0.25">
      <c r="A3" s="16">
        <v>2</v>
      </c>
      <c r="B3" s="6">
        <v>0.47726319818042751</v>
      </c>
      <c r="C3" s="7"/>
      <c r="D3" s="6">
        <v>-0.12432485041661412</v>
      </c>
      <c r="E3" s="6">
        <v>1.7002275951616515E-2</v>
      </c>
      <c r="F3" s="6">
        <v>0.16838386252127741</v>
      </c>
      <c r="G3" s="6">
        <v>-2.8000168893914809E-2</v>
      </c>
      <c r="H3" s="6">
        <v>-0.19636148907862247</v>
      </c>
      <c r="I3" s="6">
        <v>0.20664605104701148</v>
      </c>
      <c r="J3" s="6">
        <v>0.10598116816913401</v>
      </c>
      <c r="K3" s="6">
        <v>0.32451498535168438</v>
      </c>
    </row>
    <row r="4" spans="1:11" x14ac:dyDescent="0.25">
      <c r="A4" s="17">
        <v>4</v>
      </c>
      <c r="B4" s="6">
        <v>0.24645249213724124</v>
      </c>
      <c r="C4" s="6">
        <v>-0.12432485041661412</v>
      </c>
      <c r="D4" s="7"/>
      <c r="E4" s="8">
        <v>-0.71320359208300232</v>
      </c>
      <c r="F4" s="8">
        <v>-0.83297116844710972</v>
      </c>
      <c r="G4" s="8">
        <v>0.76011138328361105</v>
      </c>
      <c r="H4" s="6">
        <v>-0.39583516653718154</v>
      </c>
      <c r="I4" s="8">
        <v>0.7200811550164169</v>
      </c>
      <c r="J4" s="6">
        <v>0.39760245842264913</v>
      </c>
      <c r="K4" s="6">
        <v>-0.37701126473932267</v>
      </c>
    </row>
    <row r="5" spans="1:11" x14ac:dyDescent="0.25">
      <c r="A5" s="17">
        <v>5</v>
      </c>
      <c r="B5" s="6">
        <v>-0.51681812860992948</v>
      </c>
      <c r="C5" s="6">
        <v>1.7002275951616515E-2</v>
      </c>
      <c r="D5" s="8">
        <v>-0.71320359208300232</v>
      </c>
      <c r="E5" s="7"/>
      <c r="F5" s="8">
        <v>0.74075294806574443</v>
      </c>
      <c r="G5" s="8">
        <v>-0.88427294837576476</v>
      </c>
      <c r="H5" s="6">
        <v>0.11249894261990015</v>
      </c>
      <c r="I5" s="8">
        <v>-0.80541026157851436</v>
      </c>
      <c r="J5" s="6">
        <v>-0.2652806411491338</v>
      </c>
      <c r="K5" s="6">
        <v>0.41104684268598735</v>
      </c>
    </row>
    <row r="6" spans="1:11" x14ac:dyDescent="0.25">
      <c r="A6" s="17">
        <v>6</v>
      </c>
      <c r="B6" s="6">
        <v>-0.37423929123501909</v>
      </c>
      <c r="C6" s="6">
        <v>0.16838386252127741</v>
      </c>
      <c r="D6" s="8">
        <v>-0.83297116844710972</v>
      </c>
      <c r="E6" s="8">
        <v>0.74075294806574443</v>
      </c>
      <c r="F6" s="7"/>
      <c r="G6" s="8">
        <v>-0.8776828743355235</v>
      </c>
      <c r="H6" s="6">
        <v>0.45395794038942594</v>
      </c>
      <c r="I6" s="6">
        <v>-0.6614510095859325</v>
      </c>
      <c r="J6" s="6">
        <v>-0.54238507095101585</v>
      </c>
      <c r="K6" s="6">
        <v>0.40872115708744228</v>
      </c>
    </row>
    <row r="7" spans="1:11" x14ac:dyDescent="0.25">
      <c r="A7" s="17">
        <v>8</v>
      </c>
      <c r="B7" s="6">
        <v>0.52292825495849682</v>
      </c>
      <c r="C7" s="6">
        <v>-2.8000168893914809E-2</v>
      </c>
      <c r="D7" s="8">
        <v>0.76011138328361105</v>
      </c>
      <c r="E7" s="8">
        <v>-0.88427294837576476</v>
      </c>
      <c r="F7" s="8">
        <v>-0.8776828743355235</v>
      </c>
      <c r="G7" s="7"/>
      <c r="H7" s="6">
        <v>-0.20985104963983775</v>
      </c>
      <c r="I7" s="8">
        <v>0.86795571740041388</v>
      </c>
      <c r="J7" s="6">
        <v>0.52893044176146864</v>
      </c>
      <c r="K7" s="6">
        <v>-0.47333039245024999</v>
      </c>
    </row>
    <row r="8" spans="1:11" x14ac:dyDescent="0.25">
      <c r="A8" s="16">
        <v>9</v>
      </c>
      <c r="B8" s="6">
        <v>-0.23881078817111898</v>
      </c>
      <c r="C8" s="6">
        <v>-0.19636148907862247</v>
      </c>
      <c r="D8" s="6">
        <v>-0.39583516653718154</v>
      </c>
      <c r="E8" s="6">
        <v>0.11249894261990015</v>
      </c>
      <c r="F8" s="6">
        <v>0.45395794038942594</v>
      </c>
      <c r="G8" s="6">
        <v>-0.20985104963983775</v>
      </c>
      <c r="H8" s="7"/>
      <c r="I8" s="6">
        <v>-0.14664711502135327</v>
      </c>
      <c r="J8" s="6">
        <v>-0.24504901470490176</v>
      </c>
      <c r="K8" s="6">
        <v>-0.23776805151739516</v>
      </c>
    </row>
    <row r="9" spans="1:11" x14ac:dyDescent="0.25">
      <c r="A9" s="16">
        <v>10</v>
      </c>
      <c r="B9" s="8">
        <v>0.72509059427725442</v>
      </c>
      <c r="C9" s="6">
        <v>0.20664605104701148</v>
      </c>
      <c r="D9" s="8">
        <v>0.7200811550164169</v>
      </c>
      <c r="E9" s="8">
        <v>-0.80541026157851436</v>
      </c>
      <c r="F9" s="6">
        <v>-0.6614510095859325</v>
      </c>
      <c r="G9" s="8">
        <v>0.86795571740041388</v>
      </c>
      <c r="H9" s="6">
        <v>-0.14664711502135327</v>
      </c>
      <c r="I9" s="7"/>
      <c r="J9" s="6">
        <v>0.36962466218021839</v>
      </c>
      <c r="K9" s="6">
        <v>-0.418415985591294</v>
      </c>
    </row>
    <row r="10" spans="1:11" x14ac:dyDescent="0.25">
      <c r="A10" s="16">
        <v>11</v>
      </c>
      <c r="B10" s="6">
        <v>0.1766433028759678</v>
      </c>
      <c r="C10" s="6">
        <v>0.10598116816913401</v>
      </c>
      <c r="D10" s="6">
        <v>0.39760245842264913</v>
      </c>
      <c r="E10" s="6">
        <v>-0.2652806411491338</v>
      </c>
      <c r="F10" s="6">
        <v>-0.54238507095101585</v>
      </c>
      <c r="G10" s="6">
        <v>0.52893044176146864</v>
      </c>
      <c r="H10" s="6">
        <v>-0.24504901470490176</v>
      </c>
      <c r="I10" s="6">
        <v>0.36962466218021839</v>
      </c>
      <c r="J10" s="7"/>
      <c r="K10" s="6">
        <v>6.462989186007348E-2</v>
      </c>
    </row>
    <row r="11" spans="1:11" x14ac:dyDescent="0.25">
      <c r="A11" s="16">
        <v>12</v>
      </c>
      <c r="B11" s="6">
        <v>-9.8134805958466048E-2</v>
      </c>
      <c r="C11" s="6">
        <v>0.32451498535168438</v>
      </c>
      <c r="D11" s="6">
        <v>-0.37701126473932267</v>
      </c>
      <c r="E11" s="6">
        <v>0.41104684268598735</v>
      </c>
      <c r="F11" s="6">
        <v>0.40872115708744228</v>
      </c>
      <c r="G11" s="6">
        <v>-0.47333039245024999</v>
      </c>
      <c r="H11" s="6">
        <v>-0.23776805151739516</v>
      </c>
      <c r="I11" s="6">
        <v>-0.418415985591294</v>
      </c>
      <c r="J11" s="6">
        <v>6.462989186007348E-2</v>
      </c>
      <c r="K1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Sheet39</vt:lpstr>
      <vt:lpstr>Sheet40</vt:lpstr>
      <vt:lpstr>Sheet41</vt:lpstr>
      <vt:lpstr>Sheet42</vt:lpstr>
      <vt:lpstr>Sheet43</vt:lpstr>
      <vt:lpstr>Sheet44</vt:lpstr>
      <vt:lpstr>Chart7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 d. (dw405)</dc:creator>
  <cp:lastModifiedBy>dw575</cp:lastModifiedBy>
  <cp:lastPrinted>2015-07-16T13:10:07Z</cp:lastPrinted>
  <dcterms:created xsi:type="dcterms:W3CDTF">2013-03-17T16:33:10Z</dcterms:created>
  <dcterms:modified xsi:type="dcterms:W3CDTF">2015-11-23T08:02:19Z</dcterms:modified>
</cp:coreProperties>
</file>