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ocuments\Southampton Papers\2015 4 Planar Integrated Optical Bragg Grating VOC sensor\VOC Manuscript Final\EPSRC Open Access data set\"/>
    </mc:Choice>
  </mc:AlternateContent>
  <bookViews>
    <workbookView xWindow="720" yWindow="540" windowWidth="10800" windowHeight="7215" activeTab="4"/>
  </bookViews>
  <sheets>
    <sheet name="Figure 2 a" sheetId="28" r:id="rId1"/>
    <sheet name="Figure 3" sheetId="24" r:id="rId2"/>
    <sheet name="Figure 4" sheetId="18" r:id="rId3"/>
    <sheet name="Figure S3" sheetId="27" r:id="rId4"/>
    <sheet name="Figure S6" sheetId="29" r:id="rId5"/>
    <sheet name="Sheet12" sheetId="13" r:id="rId6"/>
    <sheet name="Bragg wavelength shift vs. BP" sheetId="19" r:id="rId7"/>
    <sheet name="Log P vs. Bragg wavelength" sheetId="15" r:id="rId8"/>
    <sheet name="Sheet9" sheetId="16" r:id="rId9"/>
    <sheet name="Uncovered and Covered Shifts" sheetId="26" r:id="rId10"/>
    <sheet name="Sheet45" sheetId="76" r:id="rId11"/>
  </sheets>
  <calcPr calcId="152511"/>
</workbook>
</file>

<file path=xl/calcChain.xml><?xml version="1.0" encoding="utf-8"?>
<calcChain xmlns="http://schemas.openxmlformats.org/spreadsheetml/2006/main">
  <c r="B16" i="76" l="1"/>
  <c r="B15" i="76"/>
  <c r="B14" i="76"/>
  <c r="B13" i="76"/>
  <c r="B12" i="76"/>
  <c r="B11" i="76"/>
  <c r="B10" i="76"/>
  <c r="B9" i="76"/>
  <c r="B8" i="76"/>
  <c r="B7" i="76"/>
  <c r="B6" i="76"/>
  <c r="B5" i="76"/>
  <c r="B4" i="76"/>
  <c r="B3" i="76"/>
  <c r="B2" i="76"/>
  <c r="G17" i="26" l="1"/>
  <c r="F17" i="26"/>
  <c r="G12" i="13" l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M12" i="13" l="1"/>
  <c r="M13" i="13"/>
  <c r="M14" i="13"/>
  <c r="M15" i="13"/>
  <c r="M16" i="13"/>
  <c r="M17" i="13"/>
  <c r="M18" i="13"/>
  <c r="M19" i="13"/>
  <c r="M20" i="13"/>
  <c r="M21" i="13"/>
  <c r="M22" i="13"/>
  <c r="M23" i="13"/>
  <c r="M24" i="13"/>
  <c r="M11" i="13"/>
  <c r="G28" i="13" l="1"/>
  <c r="G29" i="13"/>
  <c r="G30" i="13"/>
  <c r="G31" i="13"/>
  <c r="G32" i="13"/>
  <c r="G33" i="13"/>
  <c r="G34" i="13"/>
  <c r="G27" i="13"/>
  <c r="G11" i="13"/>
  <c r="N27" i="13" l="1"/>
</calcChain>
</file>

<file path=xl/sharedStrings.xml><?xml version="1.0" encoding="utf-8"?>
<sst xmlns="http://schemas.openxmlformats.org/spreadsheetml/2006/main" count="87" uniqueCount="60">
  <si>
    <t>n-hexane</t>
  </si>
  <si>
    <t>cyclohexane</t>
  </si>
  <si>
    <t>cyclohexene</t>
  </si>
  <si>
    <t>benzene</t>
  </si>
  <si>
    <t>Average Bragg wavelength shift</t>
  </si>
  <si>
    <t>solvent</t>
  </si>
  <si>
    <t>n20/D refractive index</t>
  </si>
  <si>
    <t>dielectric constant</t>
  </si>
  <si>
    <t>acetone</t>
  </si>
  <si>
    <t>DCM</t>
  </si>
  <si>
    <t>IPA</t>
  </si>
  <si>
    <t>Methanol</t>
  </si>
  <si>
    <t>Solvents to try</t>
  </si>
  <si>
    <t>Ethyl acetate</t>
  </si>
  <si>
    <t>THF</t>
  </si>
  <si>
    <t>Chloroform</t>
  </si>
  <si>
    <t>1,4-difluorobenzene</t>
  </si>
  <si>
    <t>anisole</t>
  </si>
  <si>
    <t>1-octene</t>
  </si>
  <si>
    <t>Boiling point</t>
  </si>
  <si>
    <t>Hildebrand (Cohesive Energy Solubility Parameter)^1/2 / (Mpa)^1/2</t>
  </si>
  <si>
    <t>Hansen Solubility Parameter (Total)</t>
  </si>
  <si>
    <t>Log P Calculated in ChemSketch</t>
  </si>
  <si>
    <t>Log P from Sanger Research Database</t>
  </si>
  <si>
    <t>Log P error</t>
  </si>
  <si>
    <r>
      <t>CS</t>
    </r>
    <r>
      <rPr>
        <vertAlign val="subscript"/>
        <sz val="11"/>
        <color theme="1"/>
        <rFont val="Calibri"/>
        <family val="2"/>
        <scheme val="minor"/>
      </rPr>
      <t>2</t>
    </r>
  </si>
  <si>
    <t>acetonitrile</t>
  </si>
  <si>
    <t>2-bromopyridine</t>
  </si>
  <si>
    <t>toluene</t>
  </si>
  <si>
    <t>Toluene</t>
  </si>
  <si>
    <t>oct-1-ene</t>
  </si>
  <si>
    <r>
      <rPr>
        <sz val="11"/>
        <color theme="1"/>
        <rFont val="Times New Roman"/>
        <family val="1"/>
      </rPr>
      <t>δ</t>
    </r>
    <r>
      <rPr>
        <sz val="11"/>
        <color theme="1"/>
        <rFont val="Calibri"/>
        <family val="2"/>
      </rPr>
      <t>D</t>
    </r>
  </si>
  <si>
    <t>δP</t>
  </si>
  <si>
    <t>δH</t>
  </si>
  <si>
    <t>Solvent</t>
  </si>
  <si>
    <t>CS2</t>
  </si>
  <si>
    <t>Uncovered</t>
  </si>
  <si>
    <t>Covered</t>
  </si>
  <si>
    <t>Uncovered error</t>
  </si>
  <si>
    <t>Covered Error</t>
  </si>
  <si>
    <t>n20/D</t>
  </si>
  <si>
    <t>n25/1550</t>
  </si>
  <si>
    <t>Calculated from Cauchy equations spreadsheet</t>
  </si>
  <si>
    <t>Difference</t>
  </si>
  <si>
    <t>Difference error</t>
  </si>
  <si>
    <t>Boiling point / K</t>
  </si>
  <si>
    <t>MeOH</t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</si>
  <si>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-hex</t>
    </r>
  </si>
  <si>
    <t>Benz.</t>
  </si>
  <si>
    <t>EA</t>
  </si>
  <si>
    <t>CHCl3</t>
  </si>
  <si>
    <t>Tol.</t>
  </si>
  <si>
    <t>1,4-dfb</t>
  </si>
  <si>
    <t>CY</t>
  </si>
  <si>
    <t>CH</t>
  </si>
  <si>
    <t>Acet.</t>
  </si>
  <si>
    <t>O-1-E</t>
  </si>
  <si>
    <t>Water</t>
  </si>
  <si>
    <t>n-hex</t>
  </si>
  <si>
    <t>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</si>
</sst>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64" fontId="0" fillId="2" borderId="0" xfId="0" applyNumberFormat="1" applyFill="1"/>
    <xf numFmtId="0" fontId="4" fillId="0" borderId="0" xfId="0" applyFont="1" applyAlignment="1">
      <alignment wrapText="1"/>
    </xf>
    <xf numFmtId="2" fontId="0" fillId="2" borderId="0" xfId="0" applyNumberFormat="1" applyFill="1"/>
    <xf numFmtId="0" fontId="0" fillId="0" borderId="1" xfId="0" applyBorder="1"/>
    <xf numFmtId="0" fontId="0" fillId="3" borderId="0" xfId="0" applyFill="1"/>
    <xf numFmtId="0" fontId="0" fillId="0" borderId="0" xfId="0" applyFill="1" applyBorder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'Uncovered and Covered Shifts'!$C$2:$C$17</c:f>
                <c:numCache>
                  <c:formatCode>General</c:formatCode>
                  <c:ptCount val="16"/>
                  <c:pt idx="0">
                    <c:v>4.8180064435648671</c:v>
                  </c:pt>
                  <c:pt idx="1">
                    <c:v>1.5943217092089523</c:v>
                  </c:pt>
                  <c:pt idx="2">
                    <c:v>1.3940230157265705</c:v>
                  </c:pt>
                  <c:pt idx="3">
                    <c:v>1.5874045282655653</c:v>
                  </c:pt>
                  <c:pt idx="4">
                    <c:v>0.64577162706310498</c:v>
                  </c:pt>
                  <c:pt idx="5">
                    <c:v>1.6313676694375425</c:v>
                  </c:pt>
                  <c:pt idx="6">
                    <c:v>1.0449846136239243</c:v>
                  </c:pt>
                  <c:pt idx="7">
                    <c:v>1.2642070839774788</c:v>
                  </c:pt>
                  <c:pt idx="8">
                    <c:v>0.91984723305635352</c:v>
                  </c:pt>
                  <c:pt idx="9">
                    <c:v>1.4741493799239238</c:v>
                  </c:pt>
                  <c:pt idx="10">
                    <c:v>1.1906877851326723</c:v>
                  </c:pt>
                  <c:pt idx="11">
                    <c:v>0.63157908014524256</c:v>
                  </c:pt>
                  <c:pt idx="12">
                    <c:v>3.9862608580068386</c:v>
                  </c:pt>
                  <c:pt idx="13">
                    <c:v>1.63095149693652</c:v>
                  </c:pt>
                  <c:pt idx="14">
                    <c:v>2.1976065175764323</c:v>
                  </c:pt>
                  <c:pt idx="15">
                    <c:v>2.8195105467319115</c:v>
                  </c:pt>
                </c:numCache>
              </c:numRef>
            </c:plus>
            <c:minus>
              <c:numRef>
                <c:f>'Uncovered and Covered Shifts'!$C$2:$C$17</c:f>
                <c:numCache>
                  <c:formatCode>General</c:formatCode>
                  <c:ptCount val="16"/>
                  <c:pt idx="0">
                    <c:v>4.8180064435648671</c:v>
                  </c:pt>
                  <c:pt idx="1">
                    <c:v>1.5943217092089523</c:v>
                  </c:pt>
                  <c:pt idx="2">
                    <c:v>1.3940230157265705</c:v>
                  </c:pt>
                  <c:pt idx="3">
                    <c:v>1.5874045282655653</c:v>
                  </c:pt>
                  <c:pt idx="4">
                    <c:v>0.64577162706310498</c:v>
                  </c:pt>
                  <c:pt idx="5">
                    <c:v>1.6313676694375425</c:v>
                  </c:pt>
                  <c:pt idx="6">
                    <c:v>1.0449846136239243</c:v>
                  </c:pt>
                  <c:pt idx="7">
                    <c:v>1.2642070839774788</c:v>
                  </c:pt>
                  <c:pt idx="8">
                    <c:v>0.91984723305635352</c:v>
                  </c:pt>
                  <c:pt idx="9">
                    <c:v>1.4741493799239238</c:v>
                  </c:pt>
                  <c:pt idx="10">
                    <c:v>1.1906877851326723</c:v>
                  </c:pt>
                  <c:pt idx="11">
                    <c:v>0.63157908014524256</c:v>
                  </c:pt>
                  <c:pt idx="12">
                    <c:v>3.9862608580068386</c:v>
                  </c:pt>
                  <c:pt idx="13">
                    <c:v>1.63095149693652</c:v>
                  </c:pt>
                  <c:pt idx="14">
                    <c:v>2.1976065175764323</c:v>
                  </c:pt>
                  <c:pt idx="15">
                    <c:v>2.8195105467319115</c:v>
                  </c:pt>
                </c:numCache>
              </c:numRef>
            </c:minus>
            <c:spPr>
              <a:ln w="12700"/>
            </c:spPr>
          </c:errBars>
          <c:xVal>
            <c:numRef>
              <c:f>'Uncovered and Covered Shifts'!$I$2:$I$17</c:f>
              <c:numCache>
                <c:formatCode>General</c:formatCode>
                <c:ptCount val="16"/>
                <c:pt idx="0">
                  <c:v>1.325</c:v>
                </c:pt>
                <c:pt idx="1">
                  <c:v>1.3537999999999999</c:v>
                </c:pt>
                <c:pt idx="2">
                  <c:v>1.3682000000000001</c:v>
                </c:pt>
                <c:pt idx="3">
                  <c:v>1.3706</c:v>
                </c:pt>
                <c:pt idx="4">
                  <c:v>1.4137999999999999</c:v>
                </c:pt>
                <c:pt idx="5">
                  <c:v>1.4157999999999999</c:v>
                </c:pt>
                <c:pt idx="6">
                  <c:v>1.4358</c:v>
                </c:pt>
                <c:pt idx="7">
                  <c:v>1.4864999999999999</c:v>
                </c:pt>
                <c:pt idx="8">
                  <c:v>1.5996999999999999</c:v>
                </c:pt>
                <c:pt idx="9">
                  <c:v>1.3657999999999999</c:v>
                </c:pt>
                <c:pt idx="10">
                  <c:v>1.4358</c:v>
                </c:pt>
                <c:pt idx="11">
                  <c:v>1.3967000000000001</c:v>
                </c:pt>
                <c:pt idx="12">
                  <c:v>1.4829000000000001</c:v>
                </c:pt>
                <c:pt idx="13">
                  <c:v>1.3976999999999999</c:v>
                </c:pt>
                <c:pt idx="14">
                  <c:v>1.4308000000000001</c:v>
                </c:pt>
                <c:pt idx="15">
                  <c:v>1.325</c:v>
                </c:pt>
              </c:numCache>
            </c:numRef>
          </c:xVal>
          <c:yVal>
            <c:numRef>
              <c:f>'Uncovered and Covered Shifts'!$B$2:$B$17</c:f>
              <c:numCache>
                <c:formatCode>General</c:formatCode>
                <c:ptCount val="16"/>
                <c:pt idx="0">
                  <c:v>23.376054613455064</c:v>
                </c:pt>
                <c:pt idx="1">
                  <c:v>14.114521631088685</c:v>
                </c:pt>
                <c:pt idx="2">
                  <c:v>12.142429809462365</c:v>
                </c:pt>
                <c:pt idx="3">
                  <c:v>44.290748200357065</c:v>
                </c:pt>
                <c:pt idx="4">
                  <c:v>11.923348526280483</c:v>
                </c:pt>
                <c:pt idx="5">
                  <c:v>15.566843231154806</c:v>
                </c:pt>
                <c:pt idx="6">
                  <c:v>27.272575375521384</c:v>
                </c:pt>
                <c:pt idx="7">
                  <c:v>20.662205715445708</c:v>
                </c:pt>
                <c:pt idx="8">
                  <c:v>11.672912334030478</c:v>
                </c:pt>
                <c:pt idx="9">
                  <c:v>12.339955813322321</c:v>
                </c:pt>
                <c:pt idx="10">
                  <c:v>11.838508827199925</c:v>
                </c:pt>
                <c:pt idx="11">
                  <c:v>14.700156984388919</c:v>
                </c:pt>
                <c:pt idx="12">
                  <c:v>31.063547159549419</c:v>
                </c:pt>
                <c:pt idx="13">
                  <c:v>29.467664808601871</c:v>
                </c:pt>
                <c:pt idx="14">
                  <c:v>35.22892982298157</c:v>
                </c:pt>
                <c:pt idx="15">
                  <c:v>45.872742004488686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453712"/>
        <c:axId val="352454888"/>
      </c:scatterChart>
      <c:scatterChart>
        <c:scatterStyle val="lineMarker"/>
        <c:varyColors val="0"/>
        <c:ser>
          <c:idx val="1"/>
          <c:order val="1"/>
          <c:tx>
            <c:v>Second axis</c:v>
          </c:tx>
          <c:spPr>
            <a:ln w="28575">
              <a:noFill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'Uncovered and Covered Shifts'!$I$2:$I$16</c:f>
              <c:numCache>
                <c:formatCode>General</c:formatCode>
                <c:ptCount val="15"/>
                <c:pt idx="0">
                  <c:v>1.325</c:v>
                </c:pt>
                <c:pt idx="1">
                  <c:v>1.3537999999999999</c:v>
                </c:pt>
                <c:pt idx="2">
                  <c:v>1.3682000000000001</c:v>
                </c:pt>
                <c:pt idx="3">
                  <c:v>1.3706</c:v>
                </c:pt>
                <c:pt idx="4">
                  <c:v>1.4137999999999999</c:v>
                </c:pt>
                <c:pt idx="5">
                  <c:v>1.4157999999999999</c:v>
                </c:pt>
                <c:pt idx="6">
                  <c:v>1.4358</c:v>
                </c:pt>
                <c:pt idx="7">
                  <c:v>1.4864999999999999</c:v>
                </c:pt>
                <c:pt idx="8">
                  <c:v>1.5996999999999999</c:v>
                </c:pt>
                <c:pt idx="9">
                  <c:v>1.3657999999999999</c:v>
                </c:pt>
                <c:pt idx="10">
                  <c:v>1.4358</c:v>
                </c:pt>
                <c:pt idx="11">
                  <c:v>1.3967000000000001</c:v>
                </c:pt>
                <c:pt idx="12">
                  <c:v>1.4829000000000001</c:v>
                </c:pt>
                <c:pt idx="13">
                  <c:v>1.3976999999999999</c:v>
                </c:pt>
                <c:pt idx="14">
                  <c:v>1.4308000000000001</c:v>
                </c:pt>
              </c:numCache>
            </c:numRef>
          </c:xVal>
          <c:yVal>
            <c:numRef>
              <c:f>'Uncovered and Covered Shifts'!$B$2:$B$16</c:f>
              <c:numCache>
                <c:formatCode>General</c:formatCode>
                <c:ptCount val="15"/>
                <c:pt idx="0">
                  <c:v>23.376054613455064</c:v>
                </c:pt>
                <c:pt idx="1">
                  <c:v>14.114521631088685</c:v>
                </c:pt>
                <c:pt idx="2">
                  <c:v>12.142429809462365</c:v>
                </c:pt>
                <c:pt idx="3">
                  <c:v>44.290748200357065</c:v>
                </c:pt>
                <c:pt idx="4">
                  <c:v>11.923348526280483</c:v>
                </c:pt>
                <c:pt idx="5">
                  <c:v>15.566843231154806</c:v>
                </c:pt>
                <c:pt idx="6">
                  <c:v>27.272575375521384</c:v>
                </c:pt>
                <c:pt idx="7">
                  <c:v>20.662205715445708</c:v>
                </c:pt>
                <c:pt idx="8">
                  <c:v>11.672912334030478</c:v>
                </c:pt>
                <c:pt idx="9">
                  <c:v>12.339955813322321</c:v>
                </c:pt>
                <c:pt idx="10">
                  <c:v>11.838508827199925</c:v>
                </c:pt>
                <c:pt idx="11">
                  <c:v>14.700156984388919</c:v>
                </c:pt>
                <c:pt idx="12">
                  <c:v>31.063547159549419</c:v>
                </c:pt>
                <c:pt idx="13">
                  <c:v>29.467664808601871</c:v>
                </c:pt>
                <c:pt idx="14">
                  <c:v>35.22892982298157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451360"/>
        <c:axId val="352450968"/>
      </c:scatterChart>
      <c:valAx>
        <c:axId val="352453712"/>
        <c:scaling>
          <c:orientation val="minMax"/>
          <c:max val="1.61"/>
          <c:min val="1.3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Solvent</a:t>
                </a:r>
                <a:r>
                  <a:rPr lang="en-US" sz="1600" baseline="0">
                    <a:latin typeface="Century Schoolbook" panose="02040604050505020304" pitchFamily="18" charset="0"/>
                    <a:cs typeface="Times New Roman" pitchFamily="18" charset="0"/>
                  </a:rPr>
                  <a:t> r</a:t>
                </a: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efractive index (@ 1550 nm) / unitless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2454888"/>
        <c:crosses val="autoZero"/>
        <c:crossBetween val="midCat"/>
        <c:majorUnit val="0.1"/>
      </c:valAx>
      <c:valAx>
        <c:axId val="35245488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600" b="1" i="0" baseline="0">
                    <a:effectLst/>
                    <a:latin typeface="Century Schoolbook" panose="02040604050505020304" pitchFamily="18" charset="0"/>
                  </a:rPr>
                  <a:t>Bragg grating shift </a:t>
                </a:r>
                <a:r>
                  <a:rPr lang="el-GR" sz="1600" b="1" i="0" baseline="0">
                    <a:effectLst/>
                    <a:latin typeface="Century Schoolbook" panose="02040604050505020304" pitchFamily="18" charset="0"/>
                  </a:rPr>
                  <a:t>λ</a:t>
                </a:r>
                <a:r>
                  <a:rPr lang="en-GB" sz="1600" b="1" i="0" baseline="-25000">
                    <a:effectLst/>
                    <a:latin typeface="Century Schoolbook" panose="02040604050505020304" pitchFamily="18" charset="0"/>
                  </a:rPr>
                  <a:t>B(U)</a:t>
                </a:r>
                <a:r>
                  <a:rPr lang="en-GB" sz="1600" b="1" i="0" baseline="0">
                    <a:effectLst/>
                    <a:latin typeface="Century Schoolbook" panose="02040604050505020304" pitchFamily="18" charset="0"/>
                  </a:rPr>
                  <a:t> / pm</a:t>
                </a:r>
                <a:endParaRPr lang="en-GB" sz="1400">
                  <a:effectLst/>
                  <a:latin typeface="Century Schoolbook" panose="020406040505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9.5671978344771466E-3"/>
              <c:y val="0.147825534897143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2453712"/>
        <c:crosses val="autoZero"/>
        <c:crossBetween val="midCat"/>
        <c:majorUnit val="10"/>
      </c:valAx>
      <c:valAx>
        <c:axId val="352450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</a:defRPr>
            </a:pPr>
            <a:endParaRPr lang="en-US"/>
          </a:p>
        </c:txPr>
        <c:crossAx val="352451360"/>
        <c:crosses val="max"/>
        <c:crossBetween val="midCat"/>
        <c:majorUnit val="10"/>
      </c:valAx>
      <c:valAx>
        <c:axId val="352451360"/>
        <c:scaling>
          <c:orientation val="minMax"/>
          <c:max val="1.61"/>
          <c:min val="1.3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</a:defRPr>
            </a:pPr>
            <a:endParaRPr lang="en-US"/>
          </a:p>
        </c:txPr>
        <c:crossAx val="352450968"/>
        <c:crosses val="max"/>
        <c:crossBetween val="midCat"/>
        <c:majorUnit val="0.1"/>
      </c:valAx>
    </c:plotArea>
    <c:plotVisOnly val="1"/>
    <c:dispBlanksAs val="gap"/>
    <c:showDLblsOverMax val="0"/>
  </c:chart>
  <c:spPr>
    <a:noFill/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79721213556681"/>
          <c:y val="7.5915065182691463E-2"/>
          <c:w val="0.78767415547722874"/>
          <c:h val="0.7890345382262583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x"/>
            <c:size val="7"/>
            <c:spPr>
              <a:ln w="127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('Uncovered and Covered Shifts'!$G$2:$G$9,'Uncovered and Covered Shifts'!$G$11:$G$17)</c:f>
                <c:numCache>
                  <c:formatCode>General</c:formatCode>
                  <c:ptCount val="15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2.4185177161334335</c:v>
                  </c:pt>
                  <c:pt idx="9">
                    <c:v>1.5113252478647483</c:v>
                  </c:pt>
                  <c:pt idx="10">
                    <c:v>0.71826197176030504</c:v>
                  </c:pt>
                  <c:pt idx="11">
                    <c:v>6.7812966836757305</c:v>
                  </c:pt>
                  <c:pt idx="12">
                    <c:v>2.0929160002456881</c:v>
                  </c:pt>
                  <c:pt idx="13">
                    <c:v>3.0144846458794659</c:v>
                  </c:pt>
                  <c:pt idx="14">
                    <c:v>3.8278520281500161</c:v>
                  </c:pt>
                </c:numCache>
              </c:numRef>
            </c:plus>
            <c:minus>
              <c:numRef>
                <c:f>('Uncovered and Covered Shifts'!$G$2:$G$9,'Uncovered and Covered Shifts'!$G$11:$G$17)</c:f>
                <c:numCache>
                  <c:formatCode>General</c:formatCode>
                  <c:ptCount val="15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2.4185177161334335</c:v>
                  </c:pt>
                  <c:pt idx="9">
                    <c:v>1.5113252478647483</c:v>
                  </c:pt>
                  <c:pt idx="10">
                    <c:v>0.71826197176030504</c:v>
                  </c:pt>
                  <c:pt idx="11">
                    <c:v>6.7812966836757305</c:v>
                  </c:pt>
                  <c:pt idx="12">
                    <c:v>2.0929160002456881</c:v>
                  </c:pt>
                  <c:pt idx="13">
                    <c:v>3.0144846458794659</c:v>
                  </c:pt>
                  <c:pt idx="14">
                    <c:v>3.8278520281500161</c:v>
                  </c:pt>
                </c:numCache>
              </c:numRef>
            </c:minus>
          </c:errBars>
          <c:xVal>
            <c:numRef>
              <c:f>('Uncovered and Covered Shifts'!$I$2:$I$9,'Uncovered and Covered Shifts'!$I$11:$I$17)</c:f>
              <c:numCache>
                <c:formatCode>General</c:formatCode>
                <c:ptCount val="15"/>
                <c:pt idx="0">
                  <c:v>1.325</c:v>
                </c:pt>
                <c:pt idx="1">
                  <c:v>1.3537999999999999</c:v>
                </c:pt>
                <c:pt idx="2">
                  <c:v>1.3682000000000001</c:v>
                </c:pt>
                <c:pt idx="3">
                  <c:v>1.3706</c:v>
                </c:pt>
                <c:pt idx="4">
                  <c:v>1.4137999999999999</c:v>
                </c:pt>
                <c:pt idx="5">
                  <c:v>1.4157999999999999</c:v>
                </c:pt>
                <c:pt idx="6">
                  <c:v>1.4358</c:v>
                </c:pt>
                <c:pt idx="7">
                  <c:v>1.4864999999999999</c:v>
                </c:pt>
                <c:pt idx="8">
                  <c:v>1.3657999999999999</c:v>
                </c:pt>
                <c:pt idx="9">
                  <c:v>1.4358</c:v>
                </c:pt>
                <c:pt idx="10">
                  <c:v>1.3967000000000001</c:v>
                </c:pt>
                <c:pt idx="11">
                  <c:v>1.4829000000000001</c:v>
                </c:pt>
                <c:pt idx="12">
                  <c:v>1.3976999999999999</c:v>
                </c:pt>
                <c:pt idx="13">
                  <c:v>1.4308000000000001</c:v>
                </c:pt>
                <c:pt idx="14">
                  <c:v>1.325</c:v>
                </c:pt>
              </c:numCache>
            </c:numRef>
          </c:xVal>
          <c:yVal>
            <c:numRef>
              <c:f>('Uncovered and Covered Shifts'!$F$2:$F$9,'Uncovered and Covered Shifts'!$F$11:$F$17)</c:f>
              <c:numCache>
                <c:formatCode>General</c:formatCode>
                <c:ptCount val="15"/>
                <c:pt idx="0">
                  <c:v>-54.929740557091492</c:v>
                </c:pt>
                <c:pt idx="1">
                  <c:v>-48.902465713135108</c:v>
                </c:pt>
                <c:pt idx="2">
                  <c:v>-53.40084579776552</c:v>
                </c:pt>
                <c:pt idx="3">
                  <c:v>-82.95563620269472</c:v>
                </c:pt>
                <c:pt idx="4">
                  <c:v>-0.91473858093447491</c:v>
                </c:pt>
                <c:pt idx="5">
                  <c:v>0.58536299034391404</c:v>
                </c:pt>
                <c:pt idx="6">
                  <c:v>61.095589117682671</c:v>
                </c:pt>
                <c:pt idx="7">
                  <c:v>211.03566813513092</c:v>
                </c:pt>
                <c:pt idx="8">
                  <c:v>-51.568176695562506</c:v>
                </c:pt>
                <c:pt idx="9">
                  <c:v>19.047741307749288</c:v>
                </c:pt>
                <c:pt idx="10">
                  <c:v>-5.3142113240061803</c:v>
                </c:pt>
                <c:pt idx="11">
                  <c:v>266.19745198429791</c:v>
                </c:pt>
                <c:pt idx="12">
                  <c:v>-27.885453503371494</c:v>
                </c:pt>
                <c:pt idx="13">
                  <c:v>34.948126654705511</c:v>
                </c:pt>
                <c:pt idx="14">
                  <c:v>-15.723895195171757</c:v>
                </c:pt>
              </c:numCache>
            </c:numRef>
          </c:yVal>
          <c:smooth val="0"/>
        </c:ser>
        <c:ser>
          <c:idx val="2"/>
          <c:order val="2"/>
          <c:tx>
            <c:v>CS2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'Uncovered and Covered Shifts'!$G$10</c:f>
                <c:numCache>
                  <c:formatCode>General</c:formatCode>
                  <c:ptCount val="1"/>
                  <c:pt idx="0">
                    <c:v>3.8426988542888041</c:v>
                  </c:pt>
                </c:numCache>
              </c:numRef>
            </c:plus>
            <c:minus>
              <c:numRef>
                <c:f>'Uncovered and Covered Shifts'!$G$10</c:f>
                <c:numCache>
                  <c:formatCode>General</c:formatCode>
                  <c:ptCount val="1"/>
                  <c:pt idx="0">
                    <c:v>3.8426988542888041</c:v>
                  </c:pt>
                </c:numCache>
              </c:numRef>
            </c:minus>
          </c:errBars>
          <c:xVal>
            <c:numRef>
              <c:f>'Uncovered and Covered Shifts'!$I$10</c:f>
              <c:numCache>
                <c:formatCode>General</c:formatCode>
                <c:ptCount val="1"/>
                <c:pt idx="0">
                  <c:v>1.5996999999999999</c:v>
                </c:pt>
              </c:numCache>
            </c:numRef>
          </c:xVal>
          <c:yVal>
            <c:numRef>
              <c:f>'Uncovered and Covered Shifts'!$F$10</c:f>
              <c:numCache>
                <c:formatCode>General</c:formatCode>
                <c:ptCount val="1"/>
                <c:pt idx="0">
                  <c:v>73.08031253302228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60600"/>
        <c:axId val="351858640"/>
      </c:scatterChart>
      <c:scatterChart>
        <c:scatterStyle val="lineMarker"/>
        <c:varyColors val="0"/>
        <c:ser>
          <c:idx val="1"/>
          <c:order val="1"/>
          <c:tx>
            <c:v>Second axis</c:v>
          </c:tx>
          <c:spPr>
            <a:ln w="28575">
              <a:noFill/>
            </a:ln>
          </c:spPr>
          <c:marker>
            <c:symbol val="none"/>
          </c:marker>
          <c:xVal>
            <c:numRef>
              <c:f>'Uncovered and Covered Shifts'!$H$9</c:f>
              <c:numCache>
                <c:formatCode>General</c:formatCode>
                <c:ptCount val="1"/>
                <c:pt idx="0">
                  <c:v>1.5009999999999999</c:v>
                </c:pt>
              </c:numCache>
            </c:numRef>
          </c:xVal>
          <c:yVal>
            <c:numRef>
              <c:f>'Uncovered and Covered Shifts'!$F$9</c:f>
              <c:numCache>
                <c:formatCode>General</c:formatCode>
                <c:ptCount val="1"/>
                <c:pt idx="0">
                  <c:v>211.03566813513092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59816"/>
        <c:axId val="351861384"/>
      </c:scatterChart>
      <c:valAx>
        <c:axId val="351860600"/>
        <c:scaling>
          <c:orientation val="minMax"/>
          <c:max val="1.62"/>
          <c:min val="1.32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Century Schoolbook" panose="02040604050505020304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Refractive index (@</a:t>
                </a:r>
                <a:r>
                  <a:rPr lang="en-US" sz="1600" baseline="0">
                    <a:latin typeface="Century Schoolbook" panose="02040604050505020304" pitchFamily="18" charset="0"/>
                    <a:cs typeface="Times New Roman" pitchFamily="18" charset="0"/>
                  </a:rPr>
                  <a:t> 1550 nm &amp; 25 </a:t>
                </a:r>
                <a:r>
                  <a:rPr lang="en-US" sz="1600" baseline="30000">
                    <a:latin typeface="Century Schoolbook" panose="02040604050505020304" pitchFamily="18" charset="0"/>
                    <a:cs typeface="Times New Roman" pitchFamily="18" charset="0"/>
                  </a:rPr>
                  <a:t>o</a:t>
                </a:r>
                <a:r>
                  <a:rPr lang="en-US" sz="1600" baseline="0">
                    <a:latin typeface="Century Schoolbook" panose="02040604050505020304" pitchFamily="18" charset="0"/>
                    <a:cs typeface="Times New Roman" pitchFamily="18" charset="0"/>
                  </a:rPr>
                  <a:t>C</a:t>
                </a: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) / unitless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1858640"/>
        <c:crossesAt val="-100"/>
        <c:crossBetween val="midCat"/>
        <c:majorUnit val="6.0000000000000012E-2"/>
      </c:valAx>
      <c:valAx>
        <c:axId val="351858640"/>
        <c:scaling>
          <c:orientation val="minMax"/>
          <c:max val="3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Century Schoolbook" panose="02040604050505020304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Bragg wavelength shift </a:t>
                </a:r>
                <a:r>
                  <a:rPr lang="el-GR" sz="1600">
                    <a:latin typeface="Century Schoolbook" panose="02040604050505020304" pitchFamily="18" charset="0"/>
                    <a:cs typeface="Times New Roman" pitchFamily="18" charset="0"/>
                  </a:rPr>
                  <a:t>δ</a:t>
                </a:r>
                <a:r>
                  <a:rPr lang="en-GB" sz="1600">
                    <a:latin typeface="Century Schoolbook" panose="02040604050505020304" pitchFamily="18" charset="0"/>
                    <a:cs typeface="Times New Roman" pitchFamily="18" charset="0"/>
                  </a:rPr>
                  <a:t>(</a:t>
                </a:r>
                <a:r>
                  <a:rPr lang="el-GR" sz="1600">
                    <a:latin typeface="Century Schoolbook" panose="02040604050505020304" pitchFamily="18" charset="0"/>
                    <a:cs typeface="Times New Roman" pitchFamily="18" charset="0"/>
                  </a:rPr>
                  <a:t>Δλ</a:t>
                </a:r>
                <a:r>
                  <a:rPr lang="en-GB" sz="1600" baseline="-25000">
                    <a:latin typeface="Century Schoolbook" panose="02040604050505020304" pitchFamily="18" charset="0"/>
                    <a:cs typeface="Times New Roman" pitchFamily="18" charset="0"/>
                  </a:rPr>
                  <a:t>B</a:t>
                </a:r>
                <a:r>
                  <a:rPr lang="en-GB" sz="1600">
                    <a:latin typeface="Century Schoolbook" panose="02040604050505020304" pitchFamily="18" charset="0"/>
                    <a:cs typeface="Times New Roman" pitchFamily="18" charset="0"/>
                  </a:rPr>
                  <a:t>)</a:t>
                </a: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 / pm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1860600"/>
        <c:crosses val="autoZero"/>
        <c:crossBetween val="midCat"/>
      </c:valAx>
      <c:valAx>
        <c:axId val="351861384"/>
        <c:scaling>
          <c:orientation val="minMax"/>
          <c:max val="300"/>
          <c:min val="-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1859816"/>
        <c:crosses val="max"/>
        <c:crossBetween val="midCat"/>
      </c:valAx>
      <c:valAx>
        <c:axId val="351859816"/>
        <c:scaling>
          <c:orientation val="minMax"/>
          <c:max val="1.62"/>
          <c:min val="1.32"/>
        </c:scaling>
        <c:delete val="0"/>
        <c:axPos val="t"/>
        <c:numFmt formatCode="#,##0.0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1861384"/>
        <c:crosses val="max"/>
        <c:crossBetween val="midCat"/>
        <c:majorUnit val="6.0000000000000012E-2"/>
      </c:valAx>
    </c:plotArea>
    <c:plotVisOnly val="1"/>
    <c:dispBlanksAs val="gap"/>
    <c:showDLblsOverMax val="0"/>
  </c:chart>
  <c:spPr>
    <a:noFill/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x"/>
            <c:size val="7"/>
            <c:spPr>
              <a:ln w="25400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Sheet12!$O$11:$O$23</c:f>
                <c:numCache>
                  <c:formatCode>General</c:formatCode>
                  <c:ptCount val="13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</c:numCache>
              </c:numRef>
            </c:plus>
            <c:minus>
              <c:numRef>
                <c:f>Sheet12!$O$11:$O$23</c:f>
                <c:numCache>
                  <c:formatCode>General</c:formatCode>
                  <c:ptCount val="13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</c:numCache>
              </c:numRef>
            </c:minus>
          </c:errBars>
          <c:xVal>
            <c:numRef>
              <c:f>(Sheet12!$N$12:$N$13,Sheet12!$N$15:$N$25)</c:f>
              <c:numCache>
                <c:formatCode>General</c:formatCode>
                <c:ptCount val="13"/>
                <c:pt idx="0">
                  <c:v>-48.902465713135108</c:v>
                </c:pt>
                <c:pt idx="1">
                  <c:v>-53.40084579776552</c:v>
                </c:pt>
                <c:pt idx="2">
                  <c:v>-0.91473858093447491</c:v>
                </c:pt>
                <c:pt idx="3">
                  <c:v>0.58536299034391404</c:v>
                </c:pt>
                <c:pt idx="4">
                  <c:v>61.095589117682671</c:v>
                </c:pt>
                <c:pt idx="5">
                  <c:v>211.03566813513092</c:v>
                </c:pt>
                <c:pt idx="6">
                  <c:v>73.08031253302228</c:v>
                </c:pt>
                <c:pt idx="7">
                  <c:v>-51.568176695562506</c:v>
                </c:pt>
                <c:pt idx="8">
                  <c:v>19.047741307749288</c:v>
                </c:pt>
                <c:pt idx="9">
                  <c:v>-5.3142113240061803</c:v>
                </c:pt>
                <c:pt idx="10">
                  <c:v>266.19745198429791</c:v>
                </c:pt>
                <c:pt idx="11">
                  <c:v>-27.885453503371494</c:v>
                </c:pt>
                <c:pt idx="12">
                  <c:v>34.948126654705511</c:v>
                </c:pt>
              </c:numCache>
            </c:numRef>
          </c:xVal>
          <c:yVal>
            <c:numRef>
              <c:f>(Sheet12!$I$12:$I$13,Sheet12!$I$15:$I$25)</c:f>
              <c:numCache>
                <c:formatCode>0.0</c:formatCode>
                <c:ptCount val="13"/>
                <c:pt idx="0">
                  <c:v>19.7</c:v>
                </c:pt>
                <c:pt idx="1">
                  <c:v>14.9</c:v>
                </c:pt>
                <c:pt idx="2">
                  <c:v>20.3</c:v>
                </c:pt>
                <c:pt idx="3">
                  <c:v>16.8</c:v>
                </c:pt>
                <c:pt idx="4">
                  <c:v>17.5</c:v>
                </c:pt>
                <c:pt idx="5">
                  <c:v>18.8</c:v>
                </c:pt>
                <c:pt idx="6">
                  <c:v>20.399999999999999</c:v>
                </c:pt>
                <c:pt idx="7">
                  <c:v>18.399999999999999</c:v>
                </c:pt>
                <c:pt idx="8">
                  <c:v>18.899999999999999</c:v>
                </c:pt>
                <c:pt idx="9">
                  <c:v>19</c:v>
                </c:pt>
                <c:pt idx="10">
                  <c:v>18.2</c:v>
                </c:pt>
                <c:pt idx="11">
                  <c:v>15.5</c:v>
                </c:pt>
                <c:pt idx="12">
                  <c:v>17.899999999999999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59424"/>
        <c:axId val="351857856"/>
      </c:scatterChart>
      <c:scatterChart>
        <c:scatterStyle val="lineMarker"/>
        <c:varyColors val="0"/>
        <c:ser>
          <c:idx val="1"/>
          <c:order val="1"/>
          <c:tx>
            <c:v>Secondary axis</c:v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both"/>
            <c:errValType val="percentage"/>
            <c:noEndCap val="0"/>
            <c:val val="5"/>
          </c:errBars>
          <c:errBars>
            <c:errDir val="y"/>
            <c:errBarType val="both"/>
            <c:errValType val="percentage"/>
            <c:noEndCap val="0"/>
            <c:val val="5"/>
          </c:errBars>
          <c:xVal>
            <c:numRef>
              <c:f>Sheet12!$I$14</c:f>
              <c:numCache>
                <c:formatCode>0.0</c:formatCode>
                <c:ptCount val="1"/>
                <c:pt idx="0">
                  <c:v>23.7</c:v>
                </c:pt>
              </c:numCache>
            </c:numRef>
          </c:xVal>
          <c:yVal>
            <c:numRef>
              <c:f>Sheet12!$N$14</c:f>
              <c:numCache>
                <c:formatCode>General</c:formatCode>
                <c:ptCount val="1"/>
                <c:pt idx="0">
                  <c:v>-82.95563620269472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60208"/>
        <c:axId val="351857464"/>
      </c:scatterChart>
      <c:valAx>
        <c:axId val="35185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Century Schoolbook" panose="02040604050505020304" pitchFamily="18" charset="0"/>
                    <a:cs typeface="Times New Roman" pitchFamily="18" charset="0"/>
                  </a:defRPr>
                </a:pPr>
                <a:r>
                  <a:rPr lang="en-US">
                    <a:latin typeface="Century Schoolbook" panose="02040604050505020304" pitchFamily="18" charset="0"/>
                    <a:cs typeface="Times New Roman" pitchFamily="18" charset="0"/>
                  </a:rPr>
                  <a:t>Bragg wavelength shift </a:t>
                </a:r>
                <a:r>
                  <a:rPr lang="el-GR">
                    <a:latin typeface="Century Schoolbook" panose="02040604050505020304" pitchFamily="18" charset="0"/>
                    <a:cs typeface="Times New Roman" pitchFamily="18" charset="0"/>
                  </a:rPr>
                  <a:t>δ</a:t>
                </a:r>
                <a:r>
                  <a:rPr lang="en-US">
                    <a:latin typeface="Century Schoolbook" panose="02040604050505020304" pitchFamily="18" charset="0"/>
                    <a:cs typeface="Times New Roman" pitchFamily="18" charset="0"/>
                  </a:rPr>
                  <a:t>(</a:t>
                </a:r>
                <a:r>
                  <a:rPr lang="el-GR">
                    <a:latin typeface="Century Schoolbook" panose="02040604050505020304" pitchFamily="18" charset="0"/>
                    <a:cs typeface="Times New Roman" pitchFamily="18" charset="0"/>
                  </a:rPr>
                  <a:t>Δλ</a:t>
                </a:r>
                <a:r>
                  <a:rPr lang="en-GB" baseline="-25000">
                    <a:latin typeface="Century Schoolbook" panose="02040604050505020304" pitchFamily="18" charset="0"/>
                    <a:cs typeface="Times New Roman" pitchFamily="18" charset="0"/>
                  </a:rPr>
                  <a:t>B</a:t>
                </a:r>
                <a:r>
                  <a:rPr lang="en-GB" baseline="0">
                    <a:latin typeface="Century Schoolbook" panose="02040604050505020304" pitchFamily="18" charset="0"/>
                    <a:cs typeface="Times New Roman" pitchFamily="18" charset="0"/>
                  </a:rPr>
                  <a:t>)</a:t>
                </a:r>
                <a:r>
                  <a:rPr lang="en-US">
                    <a:latin typeface="Century Schoolbook" panose="02040604050505020304" pitchFamily="18" charset="0"/>
                    <a:cs typeface="Times New Roman" pitchFamily="18" charset="0"/>
                  </a:rPr>
                  <a:t> / pm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Century Schoolbook" panose="02040604050505020304" pitchFamily="18" charset="0"/>
              </a:defRPr>
            </a:pPr>
            <a:endParaRPr lang="en-US"/>
          </a:p>
        </c:txPr>
        <c:crossAx val="351857856"/>
        <c:crosses val="autoZero"/>
        <c:crossBetween val="midCat"/>
      </c:valAx>
      <c:valAx>
        <c:axId val="351857856"/>
        <c:scaling>
          <c:orientation val="minMax"/>
          <c:max val="21"/>
          <c:min val="1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Century Schoolbook" panose="02040604050505020304" pitchFamily="18" charset="0"/>
                    <a:cs typeface="Times New Roman" pitchFamily="18" charset="0"/>
                  </a:defRPr>
                </a:pPr>
                <a:r>
                  <a:rPr lang="en-US">
                    <a:latin typeface="Century Schoolbook" panose="02040604050505020304" pitchFamily="18" charset="0"/>
                    <a:cs typeface="Times New Roman" pitchFamily="18" charset="0"/>
                  </a:rPr>
                  <a:t>Hildebrand Solubility Parameter / MPa</a:t>
                </a:r>
                <a:r>
                  <a:rPr lang="en-US" baseline="30000">
                    <a:latin typeface="Century Schoolbook" panose="02040604050505020304" pitchFamily="18" charset="0"/>
                    <a:cs typeface="Times New Roman" pitchFamily="18" charset="0"/>
                  </a:rPr>
                  <a:t>1/2</a:t>
                </a:r>
              </a:p>
            </c:rich>
          </c:tx>
          <c:layout>
            <c:manualLayout>
              <c:xMode val="edge"/>
              <c:yMode val="edge"/>
              <c:x val="8.19145045393916E-3"/>
              <c:y val="9.9434816986788785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Century Schoolbook" panose="02040604050505020304" pitchFamily="18" charset="0"/>
              </a:defRPr>
            </a:pPr>
            <a:endParaRPr lang="en-US"/>
          </a:p>
        </c:txPr>
        <c:crossAx val="351859424"/>
        <c:crossesAt val="-150"/>
        <c:crossBetween val="midCat"/>
      </c:valAx>
      <c:valAx>
        <c:axId val="351857464"/>
        <c:scaling>
          <c:orientation val="minMax"/>
          <c:max val="21"/>
          <c:min val="14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Century Schoolbook" panose="02040604050505020304" pitchFamily="18" charset="0"/>
              </a:defRPr>
            </a:pPr>
            <a:endParaRPr lang="en-US"/>
          </a:p>
        </c:txPr>
        <c:crossAx val="351860208"/>
        <c:crosses val="max"/>
        <c:crossBetween val="midCat"/>
      </c:valAx>
      <c:valAx>
        <c:axId val="351860208"/>
        <c:scaling>
          <c:orientation val="minMax"/>
          <c:max val="300"/>
          <c:min val="-100"/>
        </c:scaling>
        <c:delete val="0"/>
        <c:axPos val="t"/>
        <c:numFmt formatCode="0.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Century Schoolbook" panose="02040604050505020304" pitchFamily="18" charset="0"/>
              </a:defRPr>
            </a:pPr>
            <a:endParaRPr lang="en-US"/>
          </a:p>
        </c:txPr>
        <c:crossAx val="351857464"/>
        <c:crosses val="max"/>
        <c:crossBetween val="midCat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/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Uncovered Bragg wavelength shifts</c:v>
          </c:tx>
          <c:spPr>
            <a:ln>
              <a:noFill/>
            </a:ln>
          </c:spPr>
          <c:marker>
            <c:symbol val="x"/>
            <c:size val="6"/>
            <c:spPr>
              <a:noFill/>
              <a:ln w="25400"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'Uncovered and Covered Shifts'!$C$2:$C$17</c:f>
                <c:numCache>
                  <c:formatCode>General</c:formatCode>
                  <c:ptCount val="16"/>
                  <c:pt idx="0">
                    <c:v>4.8180064435648671</c:v>
                  </c:pt>
                  <c:pt idx="1">
                    <c:v>1.5943217092089523</c:v>
                  </c:pt>
                  <c:pt idx="2">
                    <c:v>1.3940230157265705</c:v>
                  </c:pt>
                  <c:pt idx="3">
                    <c:v>1.5874045282655653</c:v>
                  </c:pt>
                  <c:pt idx="4">
                    <c:v>0.64577162706310498</c:v>
                  </c:pt>
                  <c:pt idx="5">
                    <c:v>1.6313676694375425</c:v>
                  </c:pt>
                  <c:pt idx="6">
                    <c:v>1.0449846136239243</c:v>
                  </c:pt>
                  <c:pt idx="7">
                    <c:v>1.2642070839774788</c:v>
                  </c:pt>
                  <c:pt idx="8">
                    <c:v>0.91984723305635352</c:v>
                  </c:pt>
                  <c:pt idx="9">
                    <c:v>1.4741493799239238</c:v>
                  </c:pt>
                  <c:pt idx="10">
                    <c:v>1.1906877851326723</c:v>
                  </c:pt>
                  <c:pt idx="11">
                    <c:v>0.63157908014524256</c:v>
                  </c:pt>
                  <c:pt idx="12">
                    <c:v>3.9862608580068386</c:v>
                  </c:pt>
                  <c:pt idx="13">
                    <c:v>1.63095149693652</c:v>
                  </c:pt>
                  <c:pt idx="14">
                    <c:v>2.1976065175764323</c:v>
                  </c:pt>
                  <c:pt idx="15">
                    <c:v>2.8195105467319115</c:v>
                  </c:pt>
                </c:numCache>
              </c:numRef>
            </c:plus>
            <c:minus>
              <c:numRef>
                <c:f>'Uncovered and Covered Shifts'!$C$2:$C$17</c:f>
                <c:numCache>
                  <c:formatCode>General</c:formatCode>
                  <c:ptCount val="16"/>
                  <c:pt idx="0">
                    <c:v>4.8180064435648671</c:v>
                  </c:pt>
                  <c:pt idx="1">
                    <c:v>1.5943217092089523</c:v>
                  </c:pt>
                  <c:pt idx="2">
                    <c:v>1.3940230157265705</c:v>
                  </c:pt>
                  <c:pt idx="3">
                    <c:v>1.5874045282655653</c:v>
                  </c:pt>
                  <c:pt idx="4">
                    <c:v>0.64577162706310498</c:v>
                  </c:pt>
                  <c:pt idx="5">
                    <c:v>1.6313676694375425</c:v>
                  </c:pt>
                  <c:pt idx="6">
                    <c:v>1.0449846136239243</c:v>
                  </c:pt>
                  <c:pt idx="7">
                    <c:v>1.2642070839774788</c:v>
                  </c:pt>
                  <c:pt idx="8">
                    <c:v>0.91984723305635352</c:v>
                  </c:pt>
                  <c:pt idx="9">
                    <c:v>1.4741493799239238</c:v>
                  </c:pt>
                  <c:pt idx="10">
                    <c:v>1.1906877851326723</c:v>
                  </c:pt>
                  <c:pt idx="11">
                    <c:v>0.63157908014524256</c:v>
                  </c:pt>
                  <c:pt idx="12">
                    <c:v>3.9862608580068386</c:v>
                  </c:pt>
                  <c:pt idx="13">
                    <c:v>1.63095149693652</c:v>
                  </c:pt>
                  <c:pt idx="14">
                    <c:v>2.1976065175764323</c:v>
                  </c:pt>
                  <c:pt idx="15">
                    <c:v>2.8195105467319115</c:v>
                  </c:pt>
                </c:numCache>
              </c:numRef>
            </c:minus>
            <c:spPr>
              <a:ln w="25400"/>
            </c:spPr>
          </c:errBars>
          <c:cat>
            <c:strRef>
              <c:f>'Uncovered and Covered Shifts'!$A$2:$A$17</c:f>
              <c:strCache>
                <c:ptCount val="16"/>
                <c:pt idx="0">
                  <c:v>MeOH</c:v>
                </c:pt>
                <c:pt idx="1">
                  <c:v>Acet.</c:v>
                </c:pt>
                <c:pt idx="2">
                  <c:v>n-hex</c:v>
                </c:pt>
                <c:pt idx="3">
                  <c:v>IPA</c:v>
                </c:pt>
                <c:pt idx="4">
                  <c:v>DCM</c:v>
                </c:pt>
                <c:pt idx="5">
                  <c:v>CY</c:v>
                </c:pt>
                <c:pt idx="6">
                  <c:v>CH</c:v>
                </c:pt>
                <c:pt idx="7">
                  <c:v>Benz.</c:v>
                </c:pt>
                <c:pt idx="8">
                  <c:v>CS2</c:v>
                </c:pt>
                <c:pt idx="9">
                  <c:v>EA</c:v>
                </c:pt>
                <c:pt idx="10">
                  <c:v>CHCl3</c:v>
                </c:pt>
                <c:pt idx="11">
                  <c:v>THF</c:v>
                </c:pt>
                <c:pt idx="12">
                  <c:v>Tol.</c:v>
                </c:pt>
                <c:pt idx="13">
                  <c:v>O-1-E</c:v>
                </c:pt>
                <c:pt idx="14">
                  <c:v>1,4-dfb</c:v>
                </c:pt>
                <c:pt idx="15">
                  <c:v>H2O</c:v>
                </c:pt>
              </c:strCache>
            </c:strRef>
          </c:cat>
          <c:val>
            <c:numRef>
              <c:f>'Uncovered and Covered Shifts'!$B$2:$B$17</c:f>
              <c:numCache>
                <c:formatCode>General</c:formatCode>
                <c:ptCount val="16"/>
                <c:pt idx="0">
                  <c:v>23.376054613455064</c:v>
                </c:pt>
                <c:pt idx="1">
                  <c:v>14.114521631088685</c:v>
                </c:pt>
                <c:pt idx="2">
                  <c:v>12.142429809462365</c:v>
                </c:pt>
                <c:pt idx="3">
                  <c:v>44.290748200357065</c:v>
                </c:pt>
                <c:pt idx="4">
                  <c:v>11.923348526280483</c:v>
                </c:pt>
                <c:pt idx="5">
                  <c:v>15.566843231154806</c:v>
                </c:pt>
                <c:pt idx="6">
                  <c:v>27.272575375521384</c:v>
                </c:pt>
                <c:pt idx="7">
                  <c:v>20.662205715445708</c:v>
                </c:pt>
                <c:pt idx="8">
                  <c:v>11.672912334030478</c:v>
                </c:pt>
                <c:pt idx="9">
                  <c:v>12.339955813322321</c:v>
                </c:pt>
                <c:pt idx="10">
                  <c:v>11.838508827199925</c:v>
                </c:pt>
                <c:pt idx="11">
                  <c:v>14.700156984388919</c:v>
                </c:pt>
                <c:pt idx="12">
                  <c:v>31.063547159549419</c:v>
                </c:pt>
                <c:pt idx="13">
                  <c:v>29.467664808601871</c:v>
                </c:pt>
                <c:pt idx="14">
                  <c:v>35.22892982298157</c:v>
                </c:pt>
                <c:pt idx="15">
                  <c:v>45.872742004488686</c:v>
                </c:pt>
              </c:numCache>
            </c:numRef>
          </c:val>
          <c:smooth val="0"/>
        </c:ser>
        <c:ser>
          <c:idx val="1"/>
          <c:order val="1"/>
          <c:tx>
            <c:v>Covered Bragg wavelength shifts</c:v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 w="2540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'Uncovered and Covered Shifts'!$E$2:$E$17</c:f>
                <c:numCache>
                  <c:formatCode>General</c:formatCode>
                  <c:ptCount val="16"/>
                  <c:pt idx="0">
                    <c:v>4.4795632203504097</c:v>
                  </c:pt>
                  <c:pt idx="1">
                    <c:v>3.5288530813122256</c:v>
                  </c:pt>
                  <c:pt idx="2">
                    <c:v>6.4974794778480582</c:v>
                  </c:pt>
                  <c:pt idx="3">
                    <c:v>2.4267156313394844</c:v>
                  </c:pt>
                  <c:pt idx="4">
                    <c:v>0.6240581223046332</c:v>
                  </c:pt>
                  <c:pt idx="5">
                    <c:v>1.4347637986592496</c:v>
                  </c:pt>
                  <c:pt idx="6">
                    <c:v>1.0282416322057659</c:v>
                  </c:pt>
                  <c:pt idx="7">
                    <c:v>4.5222946123643846</c:v>
                  </c:pt>
                  <c:pt idx="8">
                    <c:v>3.9998134078863559</c:v>
                  </c:pt>
                  <c:pt idx="9">
                    <c:v>1.9173188438340638</c:v>
                  </c:pt>
                  <c:pt idx="10">
                    <c:v>0.93078816234914263</c:v>
                  </c:pt>
                  <c:pt idx="11">
                    <c:v>0.34206450502776603</c:v>
                  </c:pt>
                  <c:pt idx="12">
                    <c:v>5.4859556217630896</c:v>
                  </c:pt>
                  <c:pt idx="13">
                    <c:v>1.3116000147624784</c:v>
                  </c:pt>
                  <c:pt idx="14">
                    <c:v>2.0634057463690065</c:v>
                  </c:pt>
                  <c:pt idx="15">
                    <c:v>2.5889788385152377</c:v>
                  </c:pt>
                </c:numCache>
              </c:numRef>
            </c:plus>
            <c:minus>
              <c:numRef>
                <c:f>'Uncovered and Covered Shifts'!$E$2:$E$17</c:f>
                <c:numCache>
                  <c:formatCode>General</c:formatCode>
                  <c:ptCount val="16"/>
                  <c:pt idx="0">
                    <c:v>4.4795632203504097</c:v>
                  </c:pt>
                  <c:pt idx="1">
                    <c:v>3.5288530813122256</c:v>
                  </c:pt>
                  <c:pt idx="2">
                    <c:v>6.4974794778480582</c:v>
                  </c:pt>
                  <c:pt idx="3">
                    <c:v>2.4267156313394844</c:v>
                  </c:pt>
                  <c:pt idx="4">
                    <c:v>0.6240581223046332</c:v>
                  </c:pt>
                  <c:pt idx="5">
                    <c:v>1.4347637986592496</c:v>
                  </c:pt>
                  <c:pt idx="6">
                    <c:v>1.0282416322057659</c:v>
                  </c:pt>
                  <c:pt idx="7">
                    <c:v>4.5222946123643846</c:v>
                  </c:pt>
                  <c:pt idx="8">
                    <c:v>3.9998134078863559</c:v>
                  </c:pt>
                  <c:pt idx="9">
                    <c:v>1.9173188438340638</c:v>
                  </c:pt>
                  <c:pt idx="10">
                    <c:v>0.93078816234914263</c:v>
                  </c:pt>
                  <c:pt idx="11">
                    <c:v>0.34206450502776603</c:v>
                  </c:pt>
                  <c:pt idx="12">
                    <c:v>5.4859556217630896</c:v>
                  </c:pt>
                  <c:pt idx="13">
                    <c:v>1.3116000147624784</c:v>
                  </c:pt>
                  <c:pt idx="14">
                    <c:v>2.0634057463690065</c:v>
                  </c:pt>
                  <c:pt idx="15">
                    <c:v>2.5889788385152377</c:v>
                  </c:pt>
                </c:numCache>
              </c:numRef>
            </c:minus>
            <c:spPr>
              <a:ln w="12700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errBars>
          <c:cat>
            <c:strRef>
              <c:f>'Uncovered and Covered Shifts'!$A$2:$A$17</c:f>
              <c:strCache>
                <c:ptCount val="16"/>
                <c:pt idx="0">
                  <c:v>MeOH</c:v>
                </c:pt>
                <c:pt idx="1">
                  <c:v>Acet.</c:v>
                </c:pt>
                <c:pt idx="2">
                  <c:v>n-hex</c:v>
                </c:pt>
                <c:pt idx="3">
                  <c:v>IPA</c:v>
                </c:pt>
                <c:pt idx="4">
                  <c:v>DCM</c:v>
                </c:pt>
                <c:pt idx="5">
                  <c:v>CY</c:v>
                </c:pt>
                <c:pt idx="6">
                  <c:v>CH</c:v>
                </c:pt>
                <c:pt idx="7">
                  <c:v>Benz.</c:v>
                </c:pt>
                <c:pt idx="8">
                  <c:v>CS2</c:v>
                </c:pt>
                <c:pt idx="9">
                  <c:v>EA</c:v>
                </c:pt>
                <c:pt idx="10">
                  <c:v>CHCl3</c:v>
                </c:pt>
                <c:pt idx="11">
                  <c:v>THF</c:v>
                </c:pt>
                <c:pt idx="12">
                  <c:v>Tol.</c:v>
                </c:pt>
                <c:pt idx="13">
                  <c:v>O-1-E</c:v>
                </c:pt>
                <c:pt idx="14">
                  <c:v>1,4-dfb</c:v>
                </c:pt>
                <c:pt idx="15">
                  <c:v>H2O</c:v>
                </c:pt>
              </c:strCache>
            </c:strRef>
          </c:cat>
          <c:val>
            <c:numRef>
              <c:f>'Uncovered and Covered Shifts'!$D$2:$D$17</c:f>
              <c:numCache>
                <c:formatCode>General</c:formatCode>
                <c:ptCount val="16"/>
                <c:pt idx="0">
                  <c:v>-31.553685943636427</c:v>
                </c:pt>
                <c:pt idx="1">
                  <c:v>-34.787944082046423</c:v>
                </c:pt>
                <c:pt idx="2">
                  <c:v>-46.257231318873885</c:v>
                </c:pt>
                <c:pt idx="3">
                  <c:v>-38.664888002337655</c:v>
                </c:pt>
                <c:pt idx="4">
                  <c:v>11.008609945346009</c:v>
                </c:pt>
                <c:pt idx="5">
                  <c:v>16.152206221498719</c:v>
                </c:pt>
                <c:pt idx="6">
                  <c:v>88.368164493204063</c:v>
                </c:pt>
                <c:pt idx="7">
                  <c:v>231.69787385057666</c:v>
                </c:pt>
                <c:pt idx="8">
                  <c:v>72.758981106044047</c:v>
                </c:pt>
                <c:pt idx="9">
                  <c:v>-39.22822088224018</c:v>
                </c:pt>
                <c:pt idx="10">
                  <c:v>30.886250134949211</c:v>
                </c:pt>
                <c:pt idx="11">
                  <c:v>9.3859456603827365</c:v>
                </c:pt>
                <c:pt idx="12">
                  <c:v>297.2609991438473</c:v>
                </c:pt>
                <c:pt idx="13">
                  <c:v>1.5822113052303806</c:v>
                </c:pt>
                <c:pt idx="14">
                  <c:v>70.177056477687088</c:v>
                </c:pt>
                <c:pt idx="15">
                  <c:v>30.148846809316929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50984"/>
        <c:axId val="349748240"/>
      </c:lineChart>
      <c:lineChart>
        <c:grouping val="standard"/>
        <c:varyColors val="0"/>
        <c:ser>
          <c:idx val="2"/>
          <c:order val="2"/>
          <c:tx>
            <c:v>Second axis</c:v>
          </c:tx>
          <c:spPr>
            <a:ln w="28575">
              <a:noFill/>
            </a:ln>
          </c:spPr>
          <c:marker>
            <c:spPr>
              <a:noFill/>
              <a:ln>
                <a:noFill/>
              </a:ln>
            </c:spPr>
          </c:marker>
          <c:val>
            <c:numRef>
              <c:f>'Uncovered and Covered Shifts'!$D$2:$D$17</c:f>
              <c:numCache>
                <c:formatCode>General</c:formatCode>
                <c:ptCount val="16"/>
                <c:pt idx="0">
                  <c:v>-31.553685943636427</c:v>
                </c:pt>
                <c:pt idx="1">
                  <c:v>-34.787944082046423</c:v>
                </c:pt>
                <c:pt idx="2">
                  <c:v>-46.257231318873885</c:v>
                </c:pt>
                <c:pt idx="3">
                  <c:v>-38.664888002337655</c:v>
                </c:pt>
                <c:pt idx="4">
                  <c:v>11.008609945346009</c:v>
                </c:pt>
                <c:pt idx="5">
                  <c:v>16.152206221498719</c:v>
                </c:pt>
                <c:pt idx="6">
                  <c:v>88.368164493204063</c:v>
                </c:pt>
                <c:pt idx="7">
                  <c:v>231.69787385057666</c:v>
                </c:pt>
                <c:pt idx="8">
                  <c:v>72.758981106044047</c:v>
                </c:pt>
                <c:pt idx="9">
                  <c:v>-39.22822088224018</c:v>
                </c:pt>
                <c:pt idx="10">
                  <c:v>30.886250134949211</c:v>
                </c:pt>
                <c:pt idx="11">
                  <c:v>9.3859456603827365</c:v>
                </c:pt>
                <c:pt idx="12">
                  <c:v>297.2609991438473</c:v>
                </c:pt>
                <c:pt idx="13">
                  <c:v>1.5822113052303806</c:v>
                </c:pt>
                <c:pt idx="14">
                  <c:v>70.177056477687088</c:v>
                </c:pt>
                <c:pt idx="15">
                  <c:v>30.148846809316929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234672"/>
        <c:axId val="349751768"/>
      </c:lineChart>
      <c:catAx>
        <c:axId val="3497509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5400000" vert="horz"/>
          <a:lstStyle/>
          <a:p>
            <a:pPr>
              <a:defRPr sz="1600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49748240"/>
        <c:crossesAt val="-100"/>
        <c:auto val="1"/>
        <c:lblAlgn val="ctr"/>
        <c:lblOffset val="100"/>
        <c:noMultiLvlLbl val="0"/>
      </c:catAx>
      <c:valAx>
        <c:axId val="349748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1" i="0" u="none" strike="noStrike" baseline="0">
                    <a:effectLst/>
                    <a:latin typeface="Century Schoolbook" panose="02040604050505020304" pitchFamily="18" charset="0"/>
                  </a:rPr>
                  <a:t>Average Bragg wavelength shift (</a:t>
                </a:r>
                <a:r>
                  <a:rPr lang="el-GR" sz="1600" b="1" i="0" u="none" strike="noStrike" baseline="0">
                    <a:effectLst/>
                    <a:latin typeface="Century Schoolbook" panose="02040604050505020304" pitchFamily="18" charset="0"/>
                  </a:rPr>
                  <a:t>Δλ</a:t>
                </a:r>
                <a:r>
                  <a:rPr lang="en-GB" sz="1600" b="1" i="0" u="none" strike="noStrike" baseline="-25000">
                    <a:effectLst/>
                    <a:latin typeface="Century Schoolbook" panose="02040604050505020304" pitchFamily="18" charset="0"/>
                  </a:rPr>
                  <a:t>B</a:t>
                </a:r>
                <a:r>
                  <a:rPr lang="en-US" sz="1600" b="1" i="0" u="none" strike="noStrike" baseline="0">
                    <a:effectLst/>
                    <a:latin typeface="Century Schoolbook" panose="02040604050505020304" pitchFamily="18" charset="0"/>
                  </a:rPr>
                  <a:t>) / pm</a:t>
                </a:r>
                <a:endParaRPr lang="en-GB" sz="1600">
                  <a:latin typeface="Century Schoolbook" panose="020406040505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49750984"/>
        <c:crosses val="autoZero"/>
        <c:crossBetween val="between"/>
      </c:valAx>
      <c:valAx>
        <c:axId val="3497517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Century Schoolbook" panose="02040604050505020304" pitchFamily="18" charset="0"/>
              </a:defRPr>
            </a:pPr>
            <a:endParaRPr lang="en-US"/>
          </a:p>
        </c:txPr>
        <c:crossAx val="281234672"/>
        <c:crosses val="max"/>
        <c:crossBetween val="between"/>
      </c:valAx>
      <c:catAx>
        <c:axId val="281234672"/>
        <c:scaling>
          <c:orientation val="minMax"/>
        </c:scaling>
        <c:delete val="0"/>
        <c:axPos val="t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Century Schoolbook" panose="02040604050505020304" pitchFamily="18" charset="0"/>
              </a:defRPr>
            </a:pPr>
            <a:endParaRPr lang="en-US"/>
          </a:p>
        </c:txPr>
        <c:crossAx val="349751768"/>
        <c:crosses val="max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 w="25400"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'Uncovered and Covered Shifts'!$G$2:$G$17</c:f>
                <c:numCache>
                  <c:formatCode>General</c:formatCode>
                  <c:ptCount val="16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  <c:pt idx="13">
                    <c:v>2.0929160002456881</c:v>
                  </c:pt>
                  <c:pt idx="14">
                    <c:v>3.0144846458794659</c:v>
                  </c:pt>
                  <c:pt idx="15">
                    <c:v>3.8278520281500161</c:v>
                  </c:pt>
                </c:numCache>
              </c:numRef>
            </c:plus>
            <c:minus>
              <c:numRef>
                <c:f>'Uncovered and Covered Shifts'!$G$2:$G$17</c:f>
                <c:numCache>
                  <c:formatCode>General</c:formatCode>
                  <c:ptCount val="16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  <c:pt idx="13">
                    <c:v>2.0929160002456881</c:v>
                  </c:pt>
                  <c:pt idx="14">
                    <c:v>3.0144846458794659</c:v>
                  </c:pt>
                  <c:pt idx="15">
                    <c:v>3.8278520281500161</c:v>
                  </c:pt>
                </c:numCache>
              </c:numRef>
            </c:minus>
          </c:errBars>
          <c:cat>
            <c:strRef>
              <c:f>'Uncovered and Covered Shifts'!$A$2:$A$17</c:f>
              <c:strCache>
                <c:ptCount val="16"/>
                <c:pt idx="0">
                  <c:v>MeOH</c:v>
                </c:pt>
                <c:pt idx="1">
                  <c:v>Acet.</c:v>
                </c:pt>
                <c:pt idx="2">
                  <c:v>n-hex</c:v>
                </c:pt>
                <c:pt idx="3">
                  <c:v>IPA</c:v>
                </c:pt>
                <c:pt idx="4">
                  <c:v>DCM</c:v>
                </c:pt>
                <c:pt idx="5">
                  <c:v>CY</c:v>
                </c:pt>
                <c:pt idx="6">
                  <c:v>CH</c:v>
                </c:pt>
                <c:pt idx="7">
                  <c:v>Benz.</c:v>
                </c:pt>
                <c:pt idx="8">
                  <c:v>CS2</c:v>
                </c:pt>
                <c:pt idx="9">
                  <c:v>EA</c:v>
                </c:pt>
                <c:pt idx="10">
                  <c:v>CHCl3</c:v>
                </c:pt>
                <c:pt idx="11">
                  <c:v>THF</c:v>
                </c:pt>
                <c:pt idx="12">
                  <c:v>Tol.</c:v>
                </c:pt>
                <c:pt idx="13">
                  <c:v>O-1-E</c:v>
                </c:pt>
                <c:pt idx="14">
                  <c:v>1,4-dfb</c:v>
                </c:pt>
                <c:pt idx="15">
                  <c:v>H2O</c:v>
                </c:pt>
              </c:strCache>
            </c:strRef>
          </c:cat>
          <c:val>
            <c:numRef>
              <c:f>'Uncovered and Covered Shifts'!$F$2:$F$17</c:f>
              <c:numCache>
                <c:formatCode>General</c:formatCode>
                <c:ptCount val="16"/>
                <c:pt idx="0">
                  <c:v>-54.929740557091492</c:v>
                </c:pt>
                <c:pt idx="1">
                  <c:v>-48.902465713135108</c:v>
                </c:pt>
                <c:pt idx="2">
                  <c:v>-53.40084579776552</c:v>
                </c:pt>
                <c:pt idx="3">
                  <c:v>-82.95563620269472</c:v>
                </c:pt>
                <c:pt idx="4">
                  <c:v>-0.91473858093447491</c:v>
                </c:pt>
                <c:pt idx="5">
                  <c:v>0.58536299034391404</c:v>
                </c:pt>
                <c:pt idx="6">
                  <c:v>61.095589117682671</c:v>
                </c:pt>
                <c:pt idx="7">
                  <c:v>211.03566813513092</c:v>
                </c:pt>
                <c:pt idx="8">
                  <c:v>73.08031253302228</c:v>
                </c:pt>
                <c:pt idx="9">
                  <c:v>-51.568176695562506</c:v>
                </c:pt>
                <c:pt idx="10">
                  <c:v>19.047741307749288</c:v>
                </c:pt>
                <c:pt idx="11">
                  <c:v>-5.3142113240061803</c:v>
                </c:pt>
                <c:pt idx="12">
                  <c:v>266.19745198429791</c:v>
                </c:pt>
                <c:pt idx="13">
                  <c:v>-27.885453503371494</c:v>
                </c:pt>
                <c:pt idx="14">
                  <c:v>34.948126654705511</c:v>
                </c:pt>
                <c:pt idx="15">
                  <c:v>-15.723895195171757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51752"/>
        <c:axId val="352448224"/>
      </c:lineChart>
      <c:lineChart>
        <c:grouping val="standard"/>
        <c:varyColors val="0"/>
        <c:ser>
          <c:idx val="1"/>
          <c:order val="1"/>
          <c:tx>
            <c:v>Second axis</c:v>
          </c:tx>
          <c:spPr>
            <a:ln w="28575">
              <a:noFill/>
            </a:ln>
          </c:spPr>
          <c:marker>
            <c:spPr>
              <a:noFill/>
              <a:ln>
                <a:noFill/>
              </a:ln>
            </c:spPr>
          </c:marker>
          <c:val>
            <c:numRef>
              <c:f>'Uncovered and Covered Shifts'!$F$2:$F$16</c:f>
              <c:numCache>
                <c:formatCode>General</c:formatCode>
                <c:ptCount val="15"/>
                <c:pt idx="0">
                  <c:v>-54.929740557091492</c:v>
                </c:pt>
                <c:pt idx="1">
                  <c:v>-48.902465713135108</c:v>
                </c:pt>
                <c:pt idx="2">
                  <c:v>-53.40084579776552</c:v>
                </c:pt>
                <c:pt idx="3">
                  <c:v>-82.95563620269472</c:v>
                </c:pt>
                <c:pt idx="4">
                  <c:v>-0.91473858093447491</c:v>
                </c:pt>
                <c:pt idx="5">
                  <c:v>0.58536299034391404</c:v>
                </c:pt>
                <c:pt idx="6">
                  <c:v>61.095589117682671</c:v>
                </c:pt>
                <c:pt idx="7">
                  <c:v>211.03566813513092</c:v>
                </c:pt>
                <c:pt idx="8">
                  <c:v>73.08031253302228</c:v>
                </c:pt>
                <c:pt idx="9">
                  <c:v>-51.568176695562506</c:v>
                </c:pt>
                <c:pt idx="10">
                  <c:v>19.047741307749288</c:v>
                </c:pt>
                <c:pt idx="11">
                  <c:v>-5.3142113240061803</c:v>
                </c:pt>
                <c:pt idx="12">
                  <c:v>266.19745198429791</c:v>
                </c:pt>
                <c:pt idx="13">
                  <c:v>-27.885453503371494</c:v>
                </c:pt>
                <c:pt idx="14">
                  <c:v>34.948126654705511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452144"/>
        <c:axId val="352452928"/>
      </c:lineChart>
      <c:catAx>
        <c:axId val="35245175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12700">
            <a:solidFill>
              <a:schemeClr val="tx1"/>
            </a:solidFill>
          </a:ln>
        </c:spPr>
        <c:txPr>
          <a:bodyPr rot="5400000" vert="horz"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2448224"/>
        <c:crossesAt val="-100"/>
        <c:auto val="1"/>
        <c:lblAlgn val="ctr"/>
        <c:lblOffset val="0"/>
        <c:noMultiLvlLbl val="0"/>
      </c:catAx>
      <c:valAx>
        <c:axId val="352448224"/>
        <c:scaling>
          <c:orientation val="minMax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Century Schoolbook" panose="02040604050505020304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Bragg wavelength shift</a:t>
                </a:r>
                <a:r>
                  <a:rPr lang="en-US" sz="1600" baseline="0">
                    <a:latin typeface="Century Schoolbook" panose="02040604050505020304" pitchFamily="18" charset="0"/>
                    <a:cs typeface="Times New Roman" pitchFamily="18" charset="0"/>
                  </a:rPr>
                  <a:t> </a:t>
                </a:r>
                <a:r>
                  <a:rPr lang="el-GR" sz="1600" baseline="0">
                    <a:latin typeface="Century Schoolbook" panose="02040604050505020304" pitchFamily="18" charset="0"/>
                    <a:cs typeface="Times New Roman" pitchFamily="18" charset="0"/>
                  </a:rPr>
                  <a:t>δ</a:t>
                </a:r>
                <a:r>
                  <a:rPr lang="en-US" sz="1600" baseline="0">
                    <a:latin typeface="Century Schoolbook" panose="02040604050505020304" pitchFamily="18" charset="0"/>
                    <a:cs typeface="Times New Roman" pitchFamily="18" charset="0"/>
                  </a:rPr>
                  <a:t>(</a:t>
                </a:r>
                <a:r>
                  <a:rPr lang="el-GR" sz="16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Δλ</a:t>
                </a:r>
                <a:r>
                  <a:rPr lang="en-GB" sz="1600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</a:t>
                </a:r>
                <a:r>
                  <a:rPr lang="en-GB" sz="16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 </a:t>
                </a:r>
                <a:r>
                  <a:rPr lang="en-US" sz="1600">
                    <a:latin typeface="Century Schoolbook" panose="02040604050505020304" pitchFamily="18" charset="0"/>
                    <a:cs typeface="Times New Roman" pitchFamily="18" charset="0"/>
                  </a:rPr>
                  <a:t>/ pm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  <a:cs typeface="Times New Roman" pitchFamily="18" charset="0"/>
              </a:defRPr>
            </a:pPr>
            <a:endParaRPr lang="en-US"/>
          </a:p>
        </c:txPr>
        <c:crossAx val="352451752"/>
        <c:crosses val="autoZero"/>
        <c:crossBetween val="between"/>
      </c:valAx>
      <c:valAx>
        <c:axId val="352452928"/>
        <c:scaling>
          <c:orientation val="minMax"/>
          <c:min val="-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</a:defRPr>
            </a:pPr>
            <a:endParaRPr lang="en-US"/>
          </a:p>
        </c:txPr>
        <c:crossAx val="352452144"/>
        <c:crosses val="max"/>
        <c:crossBetween val="between"/>
      </c:valAx>
      <c:catAx>
        <c:axId val="352452144"/>
        <c:scaling>
          <c:orientation val="minMax"/>
        </c:scaling>
        <c:delete val="0"/>
        <c:axPos val="t"/>
        <c:majorTickMark val="cross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 b="1">
                <a:latin typeface="Century Schoolbook" panose="02040604050505020304" pitchFamily="18" charset="0"/>
              </a:defRPr>
            </a:pPr>
            <a:endParaRPr lang="en-US"/>
          </a:p>
        </c:txPr>
        <c:crossAx val="352452928"/>
        <c:crosses val="max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1880191460069"/>
          <c:y val="7.0454049379089223E-2"/>
          <c:w val="0.80709286406795233"/>
          <c:h val="0.801853989867978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x"/>
            <c:size val="7"/>
            <c:spPr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Sheet12!$O$11:$O$25</c:f>
                <c:numCache>
                  <c:formatCode>General</c:formatCode>
                  <c:ptCount val="15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  <c:pt idx="13">
                    <c:v>2.0929160002456881</c:v>
                  </c:pt>
                  <c:pt idx="14">
                    <c:v>3.0144846458794659</c:v>
                  </c:pt>
                </c:numCache>
              </c:numRef>
            </c:plus>
            <c:minus>
              <c:numRef>
                <c:f>Sheet12!$O$11:$O$25</c:f>
                <c:numCache>
                  <c:formatCode>General</c:formatCode>
                  <c:ptCount val="15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  <c:pt idx="13">
                    <c:v>2.0929160002456881</c:v>
                  </c:pt>
                  <c:pt idx="14">
                    <c:v>3.0144846458794659</c:v>
                  </c:pt>
                </c:numCache>
              </c:numRef>
            </c:minus>
          </c:errBars>
          <c:xVal>
            <c:numRef>
              <c:f>Sheet12!$D$11:$D$25</c:f>
              <c:numCache>
                <c:formatCode>General</c:formatCode>
                <c:ptCount val="15"/>
                <c:pt idx="0">
                  <c:v>64.7</c:v>
                </c:pt>
                <c:pt idx="1">
                  <c:v>56</c:v>
                </c:pt>
                <c:pt idx="2">
                  <c:v>69</c:v>
                </c:pt>
                <c:pt idx="3">
                  <c:v>82.5</c:v>
                </c:pt>
                <c:pt idx="4">
                  <c:v>39.5</c:v>
                </c:pt>
                <c:pt idx="5">
                  <c:v>80.5</c:v>
                </c:pt>
                <c:pt idx="6">
                  <c:v>84</c:v>
                </c:pt>
                <c:pt idx="7">
                  <c:v>80</c:v>
                </c:pt>
                <c:pt idx="8">
                  <c:v>46</c:v>
                </c:pt>
                <c:pt idx="9">
                  <c:v>77.099999999999994</c:v>
                </c:pt>
                <c:pt idx="10">
                  <c:v>61.2</c:v>
                </c:pt>
                <c:pt idx="11">
                  <c:v>66</c:v>
                </c:pt>
                <c:pt idx="12">
                  <c:v>111</c:v>
                </c:pt>
                <c:pt idx="13">
                  <c:v>121</c:v>
                </c:pt>
                <c:pt idx="14">
                  <c:v>88.5</c:v>
                </c:pt>
              </c:numCache>
            </c:numRef>
          </c:xVal>
          <c:yVal>
            <c:numRef>
              <c:f>Sheet12!$N$11:$N$25</c:f>
              <c:numCache>
                <c:formatCode>General</c:formatCode>
                <c:ptCount val="15"/>
                <c:pt idx="0">
                  <c:v>-54.929740557091492</c:v>
                </c:pt>
                <c:pt idx="1">
                  <c:v>-48.902465713135108</c:v>
                </c:pt>
                <c:pt idx="2">
                  <c:v>-53.40084579776552</c:v>
                </c:pt>
                <c:pt idx="3">
                  <c:v>-82.95563620269472</c:v>
                </c:pt>
                <c:pt idx="4">
                  <c:v>-0.91473858093447491</c:v>
                </c:pt>
                <c:pt idx="5">
                  <c:v>0.58536299034391404</c:v>
                </c:pt>
                <c:pt idx="6">
                  <c:v>61.095589117682671</c:v>
                </c:pt>
                <c:pt idx="7">
                  <c:v>211.03566813513092</c:v>
                </c:pt>
                <c:pt idx="8">
                  <c:v>73.08031253302228</c:v>
                </c:pt>
                <c:pt idx="9">
                  <c:v>-51.568176695562506</c:v>
                </c:pt>
                <c:pt idx="10">
                  <c:v>19.047741307749288</c:v>
                </c:pt>
                <c:pt idx="11">
                  <c:v>-5.3142113240061803</c:v>
                </c:pt>
                <c:pt idx="12">
                  <c:v>266.19745198429791</c:v>
                </c:pt>
                <c:pt idx="13">
                  <c:v>-27.885453503371494</c:v>
                </c:pt>
                <c:pt idx="14">
                  <c:v>34.948126654705511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62168"/>
        <c:axId val="351861776"/>
      </c:scatterChart>
      <c:scatterChart>
        <c:scatterStyle val="lineMarker"/>
        <c:varyColors val="0"/>
        <c:ser>
          <c:idx val="1"/>
          <c:order val="1"/>
          <c:tx>
            <c:v>Second axis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Sheet12!$D$11</c:f>
              <c:numCache>
                <c:formatCode>General</c:formatCode>
                <c:ptCount val="1"/>
                <c:pt idx="0">
                  <c:v>64.7</c:v>
                </c:pt>
              </c:numCache>
            </c:numRef>
          </c:xVal>
          <c:yVal>
            <c:numRef>
              <c:f>Sheet12!$N$11</c:f>
              <c:numCache>
                <c:formatCode>General</c:formatCode>
                <c:ptCount val="1"/>
                <c:pt idx="0">
                  <c:v>-54.929740557091492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58248"/>
        <c:axId val="351855112"/>
      </c:scatterChart>
      <c:valAx>
        <c:axId val="351862168"/>
        <c:scaling>
          <c:orientation val="minMax"/>
          <c:max val="130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Boiling point / </a:t>
                </a:r>
                <a:r>
                  <a:rPr lang="en-US" sz="1600" baseline="30000">
                    <a:latin typeface="Times New Roman" pitchFamily="18" charset="0"/>
                    <a:cs typeface="Times New Roman" pitchFamily="18" charset="0"/>
                  </a:rPr>
                  <a:t>o</a:t>
                </a: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C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61776"/>
        <c:crossesAt val="-100"/>
        <c:crossBetween val="midCat"/>
        <c:majorUnit val="10"/>
      </c:valAx>
      <c:valAx>
        <c:axId val="351861776"/>
        <c:scaling>
          <c:orientation val="minMax"/>
          <c:max val="3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Average Bragg wavelength shift, </a:t>
                </a:r>
                <a:r>
                  <a:rPr lang="el-GR" sz="1600">
                    <a:latin typeface="Times New Roman" pitchFamily="18" charset="0"/>
                    <a:cs typeface="Times New Roman" pitchFamily="18" charset="0"/>
                  </a:rPr>
                  <a:t>Δλ</a:t>
                </a:r>
                <a:r>
                  <a:rPr lang="en-GB" sz="1600" baseline="-25000">
                    <a:latin typeface="Times New Roman" pitchFamily="18" charset="0"/>
                    <a:cs typeface="Times New Roman" pitchFamily="18" charset="0"/>
                  </a:rPr>
                  <a:t>B</a:t>
                </a: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 / pm</a:t>
                </a:r>
              </a:p>
            </c:rich>
          </c:tx>
          <c:layout>
            <c:manualLayout>
              <c:xMode val="edge"/>
              <c:yMode val="edge"/>
              <c:x val="1.2291104982166607E-2"/>
              <c:y val="0.1772303002297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62168"/>
        <c:crosses val="autoZero"/>
        <c:crossBetween val="midCat"/>
      </c:valAx>
      <c:valAx>
        <c:axId val="351855112"/>
        <c:scaling>
          <c:orientation val="minMax"/>
          <c:max val="300"/>
          <c:min val="-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58248"/>
        <c:crosses val="max"/>
        <c:crossBetween val="midCat"/>
      </c:valAx>
      <c:valAx>
        <c:axId val="351858248"/>
        <c:scaling>
          <c:orientation val="minMax"/>
          <c:max val="130"/>
          <c:min val="3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55112"/>
        <c:crosses val="max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v>Log P Average</c:v>
          </c:tx>
          <c:spPr>
            <a:ln w="28575">
              <a:noFill/>
            </a:ln>
          </c:spPr>
          <c:marker>
            <c:symbol val="x"/>
            <c:size val="7"/>
            <c:spPr>
              <a:ln w="25400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Sheet12!$O$11:$O$25</c:f>
                <c:numCache>
                  <c:formatCode>General</c:formatCode>
                  <c:ptCount val="15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  <c:pt idx="13">
                    <c:v>2.0929160002456881</c:v>
                  </c:pt>
                  <c:pt idx="14">
                    <c:v>3.0144846458794659</c:v>
                  </c:pt>
                </c:numCache>
              </c:numRef>
            </c:plus>
            <c:minus>
              <c:numRef>
                <c:f>Sheet12!$O$11:$O$25</c:f>
                <c:numCache>
                  <c:formatCode>General</c:formatCode>
                  <c:ptCount val="15"/>
                  <c:pt idx="0">
                    <c:v>6.578728808466626</c:v>
                  </c:pt>
                  <c:pt idx="1">
                    <c:v>3.8722946403833665</c:v>
                  </c:pt>
                  <c:pt idx="2">
                    <c:v>3.7543253554665572</c:v>
                  </c:pt>
                  <c:pt idx="3">
                    <c:v>2.8997934222536292</c:v>
                  </c:pt>
                  <c:pt idx="4">
                    <c:v>0.89803648830886296</c:v>
                  </c:pt>
                  <c:pt idx="5">
                    <c:v>2.1725348399575091</c:v>
                  </c:pt>
                  <c:pt idx="6">
                    <c:v>1.4660401416441229</c:v>
                  </c:pt>
                  <c:pt idx="7">
                    <c:v>4.6956754692161997</c:v>
                  </c:pt>
                  <c:pt idx="8">
                    <c:v>3.8426988542888041</c:v>
                  </c:pt>
                  <c:pt idx="9">
                    <c:v>2.4185177161334335</c:v>
                  </c:pt>
                  <c:pt idx="10">
                    <c:v>1.5113252478647483</c:v>
                  </c:pt>
                  <c:pt idx="11">
                    <c:v>0.71826197176030504</c:v>
                  </c:pt>
                  <c:pt idx="12">
                    <c:v>6.7812966836757305</c:v>
                  </c:pt>
                  <c:pt idx="13">
                    <c:v>2.0929160002456881</c:v>
                  </c:pt>
                  <c:pt idx="14">
                    <c:v>3.0144846458794659</c:v>
                  </c:pt>
                </c:numCache>
              </c:numRef>
            </c:minus>
          </c:errBars>
          <c:errBars>
            <c:errDir val="y"/>
            <c:errBarType val="both"/>
            <c:errValType val="cust"/>
            <c:noEndCap val="0"/>
            <c:plus>
              <c:numRef>
                <c:f>Sheet12!$H$11:$H$25</c:f>
                <c:numCache>
                  <c:formatCode>General</c:formatCode>
                  <c:ptCount val="15"/>
                  <c:pt idx="0">
                    <c:v>0.18</c:v>
                  </c:pt>
                  <c:pt idx="1">
                    <c:v>0.19</c:v>
                  </c:pt>
                  <c:pt idx="2">
                    <c:v>0.16</c:v>
                  </c:pt>
                  <c:pt idx="3">
                    <c:v>0.19</c:v>
                  </c:pt>
                  <c:pt idx="4">
                    <c:v>0.24</c:v>
                  </c:pt>
                  <c:pt idx="5">
                    <c:v>0.16</c:v>
                  </c:pt>
                  <c:pt idx="6">
                    <c:v>0.19</c:v>
                  </c:pt>
                  <c:pt idx="7">
                    <c:v>0.15</c:v>
                  </c:pt>
                  <c:pt idx="8">
                    <c:v>0.19</c:v>
                  </c:pt>
                  <c:pt idx="9">
                    <c:v>0.2</c:v>
                  </c:pt>
                  <c:pt idx="10">
                    <c:v>0.3</c:v>
                  </c:pt>
                  <c:pt idx="11">
                    <c:v>0.22</c:v>
                  </c:pt>
                  <c:pt idx="12">
                    <c:v>0.17</c:v>
                  </c:pt>
                  <c:pt idx="13">
                    <c:v>0.19</c:v>
                  </c:pt>
                  <c:pt idx="14">
                    <c:v>0.42</c:v>
                  </c:pt>
                </c:numCache>
              </c:numRef>
            </c:plus>
            <c:minus>
              <c:numRef>
                <c:f>Sheet12!$H$11:$H$25</c:f>
                <c:numCache>
                  <c:formatCode>General</c:formatCode>
                  <c:ptCount val="15"/>
                  <c:pt idx="0">
                    <c:v>0.18</c:v>
                  </c:pt>
                  <c:pt idx="1">
                    <c:v>0.19</c:v>
                  </c:pt>
                  <c:pt idx="2">
                    <c:v>0.16</c:v>
                  </c:pt>
                  <c:pt idx="3">
                    <c:v>0.19</c:v>
                  </c:pt>
                  <c:pt idx="4">
                    <c:v>0.24</c:v>
                  </c:pt>
                  <c:pt idx="5">
                    <c:v>0.16</c:v>
                  </c:pt>
                  <c:pt idx="6">
                    <c:v>0.19</c:v>
                  </c:pt>
                  <c:pt idx="7">
                    <c:v>0.15</c:v>
                  </c:pt>
                  <c:pt idx="8">
                    <c:v>0.19</c:v>
                  </c:pt>
                  <c:pt idx="9">
                    <c:v>0.2</c:v>
                  </c:pt>
                  <c:pt idx="10">
                    <c:v>0.3</c:v>
                  </c:pt>
                  <c:pt idx="11">
                    <c:v>0.22</c:v>
                  </c:pt>
                  <c:pt idx="12">
                    <c:v>0.17</c:v>
                  </c:pt>
                  <c:pt idx="13">
                    <c:v>0.19</c:v>
                  </c:pt>
                  <c:pt idx="14">
                    <c:v>0.42</c:v>
                  </c:pt>
                </c:numCache>
              </c:numRef>
            </c:minus>
          </c:errBars>
          <c:xVal>
            <c:numRef>
              <c:f>Sheet12!$N$11:$N$25</c:f>
              <c:numCache>
                <c:formatCode>General</c:formatCode>
                <c:ptCount val="15"/>
                <c:pt idx="0">
                  <c:v>-54.929740557091492</c:v>
                </c:pt>
                <c:pt idx="1">
                  <c:v>-48.902465713135108</c:v>
                </c:pt>
                <c:pt idx="2">
                  <c:v>-53.40084579776552</c:v>
                </c:pt>
                <c:pt idx="3">
                  <c:v>-82.95563620269472</c:v>
                </c:pt>
                <c:pt idx="4">
                  <c:v>-0.91473858093447491</c:v>
                </c:pt>
                <c:pt idx="5">
                  <c:v>0.58536299034391404</c:v>
                </c:pt>
                <c:pt idx="6">
                  <c:v>61.095589117682671</c:v>
                </c:pt>
                <c:pt idx="7">
                  <c:v>211.03566813513092</c:v>
                </c:pt>
                <c:pt idx="8">
                  <c:v>73.08031253302228</c:v>
                </c:pt>
                <c:pt idx="9">
                  <c:v>-51.568176695562506</c:v>
                </c:pt>
                <c:pt idx="10">
                  <c:v>19.047741307749288</c:v>
                </c:pt>
                <c:pt idx="11">
                  <c:v>-5.3142113240061803</c:v>
                </c:pt>
                <c:pt idx="12">
                  <c:v>266.19745198429791</c:v>
                </c:pt>
                <c:pt idx="13">
                  <c:v>-27.885453503371494</c:v>
                </c:pt>
                <c:pt idx="14">
                  <c:v>34.948126654705511</c:v>
                </c:pt>
              </c:numCache>
            </c:numRef>
          </c:xVal>
          <c:yVal>
            <c:numRef>
              <c:f>Sheet12!$E$11:$E$25</c:f>
              <c:numCache>
                <c:formatCode>General</c:formatCode>
                <c:ptCount val="15"/>
                <c:pt idx="0">
                  <c:v>-0.74</c:v>
                </c:pt>
                <c:pt idx="1">
                  <c:v>-0.24</c:v>
                </c:pt>
                <c:pt idx="2">
                  <c:v>3.9</c:v>
                </c:pt>
                <c:pt idx="3">
                  <c:v>0.05</c:v>
                </c:pt>
                <c:pt idx="4">
                  <c:v>1.25</c:v>
                </c:pt>
                <c:pt idx="5">
                  <c:v>3.44</c:v>
                </c:pt>
                <c:pt idx="6">
                  <c:v>2.86</c:v>
                </c:pt>
                <c:pt idx="7">
                  <c:v>2.13</c:v>
                </c:pt>
                <c:pt idx="8">
                  <c:v>1.94</c:v>
                </c:pt>
                <c:pt idx="9">
                  <c:v>0.73</c:v>
                </c:pt>
                <c:pt idx="10">
                  <c:v>1.97</c:v>
                </c:pt>
                <c:pt idx="11">
                  <c:v>0.46</c:v>
                </c:pt>
                <c:pt idx="12">
                  <c:v>2.73</c:v>
                </c:pt>
                <c:pt idx="13">
                  <c:v>4.57</c:v>
                </c:pt>
                <c:pt idx="14">
                  <c:v>2.42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55504"/>
        <c:axId val="351856680"/>
      </c:scatterChart>
      <c:scatterChart>
        <c:scatterStyle val="lineMarker"/>
        <c:varyColors val="0"/>
        <c:ser>
          <c:idx val="0"/>
          <c:order val="1"/>
          <c:tx>
            <c:v>Secondary axes</c:v>
          </c:tx>
          <c:spPr>
            <a:ln w="28575">
              <a:noFill/>
            </a:ln>
          </c:spPr>
          <c:marker>
            <c:symbol val="none"/>
          </c:marker>
          <c:xVal>
            <c:numRef>
              <c:f>Sheet12!$N$18</c:f>
              <c:numCache>
                <c:formatCode>General</c:formatCode>
                <c:ptCount val="1"/>
                <c:pt idx="0">
                  <c:v>211.03566813513092</c:v>
                </c:pt>
              </c:numCache>
            </c:numRef>
          </c:xVal>
          <c:yVal>
            <c:numRef>
              <c:f>Sheet12!$E$18</c:f>
              <c:numCache>
                <c:formatCode>General</c:formatCode>
                <c:ptCount val="1"/>
                <c:pt idx="0">
                  <c:v>2.13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57072"/>
        <c:axId val="351855896"/>
      </c:scatterChart>
      <c:valAx>
        <c:axId val="351855504"/>
        <c:scaling>
          <c:orientation val="minMax"/>
          <c:min val="-10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Average referenced</a:t>
                </a:r>
                <a:r>
                  <a:rPr lang="en-US" sz="1600" baseline="0">
                    <a:latin typeface="Times New Roman" pitchFamily="18" charset="0"/>
                    <a:cs typeface="Times New Roman" pitchFamily="18" charset="0"/>
                  </a:rPr>
                  <a:t> Bragg wavelength shift / pm</a:t>
                </a:r>
                <a:endParaRPr lang="en-US" sz="16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56680"/>
        <c:crossesAt val="-1"/>
        <c:crossBetween val="midCat"/>
      </c:valAx>
      <c:valAx>
        <c:axId val="351856680"/>
        <c:scaling>
          <c:orientation val="minMax"/>
          <c:max val="5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 Log</a:t>
                </a:r>
                <a:r>
                  <a:rPr lang="en-US" sz="1600" baseline="-25000">
                    <a:latin typeface="Times New Roman" pitchFamily="18" charset="0"/>
                    <a:cs typeface="Times New Roman" pitchFamily="18" charset="0"/>
                  </a:rPr>
                  <a:t>10</a:t>
                </a: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 K</a:t>
                </a:r>
                <a:r>
                  <a:rPr lang="en-US" sz="1600" baseline="-25000">
                    <a:latin typeface="Times New Roman" pitchFamily="18" charset="0"/>
                    <a:cs typeface="Times New Roman" pitchFamily="18" charset="0"/>
                  </a:rPr>
                  <a:t>ow</a:t>
                </a: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 / unitless</a:t>
                </a:r>
              </a:p>
            </c:rich>
          </c:tx>
          <c:layout>
            <c:manualLayout>
              <c:xMode val="edge"/>
              <c:yMode val="edge"/>
              <c:x val="1.0925410545747877E-2"/>
              <c:y val="0.2762872295785308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55504"/>
        <c:crossesAt val="-100"/>
        <c:crossBetween val="midCat"/>
        <c:majorUnit val="0.5"/>
      </c:valAx>
      <c:valAx>
        <c:axId val="351855896"/>
        <c:scaling>
          <c:orientation val="minMax"/>
          <c:max val="5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57072"/>
        <c:crosses val="max"/>
        <c:crossBetween val="midCat"/>
        <c:majorUnit val="0.5"/>
      </c:valAx>
      <c:valAx>
        <c:axId val="351857072"/>
        <c:scaling>
          <c:orientation val="minMax"/>
          <c:max val="300"/>
          <c:min val="-10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855896"/>
        <c:crosses val="max"/>
        <c:crossBetween val="midCat"/>
      </c:valAx>
    </c:plotArea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7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0.09987</cdr:x>
      <cdr:y>0.38365</cdr:y>
    </cdr:from>
    <cdr:to>
      <cdr:x>0.93854</cdr:x>
      <cdr:y>0.4098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28688" y="2329595"/>
          <a:ext cx="7798593" cy="15881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  <a:alpha val="3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0.30858</cdr:x>
      <cdr:y>0.06863</cdr:y>
    </cdr:from>
    <cdr:to>
      <cdr:x>0.30858</cdr:x>
      <cdr:y>0.86667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2869407" y="416719"/>
          <a:ext cx="0" cy="484584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0.137</cdr:x>
      <cdr:y>0.41176</cdr:y>
    </cdr:from>
    <cdr:to>
      <cdr:x>0.92958</cdr:x>
      <cdr:y>0.8451</cdr:y>
    </cdr:to>
    <cdr:sp macro="" textlink="">
      <cdr:nvSpPr>
        <cdr:cNvPr id="7" name="Freeform 6"/>
        <cdr:cNvSpPr/>
      </cdr:nvSpPr>
      <cdr:spPr>
        <a:xfrm xmlns:a="http://schemas.openxmlformats.org/drawingml/2006/main">
          <a:off x="1273969" y="2500313"/>
          <a:ext cx="7369969" cy="2631281"/>
        </a:xfrm>
        <a:custGeom xmlns:a="http://schemas.openxmlformats.org/drawingml/2006/main">
          <a:avLst/>
          <a:gdLst>
            <a:gd name="connsiteX0" fmla="*/ 0 w 7369969"/>
            <a:gd name="connsiteY0" fmla="*/ 2631281 h 2631281"/>
            <a:gd name="connsiteX1" fmla="*/ 2512219 w 7369969"/>
            <a:gd name="connsiteY1" fmla="*/ 500062 h 2631281"/>
            <a:gd name="connsiteX2" fmla="*/ 7369969 w 7369969"/>
            <a:gd name="connsiteY2" fmla="*/ 0 h 2631281"/>
            <a:gd name="connsiteX3" fmla="*/ 7369969 w 7369969"/>
            <a:gd name="connsiteY3" fmla="*/ 0 h 263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369969" h="2631281">
              <a:moveTo>
                <a:pt x="0" y="2631281"/>
              </a:moveTo>
              <a:cubicBezTo>
                <a:pt x="641945" y="1784945"/>
                <a:pt x="1283891" y="938609"/>
                <a:pt x="2512219" y="500062"/>
              </a:cubicBezTo>
              <a:cubicBezTo>
                <a:pt x="3740547" y="61515"/>
                <a:pt x="7369969" y="0"/>
                <a:pt x="7369969" y="0"/>
              </a:cubicBezTo>
              <a:lnTo>
                <a:pt x="7369969" y="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0.18182</cdr:x>
      <cdr:y>0.10392</cdr:y>
    </cdr:from>
    <cdr:to>
      <cdr:x>0.92574</cdr:x>
      <cdr:y>0.37647</cdr:y>
    </cdr:to>
    <cdr:sp macro="" textlink="">
      <cdr:nvSpPr>
        <cdr:cNvPr id="10" name="Freeform 9"/>
        <cdr:cNvSpPr/>
      </cdr:nvSpPr>
      <cdr:spPr>
        <a:xfrm xmlns:a="http://schemas.openxmlformats.org/drawingml/2006/main">
          <a:off x="1690688" y="631031"/>
          <a:ext cx="6917531" cy="1654969"/>
        </a:xfrm>
        <a:custGeom xmlns:a="http://schemas.openxmlformats.org/drawingml/2006/main">
          <a:avLst/>
          <a:gdLst>
            <a:gd name="connsiteX0" fmla="*/ 0 w 6917531"/>
            <a:gd name="connsiteY0" fmla="*/ 0 h 1654969"/>
            <a:gd name="connsiteX1" fmla="*/ 1595437 w 6917531"/>
            <a:gd name="connsiteY1" fmla="*/ 1238250 h 1654969"/>
            <a:gd name="connsiteX2" fmla="*/ 6917531 w 6917531"/>
            <a:gd name="connsiteY2" fmla="*/ 1654969 h 16549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917531" h="1654969">
              <a:moveTo>
                <a:pt x="0" y="0"/>
              </a:moveTo>
              <a:cubicBezTo>
                <a:pt x="221257" y="481211"/>
                <a:pt x="442515" y="962422"/>
                <a:pt x="1595437" y="1238250"/>
              </a:cubicBezTo>
              <a:cubicBezTo>
                <a:pt x="2748359" y="1514078"/>
                <a:pt x="4832945" y="1584523"/>
                <a:pt x="6917531" y="1654969"/>
              </a:cubicBez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0.13661</cdr:x>
      <cdr:y>0.66527</cdr:y>
    </cdr:from>
    <cdr:to>
      <cdr:x>0.92486</cdr:x>
      <cdr:y>0.66736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1270000" y="4038600"/>
          <a:ext cx="7327900" cy="127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0.85714</cdr:x>
      <cdr:y>0.5</cdr:y>
    </cdr:from>
    <cdr:to>
      <cdr:x>0.88745</cdr:x>
      <cdr:y>0.54867</cdr:y>
    </cdr:to>
    <cdr:sp macro="" textlink="">
      <cdr:nvSpPr>
        <cdr:cNvPr id="2" name="Oval 1"/>
        <cdr:cNvSpPr/>
      </cdr:nvSpPr>
      <cdr:spPr>
        <a:xfrm xmlns:a="http://schemas.openxmlformats.org/drawingml/2006/main">
          <a:off x="7968803" y="3031902"/>
          <a:ext cx="281726" cy="29514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0.13533</cdr:x>
      <cdr:y>0.67209</cdr:y>
    </cdr:from>
    <cdr:to>
      <cdr:x>0.16564</cdr:x>
      <cdr:y>0.72076</cdr:y>
    </cdr:to>
    <cdr:sp macro="" textlink="">
      <cdr:nvSpPr>
        <cdr:cNvPr id="5" name="Oval 4"/>
        <cdr:cNvSpPr/>
      </cdr:nvSpPr>
      <cdr:spPr>
        <a:xfrm xmlns:a="http://schemas.openxmlformats.org/drawingml/2006/main">
          <a:off x="1258194" y="4075448"/>
          <a:ext cx="281790" cy="29512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0.14574</cdr:x>
      <cdr:y>0.12611</cdr:y>
    </cdr:from>
    <cdr:to>
      <cdr:x>0.60029</cdr:x>
      <cdr:y>0.8031</cdr:y>
    </cdr:to>
    <cdr:sp macro="" textlink="">
      <cdr:nvSpPr>
        <cdr:cNvPr id="12" name="Freeform 11"/>
        <cdr:cNvSpPr/>
      </cdr:nvSpPr>
      <cdr:spPr>
        <a:xfrm xmlns:a="http://schemas.openxmlformats.org/drawingml/2006/main">
          <a:off x="1354965" y="764683"/>
          <a:ext cx="4225880" cy="4105141"/>
        </a:xfrm>
        <a:custGeom xmlns:a="http://schemas.openxmlformats.org/drawingml/2006/main">
          <a:avLst/>
          <a:gdLst>
            <a:gd name="connsiteX0" fmla="*/ 0 w 4091725"/>
            <a:gd name="connsiteY0" fmla="*/ 3836831 h 3836831"/>
            <a:gd name="connsiteX1" fmla="*/ 2065986 w 4091725"/>
            <a:gd name="connsiteY1" fmla="*/ 3139225 h 3836831"/>
            <a:gd name="connsiteX2" fmla="*/ 4091725 w 4091725"/>
            <a:gd name="connsiteY2" fmla="*/ 0 h 38368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091725" h="3836831">
              <a:moveTo>
                <a:pt x="0" y="3836831"/>
              </a:moveTo>
              <a:cubicBezTo>
                <a:pt x="692016" y="3807764"/>
                <a:pt x="1384032" y="3778697"/>
                <a:pt x="2065986" y="3139225"/>
              </a:cubicBezTo>
              <a:cubicBezTo>
                <a:pt x="2747940" y="2499753"/>
                <a:pt x="3419832" y="1249876"/>
                <a:pt x="4091725" y="0"/>
              </a:cubicBezTo>
            </a:path>
          </a:pathLst>
        </a:custGeom>
        <a:noFill xmlns:a="http://schemas.openxmlformats.org/drawingml/2006/main"/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0.16162</cdr:x>
      <cdr:y>0.67699</cdr:y>
    </cdr:from>
    <cdr:to>
      <cdr:x>0.25541</cdr:x>
      <cdr:y>0.73894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02535" y="4105141"/>
          <a:ext cx="872007" cy="37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>
              <a:latin typeface="Century Schoolbook" panose="02040604050505020304" pitchFamily="18" charset="0"/>
            </a:rPr>
            <a:t>H2O</a:t>
          </a:r>
        </a:p>
      </cdr:txBody>
    </cdr:sp>
  </cdr:relSizeAnchor>
  <cdr:relSizeAnchor xmlns:cdr="http://schemas.openxmlformats.org/drawingml/2006/chartDrawing">
    <cdr:from>
      <cdr:x>0.8323</cdr:x>
      <cdr:y>0.43537</cdr:y>
    </cdr:from>
    <cdr:to>
      <cdr:x>0.9261</cdr:x>
      <cdr:y>0.49732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37878" y="2639990"/>
          <a:ext cx="872007" cy="37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latin typeface="Century Schoolbook" panose="02040604050505020304" pitchFamily="18" charset="0"/>
            </a:rPr>
            <a:t>CS2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0.10465</cdr:x>
      <cdr:y>0.35903</cdr:y>
    </cdr:from>
    <cdr:to>
      <cdr:x>0.93176</cdr:x>
      <cdr:y>0.35903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976019" y="2187222"/>
          <a:ext cx="7714074" cy="1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0.20173</cdr:x>
      <cdr:y>0.3764</cdr:y>
    </cdr:from>
    <cdr:to>
      <cdr:x>0.94343</cdr:x>
      <cdr:y>0.80106</cdr:y>
    </cdr:to>
    <cdr:sp macro="" textlink="">
      <cdr:nvSpPr>
        <cdr:cNvPr id="11" name="Freeform 10"/>
        <cdr:cNvSpPr/>
      </cdr:nvSpPr>
      <cdr:spPr>
        <a:xfrm xmlns:a="http://schemas.openxmlformats.org/drawingml/2006/main">
          <a:off x="1881480" y="2293056"/>
          <a:ext cx="6917521" cy="2587037"/>
        </a:xfrm>
        <a:custGeom xmlns:a="http://schemas.openxmlformats.org/drawingml/2006/main">
          <a:avLst/>
          <a:gdLst>
            <a:gd name="connsiteX0" fmla="*/ 0 w 6738055"/>
            <a:gd name="connsiteY0" fmla="*/ 2587037 h 2587037"/>
            <a:gd name="connsiteX1" fmla="*/ 1305277 w 6738055"/>
            <a:gd name="connsiteY1" fmla="*/ 799629 h 2587037"/>
            <a:gd name="connsiteX2" fmla="*/ 6738055 w 6738055"/>
            <a:gd name="connsiteY2" fmla="*/ 0 h 2587037"/>
            <a:gd name="connsiteX0" fmla="*/ 0 w 6738055"/>
            <a:gd name="connsiteY0" fmla="*/ 2587037 h 2587037"/>
            <a:gd name="connsiteX1" fmla="*/ 2022592 w 6738055"/>
            <a:gd name="connsiteY1" fmla="*/ 423333 h 2587037"/>
            <a:gd name="connsiteX2" fmla="*/ 6738055 w 6738055"/>
            <a:gd name="connsiteY2" fmla="*/ 0 h 2587037"/>
            <a:gd name="connsiteX0" fmla="*/ 0 w 6738055"/>
            <a:gd name="connsiteY0" fmla="*/ 2598362 h 2598362"/>
            <a:gd name="connsiteX1" fmla="*/ 2022592 w 6738055"/>
            <a:gd name="connsiteY1" fmla="*/ 434658 h 2598362"/>
            <a:gd name="connsiteX2" fmla="*/ 5562129 w 6738055"/>
            <a:gd name="connsiteY2" fmla="*/ 34843 h 2598362"/>
            <a:gd name="connsiteX3" fmla="*/ 6738055 w 6738055"/>
            <a:gd name="connsiteY3" fmla="*/ 11325 h 2598362"/>
            <a:gd name="connsiteX0" fmla="*/ 0 w 6738055"/>
            <a:gd name="connsiteY0" fmla="*/ 2588207 h 2588207"/>
            <a:gd name="connsiteX1" fmla="*/ 2022592 w 6738055"/>
            <a:gd name="connsiteY1" fmla="*/ 424503 h 2588207"/>
            <a:gd name="connsiteX2" fmla="*/ 5562129 w 6738055"/>
            <a:gd name="connsiteY2" fmla="*/ 24688 h 2588207"/>
            <a:gd name="connsiteX3" fmla="*/ 6738055 w 6738055"/>
            <a:gd name="connsiteY3" fmla="*/ 1170 h 2588207"/>
            <a:gd name="connsiteX0" fmla="*/ 0 w 7093908"/>
            <a:gd name="connsiteY0" fmla="*/ 2587037 h 2587037"/>
            <a:gd name="connsiteX1" fmla="*/ 2022592 w 7093908"/>
            <a:gd name="connsiteY1" fmla="*/ 423333 h 2587037"/>
            <a:gd name="connsiteX2" fmla="*/ 6738055 w 7093908"/>
            <a:gd name="connsiteY2" fmla="*/ 35278 h 2587037"/>
            <a:gd name="connsiteX3" fmla="*/ 6738055 w 7093908"/>
            <a:gd name="connsiteY3" fmla="*/ 0 h 25870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093908" h="2587037">
              <a:moveTo>
                <a:pt x="0" y="2587037"/>
              </a:moveTo>
              <a:cubicBezTo>
                <a:pt x="91134" y="1908919"/>
                <a:pt x="899583" y="848626"/>
                <a:pt x="2022592" y="423333"/>
              </a:cubicBezTo>
              <a:cubicBezTo>
                <a:pt x="3145601" y="-1960"/>
                <a:pt x="5952145" y="105834"/>
                <a:pt x="6738055" y="35278"/>
              </a:cubicBezTo>
              <a:cubicBezTo>
                <a:pt x="7629799" y="-11758"/>
                <a:pt x="6540108" y="13719"/>
                <a:pt x="6738055" y="0"/>
              </a:cubicBez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0.93428</cdr:x>
      <cdr:y>0.36096</cdr:y>
    </cdr:from>
    <cdr:to>
      <cdr:x>0.96076</cdr:x>
      <cdr:y>0.39957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8713611" y="2198981"/>
          <a:ext cx="246944" cy="2351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0.19921</cdr:x>
      <cdr:y>0.13512</cdr:y>
    </cdr:from>
    <cdr:to>
      <cdr:x>0.91537</cdr:x>
      <cdr:y>0.33587</cdr:y>
    </cdr:to>
    <cdr:sp macro="" textlink="">
      <cdr:nvSpPr>
        <cdr:cNvPr id="13" name="Freeform 12"/>
        <cdr:cNvSpPr/>
      </cdr:nvSpPr>
      <cdr:spPr>
        <a:xfrm xmlns:a="http://schemas.openxmlformats.org/drawingml/2006/main">
          <a:off x="1857963" y="823148"/>
          <a:ext cx="6679259" cy="1222963"/>
        </a:xfrm>
        <a:custGeom xmlns:a="http://schemas.openxmlformats.org/drawingml/2006/main">
          <a:avLst/>
          <a:gdLst>
            <a:gd name="connsiteX0" fmla="*/ 6538148 w 6538148"/>
            <a:gd name="connsiteY0" fmla="*/ 1222963 h 1222963"/>
            <a:gd name="connsiteX1" fmla="*/ 1328796 w 6538148"/>
            <a:gd name="connsiteY1" fmla="*/ 1128889 h 1222963"/>
            <a:gd name="connsiteX2" fmla="*/ 0 w 6538148"/>
            <a:gd name="connsiteY2" fmla="*/ 0 h 1222963"/>
            <a:gd name="connsiteX0" fmla="*/ 6538148 w 6538148"/>
            <a:gd name="connsiteY0" fmla="*/ 1222963 h 1222963"/>
            <a:gd name="connsiteX1" fmla="*/ 1422870 w 6538148"/>
            <a:gd name="connsiteY1" fmla="*/ 1093612 h 1222963"/>
            <a:gd name="connsiteX2" fmla="*/ 0 w 6538148"/>
            <a:gd name="connsiteY2" fmla="*/ 0 h 12229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38148" h="1222963">
              <a:moveTo>
                <a:pt x="6538148" y="1222963"/>
              </a:moveTo>
              <a:lnTo>
                <a:pt x="1422870" y="1093612"/>
              </a:lnTo>
              <a:cubicBezTo>
                <a:pt x="333179" y="889785"/>
                <a:pt x="119552" y="462531"/>
                <a:pt x="0" y="0"/>
              </a:cubicBez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0.31391</cdr:x>
      <cdr:y>0.0756</cdr:y>
    </cdr:from>
    <cdr:to>
      <cdr:x>0.31391</cdr:x>
      <cdr:y>0.86863</cdr:y>
    </cdr:to>
    <cdr:cxnSp macro="">
      <cdr:nvCxnSpPr>
        <cdr:cNvPr id="17" name="Straight Connector 2"/>
        <cdr:cNvCxnSpPr/>
      </cdr:nvCxnSpPr>
      <cdr:spPr>
        <a:xfrm xmlns:a="http://schemas.openxmlformats.org/drawingml/2006/main" flipV="1">
          <a:off x="2918254" y="458950"/>
          <a:ext cx="0" cy="481416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0.20173</cdr:x>
      <cdr:y>0.3764</cdr:y>
    </cdr:from>
    <cdr:to>
      <cdr:x>0.94343</cdr:x>
      <cdr:y>0.80106</cdr:y>
    </cdr:to>
    <cdr:sp macro="" textlink="">
      <cdr:nvSpPr>
        <cdr:cNvPr id="18" name="Freeform 10"/>
        <cdr:cNvSpPr/>
      </cdr:nvSpPr>
      <cdr:spPr>
        <a:xfrm xmlns:a="http://schemas.openxmlformats.org/drawingml/2006/main">
          <a:off x="1881480" y="2293056"/>
          <a:ext cx="6917521" cy="2587037"/>
        </a:xfrm>
        <a:custGeom xmlns:a="http://schemas.openxmlformats.org/drawingml/2006/main">
          <a:avLst/>
          <a:gdLst>
            <a:gd name="connsiteX0" fmla="*/ 0 w 6738055"/>
            <a:gd name="connsiteY0" fmla="*/ 2587037 h 2587037"/>
            <a:gd name="connsiteX1" fmla="*/ 1305277 w 6738055"/>
            <a:gd name="connsiteY1" fmla="*/ 799629 h 2587037"/>
            <a:gd name="connsiteX2" fmla="*/ 6738055 w 6738055"/>
            <a:gd name="connsiteY2" fmla="*/ 0 h 2587037"/>
            <a:gd name="connsiteX0" fmla="*/ 0 w 6738055"/>
            <a:gd name="connsiteY0" fmla="*/ 2587037 h 2587037"/>
            <a:gd name="connsiteX1" fmla="*/ 2022592 w 6738055"/>
            <a:gd name="connsiteY1" fmla="*/ 423333 h 2587037"/>
            <a:gd name="connsiteX2" fmla="*/ 6738055 w 6738055"/>
            <a:gd name="connsiteY2" fmla="*/ 0 h 2587037"/>
            <a:gd name="connsiteX0" fmla="*/ 0 w 6738055"/>
            <a:gd name="connsiteY0" fmla="*/ 2598362 h 2598362"/>
            <a:gd name="connsiteX1" fmla="*/ 2022592 w 6738055"/>
            <a:gd name="connsiteY1" fmla="*/ 434658 h 2598362"/>
            <a:gd name="connsiteX2" fmla="*/ 5562129 w 6738055"/>
            <a:gd name="connsiteY2" fmla="*/ 34843 h 2598362"/>
            <a:gd name="connsiteX3" fmla="*/ 6738055 w 6738055"/>
            <a:gd name="connsiteY3" fmla="*/ 11325 h 2598362"/>
            <a:gd name="connsiteX0" fmla="*/ 0 w 6738055"/>
            <a:gd name="connsiteY0" fmla="*/ 2588207 h 2588207"/>
            <a:gd name="connsiteX1" fmla="*/ 2022592 w 6738055"/>
            <a:gd name="connsiteY1" fmla="*/ 424503 h 2588207"/>
            <a:gd name="connsiteX2" fmla="*/ 5562129 w 6738055"/>
            <a:gd name="connsiteY2" fmla="*/ 24688 h 2588207"/>
            <a:gd name="connsiteX3" fmla="*/ 6738055 w 6738055"/>
            <a:gd name="connsiteY3" fmla="*/ 1170 h 2588207"/>
            <a:gd name="connsiteX0" fmla="*/ 0 w 7093908"/>
            <a:gd name="connsiteY0" fmla="*/ 2587037 h 2587037"/>
            <a:gd name="connsiteX1" fmla="*/ 2022592 w 7093908"/>
            <a:gd name="connsiteY1" fmla="*/ 423333 h 2587037"/>
            <a:gd name="connsiteX2" fmla="*/ 6738055 w 7093908"/>
            <a:gd name="connsiteY2" fmla="*/ 35278 h 2587037"/>
            <a:gd name="connsiteX3" fmla="*/ 6738055 w 7093908"/>
            <a:gd name="connsiteY3" fmla="*/ 0 h 25870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7093908" h="2587037">
              <a:moveTo>
                <a:pt x="0" y="2587037"/>
              </a:moveTo>
              <a:cubicBezTo>
                <a:pt x="91134" y="1908919"/>
                <a:pt x="899583" y="848626"/>
                <a:pt x="2022592" y="423333"/>
              </a:cubicBezTo>
              <a:cubicBezTo>
                <a:pt x="3145601" y="-1960"/>
                <a:pt x="5952145" y="105834"/>
                <a:pt x="6738055" y="35278"/>
              </a:cubicBezTo>
              <a:cubicBezTo>
                <a:pt x="7629799" y="-11758"/>
                <a:pt x="6540108" y="13719"/>
                <a:pt x="6738055" y="0"/>
              </a:cubicBez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0.93428</cdr:x>
      <cdr:y>0.36096</cdr:y>
    </cdr:from>
    <cdr:to>
      <cdr:x>0.96076</cdr:x>
      <cdr:y>0.39957</cdr:y>
    </cdr:to>
    <cdr:sp macro="" textlink="">
      <cdr:nvSpPr>
        <cdr:cNvPr id="19" name="Rectangle 11"/>
        <cdr:cNvSpPr/>
      </cdr:nvSpPr>
      <cdr:spPr>
        <a:xfrm xmlns:a="http://schemas.openxmlformats.org/drawingml/2006/main">
          <a:off x="8713611" y="2198981"/>
          <a:ext cx="246944" cy="2351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0.20527</cdr:x>
      <cdr:y>0.34359</cdr:y>
    </cdr:from>
    <cdr:to>
      <cdr:x>0.23048</cdr:x>
      <cdr:y>0.39377</cdr:y>
    </cdr:to>
    <cdr:sp macro="" textlink="">
      <cdr:nvSpPr>
        <cdr:cNvPr id="21" name="Oval 13"/>
        <cdr:cNvSpPr/>
      </cdr:nvSpPr>
      <cdr:spPr>
        <a:xfrm xmlns:a="http://schemas.openxmlformats.org/drawingml/2006/main">
          <a:off x="1779252" y="1930890"/>
          <a:ext cx="218514" cy="28199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0.45464</cdr:x>
      <cdr:y>0.11836</cdr:y>
    </cdr:from>
    <cdr:to>
      <cdr:x>0.47986</cdr:x>
      <cdr:y>0.16855</cdr:y>
    </cdr:to>
    <cdr:sp macro="" textlink="">
      <cdr:nvSpPr>
        <cdr:cNvPr id="23" name="Oval 15"/>
        <cdr:cNvSpPr/>
      </cdr:nvSpPr>
      <cdr:spPr>
        <a:xfrm xmlns:a="http://schemas.openxmlformats.org/drawingml/2006/main">
          <a:off x="3940714" y="665154"/>
          <a:ext cx="218600" cy="28205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0.30357</cdr:x>
      <cdr:y>0.13188</cdr:y>
    </cdr:from>
    <cdr:to>
      <cdr:x>0.32879</cdr:x>
      <cdr:y>0.18207</cdr:y>
    </cdr:to>
    <cdr:sp macro="" textlink="">
      <cdr:nvSpPr>
        <cdr:cNvPr id="24" name="Oval 23"/>
        <cdr:cNvSpPr/>
      </cdr:nvSpPr>
      <cdr:spPr>
        <a:xfrm xmlns:a="http://schemas.openxmlformats.org/drawingml/2006/main">
          <a:off x="2631252" y="741133"/>
          <a:ext cx="218601" cy="28205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0.48416</cdr:x>
      <cdr:y>0.1023</cdr:y>
    </cdr:from>
    <cdr:to>
      <cdr:x>0.61126</cdr:x>
      <cdr:y>0.21398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4196577" y="574900"/>
          <a:ext cx="1101703" cy="627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>
              <a:latin typeface="Century Schoolbook" panose="02040604050505020304" pitchFamily="18" charset="0"/>
              <a:cs typeface="Times New Roman" panose="02020603050405020304" pitchFamily="18" charset="0"/>
            </a:rPr>
            <a:t>Carbon</a:t>
          </a:r>
          <a:r>
            <a:rPr lang="en-GB" sz="1600" baseline="0">
              <a:latin typeface="Century Schoolbook" panose="02040604050505020304" pitchFamily="18" charset="0"/>
              <a:cs typeface="Times New Roman" panose="02020603050405020304" pitchFamily="18" charset="0"/>
            </a:rPr>
            <a:t> disulfide</a:t>
          </a:r>
          <a:endParaRPr lang="en-GB" sz="1600">
            <a:latin typeface="Century Schoolbook" panose="020406040505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0.24836</cdr:x>
      <cdr:y>0.17434</cdr:y>
    </cdr:from>
    <cdr:to>
      <cdr:x>0.46429</cdr:x>
      <cdr:y>0.27279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2152722" y="979747"/>
          <a:ext cx="1871590" cy="553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latin typeface="Century Schoolbook" panose="02040604050505020304" pitchFamily="18" charset="0"/>
              <a:cs typeface="Times New Roman" panose="02020603050405020304" pitchFamily="18" charset="0"/>
            </a:rPr>
            <a:t>Dichloromethane</a:t>
          </a:r>
        </a:p>
      </cdr:txBody>
    </cdr:sp>
  </cdr:relSizeAnchor>
  <cdr:relSizeAnchor xmlns:cdr="http://schemas.openxmlformats.org/drawingml/2006/chartDrawing">
    <cdr:from>
      <cdr:x>0.12987</cdr:x>
      <cdr:y>0.36911</cdr:y>
    </cdr:from>
    <cdr:to>
      <cdr:x>0.24713</cdr:x>
      <cdr:y>0.46755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1125720" y="2074314"/>
          <a:ext cx="1016380" cy="553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latin typeface="Century Schoolbook" panose="02040604050505020304" pitchFamily="18" charset="0"/>
              <a:cs typeface="Times New Roman" panose="02020603050405020304" pitchFamily="18" charset="0"/>
            </a:rPr>
            <a:t>Ethyl acetate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topLeftCell="A12" workbookViewId="0">
      <selection activeCell="O11" activeCellId="1" sqref="A11:A25 O11:O25"/>
    </sheetView>
  </sheetViews>
  <sheetFormatPr defaultRowHeight="15" x14ac:dyDescent="0.25"/>
  <cols>
    <col min="1" max="1" width="19.42578125" bestFit="1" customWidth="1"/>
    <col min="2" max="2" width="21" bestFit="1" customWidth="1"/>
    <col min="3" max="3" width="17.5703125" bestFit="1" customWidth="1"/>
    <col min="4" max="4" width="12.28515625" bestFit="1" customWidth="1"/>
    <col min="5" max="5" width="19.42578125" bestFit="1" customWidth="1"/>
    <col min="6" max="6" width="21" bestFit="1" customWidth="1"/>
    <col min="7" max="7" width="17.5703125" bestFit="1" customWidth="1"/>
    <col min="8" max="8" width="17.5703125" customWidth="1"/>
    <col min="9" max="9" width="9.140625" customWidth="1"/>
    <col min="10" max="11" width="12.28515625" customWidth="1"/>
    <col min="12" max="12" width="17.5703125" customWidth="1"/>
    <col min="13" max="16" width="16.140625" customWidth="1"/>
    <col min="17" max="17" width="33.140625" bestFit="1" customWidth="1"/>
    <col min="18" max="18" width="29.42578125" bestFit="1" customWidth="1"/>
    <col min="20" max="20" width="12" bestFit="1" customWidth="1"/>
  </cols>
  <sheetData>
    <row r="2" spans="1:16" x14ac:dyDescent="0.25">
      <c r="A2" t="s">
        <v>0</v>
      </c>
      <c r="B2">
        <v>-53.40084579776552</v>
      </c>
      <c r="C2">
        <v>3.7543253554665572</v>
      </c>
    </row>
    <row r="3" spans="1:16" x14ac:dyDescent="0.25">
      <c r="A3" t="s">
        <v>1</v>
      </c>
      <c r="B3">
        <v>0.58536299034391404</v>
      </c>
      <c r="C3">
        <v>2.1725348399575091</v>
      </c>
    </row>
    <row r="4" spans="1:16" x14ac:dyDescent="0.25">
      <c r="A4" t="s">
        <v>2</v>
      </c>
      <c r="B4">
        <v>61.095589117682671</v>
      </c>
      <c r="C4">
        <v>1.4660401416441229</v>
      </c>
    </row>
    <row r="5" spans="1:16" x14ac:dyDescent="0.25">
      <c r="A5" t="s">
        <v>3</v>
      </c>
      <c r="B5">
        <v>211.03566813513092</v>
      </c>
      <c r="C5">
        <v>4.6956754692161997</v>
      </c>
      <c r="G5">
        <v>-53.40084579776552</v>
      </c>
    </row>
    <row r="6" spans="1:16" x14ac:dyDescent="0.25">
      <c r="G6">
        <v>3.7543253554665572</v>
      </c>
    </row>
    <row r="10" spans="1:16" ht="150" x14ac:dyDescent="0.25">
      <c r="A10" t="s">
        <v>5</v>
      </c>
      <c r="B10" t="s">
        <v>6</v>
      </c>
      <c r="C10" t="s">
        <v>7</v>
      </c>
      <c r="D10" t="s">
        <v>19</v>
      </c>
      <c r="E10" s="2" t="s">
        <v>23</v>
      </c>
      <c r="F10" s="2" t="s">
        <v>22</v>
      </c>
      <c r="G10" s="2"/>
      <c r="H10" t="s">
        <v>24</v>
      </c>
      <c r="I10" s="2" t="s">
        <v>20</v>
      </c>
      <c r="J10" s="7" t="s">
        <v>31</v>
      </c>
      <c r="K10" s="2" t="s">
        <v>32</v>
      </c>
      <c r="L10" s="2" t="s">
        <v>33</v>
      </c>
      <c r="M10" t="s">
        <v>21</v>
      </c>
      <c r="N10" t="s">
        <v>4</v>
      </c>
    </row>
    <row r="11" spans="1:16" x14ac:dyDescent="0.25">
      <c r="A11" t="s">
        <v>11</v>
      </c>
      <c r="B11">
        <v>1.331</v>
      </c>
      <c r="C11">
        <v>32.700000000000003</v>
      </c>
      <c r="D11">
        <v>64.7</v>
      </c>
      <c r="E11">
        <v>-0.74</v>
      </c>
      <c r="F11">
        <v>-0.72</v>
      </c>
      <c r="G11">
        <f>AVERAGE(E11:F11)</f>
        <v>-0.73</v>
      </c>
      <c r="H11" s="3">
        <v>0.18</v>
      </c>
      <c r="I11" s="4">
        <v>29.7</v>
      </c>
      <c r="J11" s="3">
        <v>7.38</v>
      </c>
      <c r="K11" s="3">
        <v>6.01</v>
      </c>
      <c r="L11" s="3">
        <v>10.9</v>
      </c>
      <c r="M11">
        <f>(SUM((J11)^2)+((K11)^2)+((L11)^2))</f>
        <v>209.39449999999999</v>
      </c>
      <c r="N11">
        <v>-54.929740557091492</v>
      </c>
      <c r="O11">
        <v>6.578728808466626</v>
      </c>
    </row>
    <row r="12" spans="1:16" x14ac:dyDescent="0.25">
      <c r="A12" t="s">
        <v>8</v>
      </c>
      <c r="B12">
        <v>1.359</v>
      </c>
      <c r="C12">
        <v>20.7</v>
      </c>
      <c r="D12">
        <v>56</v>
      </c>
      <c r="E12">
        <v>-0.24</v>
      </c>
      <c r="F12">
        <v>-0.16</v>
      </c>
      <c r="G12">
        <f t="shared" ref="G12:G25" si="0">AVERAGE(E12:F12)</f>
        <v>-0.2</v>
      </c>
      <c r="H12" s="3">
        <v>0.19</v>
      </c>
      <c r="I12" s="4">
        <v>19.7</v>
      </c>
      <c r="J12" s="3"/>
      <c r="K12" s="3"/>
      <c r="L12" s="3"/>
      <c r="M12">
        <f t="shared" ref="M12:M24" si="1">(SUM((J12)^2)+((K12)^2)+((L12)^2))</f>
        <v>0</v>
      </c>
      <c r="N12">
        <v>-48.902465713135108</v>
      </c>
      <c r="O12">
        <v>3.8722946403833665</v>
      </c>
    </row>
    <row r="13" spans="1:16" s="1" customFormat="1" x14ac:dyDescent="0.25">
      <c r="A13" s="1" t="s">
        <v>0</v>
      </c>
      <c r="B13" s="1">
        <v>1.375</v>
      </c>
      <c r="C13" s="1">
        <v>1.88</v>
      </c>
      <c r="D13" s="1">
        <v>69</v>
      </c>
      <c r="E13" s="1">
        <v>3.9</v>
      </c>
      <c r="F13" s="1">
        <v>3.94</v>
      </c>
      <c r="G13">
        <f t="shared" si="0"/>
        <v>3.92</v>
      </c>
      <c r="H13" s="8">
        <v>0.16</v>
      </c>
      <c r="I13" s="6">
        <v>14.9</v>
      </c>
      <c r="J13" s="8">
        <v>7.28</v>
      </c>
      <c r="K13" s="8">
        <v>0</v>
      </c>
      <c r="L13" s="8">
        <v>0</v>
      </c>
      <c r="M13">
        <f t="shared" si="1"/>
        <v>52.998400000000004</v>
      </c>
      <c r="N13" s="1">
        <v>-53.40084579776552</v>
      </c>
      <c r="O13" s="1">
        <v>3.7543253554665572</v>
      </c>
      <c r="P13"/>
    </row>
    <row r="14" spans="1:16" x14ac:dyDescent="0.25">
      <c r="A14" t="s">
        <v>10</v>
      </c>
      <c r="B14">
        <v>1.3775999999999999</v>
      </c>
      <c r="C14">
        <v>21.8</v>
      </c>
      <c r="D14">
        <v>82.5</v>
      </c>
      <c r="E14">
        <v>0.05</v>
      </c>
      <c r="F14">
        <v>0.16</v>
      </c>
      <c r="G14">
        <f t="shared" si="0"/>
        <v>0.10500000000000001</v>
      </c>
      <c r="H14" s="3">
        <v>0.19</v>
      </c>
      <c r="I14" s="4">
        <v>23.7</v>
      </c>
      <c r="J14" s="3">
        <v>7.72</v>
      </c>
      <c r="K14" s="3">
        <v>2.98</v>
      </c>
      <c r="L14" s="3">
        <v>8.02</v>
      </c>
      <c r="M14">
        <f t="shared" si="1"/>
        <v>132.79919999999998</v>
      </c>
      <c r="N14">
        <v>-82.95563620269472</v>
      </c>
      <c r="O14">
        <v>2.8997934222536292</v>
      </c>
    </row>
    <row r="15" spans="1:16" s="1" customFormat="1" x14ac:dyDescent="0.25">
      <c r="A15" s="1" t="s">
        <v>9</v>
      </c>
      <c r="B15" s="1">
        <v>1.4241999999999999</v>
      </c>
      <c r="C15" s="1">
        <v>8.93</v>
      </c>
      <c r="D15" s="1">
        <v>39.5</v>
      </c>
      <c r="E15" s="1">
        <v>1.25</v>
      </c>
      <c r="F15" s="1">
        <v>1.19</v>
      </c>
      <c r="G15">
        <f t="shared" si="0"/>
        <v>1.22</v>
      </c>
      <c r="H15" s="8">
        <v>0.24</v>
      </c>
      <c r="I15" s="6">
        <v>20.3</v>
      </c>
      <c r="J15" s="8">
        <v>8.9</v>
      </c>
      <c r="K15" s="8">
        <v>3.08</v>
      </c>
      <c r="L15" s="8">
        <v>2.98</v>
      </c>
      <c r="M15">
        <f t="shared" si="1"/>
        <v>97.576800000000006</v>
      </c>
      <c r="N15" s="1">
        <v>-0.91473858093447491</v>
      </c>
      <c r="O15" s="1">
        <v>0.89803648830886296</v>
      </c>
      <c r="P15"/>
    </row>
    <row r="16" spans="1:16" s="1" customFormat="1" x14ac:dyDescent="0.25">
      <c r="A16" s="1" t="s">
        <v>1</v>
      </c>
      <c r="B16" s="1">
        <v>1.4259999999999999</v>
      </c>
      <c r="C16" s="1">
        <v>2.02</v>
      </c>
      <c r="D16" s="1">
        <v>80.5</v>
      </c>
      <c r="E16" s="1">
        <v>3.44</v>
      </c>
      <c r="F16" s="1">
        <v>3.39</v>
      </c>
      <c r="G16">
        <f t="shared" si="0"/>
        <v>3.415</v>
      </c>
      <c r="H16" s="8">
        <v>0.16</v>
      </c>
      <c r="I16" s="6">
        <v>16.8</v>
      </c>
      <c r="J16" s="8">
        <v>8.2100000000000009</v>
      </c>
      <c r="K16" s="8">
        <v>0</v>
      </c>
      <c r="L16" s="8">
        <v>0.1</v>
      </c>
      <c r="M16">
        <f t="shared" si="1"/>
        <v>67.414100000000019</v>
      </c>
      <c r="N16" s="1">
        <v>0.58536299034391404</v>
      </c>
      <c r="O16" s="1">
        <v>2.1725348399575091</v>
      </c>
      <c r="P16"/>
    </row>
    <row r="17" spans="1:16" s="1" customFormat="1" x14ac:dyDescent="0.25">
      <c r="A17" s="1" t="s">
        <v>2</v>
      </c>
      <c r="B17" s="1">
        <v>1.446</v>
      </c>
      <c r="C17" s="1">
        <v>2.1</v>
      </c>
      <c r="D17" s="1">
        <v>84</v>
      </c>
      <c r="E17" s="1">
        <v>2.86</v>
      </c>
      <c r="F17" s="1">
        <v>2.89</v>
      </c>
      <c r="G17">
        <f t="shared" si="0"/>
        <v>2.875</v>
      </c>
      <c r="H17" s="8">
        <v>0.19</v>
      </c>
      <c r="I17" s="6">
        <v>17.5</v>
      </c>
      <c r="J17" s="8"/>
      <c r="K17" s="8"/>
      <c r="L17" s="8"/>
      <c r="M17">
        <f t="shared" si="1"/>
        <v>0</v>
      </c>
      <c r="N17" s="1">
        <v>61.095589117682671</v>
      </c>
      <c r="O17" s="1">
        <v>1.4660401416441229</v>
      </c>
      <c r="P17"/>
    </row>
    <row r="18" spans="1:16" s="1" customFormat="1" x14ac:dyDescent="0.25">
      <c r="A18" s="1" t="s">
        <v>3</v>
      </c>
      <c r="B18" s="1">
        <v>1.5009999999999999</v>
      </c>
      <c r="C18" s="1">
        <v>2.2999999999999998</v>
      </c>
      <c r="D18" s="1">
        <v>80</v>
      </c>
      <c r="E18" s="1">
        <v>2.13</v>
      </c>
      <c r="F18" s="1">
        <v>2.2200000000000002</v>
      </c>
      <c r="G18">
        <f t="shared" si="0"/>
        <v>2.1749999999999998</v>
      </c>
      <c r="H18" s="8">
        <v>0.15</v>
      </c>
      <c r="I18" s="6">
        <v>18.8</v>
      </c>
      <c r="J18" s="8">
        <v>9</v>
      </c>
      <c r="K18" s="8">
        <v>0</v>
      </c>
      <c r="L18" s="8">
        <v>0.98</v>
      </c>
      <c r="M18">
        <f t="shared" si="1"/>
        <v>81.960399999999993</v>
      </c>
      <c r="N18" s="1">
        <v>211.03566813513092</v>
      </c>
      <c r="O18" s="1">
        <v>4.6956754692161997</v>
      </c>
      <c r="P18"/>
    </row>
    <row r="19" spans="1:16" s="1" customFormat="1" ht="18" x14ac:dyDescent="0.35">
      <c r="A19" s="1" t="s">
        <v>25</v>
      </c>
      <c r="B19" s="1">
        <v>1.6294999999999999</v>
      </c>
      <c r="C19" s="1">
        <v>2.64</v>
      </c>
      <c r="D19" s="1">
        <v>46</v>
      </c>
      <c r="E19" s="1">
        <v>1.94</v>
      </c>
      <c r="F19" s="1">
        <v>1.94</v>
      </c>
      <c r="G19">
        <f t="shared" si="0"/>
        <v>1.94</v>
      </c>
      <c r="H19" s="8">
        <v>0.19</v>
      </c>
      <c r="I19" s="6">
        <v>20.399999999999999</v>
      </c>
      <c r="J19" s="8">
        <v>10.02</v>
      </c>
      <c r="K19" s="8">
        <v>0</v>
      </c>
      <c r="L19" s="8">
        <v>0.28999999999999998</v>
      </c>
      <c r="M19">
        <f t="shared" si="1"/>
        <v>100.4845</v>
      </c>
      <c r="N19" s="1">
        <v>73.08031253302228</v>
      </c>
      <c r="O19" s="1">
        <v>3.8426988542888041</v>
      </c>
      <c r="P19"/>
    </row>
    <row r="20" spans="1:16" s="12" customFormat="1" x14ac:dyDescent="0.25">
      <c r="A20" s="12" t="s">
        <v>13</v>
      </c>
      <c r="B20" s="12">
        <v>1.3720000000000001</v>
      </c>
      <c r="C20" s="12">
        <v>6.02</v>
      </c>
      <c r="D20" s="12">
        <v>77.099999999999994</v>
      </c>
      <c r="E20" s="12">
        <v>0.73</v>
      </c>
      <c r="F20" s="12">
        <v>0.71</v>
      </c>
      <c r="G20" s="12">
        <f t="shared" si="0"/>
        <v>0.72</v>
      </c>
      <c r="H20" s="13">
        <v>0.2</v>
      </c>
      <c r="I20" s="14">
        <v>18.399999999999999</v>
      </c>
      <c r="J20" s="13">
        <v>7.72</v>
      </c>
      <c r="K20" s="13">
        <v>2.59</v>
      </c>
      <c r="L20" s="13">
        <v>3.52</v>
      </c>
      <c r="M20" s="12">
        <f t="shared" si="1"/>
        <v>78.696899999999999</v>
      </c>
      <c r="N20" s="12">
        <v>-51.568176695562506</v>
      </c>
      <c r="O20" s="12">
        <v>2.4185177161334335</v>
      </c>
    </row>
    <row r="21" spans="1:16" s="1" customFormat="1" x14ac:dyDescent="0.25">
      <c r="A21" s="1" t="s">
        <v>15</v>
      </c>
      <c r="B21" s="1">
        <v>1.4459</v>
      </c>
      <c r="C21" s="1">
        <v>4.8099999999999996</v>
      </c>
      <c r="D21" s="1">
        <v>61.2</v>
      </c>
      <c r="E21" s="1">
        <v>1.97</v>
      </c>
      <c r="F21" s="1">
        <v>1.76</v>
      </c>
      <c r="G21">
        <f t="shared" si="0"/>
        <v>1.865</v>
      </c>
      <c r="H21" s="8">
        <v>0.3</v>
      </c>
      <c r="I21" s="6">
        <v>18.899999999999999</v>
      </c>
      <c r="J21" s="8">
        <v>8.6999999999999993</v>
      </c>
      <c r="K21" s="8">
        <v>1.52</v>
      </c>
      <c r="L21" s="8">
        <v>2.79</v>
      </c>
      <c r="M21">
        <f t="shared" si="1"/>
        <v>85.78449999999998</v>
      </c>
      <c r="N21" s="1">
        <v>19.047741307749288</v>
      </c>
      <c r="O21" s="1">
        <v>1.5113252478647483</v>
      </c>
      <c r="P21"/>
    </row>
    <row r="22" spans="1:16" s="12" customFormat="1" x14ac:dyDescent="0.25">
      <c r="A22" s="12" t="s">
        <v>14</v>
      </c>
      <c r="B22" s="12">
        <v>1.407</v>
      </c>
      <c r="C22" s="12">
        <v>7.58</v>
      </c>
      <c r="D22" s="12">
        <v>66</v>
      </c>
      <c r="E22" s="12">
        <v>0.46</v>
      </c>
      <c r="F22" s="12">
        <v>0.33</v>
      </c>
      <c r="G22" s="12">
        <f t="shared" si="0"/>
        <v>0.39500000000000002</v>
      </c>
      <c r="H22" s="13">
        <v>0.22</v>
      </c>
      <c r="I22" s="14">
        <v>19</v>
      </c>
      <c r="J22" s="13">
        <v>8.2100000000000009</v>
      </c>
      <c r="K22" s="13">
        <v>2.79</v>
      </c>
      <c r="L22" s="13">
        <v>3.91</v>
      </c>
      <c r="M22" s="12">
        <f t="shared" si="1"/>
        <v>90.476300000000009</v>
      </c>
      <c r="N22" s="12">
        <v>-5.3142113240061803</v>
      </c>
      <c r="O22" s="12">
        <v>0.71826197176030504</v>
      </c>
    </row>
    <row r="23" spans="1:16" s="1" customFormat="1" x14ac:dyDescent="0.25">
      <c r="A23" s="1" t="s">
        <v>29</v>
      </c>
      <c r="B23" s="1">
        <v>1.4970000000000001</v>
      </c>
      <c r="C23" s="1">
        <v>2.38</v>
      </c>
      <c r="D23" s="1">
        <v>111</v>
      </c>
      <c r="E23" s="1">
        <v>2.73</v>
      </c>
      <c r="F23" s="1">
        <v>2.68</v>
      </c>
      <c r="G23">
        <f t="shared" si="0"/>
        <v>2.7050000000000001</v>
      </c>
      <c r="H23" s="8">
        <v>0.17</v>
      </c>
      <c r="I23" s="6">
        <v>18.2</v>
      </c>
      <c r="J23" s="8">
        <v>8.8000000000000007</v>
      </c>
      <c r="K23" s="8">
        <v>0.68</v>
      </c>
      <c r="L23" s="8">
        <v>0.98</v>
      </c>
      <c r="M23">
        <f t="shared" si="1"/>
        <v>78.862800000000021</v>
      </c>
      <c r="N23" s="1">
        <v>266.19745198429791</v>
      </c>
      <c r="O23" s="1">
        <v>6.7812966836757305</v>
      </c>
      <c r="P23"/>
    </row>
    <row r="24" spans="1:16" s="1" customFormat="1" x14ac:dyDescent="0.25">
      <c r="A24" s="1" t="s">
        <v>30</v>
      </c>
      <c r="B24" s="1">
        <v>1.4085000000000001</v>
      </c>
      <c r="C24" s="1">
        <v>2.1</v>
      </c>
      <c r="D24" s="1">
        <v>121</v>
      </c>
      <c r="E24" s="1">
        <v>4.57</v>
      </c>
      <c r="F24" s="1">
        <v>4.5</v>
      </c>
      <c r="G24" s="1">
        <f t="shared" si="0"/>
        <v>4.5350000000000001</v>
      </c>
      <c r="H24" s="8">
        <v>0.19</v>
      </c>
      <c r="I24" s="6">
        <v>15.5</v>
      </c>
      <c r="J24" s="8"/>
      <c r="K24" s="8"/>
      <c r="L24" s="8"/>
      <c r="M24" s="1">
        <f t="shared" si="1"/>
        <v>0</v>
      </c>
      <c r="N24" s="1">
        <v>-27.885453503371494</v>
      </c>
      <c r="O24" s="1">
        <v>2.0929160002456881</v>
      </c>
    </row>
    <row r="25" spans="1:16" s="1" customFormat="1" x14ac:dyDescent="0.25">
      <c r="A25" s="1" t="s">
        <v>16</v>
      </c>
      <c r="B25" s="1">
        <v>1.4410000000000001</v>
      </c>
      <c r="C25" s="1">
        <v>2.2999999999999998</v>
      </c>
      <c r="D25" s="1">
        <v>88.5</v>
      </c>
      <c r="E25" s="1">
        <v>2.42</v>
      </c>
      <c r="F25" s="1">
        <v>2.39</v>
      </c>
      <c r="G25" s="1">
        <f t="shared" si="0"/>
        <v>2.4050000000000002</v>
      </c>
      <c r="H25" s="1">
        <v>0.42</v>
      </c>
      <c r="I25" s="6">
        <v>17.899999999999999</v>
      </c>
      <c r="J25" s="8"/>
      <c r="K25" s="8"/>
      <c r="L25" s="8"/>
      <c r="N25" s="1">
        <v>34.948126654705511</v>
      </c>
      <c r="O25" s="1">
        <v>3.0144846458794659</v>
      </c>
    </row>
    <row r="27" spans="1:16" x14ac:dyDescent="0.25">
      <c r="A27" t="s">
        <v>12</v>
      </c>
      <c r="B27" t="s">
        <v>14</v>
      </c>
      <c r="E27">
        <v>0.46</v>
      </c>
      <c r="F27" s="3">
        <v>0.33</v>
      </c>
      <c r="G27" s="3">
        <f>AVERAGE(E27:F27)</f>
        <v>0.39500000000000002</v>
      </c>
      <c r="H27" s="3">
        <v>0.22</v>
      </c>
      <c r="I27" s="4">
        <v>19</v>
      </c>
      <c r="J27" s="4"/>
      <c r="K27" s="4"/>
      <c r="L27" s="4"/>
      <c r="N27">
        <f>1.446^2</f>
        <v>2.090916</v>
      </c>
    </row>
    <row r="28" spans="1:16" x14ac:dyDescent="0.25">
      <c r="B28" s="5" t="s">
        <v>15</v>
      </c>
      <c r="E28">
        <v>1.97</v>
      </c>
      <c r="F28" s="3">
        <v>1.76</v>
      </c>
      <c r="G28" s="3">
        <f t="shared" ref="G28:G34" si="2">AVERAGE(E28:F28)</f>
        <v>1.865</v>
      </c>
      <c r="H28" s="3">
        <v>0.3</v>
      </c>
      <c r="I28" s="4">
        <v>18.899999999999999</v>
      </c>
      <c r="J28" s="4"/>
      <c r="K28" s="4"/>
      <c r="L28" s="4"/>
    </row>
    <row r="29" spans="1:16" x14ac:dyDescent="0.25">
      <c r="B29" s="5" t="s">
        <v>16</v>
      </c>
      <c r="E29">
        <v>2.2599999999999998</v>
      </c>
      <c r="F29" s="3">
        <v>2.39</v>
      </c>
      <c r="G29" s="3">
        <f t="shared" si="2"/>
        <v>2.3250000000000002</v>
      </c>
      <c r="H29" s="3">
        <v>0.42</v>
      </c>
      <c r="I29" s="4">
        <v>18.399999999999999</v>
      </c>
      <c r="J29" s="4"/>
      <c r="K29" s="4"/>
      <c r="L29" s="4"/>
    </row>
    <row r="30" spans="1:16" x14ac:dyDescent="0.25">
      <c r="B30" s="5" t="s">
        <v>13</v>
      </c>
      <c r="E30">
        <v>0.73</v>
      </c>
      <c r="F30" s="3">
        <v>0.71</v>
      </c>
      <c r="G30" s="3">
        <f t="shared" si="2"/>
        <v>0.72</v>
      </c>
      <c r="H30" s="3">
        <v>0.2</v>
      </c>
      <c r="I30" s="4">
        <v>18.399999999999999</v>
      </c>
      <c r="J30" s="4"/>
      <c r="K30" s="4"/>
      <c r="L30" s="4"/>
    </row>
    <row r="31" spans="1:16" x14ac:dyDescent="0.25">
      <c r="B31" t="s">
        <v>17</v>
      </c>
      <c r="E31">
        <v>2.11</v>
      </c>
      <c r="F31" s="3">
        <v>2.13</v>
      </c>
      <c r="G31" s="3">
        <f t="shared" si="2"/>
        <v>2.12</v>
      </c>
      <c r="H31" s="3">
        <v>0.2</v>
      </c>
      <c r="I31" s="4">
        <v>20.2</v>
      </c>
      <c r="J31" s="4"/>
      <c r="K31" s="4"/>
      <c r="L31" s="4"/>
    </row>
    <row r="32" spans="1:16" x14ac:dyDescent="0.25">
      <c r="B32" s="5" t="s">
        <v>18</v>
      </c>
      <c r="E32">
        <v>4.57</v>
      </c>
      <c r="F32" s="3">
        <v>4.5</v>
      </c>
      <c r="G32" s="3">
        <f t="shared" si="2"/>
        <v>4.5350000000000001</v>
      </c>
      <c r="H32" s="3">
        <v>0.19</v>
      </c>
      <c r="I32" s="4"/>
      <c r="J32" s="4"/>
      <c r="K32" s="4"/>
      <c r="L32" s="4"/>
    </row>
    <row r="33" spans="2:12" x14ac:dyDescent="0.25">
      <c r="B33" t="s">
        <v>26</v>
      </c>
      <c r="E33">
        <v>-0.34</v>
      </c>
      <c r="F33">
        <v>-0.45</v>
      </c>
      <c r="G33" s="3">
        <f t="shared" si="2"/>
        <v>-0.39500000000000002</v>
      </c>
      <c r="H33" s="3">
        <v>0.19</v>
      </c>
      <c r="I33" s="4">
        <v>24.2</v>
      </c>
      <c r="J33" s="4"/>
      <c r="K33" s="4"/>
      <c r="L33" s="4"/>
    </row>
    <row r="34" spans="2:12" x14ac:dyDescent="0.25">
      <c r="B34" t="s">
        <v>27</v>
      </c>
      <c r="E34">
        <v>1.4</v>
      </c>
      <c r="F34" s="3">
        <v>1.53</v>
      </c>
      <c r="G34" s="3">
        <f t="shared" si="2"/>
        <v>1.4649999999999999</v>
      </c>
      <c r="H34" s="3">
        <v>0.28000000000000003</v>
      </c>
      <c r="I34" s="4">
        <v>22.3</v>
      </c>
      <c r="J34" s="4"/>
      <c r="K34" s="4"/>
      <c r="L34" s="4"/>
    </row>
    <row r="35" spans="2:12" x14ac:dyDescent="0.25">
      <c r="B35" s="5" t="s">
        <v>28</v>
      </c>
      <c r="F35" s="3"/>
      <c r="G35" s="3"/>
      <c r="H35" s="3"/>
      <c r="I35" s="4"/>
      <c r="J35" s="4"/>
      <c r="K35" s="4"/>
      <c r="L3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37" sqref="F37"/>
    </sheetView>
  </sheetViews>
  <sheetFormatPr defaultRowHeight="15" x14ac:dyDescent="0.25"/>
  <cols>
    <col min="1" max="1" width="7" bestFit="1" customWidth="1"/>
    <col min="2" max="2" width="12.7109375" bestFit="1" customWidth="1"/>
    <col min="3" max="3" width="5.7109375" bestFit="1" customWidth="1"/>
  </cols>
  <sheetData>
    <row r="1" spans="1:6" x14ac:dyDescent="0.25">
      <c r="A1">
        <v>1.331</v>
      </c>
      <c r="B1">
        <v>-54.929740557091492</v>
      </c>
      <c r="C1">
        <v>-0.74</v>
      </c>
      <c r="E1">
        <v>-54.929740557091492</v>
      </c>
      <c r="F1">
        <v>64.7</v>
      </c>
    </row>
    <row r="2" spans="1:6" x14ac:dyDescent="0.25">
      <c r="A2">
        <v>1.359</v>
      </c>
      <c r="B2">
        <v>-48.902465713135108</v>
      </c>
      <c r="C2">
        <v>-0.24</v>
      </c>
      <c r="E2">
        <v>-48.902465713135108</v>
      </c>
      <c r="F2">
        <v>56</v>
      </c>
    </row>
    <row r="3" spans="1:6" x14ac:dyDescent="0.25">
      <c r="A3">
        <v>1.375</v>
      </c>
      <c r="B3">
        <v>-53.40084579776552</v>
      </c>
      <c r="C3">
        <v>3.9</v>
      </c>
      <c r="E3">
        <v>-53.40084579776552</v>
      </c>
      <c r="F3">
        <v>69</v>
      </c>
    </row>
    <row r="4" spans="1:6" x14ac:dyDescent="0.25">
      <c r="A4">
        <v>1.3775999999999999</v>
      </c>
      <c r="B4">
        <v>-82.95563620269472</v>
      </c>
      <c r="C4">
        <v>0.05</v>
      </c>
      <c r="E4">
        <v>-82.95563620269472</v>
      </c>
      <c r="F4">
        <v>82.5</v>
      </c>
    </row>
    <row r="5" spans="1:6" x14ac:dyDescent="0.25">
      <c r="A5">
        <v>1.4241999999999999</v>
      </c>
      <c r="B5">
        <v>-0.91473858093447491</v>
      </c>
      <c r="C5">
        <v>1.25</v>
      </c>
      <c r="E5">
        <v>-0.91473858093447491</v>
      </c>
      <c r="F5">
        <v>39.5</v>
      </c>
    </row>
    <row r="6" spans="1:6" x14ac:dyDescent="0.25">
      <c r="A6">
        <v>1.4259999999999999</v>
      </c>
      <c r="B6">
        <v>0.58536299034391404</v>
      </c>
      <c r="C6">
        <v>3.44</v>
      </c>
      <c r="E6">
        <v>0.58536299034391404</v>
      </c>
      <c r="F6">
        <v>80.5</v>
      </c>
    </row>
    <row r="7" spans="1:6" x14ac:dyDescent="0.25">
      <c r="A7">
        <v>1.446</v>
      </c>
      <c r="B7">
        <v>61.095589117682671</v>
      </c>
      <c r="C7">
        <v>2.86</v>
      </c>
      <c r="E7">
        <v>61.095589117682671</v>
      </c>
      <c r="F7">
        <v>84</v>
      </c>
    </row>
    <row r="8" spans="1:6" x14ac:dyDescent="0.25">
      <c r="A8">
        <v>1.5009999999999999</v>
      </c>
      <c r="B8">
        <v>211.03566813513092</v>
      </c>
      <c r="C8">
        <v>2.13</v>
      </c>
      <c r="E8">
        <v>211.03566813513092</v>
      </c>
      <c r="F8">
        <v>80</v>
      </c>
    </row>
    <row r="9" spans="1:6" x14ac:dyDescent="0.25">
      <c r="A9">
        <v>1.6294999999999999</v>
      </c>
      <c r="B9">
        <v>73.08031253302228</v>
      </c>
      <c r="C9">
        <v>1.94</v>
      </c>
      <c r="E9">
        <v>73.08031253302228</v>
      </c>
      <c r="F9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2" activeCellId="1" sqref="A2:A17 I2:I17"/>
    </sheetView>
  </sheetViews>
  <sheetFormatPr defaultRowHeight="15" x14ac:dyDescent="0.25"/>
  <cols>
    <col min="1" max="1" width="19.42578125" bestFit="1" customWidth="1"/>
    <col min="2" max="2" width="10.5703125" bestFit="1" customWidth="1"/>
    <col min="3" max="3" width="15.5703125" bestFit="1" customWidth="1"/>
    <col min="4" max="4" width="9.140625" style="9"/>
    <col min="5" max="5" width="13.28515625" bestFit="1" customWidth="1"/>
    <col min="6" max="6" width="13.28515625" customWidth="1"/>
    <col min="7" max="7" width="15.42578125" bestFit="1" customWidth="1"/>
  </cols>
  <sheetData>
    <row r="1" spans="1:9" x14ac:dyDescent="0.25">
      <c r="A1" s="10"/>
      <c r="B1" t="s">
        <v>36</v>
      </c>
      <c r="C1" t="s">
        <v>38</v>
      </c>
      <c r="D1" s="9" t="s">
        <v>37</v>
      </c>
      <c r="E1" s="11" t="s">
        <v>39</v>
      </c>
      <c r="F1" s="11" t="s">
        <v>43</v>
      </c>
      <c r="G1" s="11" t="s">
        <v>44</v>
      </c>
      <c r="H1" s="11" t="s">
        <v>40</v>
      </c>
      <c r="I1" s="11" t="s">
        <v>41</v>
      </c>
    </row>
    <row r="2" spans="1:9" x14ac:dyDescent="0.25">
      <c r="A2" t="s">
        <v>46</v>
      </c>
      <c r="B2">
        <v>23.376054613455064</v>
      </c>
      <c r="C2">
        <v>4.8180064435648671</v>
      </c>
      <c r="D2" s="9">
        <v>-31.553685943636427</v>
      </c>
      <c r="E2">
        <v>4.4795632203504097</v>
      </c>
      <c r="F2">
        <v>-54.929740557091492</v>
      </c>
      <c r="G2">
        <v>6.578728808466626</v>
      </c>
      <c r="H2">
        <v>1.331</v>
      </c>
      <c r="I2">
        <v>1.325</v>
      </c>
    </row>
    <row r="3" spans="1:9" x14ac:dyDescent="0.25">
      <c r="A3" t="s">
        <v>55</v>
      </c>
      <c r="B3">
        <v>14.114521631088685</v>
      </c>
      <c r="C3">
        <v>1.5943217092089523</v>
      </c>
      <c r="D3" s="9">
        <v>-34.787944082046423</v>
      </c>
      <c r="E3">
        <v>3.5288530813122256</v>
      </c>
      <c r="F3">
        <v>-48.902465713135108</v>
      </c>
      <c r="G3">
        <v>3.8722946403833665</v>
      </c>
      <c r="H3">
        <v>1.359</v>
      </c>
      <c r="I3">
        <v>1.3537999999999999</v>
      </c>
    </row>
    <row r="4" spans="1:9" x14ac:dyDescent="0.25">
      <c r="A4" t="s">
        <v>47</v>
      </c>
      <c r="B4">
        <v>12.142429809462365</v>
      </c>
      <c r="C4">
        <v>1.3940230157265705</v>
      </c>
      <c r="D4" s="9">
        <v>-46.257231318873885</v>
      </c>
      <c r="E4">
        <v>6.4974794778480582</v>
      </c>
      <c r="F4">
        <v>-53.40084579776552</v>
      </c>
      <c r="G4">
        <v>3.7543253554665572</v>
      </c>
      <c r="H4">
        <v>1.375</v>
      </c>
      <c r="I4">
        <v>1.3682000000000001</v>
      </c>
    </row>
    <row r="5" spans="1:9" x14ac:dyDescent="0.25">
      <c r="A5" t="s">
        <v>10</v>
      </c>
      <c r="B5">
        <v>44.290748200357065</v>
      </c>
      <c r="C5">
        <v>1.5874045282655653</v>
      </c>
      <c r="D5" s="9">
        <v>-38.664888002337655</v>
      </c>
      <c r="E5">
        <v>2.4267156313394844</v>
      </c>
      <c r="F5">
        <v>-82.95563620269472</v>
      </c>
      <c r="G5">
        <v>2.8997934222536292</v>
      </c>
      <c r="H5">
        <v>1.3775999999999999</v>
      </c>
      <c r="I5">
        <v>1.3706</v>
      </c>
    </row>
    <row r="6" spans="1:9" x14ac:dyDescent="0.25">
      <c r="A6" t="s">
        <v>9</v>
      </c>
      <c r="B6">
        <v>11.923348526280483</v>
      </c>
      <c r="C6">
        <v>0.64577162706310498</v>
      </c>
      <c r="D6" s="9">
        <v>11.008609945346009</v>
      </c>
      <c r="E6">
        <v>0.6240581223046332</v>
      </c>
      <c r="F6">
        <v>-0.91473858093447491</v>
      </c>
      <c r="G6">
        <v>0.89803648830886296</v>
      </c>
      <c r="H6">
        <v>1.4241999999999999</v>
      </c>
      <c r="I6">
        <v>1.4137999999999999</v>
      </c>
    </row>
    <row r="7" spans="1:9" x14ac:dyDescent="0.25">
      <c r="A7" t="s">
        <v>53</v>
      </c>
      <c r="B7">
        <v>15.566843231154806</v>
      </c>
      <c r="C7">
        <v>1.6313676694375425</v>
      </c>
      <c r="D7" s="9">
        <v>16.152206221498719</v>
      </c>
      <c r="E7">
        <v>1.4347637986592496</v>
      </c>
      <c r="F7">
        <v>0.58536299034391404</v>
      </c>
      <c r="G7">
        <v>2.1725348399575091</v>
      </c>
      <c r="H7">
        <v>1.4259999999999999</v>
      </c>
      <c r="I7">
        <v>1.4157999999999999</v>
      </c>
    </row>
    <row r="8" spans="1:9" x14ac:dyDescent="0.25">
      <c r="A8" t="s">
        <v>54</v>
      </c>
      <c r="B8">
        <v>27.272575375521384</v>
      </c>
      <c r="C8">
        <v>1.0449846136239243</v>
      </c>
      <c r="D8" s="9">
        <v>88.368164493204063</v>
      </c>
      <c r="E8">
        <v>1.0282416322057659</v>
      </c>
      <c r="F8">
        <v>61.095589117682671</v>
      </c>
      <c r="G8">
        <v>1.4660401416441229</v>
      </c>
      <c r="H8">
        <v>1.446</v>
      </c>
      <c r="I8">
        <v>1.4358</v>
      </c>
    </row>
    <row r="9" spans="1:9" x14ac:dyDescent="0.25">
      <c r="A9" t="s">
        <v>48</v>
      </c>
      <c r="B9">
        <v>20.662205715445708</v>
      </c>
      <c r="C9">
        <v>1.2642070839774788</v>
      </c>
      <c r="D9" s="9">
        <v>231.69787385057666</v>
      </c>
      <c r="E9">
        <v>4.5222946123643846</v>
      </c>
      <c r="F9">
        <v>211.03566813513092</v>
      </c>
      <c r="G9">
        <v>4.6956754692161997</v>
      </c>
      <c r="H9">
        <v>1.5009999999999999</v>
      </c>
      <c r="I9">
        <v>1.4864999999999999</v>
      </c>
    </row>
    <row r="10" spans="1:9" x14ac:dyDescent="0.25">
      <c r="A10" t="s">
        <v>35</v>
      </c>
      <c r="B10">
        <v>11.672912334030478</v>
      </c>
      <c r="C10">
        <v>0.91984723305635352</v>
      </c>
      <c r="D10" s="9">
        <v>72.758981106044047</v>
      </c>
      <c r="E10">
        <v>3.9998134078863559</v>
      </c>
      <c r="F10">
        <v>73.08031253302228</v>
      </c>
      <c r="G10">
        <v>3.8426988542888041</v>
      </c>
      <c r="H10">
        <v>1.6294999999999999</v>
      </c>
      <c r="I10">
        <v>1.5996999999999999</v>
      </c>
    </row>
    <row r="11" spans="1:9" x14ac:dyDescent="0.25">
      <c r="A11" t="s">
        <v>49</v>
      </c>
      <c r="B11">
        <v>12.339955813322321</v>
      </c>
      <c r="C11">
        <v>1.4741493799239238</v>
      </c>
      <c r="D11" s="9">
        <v>-39.22822088224018</v>
      </c>
      <c r="E11">
        <v>1.9173188438340638</v>
      </c>
      <c r="F11">
        <v>-51.568176695562506</v>
      </c>
      <c r="G11">
        <v>2.4185177161334335</v>
      </c>
      <c r="H11">
        <v>1.3720000000000001</v>
      </c>
      <c r="I11">
        <v>1.3657999999999999</v>
      </c>
    </row>
    <row r="12" spans="1:9" x14ac:dyDescent="0.25">
      <c r="A12" t="s">
        <v>50</v>
      </c>
      <c r="B12">
        <v>11.838508827199925</v>
      </c>
      <c r="C12">
        <v>1.1906877851326723</v>
      </c>
      <c r="D12" s="9">
        <v>30.886250134949211</v>
      </c>
      <c r="E12">
        <v>0.93078816234914263</v>
      </c>
      <c r="F12">
        <v>19.047741307749288</v>
      </c>
      <c r="G12">
        <v>1.5113252478647483</v>
      </c>
      <c r="H12">
        <v>1.4459</v>
      </c>
      <c r="I12">
        <v>1.4358</v>
      </c>
    </row>
    <row r="13" spans="1:9" x14ac:dyDescent="0.25">
      <c r="A13" t="s">
        <v>14</v>
      </c>
      <c r="B13">
        <v>14.700156984388919</v>
      </c>
      <c r="C13">
        <v>0.63157908014524256</v>
      </c>
      <c r="D13" s="9">
        <v>9.3859456603827365</v>
      </c>
      <c r="E13">
        <v>0.34206450502776603</v>
      </c>
      <c r="F13">
        <v>-5.3142113240061803</v>
      </c>
      <c r="G13">
        <v>0.71826197176030504</v>
      </c>
      <c r="H13">
        <v>1.407</v>
      </c>
      <c r="I13">
        <v>1.3967000000000001</v>
      </c>
    </row>
    <row r="14" spans="1:9" x14ac:dyDescent="0.25">
      <c r="A14" t="s">
        <v>51</v>
      </c>
      <c r="B14">
        <v>31.063547159549419</v>
      </c>
      <c r="C14">
        <v>3.9862608580068386</v>
      </c>
      <c r="D14" s="9">
        <v>297.2609991438473</v>
      </c>
      <c r="E14">
        <v>5.4859556217630896</v>
      </c>
      <c r="F14">
        <v>266.19745198429791</v>
      </c>
      <c r="G14">
        <v>6.7812966836757305</v>
      </c>
      <c r="H14">
        <v>1.4970000000000001</v>
      </c>
      <c r="I14">
        <v>1.4829000000000001</v>
      </c>
    </row>
    <row r="15" spans="1:9" x14ac:dyDescent="0.25">
      <c r="A15" t="s">
        <v>56</v>
      </c>
      <c r="B15">
        <v>29.467664808601871</v>
      </c>
      <c r="C15">
        <v>1.63095149693652</v>
      </c>
      <c r="D15" s="9">
        <v>1.5822113052303806</v>
      </c>
      <c r="E15">
        <v>1.3116000147624784</v>
      </c>
      <c r="F15">
        <v>-27.885453503371494</v>
      </c>
      <c r="G15">
        <v>2.0929160002456881</v>
      </c>
      <c r="H15">
        <v>1.4085000000000001</v>
      </c>
      <c r="I15">
        <v>1.3976999999999999</v>
      </c>
    </row>
    <row r="16" spans="1:9" x14ac:dyDescent="0.25">
      <c r="A16" t="s">
        <v>52</v>
      </c>
      <c r="B16">
        <v>35.22892982298157</v>
      </c>
      <c r="C16">
        <v>2.1976065175764323</v>
      </c>
      <c r="D16" s="9">
        <v>70.177056477687088</v>
      </c>
      <c r="E16">
        <v>2.0634057463690065</v>
      </c>
      <c r="F16">
        <v>34.948126654705511</v>
      </c>
      <c r="G16">
        <v>3.0144846458794659</v>
      </c>
      <c r="H16">
        <v>1.4410000000000001</v>
      </c>
      <c r="I16">
        <v>1.4308000000000001</v>
      </c>
    </row>
    <row r="17" spans="1:9" x14ac:dyDescent="0.25">
      <c r="A17" t="s">
        <v>59</v>
      </c>
      <c r="B17">
        <v>45.872742004488686</v>
      </c>
      <c r="C17">
        <v>2.8195105467319115</v>
      </c>
      <c r="D17" s="9">
        <v>30.148846809316929</v>
      </c>
      <c r="E17">
        <v>2.5889788385152377</v>
      </c>
      <c r="F17">
        <f>D17-B17</f>
        <v>-15.723895195171757</v>
      </c>
      <c r="G17">
        <f>SQRT(((C17)^2)+((E17)^2))</f>
        <v>3.8278520281500161</v>
      </c>
      <c r="H17">
        <v>1.33</v>
      </c>
      <c r="I17">
        <v>1.325</v>
      </c>
    </row>
    <row r="18" spans="1:9" x14ac:dyDescent="0.25">
      <c r="I18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" sqref="D2:D17"/>
    </sheetView>
  </sheetViews>
  <sheetFormatPr defaultRowHeight="15" x14ac:dyDescent="0.25"/>
  <cols>
    <col min="2" max="2" width="15.28515625" bestFit="1" customWidth="1"/>
    <col min="3" max="3" width="10.42578125" bestFit="1" customWidth="1"/>
  </cols>
  <sheetData>
    <row r="1" spans="1:4" x14ac:dyDescent="0.25">
      <c r="A1" t="s">
        <v>34</v>
      </c>
      <c r="B1" t="s">
        <v>45</v>
      </c>
      <c r="C1" t="s">
        <v>43</v>
      </c>
      <c r="D1" t="s">
        <v>36</v>
      </c>
    </row>
    <row r="2" spans="1:4" x14ac:dyDescent="0.25">
      <c r="A2" t="s">
        <v>46</v>
      </c>
      <c r="B2">
        <f>64.7+273.15</f>
        <v>337.84999999999997</v>
      </c>
      <c r="C2">
        <v>-54.929740557091492</v>
      </c>
      <c r="D2">
        <v>23.376054613455064</v>
      </c>
    </row>
    <row r="3" spans="1:4" x14ac:dyDescent="0.25">
      <c r="A3" t="s">
        <v>55</v>
      </c>
      <c r="B3">
        <f>56+273.15</f>
        <v>329.15</v>
      </c>
      <c r="C3">
        <v>-48.902465713135108</v>
      </c>
      <c r="D3">
        <v>14.114521631088685</v>
      </c>
    </row>
    <row r="4" spans="1:4" x14ac:dyDescent="0.25">
      <c r="A4" t="s">
        <v>58</v>
      </c>
      <c r="B4">
        <f>68+273.15</f>
        <v>341.15</v>
      </c>
      <c r="C4">
        <v>-53.40084579776552</v>
      </c>
      <c r="D4">
        <v>12.142429809462365</v>
      </c>
    </row>
    <row r="5" spans="1:4" x14ac:dyDescent="0.25">
      <c r="A5" t="s">
        <v>10</v>
      </c>
      <c r="B5">
        <f>82.6+273.15</f>
        <v>355.75</v>
      </c>
      <c r="C5">
        <v>-82.95563620269472</v>
      </c>
      <c r="D5">
        <v>44.290748200357065</v>
      </c>
    </row>
    <row r="6" spans="1:4" x14ac:dyDescent="0.25">
      <c r="A6" t="s">
        <v>9</v>
      </c>
      <c r="B6">
        <f>39.6+273.15</f>
        <v>312.75</v>
      </c>
      <c r="C6">
        <v>-0.91473858093447491</v>
      </c>
      <c r="D6">
        <v>11.923348526280483</v>
      </c>
    </row>
    <row r="7" spans="1:4" x14ac:dyDescent="0.25">
      <c r="A7" t="s">
        <v>53</v>
      </c>
      <c r="B7">
        <f>80.74+273.15</f>
        <v>353.89</v>
      </c>
      <c r="C7">
        <v>0.58536299034391404</v>
      </c>
      <c r="D7">
        <v>15.566843231154806</v>
      </c>
    </row>
    <row r="8" spans="1:4" x14ac:dyDescent="0.25">
      <c r="A8" t="s">
        <v>54</v>
      </c>
      <c r="B8">
        <f>82.98+273.15</f>
        <v>356.13</v>
      </c>
      <c r="C8">
        <v>61.095589117682671</v>
      </c>
      <c r="D8">
        <v>27.272575375521384</v>
      </c>
    </row>
    <row r="9" spans="1:4" x14ac:dyDescent="0.25">
      <c r="A9" t="s">
        <v>48</v>
      </c>
      <c r="B9">
        <f>80.1+273.15</f>
        <v>353.25</v>
      </c>
      <c r="C9">
        <v>211.03566813513092</v>
      </c>
      <c r="D9">
        <v>20.662205715445708</v>
      </c>
    </row>
    <row r="10" spans="1:4" x14ac:dyDescent="0.25">
      <c r="A10" t="s">
        <v>35</v>
      </c>
      <c r="B10">
        <f>46.3+273.15</f>
        <v>319.45</v>
      </c>
      <c r="C10">
        <v>73.08031253302228</v>
      </c>
      <c r="D10">
        <v>11.672912334030478</v>
      </c>
    </row>
    <row r="11" spans="1:4" x14ac:dyDescent="0.25">
      <c r="A11" t="s">
        <v>49</v>
      </c>
      <c r="B11">
        <f>77.1+273.15</f>
        <v>350.25</v>
      </c>
      <c r="C11">
        <v>-51.568176695562506</v>
      </c>
      <c r="D11">
        <v>12.339955813322321</v>
      </c>
    </row>
    <row r="12" spans="1:4" x14ac:dyDescent="0.25">
      <c r="A12" t="s">
        <v>50</v>
      </c>
      <c r="B12">
        <f>61.2+273.15</f>
        <v>334.34999999999997</v>
      </c>
      <c r="C12">
        <v>19.047741307749288</v>
      </c>
      <c r="D12">
        <v>11.838508827199925</v>
      </c>
    </row>
    <row r="13" spans="1:4" x14ac:dyDescent="0.25">
      <c r="A13" t="s">
        <v>14</v>
      </c>
      <c r="B13">
        <f>66+273.15</f>
        <v>339.15</v>
      </c>
      <c r="C13">
        <v>-5.3142113240061803</v>
      </c>
      <c r="D13">
        <v>14.700156984388919</v>
      </c>
    </row>
    <row r="14" spans="1:4" x14ac:dyDescent="0.25">
      <c r="A14" t="s">
        <v>51</v>
      </c>
      <c r="B14">
        <f>110.6+273.15</f>
        <v>383.75</v>
      </c>
      <c r="C14">
        <v>266.19745198429791</v>
      </c>
      <c r="D14">
        <v>31.063547159549419</v>
      </c>
    </row>
    <row r="15" spans="1:4" x14ac:dyDescent="0.25">
      <c r="A15" t="s">
        <v>56</v>
      </c>
      <c r="B15">
        <f>121+273.15</f>
        <v>394.15</v>
      </c>
      <c r="C15">
        <v>-27.885453503371494</v>
      </c>
      <c r="D15">
        <v>29.467664808601871</v>
      </c>
    </row>
    <row r="16" spans="1:4" x14ac:dyDescent="0.25">
      <c r="A16" t="s">
        <v>52</v>
      </c>
      <c r="B16">
        <f>89+273.15</f>
        <v>362.15</v>
      </c>
      <c r="C16">
        <v>34.948126654705511</v>
      </c>
      <c r="D16">
        <v>35.22892982298157</v>
      </c>
    </row>
    <row r="17" spans="1:4" x14ac:dyDescent="0.25">
      <c r="A17" t="s">
        <v>57</v>
      </c>
      <c r="B17">
        <v>373.15</v>
      </c>
      <c r="C17">
        <v>-15.723895195171757</v>
      </c>
      <c r="D17">
        <v>45.872742004488686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7</vt:i4>
      </vt:variant>
    </vt:vector>
  </HeadingPairs>
  <TitlesOfParts>
    <vt:vector size="11" baseType="lpstr">
      <vt:lpstr>Sheet12</vt:lpstr>
      <vt:lpstr>Sheet9</vt:lpstr>
      <vt:lpstr>Uncovered and Covered Shifts</vt:lpstr>
      <vt:lpstr>Sheet45</vt:lpstr>
      <vt:lpstr>Figure 2 a</vt:lpstr>
      <vt:lpstr>Figure 3</vt:lpstr>
      <vt:lpstr>Figure 4</vt:lpstr>
      <vt:lpstr>Figure S3</vt:lpstr>
      <vt:lpstr>Figure S6</vt:lpstr>
      <vt:lpstr>Bragg wavelength shift vs. BP</vt:lpstr>
      <vt:lpstr>Log P vs. Bragg wavelength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 d. (dw405)</dc:creator>
  <cp:lastModifiedBy>dw575</cp:lastModifiedBy>
  <cp:lastPrinted>2015-07-16T13:10:07Z</cp:lastPrinted>
  <dcterms:created xsi:type="dcterms:W3CDTF">2013-03-17T16:33:10Z</dcterms:created>
  <dcterms:modified xsi:type="dcterms:W3CDTF">2015-11-23T08:46:45Z</dcterms:modified>
</cp:coreProperties>
</file>