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Journal puplications\Biomed microdevices\eprints data set\"/>
    </mc:Choice>
  </mc:AlternateContent>
  <bookViews>
    <workbookView xWindow="0" yWindow="0" windowWidth="19200" windowHeight="12180"/>
  </bookViews>
  <sheets>
    <sheet name="Assay data" sheetId="3" r:id="rId1"/>
    <sheet name="Manufacturer calibration data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1" l="1"/>
  <c r="M5" i="1"/>
  <c r="M6" i="1"/>
  <c r="M7" i="1"/>
  <c r="M3" i="1"/>
  <c r="G15" i="3"/>
  <c r="G9" i="3"/>
  <c r="G3" i="3"/>
  <c r="J4" i="1"/>
  <c r="J5" i="1"/>
  <c r="J6" i="1"/>
  <c r="J7" i="1"/>
  <c r="J8" i="1"/>
  <c r="J9" i="1"/>
  <c r="J10" i="1"/>
  <c r="J3" i="1"/>
  <c r="F19" i="3" l="1"/>
  <c r="E19" i="3"/>
  <c r="D19" i="3"/>
  <c r="F13" i="3"/>
  <c r="E13" i="3"/>
  <c r="D13" i="3"/>
  <c r="E7" i="3"/>
  <c r="F7" i="3"/>
  <c r="D7" i="3"/>
  <c r="B10" i="1" l="1"/>
  <c r="G10" i="1"/>
  <c r="H10" i="1"/>
  <c r="I4" i="1"/>
  <c r="I5" i="1"/>
  <c r="I6" i="1"/>
  <c r="I7" i="1"/>
  <c r="I8" i="1"/>
  <c r="I9" i="1"/>
  <c r="I3" i="1"/>
  <c r="H4" i="1"/>
  <c r="H5" i="1"/>
  <c r="H6" i="1"/>
  <c r="H7" i="1"/>
  <c r="H8" i="1"/>
  <c r="H9" i="1"/>
  <c r="H3" i="1"/>
  <c r="G4" i="1"/>
  <c r="G5" i="1"/>
  <c r="G6" i="1"/>
  <c r="G7" i="1"/>
  <c r="G8" i="1"/>
  <c r="G9" i="1"/>
  <c r="G3" i="1"/>
  <c r="E3" i="1"/>
  <c r="E4" i="1"/>
  <c r="E5" i="1"/>
  <c r="E6" i="1"/>
  <c r="E7" i="1"/>
  <c r="E8" i="1"/>
  <c r="E9" i="1"/>
  <c r="E2" i="1"/>
</calcChain>
</file>

<file path=xl/sharedStrings.xml><?xml version="1.0" encoding="utf-8"?>
<sst xmlns="http://schemas.openxmlformats.org/spreadsheetml/2006/main" count="38" uniqueCount="25">
  <si>
    <t>pg/mL</t>
  </si>
  <si>
    <t>MFI</t>
  </si>
  <si>
    <t>Average</t>
  </si>
  <si>
    <t>Corrected</t>
  </si>
  <si>
    <t>Blank</t>
  </si>
  <si>
    <t>Standard</t>
  </si>
  <si>
    <t>Ratio</t>
  </si>
  <si>
    <t>Log Conc</t>
  </si>
  <si>
    <t>Log MFI</t>
  </si>
  <si>
    <t>Calibrator bead</t>
  </si>
  <si>
    <t>Standard 4</t>
  </si>
  <si>
    <t>Control</t>
  </si>
  <si>
    <t>Combined</t>
  </si>
  <si>
    <t>Left</t>
  </si>
  <si>
    <t>Right</t>
  </si>
  <si>
    <t>Mean (fJ)</t>
  </si>
  <si>
    <t>Median
(fJ)</t>
  </si>
  <si>
    <t>Standard 
deviation
(fJ)</t>
  </si>
  <si>
    <t>CV (%)</t>
  </si>
  <si>
    <t>Concentration (pg/mL)</t>
  </si>
  <si>
    <t>standard 1</t>
  </si>
  <si>
    <t>n</t>
  </si>
  <si>
    <t>SEM</t>
  </si>
  <si>
    <t>MFI relative to calibrator</t>
  </si>
  <si>
    <t>Axis relative to calibrator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</si>
</sst>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2" fontId="0" fillId="0" borderId="1" xfId="0" applyNumberFormat="1" applyBorder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1" fontId="0" fillId="0" borderId="0" xfId="0" applyNumberFormat="1"/>
    <xf numFmtId="165" fontId="0" fillId="0" borderId="0" xfId="0" applyNumberFormat="1"/>
    <xf numFmtId="0" fontId="2" fillId="0" borderId="0" xfId="0" applyFont="1" applyFill="1" applyBorder="1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/>
    <xf numFmtId="1" fontId="0" fillId="0" borderId="1" xfId="0" applyNumberFormat="1" applyBorder="1"/>
    <xf numFmtId="165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strRef>
              <c:f>'Manufacturer calibration data'!$A$1</c:f>
              <c:strCache>
                <c:ptCount val="1"/>
                <c:pt idx="0">
                  <c:v>Standard</c:v>
                </c:pt>
              </c:strCache>
            </c:strRef>
          </c:tx>
          <c:spPr>
            <a:ln w="22225">
              <a:noFill/>
            </a:ln>
          </c:spPr>
          <c:marker>
            <c:symbol val="circle"/>
            <c:size val="7"/>
            <c:spPr>
              <a:solidFill>
                <a:sysClr val="windowText" lastClr="000000"/>
              </a:solidFill>
              <a:ln>
                <a:noFill/>
              </a:ln>
            </c:spPr>
          </c:marker>
          <c:xVal>
            <c:numRef>
              <c:f>'Manufacturer calibration data'!$B$3:$B$9</c:f>
              <c:numCache>
                <c:formatCode>General</c:formatCode>
                <c:ptCount val="7"/>
                <c:pt idx="0">
                  <c:v>4500</c:v>
                </c:pt>
                <c:pt idx="1">
                  <c:v>1500</c:v>
                </c:pt>
                <c:pt idx="2">
                  <c:v>500</c:v>
                </c:pt>
                <c:pt idx="3">
                  <c:v>167</c:v>
                </c:pt>
                <c:pt idx="4">
                  <c:v>56</c:v>
                </c:pt>
                <c:pt idx="5">
                  <c:v>19</c:v>
                </c:pt>
                <c:pt idx="6">
                  <c:v>6</c:v>
                </c:pt>
              </c:numCache>
            </c:numRef>
          </c:xVal>
          <c:yVal>
            <c:numRef>
              <c:f>'Manufacturer calibration data'!$F$3:$F$9</c:f>
              <c:numCache>
                <c:formatCode>General</c:formatCode>
                <c:ptCount val="7"/>
                <c:pt idx="0">
                  <c:v>12474</c:v>
                </c:pt>
                <c:pt idx="1">
                  <c:v>6099</c:v>
                </c:pt>
                <c:pt idx="2">
                  <c:v>2266</c:v>
                </c:pt>
                <c:pt idx="3">
                  <c:v>920</c:v>
                </c:pt>
                <c:pt idx="4">
                  <c:v>354</c:v>
                </c:pt>
                <c:pt idx="5">
                  <c:v>138</c:v>
                </c:pt>
                <c:pt idx="6">
                  <c:v>61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'Manufacturer calibration data'!$A$10</c:f>
              <c:strCache>
                <c:ptCount val="1"/>
                <c:pt idx="0">
                  <c:v>Calibrator bead</c:v>
                </c:pt>
              </c:strCache>
            </c:strRef>
          </c:tx>
          <c:spPr>
            <a:ln w="25400">
              <a:noFill/>
            </a:ln>
          </c:spPr>
          <c:marker>
            <c:symbol val="diamond"/>
            <c:size val="9"/>
          </c:marker>
          <c:xVal>
            <c:numRef>
              <c:f>'Manufacturer calibration data'!$B$10</c:f>
              <c:numCache>
                <c:formatCode>General</c:formatCode>
                <c:ptCount val="1"/>
                <c:pt idx="0">
                  <c:v>847.08210711573224</c:v>
                </c:pt>
              </c:numCache>
            </c:numRef>
          </c:xVal>
          <c:yVal>
            <c:numRef>
              <c:f>'Manufacturer calibration data'!$F$10</c:f>
              <c:numCache>
                <c:formatCode>General</c:formatCode>
                <c:ptCount val="1"/>
                <c:pt idx="0">
                  <c:v>3547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7729056"/>
        <c:axId val="365125112"/>
      </c:scatterChart>
      <c:valAx>
        <c:axId val="357729056"/>
        <c:scaling>
          <c:logBase val="10"/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GB" sz="1100" b="1"/>
                  <a:t>Human TNF-</a:t>
                </a:r>
                <a:r>
                  <a:rPr lang="el-GR" sz="1100" b="1"/>
                  <a:t>α</a:t>
                </a:r>
                <a:r>
                  <a:rPr lang="en-GB" sz="1100" b="1"/>
                  <a:t> Concentration (pg/mL)</a:t>
                </a:r>
              </a:p>
            </c:rich>
          </c:tx>
          <c:layout>
            <c:manualLayout>
              <c:xMode val="edge"/>
              <c:yMode val="edge"/>
              <c:x val="0.38076337048777992"/>
              <c:y val="0.9243577737638029"/>
            </c:manualLayout>
          </c:layout>
          <c:overlay val="0"/>
        </c:title>
        <c:numFmt formatCode="General" sourceLinked="1"/>
        <c:majorTickMark val="in"/>
        <c:minorTickMark val="in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1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365125112"/>
        <c:crosses val="autoZero"/>
        <c:crossBetween val="midCat"/>
      </c:valAx>
      <c:valAx>
        <c:axId val="365125112"/>
        <c:scaling>
          <c:logBase val="10"/>
          <c:orientation val="minMax"/>
          <c:min val="1"/>
        </c:scaling>
        <c:delete val="0"/>
        <c:axPos val="l"/>
        <c:majorGridlines>
          <c:spPr>
            <a:ln>
              <a:solidFill>
                <a:sysClr val="windowText" lastClr="000000"/>
              </a:solidFill>
            </a:ln>
          </c:spPr>
        </c:majorGridlines>
        <c:minorGridlines/>
        <c:title>
          <c:tx>
            <c:rich>
              <a:bodyPr rot="-5400000" vert="horz"/>
              <a:lstStyle/>
              <a:p>
                <a:pPr>
                  <a:defRPr sz="11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GB" sz="1100" b="1"/>
                  <a:t>Median Fluorescence Intensity (MFI)</a:t>
                </a:r>
              </a:p>
            </c:rich>
          </c:tx>
          <c:layout/>
          <c:overlay val="0"/>
        </c:title>
        <c:numFmt formatCode="0" sourceLinked="0"/>
        <c:majorTickMark val="in"/>
        <c:minorTickMark val="in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1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357729056"/>
        <c:crosses val="autoZero"/>
        <c:crossBetween val="midCat"/>
        <c:minorUnit val="100"/>
      </c:valAx>
      <c:spPr>
        <a:ln w="25400">
          <a:solidFill>
            <a:sysClr val="windowText" lastClr="000000"/>
          </a:solidFill>
        </a:ln>
      </c:spPr>
    </c:plotArea>
    <c:legend>
      <c:legendPos val="t"/>
      <c:layout>
        <c:manualLayout>
          <c:xMode val="edge"/>
          <c:yMode val="edge"/>
          <c:x val="0.36394990418585216"/>
          <c:y val="2.8846146566185501E-2"/>
          <c:w val="0.34326555555555555"/>
          <c:h val="5.7993181818181819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7</xdr:col>
      <xdr:colOff>324537</xdr:colOff>
      <xdr:row>36</xdr:row>
      <xdr:rowOff>150000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zoomScale="85" zoomScaleNormal="85" workbookViewId="0">
      <selection activeCell="D32" sqref="D32"/>
    </sheetView>
  </sheetViews>
  <sheetFormatPr defaultRowHeight="15" x14ac:dyDescent="0.25"/>
  <cols>
    <col min="1" max="1" width="10.28515625" bestFit="1" customWidth="1"/>
    <col min="2" max="2" width="21.42578125" bestFit="1" customWidth="1"/>
    <col min="3" max="3" width="10.42578125" bestFit="1" customWidth="1"/>
    <col min="4" max="5" width="12" bestFit="1" customWidth="1"/>
  </cols>
  <sheetData>
    <row r="1" spans="1:11" x14ac:dyDescent="0.25">
      <c r="A1" s="6"/>
      <c r="B1" s="6" t="s">
        <v>19</v>
      </c>
      <c r="C1" s="2"/>
      <c r="D1" s="2" t="s">
        <v>12</v>
      </c>
      <c r="E1" s="2" t="s">
        <v>13</v>
      </c>
      <c r="F1" s="2" t="s">
        <v>14</v>
      </c>
      <c r="G1" s="2" t="s">
        <v>23</v>
      </c>
      <c r="H1" s="5"/>
      <c r="I1" s="5"/>
      <c r="J1" s="12"/>
    </row>
    <row r="2" spans="1:11" x14ac:dyDescent="0.25">
      <c r="A2" s="13" t="s">
        <v>20</v>
      </c>
      <c r="B2" s="14">
        <v>4150</v>
      </c>
      <c r="C2" s="2" t="s">
        <v>15</v>
      </c>
      <c r="D2" s="4">
        <v>62.536288007175898</v>
      </c>
      <c r="E2" s="4">
        <v>70.660285180219205</v>
      </c>
      <c r="F2" s="4">
        <v>51.389408165093201</v>
      </c>
      <c r="G2" s="2"/>
      <c r="H2" s="5"/>
      <c r="I2" s="5"/>
    </row>
    <row r="3" spans="1:11" ht="30" x14ac:dyDescent="0.25">
      <c r="A3" s="13"/>
      <c r="B3" s="14"/>
      <c r="C3" s="3" t="s">
        <v>16</v>
      </c>
      <c r="D3" s="4">
        <v>41.871225022845501</v>
      </c>
      <c r="E3" s="4">
        <v>49.813904877845502</v>
      </c>
      <c r="F3" s="4">
        <v>18.671907564843298</v>
      </c>
      <c r="G3" s="15">
        <f>100*F3/$F$9</f>
        <v>20.006482612330842</v>
      </c>
      <c r="H3" s="5"/>
      <c r="I3" s="5"/>
      <c r="K3" s="11"/>
    </row>
    <row r="4" spans="1:11" ht="45" x14ac:dyDescent="0.25">
      <c r="A4" s="13"/>
      <c r="B4" s="14"/>
      <c r="C4" s="3" t="s">
        <v>17</v>
      </c>
      <c r="D4" s="4">
        <v>64.704785833973901</v>
      </c>
      <c r="E4" s="4">
        <v>64.602132293282494</v>
      </c>
      <c r="F4" s="4">
        <v>63.912429859335901</v>
      </c>
      <c r="G4" s="15"/>
      <c r="H4" s="5"/>
      <c r="I4" s="5"/>
      <c r="K4" s="11"/>
    </row>
    <row r="5" spans="1:11" x14ac:dyDescent="0.25">
      <c r="A5" s="13"/>
      <c r="B5" s="14"/>
      <c r="C5" s="2" t="s">
        <v>18</v>
      </c>
      <c r="D5" s="4">
        <v>103.467583215923</v>
      </c>
      <c r="E5" s="4">
        <v>91.426367907396198</v>
      </c>
      <c r="F5" s="4">
        <v>124.368877053441</v>
      </c>
      <c r="G5" s="15"/>
      <c r="H5" s="5"/>
      <c r="I5" s="5"/>
    </row>
    <row r="6" spans="1:11" x14ac:dyDescent="0.25">
      <c r="A6" s="7"/>
      <c r="B6" s="9" t="s">
        <v>21</v>
      </c>
      <c r="C6" s="2"/>
      <c r="D6" s="4">
        <v>102</v>
      </c>
      <c r="E6" s="4">
        <v>59</v>
      </c>
      <c r="F6" s="4">
        <v>43</v>
      </c>
      <c r="G6" s="15"/>
      <c r="H6" s="5"/>
      <c r="I6" s="5"/>
    </row>
    <row r="7" spans="1:11" x14ac:dyDescent="0.25">
      <c r="A7" s="7"/>
      <c r="B7" s="9" t="s">
        <v>22</v>
      </c>
      <c r="C7" s="2"/>
      <c r="D7" s="4">
        <f>D4/SQRT(D6)</f>
        <v>6.4067284712341186</v>
      </c>
      <c r="E7" s="4">
        <f>E4/SQRT(E6)</f>
        <v>8.4104812503015616</v>
      </c>
      <c r="F7" s="4">
        <f>F4/SQRT(F6)</f>
        <v>9.7465541800315982</v>
      </c>
      <c r="G7" s="15"/>
      <c r="H7" s="5"/>
      <c r="I7" s="5"/>
    </row>
    <row r="8" spans="1:11" x14ac:dyDescent="0.25">
      <c r="A8" s="13" t="s">
        <v>11</v>
      </c>
      <c r="B8" s="14">
        <v>847.08210711573224</v>
      </c>
      <c r="C8" s="2" t="s">
        <v>15</v>
      </c>
      <c r="D8" s="4">
        <v>83.023360172000096</v>
      </c>
      <c r="E8" s="4">
        <v>48.987136478244203</v>
      </c>
      <c r="F8" s="4">
        <v>89.036827255702505</v>
      </c>
      <c r="G8" s="16"/>
      <c r="H8" s="5"/>
      <c r="I8" s="5"/>
    </row>
    <row r="9" spans="1:11" ht="30" x14ac:dyDescent="0.25">
      <c r="A9" s="13"/>
      <c r="B9" s="14"/>
      <c r="C9" s="3" t="s">
        <v>16</v>
      </c>
      <c r="D9" s="4">
        <v>90.871984373469004</v>
      </c>
      <c r="E9" s="4">
        <v>42.580933496350198</v>
      </c>
      <c r="F9" s="4">
        <v>93.329286944897603</v>
      </c>
      <c r="G9" s="15">
        <f>100*F9/$F$9</f>
        <v>100.00000000000001</v>
      </c>
      <c r="H9" s="5"/>
      <c r="I9" s="5"/>
    </row>
    <row r="10" spans="1:11" ht="45" x14ac:dyDescent="0.25">
      <c r="A10" s="13"/>
      <c r="B10" s="14"/>
      <c r="C10" s="3" t="s">
        <v>17</v>
      </c>
      <c r="D10" s="4">
        <v>29.493340677166401</v>
      </c>
      <c r="E10" s="4">
        <v>26.597713544378099</v>
      </c>
      <c r="F10" s="4">
        <v>25.680185277177198</v>
      </c>
      <c r="G10" s="16"/>
      <c r="H10" s="5"/>
      <c r="I10" s="5"/>
    </row>
    <row r="11" spans="1:11" x14ac:dyDescent="0.25">
      <c r="A11" s="13"/>
      <c r="B11" s="14"/>
      <c r="C11" s="2" t="s">
        <v>18</v>
      </c>
      <c r="D11" s="4">
        <v>35.524147199131399</v>
      </c>
      <c r="E11" s="4">
        <v>54.295301698621401</v>
      </c>
      <c r="F11" s="4">
        <v>28.8422061619817</v>
      </c>
      <c r="G11" s="16"/>
      <c r="H11" s="5"/>
      <c r="I11" s="5"/>
    </row>
    <row r="12" spans="1:11" x14ac:dyDescent="0.25">
      <c r="A12" s="7"/>
      <c r="B12" s="9" t="s">
        <v>21</v>
      </c>
      <c r="C12" s="2"/>
      <c r="D12" s="4">
        <v>333</v>
      </c>
      <c r="E12" s="4">
        <v>50</v>
      </c>
      <c r="F12" s="4">
        <v>283</v>
      </c>
      <c r="G12" s="16"/>
      <c r="H12" s="5"/>
      <c r="I12" s="5"/>
    </row>
    <row r="13" spans="1:11" x14ac:dyDescent="0.25">
      <c r="A13" s="7"/>
      <c r="B13" s="9" t="s">
        <v>22</v>
      </c>
      <c r="C13" s="2"/>
      <c r="D13" s="4">
        <f>D10/SQRT(D12)</f>
        <v>1.6162251131926857</v>
      </c>
      <c r="E13" s="4">
        <f>E10/SQRT(E12)</f>
        <v>3.761484722257407</v>
      </c>
      <c r="F13" s="4">
        <f>F10/SQRT(F12)</f>
        <v>1.5265285635622903</v>
      </c>
      <c r="G13" s="16"/>
      <c r="H13" s="5"/>
      <c r="I13" s="5"/>
    </row>
    <row r="14" spans="1:11" x14ac:dyDescent="0.25">
      <c r="A14" s="13" t="s">
        <v>10</v>
      </c>
      <c r="B14" s="14">
        <v>154</v>
      </c>
      <c r="C14" s="2" t="s">
        <v>15</v>
      </c>
      <c r="D14" s="4">
        <v>34.0820099896738</v>
      </c>
      <c r="E14" s="4">
        <v>33.837592944520502</v>
      </c>
      <c r="F14" s="4">
        <v>34.434810362706003</v>
      </c>
      <c r="G14" s="16"/>
      <c r="H14" s="5"/>
      <c r="I14" s="5"/>
    </row>
    <row r="15" spans="1:11" ht="30" x14ac:dyDescent="0.25">
      <c r="A15" s="13"/>
      <c r="B15" s="14"/>
      <c r="C15" s="3" t="s">
        <v>16</v>
      </c>
      <c r="D15" s="4">
        <v>33.301677655184299</v>
      </c>
      <c r="E15" s="4">
        <v>31.3092486417464</v>
      </c>
      <c r="F15" s="4">
        <v>34.899099248026403</v>
      </c>
      <c r="G15" s="17">
        <f>100*F15/$F$9</f>
        <v>37.393513215879523</v>
      </c>
      <c r="H15" s="5"/>
      <c r="I15" s="5"/>
    </row>
    <row r="16" spans="1:11" ht="45" x14ac:dyDescent="0.25">
      <c r="A16" s="13"/>
      <c r="B16" s="14"/>
      <c r="C16" s="3" t="s">
        <v>17</v>
      </c>
      <c r="D16" s="4">
        <v>24.287961119702999</v>
      </c>
      <c r="E16" s="4">
        <v>18.480730104461401</v>
      </c>
      <c r="F16" s="4">
        <v>25.579460233438201</v>
      </c>
      <c r="G16" s="16"/>
      <c r="H16" s="5"/>
      <c r="I16" s="5"/>
    </row>
    <row r="17" spans="1:9" x14ac:dyDescent="0.25">
      <c r="A17" s="13"/>
      <c r="B17" s="14"/>
      <c r="C17" s="2" t="s">
        <v>18</v>
      </c>
      <c r="D17" s="4">
        <v>71.263288541555596</v>
      </c>
      <c r="E17" s="4">
        <v>54.615971457432302</v>
      </c>
      <c r="F17" s="4">
        <v>74.283726159681507</v>
      </c>
      <c r="G17" s="16"/>
      <c r="H17" s="5"/>
      <c r="I17" s="5"/>
    </row>
    <row r="18" spans="1:9" x14ac:dyDescent="0.25">
      <c r="A18" s="5"/>
      <c r="B18" s="8" t="s">
        <v>21</v>
      </c>
      <c r="C18" s="5"/>
      <c r="D18" s="4">
        <v>265</v>
      </c>
      <c r="E18" s="4">
        <v>40</v>
      </c>
      <c r="F18" s="4">
        <v>226</v>
      </c>
      <c r="G18" s="16"/>
      <c r="H18" s="5"/>
      <c r="I18" s="5"/>
    </row>
    <row r="19" spans="1:9" x14ac:dyDescent="0.25">
      <c r="A19" s="5"/>
      <c r="B19" s="8" t="s">
        <v>22</v>
      </c>
      <c r="C19" s="5"/>
      <c r="D19" s="4">
        <f>D16/SQRT(D18)</f>
        <v>1.4919975913686419</v>
      </c>
      <c r="E19" s="4">
        <f>E16/SQRT(E18)</f>
        <v>2.9220599976469761</v>
      </c>
      <c r="F19" s="4">
        <f>F16/SQRT(F18)</f>
        <v>1.7015203844605324</v>
      </c>
      <c r="G19" s="16"/>
      <c r="H19" s="5"/>
      <c r="I19" s="5"/>
    </row>
  </sheetData>
  <mergeCells count="6">
    <mergeCell ref="A8:A11"/>
    <mergeCell ref="A14:A17"/>
    <mergeCell ref="A2:A5"/>
    <mergeCell ref="B8:B11"/>
    <mergeCell ref="B2:B5"/>
    <mergeCell ref="B14:B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zoomScale="70" zoomScaleNormal="70" workbookViewId="0">
      <selection activeCell="N7" sqref="N7"/>
    </sheetView>
  </sheetViews>
  <sheetFormatPr defaultRowHeight="15" x14ac:dyDescent="0.25"/>
  <cols>
    <col min="1" max="1" width="15.7109375" bestFit="1" customWidth="1"/>
    <col min="2" max="2" width="6.5703125" bestFit="1" customWidth="1"/>
    <col min="3" max="4" width="7.42578125" bestFit="1" customWidth="1"/>
    <col min="5" max="5" width="11.140625" customWidth="1"/>
    <col min="6" max="6" width="13" bestFit="1" customWidth="1"/>
    <col min="7" max="9" width="14.85546875" bestFit="1" customWidth="1"/>
    <col min="10" max="10" width="29.5703125" bestFit="1" customWidth="1"/>
  </cols>
  <sheetData>
    <row r="1" spans="1:13" x14ac:dyDescent="0.25">
      <c r="A1" s="1" t="s">
        <v>5</v>
      </c>
      <c r="B1" s="1" t="s">
        <v>0</v>
      </c>
      <c r="C1" s="1" t="s">
        <v>1</v>
      </c>
      <c r="D1" s="1"/>
      <c r="E1" s="1" t="s">
        <v>2</v>
      </c>
      <c r="F1" s="1" t="s">
        <v>3</v>
      </c>
      <c r="G1" s="1" t="s">
        <v>7</v>
      </c>
      <c r="H1" s="1" t="s">
        <v>8</v>
      </c>
      <c r="I1" s="1" t="s">
        <v>6</v>
      </c>
      <c r="J1" s="1" t="s">
        <v>23</v>
      </c>
      <c r="L1" s="1" t="s">
        <v>24</v>
      </c>
    </row>
    <row r="2" spans="1:13" x14ac:dyDescent="0.25">
      <c r="A2" t="s">
        <v>4</v>
      </c>
      <c r="B2">
        <v>0</v>
      </c>
      <c r="C2">
        <v>31</v>
      </c>
      <c r="D2">
        <v>31</v>
      </c>
      <c r="E2">
        <f>AVERAGE(C2:D2)</f>
        <v>31</v>
      </c>
      <c r="F2">
        <v>0</v>
      </c>
    </row>
    <row r="3" spans="1:13" x14ac:dyDescent="0.25">
      <c r="A3">
        <v>1</v>
      </c>
      <c r="B3">
        <v>4500</v>
      </c>
      <c r="C3">
        <v>12438</v>
      </c>
      <c r="D3">
        <v>12572</v>
      </c>
      <c r="E3">
        <f t="shared" ref="E3:E9" si="0">AVERAGE(C3:D3)</f>
        <v>12505</v>
      </c>
      <c r="F3">
        <v>12474</v>
      </c>
      <c r="G3">
        <f>LOG(B3)</f>
        <v>3.6532125137753435</v>
      </c>
      <c r="H3">
        <f>LOG(F3)</f>
        <v>4.0960057397151131</v>
      </c>
      <c r="I3">
        <f>G3/H3</f>
        <v>0.89189633655870637</v>
      </c>
      <c r="J3" s="10">
        <f>100*F3/$F$10</f>
        <v>351.67747392162391</v>
      </c>
      <c r="L3">
        <v>10</v>
      </c>
      <c r="M3" s="11">
        <f>100*L3/$F$10</f>
        <v>0.28192839018889204</v>
      </c>
    </row>
    <row r="4" spans="1:13" x14ac:dyDescent="0.25">
      <c r="A4">
        <v>2</v>
      </c>
      <c r="B4">
        <v>1500</v>
      </c>
      <c r="C4">
        <v>6121</v>
      </c>
      <c r="D4">
        <v>6139</v>
      </c>
      <c r="E4">
        <f t="shared" si="0"/>
        <v>6130</v>
      </c>
      <c r="F4">
        <v>6099</v>
      </c>
      <c r="G4">
        <f t="shared" ref="G4:G9" si="1">LOG(B4)</f>
        <v>3.1760912590556813</v>
      </c>
      <c r="H4">
        <f t="shared" ref="H4:H10" si="2">LOG(F4)</f>
        <v>3.7852586333577012</v>
      </c>
      <c r="I4">
        <f t="shared" ref="I4:I9" si="3">G4/H4</f>
        <v>0.83906849351489099</v>
      </c>
      <c r="J4" s="10">
        <f t="shared" ref="J4:J10" si="4">100*F4/$F$10</f>
        <v>171.94812517620525</v>
      </c>
      <c r="L4">
        <v>100</v>
      </c>
      <c r="M4" s="11">
        <f t="shared" ref="M4:M7" si="5">100*L4/$F$10</f>
        <v>2.8192839018889204</v>
      </c>
    </row>
    <row r="5" spans="1:13" x14ac:dyDescent="0.25">
      <c r="A5">
        <v>3</v>
      </c>
      <c r="B5">
        <v>500</v>
      </c>
      <c r="C5">
        <v>2292</v>
      </c>
      <c r="D5">
        <v>2301</v>
      </c>
      <c r="E5">
        <f t="shared" si="0"/>
        <v>2296.5</v>
      </c>
      <c r="F5">
        <v>2266</v>
      </c>
      <c r="G5">
        <f t="shared" si="1"/>
        <v>2.6989700043360187</v>
      </c>
      <c r="H5">
        <f t="shared" si="2"/>
        <v>3.3552599055273786</v>
      </c>
      <c r="I5">
        <f t="shared" si="3"/>
        <v>0.80439968298425912</v>
      </c>
      <c r="J5" s="10">
        <f t="shared" si="4"/>
        <v>63.884973216802933</v>
      </c>
      <c r="L5">
        <v>1000</v>
      </c>
      <c r="M5" s="11">
        <f t="shared" si="5"/>
        <v>28.192839018889202</v>
      </c>
    </row>
    <row r="6" spans="1:13" x14ac:dyDescent="0.25">
      <c r="A6">
        <v>4</v>
      </c>
      <c r="B6">
        <v>167</v>
      </c>
      <c r="C6">
        <v>945</v>
      </c>
      <c r="D6">
        <v>957</v>
      </c>
      <c r="E6">
        <f t="shared" si="0"/>
        <v>951</v>
      </c>
      <c r="F6">
        <v>920</v>
      </c>
      <c r="G6">
        <f t="shared" si="1"/>
        <v>2.2227164711475833</v>
      </c>
      <c r="H6">
        <f t="shared" si="2"/>
        <v>2.9637878273455551</v>
      </c>
      <c r="I6">
        <f t="shared" si="3"/>
        <v>0.74995802690042945</v>
      </c>
      <c r="J6" s="10">
        <f t="shared" si="4"/>
        <v>25.937411897378066</v>
      </c>
      <c r="L6">
        <v>10000</v>
      </c>
      <c r="M6" s="11">
        <f t="shared" si="5"/>
        <v>281.92839018889202</v>
      </c>
    </row>
    <row r="7" spans="1:13" x14ac:dyDescent="0.25">
      <c r="A7">
        <v>5</v>
      </c>
      <c r="B7">
        <v>56</v>
      </c>
      <c r="C7">
        <v>383</v>
      </c>
      <c r="D7">
        <v>387</v>
      </c>
      <c r="E7">
        <f t="shared" si="0"/>
        <v>385</v>
      </c>
      <c r="F7">
        <v>354</v>
      </c>
      <c r="G7">
        <f t="shared" si="1"/>
        <v>1.7481880270062005</v>
      </c>
      <c r="H7">
        <f t="shared" si="2"/>
        <v>2.5490032620257876</v>
      </c>
      <c r="I7">
        <f t="shared" si="3"/>
        <v>0.68583200855413984</v>
      </c>
      <c r="J7" s="10">
        <f t="shared" si="4"/>
        <v>9.9802650126867771</v>
      </c>
      <c r="L7">
        <v>100000</v>
      </c>
      <c r="M7" s="11">
        <f t="shared" si="5"/>
        <v>2819.2839018889204</v>
      </c>
    </row>
    <row r="8" spans="1:13" x14ac:dyDescent="0.25">
      <c r="A8">
        <v>6</v>
      </c>
      <c r="B8">
        <v>19</v>
      </c>
      <c r="C8">
        <v>168</v>
      </c>
      <c r="D8">
        <v>169</v>
      </c>
      <c r="E8">
        <f t="shared" si="0"/>
        <v>168.5</v>
      </c>
      <c r="F8">
        <v>138</v>
      </c>
      <c r="G8">
        <f t="shared" si="1"/>
        <v>1.2787536009528289</v>
      </c>
      <c r="H8">
        <f t="shared" si="2"/>
        <v>2.1398790864012365</v>
      </c>
      <c r="I8">
        <f t="shared" si="3"/>
        <v>0.59758217605808084</v>
      </c>
      <c r="J8" s="10">
        <f t="shared" si="4"/>
        <v>3.8906117846067101</v>
      </c>
    </row>
    <row r="9" spans="1:13" x14ac:dyDescent="0.25">
      <c r="A9">
        <v>7</v>
      </c>
      <c r="B9">
        <v>6</v>
      </c>
      <c r="C9">
        <v>90</v>
      </c>
      <c r="D9">
        <v>93</v>
      </c>
      <c r="E9">
        <f t="shared" si="0"/>
        <v>91.5</v>
      </c>
      <c r="F9">
        <v>61</v>
      </c>
      <c r="G9">
        <f t="shared" si="1"/>
        <v>0.77815125038364363</v>
      </c>
      <c r="H9">
        <f t="shared" si="2"/>
        <v>1.7853298350107671</v>
      </c>
      <c r="I9">
        <f t="shared" si="3"/>
        <v>0.43585853724275586</v>
      </c>
      <c r="J9" s="10">
        <f t="shared" si="4"/>
        <v>1.7197631801522413</v>
      </c>
    </row>
    <row r="10" spans="1:13" x14ac:dyDescent="0.25">
      <c r="A10" t="s">
        <v>9</v>
      </c>
      <c r="B10">
        <f>10^G10</f>
        <v>847.08210711573224</v>
      </c>
      <c r="F10">
        <v>3547</v>
      </c>
      <c r="G10">
        <f>H10*I10</f>
        <v>2.9279255082516582</v>
      </c>
      <c r="H10">
        <f t="shared" si="2"/>
        <v>3.5498611884719429</v>
      </c>
      <c r="I10">
        <v>0.82479999999999998</v>
      </c>
      <c r="J10" s="10">
        <f t="shared" si="4"/>
        <v>100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Assay data</vt:lpstr>
      <vt:lpstr>Manufacturer calibration data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Butement J.</dc:creator>
  <cp:lastModifiedBy>Butement J.</cp:lastModifiedBy>
  <dcterms:created xsi:type="dcterms:W3CDTF">2015-09-29T18:53:36Z</dcterms:created>
  <dcterms:modified xsi:type="dcterms:W3CDTF">2016-01-12T14:25:38Z</dcterms:modified>
</cp:coreProperties>
</file>