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 showInkAnnotation="0"/>
  <mc:AlternateContent xmlns:mc="http://schemas.openxmlformats.org/markup-compatibility/2006">
    <mc:Choice Requires="x15">
      <x15ac:absPath xmlns:x15ac="http://schemas.microsoft.com/office/spreadsheetml/2010/11/ac" url="/Users/Pedro/Google Drive/PhD/Work/My Research/Studies/ToCHI/Results/"/>
    </mc:Choice>
  </mc:AlternateContent>
  <bookViews>
    <workbookView xWindow="0" yWindow="520" windowWidth="25600" windowHeight="15400" tabRatio="500"/>
  </bookViews>
  <sheets>
    <sheet name="Roomba" sheetId="2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1" i="2" l="1"/>
  <c r="O21" i="2"/>
  <c r="P21" i="2"/>
  <c r="M21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20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20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N26" i="2"/>
  <c r="O20" i="2"/>
  <c r="M20" i="2"/>
  <c r="O19" i="2"/>
  <c r="M19" i="2"/>
  <c r="M26" i="2"/>
  <c r="R18" i="2"/>
  <c r="T18" i="2"/>
  <c r="W18" i="2"/>
  <c r="X18" i="2"/>
  <c r="Y18" i="2"/>
  <c r="Z18" i="2"/>
  <c r="Y5" i="2"/>
  <c r="Z5" i="2"/>
  <c r="Y6" i="2"/>
  <c r="Z6" i="2"/>
  <c r="Y7" i="2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Z16" i="2"/>
  <c r="Y17" i="2"/>
  <c r="Z17" i="2"/>
  <c r="Y4" i="2"/>
  <c r="W5" i="2"/>
  <c r="X5" i="2"/>
  <c r="W6" i="2"/>
  <c r="X6" i="2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4" i="2"/>
  <c r="X4" i="2"/>
  <c r="Y3" i="2"/>
  <c r="X3" i="2"/>
  <c r="W3" i="2"/>
  <c r="X19" i="2"/>
  <c r="Y19" i="2"/>
  <c r="Z3" i="2"/>
  <c r="Z4" i="2"/>
  <c r="Z19" i="2"/>
  <c r="W19" i="2"/>
  <c r="D19" i="2"/>
  <c r="E19" i="2"/>
  <c r="F19" i="2"/>
  <c r="C19" i="2"/>
  <c r="P24" i="2"/>
  <c r="P23" i="2"/>
  <c r="N24" i="2"/>
  <c r="N23" i="2"/>
  <c r="R17" i="2"/>
  <c r="T17" i="2"/>
  <c r="R13" i="2"/>
  <c r="T13" i="2"/>
  <c r="R14" i="2"/>
  <c r="T14" i="2"/>
  <c r="R15" i="2"/>
  <c r="T15" i="2"/>
  <c r="R16" i="2"/>
  <c r="T16" i="2"/>
  <c r="R4" i="2"/>
  <c r="R3" i="2"/>
  <c r="R5" i="2"/>
  <c r="R6" i="2"/>
  <c r="R7" i="2"/>
  <c r="R8" i="2"/>
  <c r="R9" i="2"/>
  <c r="R10" i="2"/>
  <c r="R11" i="2"/>
  <c r="R12" i="2"/>
  <c r="R22" i="2"/>
  <c r="R21" i="2"/>
  <c r="S22" i="2"/>
  <c r="S23" i="2"/>
  <c r="S21" i="2"/>
  <c r="T4" i="2"/>
  <c r="T3" i="2"/>
  <c r="T5" i="2"/>
  <c r="T6" i="2"/>
  <c r="T7" i="2"/>
  <c r="T8" i="2"/>
  <c r="T9" i="2"/>
  <c r="T10" i="2"/>
  <c r="T11" i="2"/>
  <c r="T12" i="2"/>
  <c r="T22" i="2"/>
  <c r="T21" i="2"/>
  <c r="T23" i="2"/>
  <c r="U22" i="2"/>
  <c r="U23" i="2"/>
  <c r="U21" i="2"/>
  <c r="P19" i="2"/>
  <c r="N19" i="2"/>
  <c r="L19" i="2"/>
</calcChain>
</file>

<file path=xl/sharedStrings.xml><?xml version="1.0" encoding="utf-8"?>
<sst xmlns="http://schemas.openxmlformats.org/spreadsheetml/2006/main" count="80" uniqueCount="29">
  <si>
    <t>Configuration</t>
  </si>
  <si>
    <t>Time</t>
  </si>
  <si>
    <t>no</t>
  </si>
  <si>
    <t>yes</t>
  </si>
  <si>
    <t>Average</t>
  </si>
  <si>
    <t>ID</t>
  </si>
  <si>
    <t>Did the rug get cleaner after Roomba A finished its task?</t>
  </si>
  <si>
    <t>How clean do you think is the rug is before the Roomba B starts to cleaning it?</t>
  </si>
  <si>
    <t>Did the rug get cleaner after Roomba B finished its task?</t>
  </si>
  <si>
    <t>Which Roomba do you think most people would select for having the best performance? (Note: This will be used for selecting which participants will receive the reward)</t>
  </si>
  <si>
    <t>Age</t>
  </si>
  <si>
    <t>Docking's evaluation</t>
  </si>
  <si>
    <t>Base's Evaluation</t>
  </si>
  <si>
    <t>Before</t>
  </si>
  <si>
    <t>After</t>
  </si>
  <si>
    <t>Roomba A</t>
  </si>
  <si>
    <t>Roomba B</t>
  </si>
  <si>
    <t>Both</t>
  </si>
  <si>
    <t>Docking</t>
  </si>
  <si>
    <t>Base</t>
  </si>
  <si>
    <t>Stay same</t>
  </si>
  <si>
    <t>improvement</t>
  </si>
  <si>
    <t>South</t>
  </si>
  <si>
    <t>North</t>
  </si>
  <si>
    <t>How clean do you think the carpet is before the Roomba A starts to cleaning it?</t>
  </si>
  <si>
    <t>Best, base in reward</t>
  </si>
  <si>
    <t>Best, According to them</t>
  </si>
  <si>
    <t>Do you care about cleanliness of you environment?</t>
  </si>
  <si>
    <t>Room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</si>
</sst>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0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"/>
    </font>
    <font>
      <sz val="12"/>
      <color theme="0"/>
      <name val="Calibri"/>
      <family val="2"/>
      <scheme val="minor"/>
    </font>
    <font>
      <b/>
      <sz val="15"/>
      <color theme="0"/>
      <name val="Arial"/>
    </font>
    <font>
      <sz val="15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7">
    <xf numFmtId="0" fontId="0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2" fontId="3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22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" fontId="4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1" fontId="0" fillId="0" borderId="1" xfId="2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2" fontId="0" fillId="0" borderId="0" xfId="0" applyNumberFormat="1"/>
    <xf numFmtId="165" fontId="0" fillId="0" borderId="0" xfId="0" applyNumberFormat="1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</cellXfs>
  <cellStyles count="57">
    <cellStyle name="Comma" xfId="2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topLeftCell="H1" workbookViewId="0">
      <selection activeCell="N3" sqref="N3:N18"/>
    </sheetView>
  </sheetViews>
  <sheetFormatPr baseColWidth="10" defaultRowHeight="16" x14ac:dyDescent="0.2"/>
  <cols>
    <col min="1" max="1" width="18" bestFit="1" customWidth="1"/>
    <col min="3" max="3" width="27" customWidth="1"/>
    <col min="4" max="4" width="26" customWidth="1"/>
    <col min="5" max="5" width="26.6640625" customWidth="1"/>
    <col min="6" max="6" width="21.6640625" customWidth="1"/>
    <col min="7" max="7" width="59.6640625" customWidth="1"/>
    <col min="8" max="8" width="21.83203125" customWidth="1"/>
    <col min="10" max="10" width="17.5" bestFit="1" customWidth="1"/>
    <col min="12" max="12" width="15.5" customWidth="1"/>
    <col min="17" max="17" width="19.5" customWidth="1"/>
    <col min="18" max="19" width="19" customWidth="1"/>
    <col min="20" max="21" width="22.1640625" customWidth="1"/>
  </cols>
  <sheetData>
    <row r="1" spans="1:26" ht="39" customHeight="1" x14ac:dyDescent="0.2">
      <c r="A1" s="28" t="s">
        <v>1</v>
      </c>
      <c r="B1" s="28" t="s">
        <v>5</v>
      </c>
      <c r="C1" s="28" t="s">
        <v>24</v>
      </c>
      <c r="D1" s="28" t="s">
        <v>6</v>
      </c>
      <c r="E1" s="28" t="s">
        <v>7</v>
      </c>
      <c r="F1" s="28" t="s">
        <v>8</v>
      </c>
      <c r="G1" s="28" t="s">
        <v>9</v>
      </c>
      <c r="H1" s="29" t="s">
        <v>27</v>
      </c>
      <c r="I1" s="28"/>
      <c r="J1" s="28" t="s">
        <v>0</v>
      </c>
      <c r="K1" s="28"/>
      <c r="L1" s="28" t="s">
        <v>10</v>
      </c>
      <c r="M1" s="28" t="s">
        <v>11</v>
      </c>
      <c r="N1" s="28"/>
      <c r="O1" s="28" t="s">
        <v>12</v>
      </c>
      <c r="P1" s="28"/>
      <c r="Q1" s="21"/>
      <c r="R1" s="29" t="s">
        <v>25</v>
      </c>
      <c r="S1" s="9"/>
      <c r="T1" s="29" t="s">
        <v>26</v>
      </c>
      <c r="U1" s="8"/>
      <c r="V1" s="22"/>
      <c r="W1" s="28" t="s">
        <v>22</v>
      </c>
      <c r="X1" s="28"/>
      <c r="Y1" s="28" t="s">
        <v>23</v>
      </c>
      <c r="Z1" s="28"/>
    </row>
    <row r="2" spans="1:26" ht="51" customHeight="1" x14ac:dyDescent="0.25">
      <c r="A2" s="28"/>
      <c r="B2" s="28"/>
      <c r="C2" s="28"/>
      <c r="D2" s="28"/>
      <c r="E2" s="28"/>
      <c r="F2" s="28"/>
      <c r="G2" s="28"/>
      <c r="H2" s="30"/>
      <c r="I2" s="28"/>
      <c r="J2" s="28"/>
      <c r="K2" s="28"/>
      <c r="L2" s="28"/>
      <c r="M2" s="12" t="s">
        <v>13</v>
      </c>
      <c r="N2" s="12" t="s">
        <v>14</v>
      </c>
      <c r="O2" s="12" t="s">
        <v>13</v>
      </c>
      <c r="P2" s="12" t="s">
        <v>14</v>
      </c>
      <c r="Q2" s="23"/>
      <c r="R2" s="30"/>
      <c r="S2" s="10"/>
      <c r="T2" s="30"/>
      <c r="U2" s="8"/>
      <c r="V2" s="22"/>
      <c r="W2" s="25" t="s">
        <v>13</v>
      </c>
      <c r="X2" s="25" t="s">
        <v>14</v>
      </c>
      <c r="Y2" s="25" t="s">
        <v>13</v>
      </c>
      <c r="Z2" s="25" t="s">
        <v>14</v>
      </c>
    </row>
    <row r="3" spans="1:26" ht="17" x14ac:dyDescent="0.2">
      <c r="A3" s="11">
        <v>42241.545405092591</v>
      </c>
      <c r="B3" s="3">
        <v>1</v>
      </c>
      <c r="C3" s="3">
        <v>3</v>
      </c>
      <c r="D3" s="3">
        <v>3</v>
      </c>
      <c r="E3" s="3">
        <v>3</v>
      </c>
      <c r="F3" s="3">
        <v>2</v>
      </c>
      <c r="G3" s="3" t="s">
        <v>15</v>
      </c>
      <c r="H3" s="3" t="s">
        <v>3</v>
      </c>
      <c r="I3" s="3" t="s">
        <v>3</v>
      </c>
      <c r="J3" s="3">
        <v>1</v>
      </c>
      <c r="K3" s="3"/>
      <c r="L3" s="3">
        <v>30</v>
      </c>
      <c r="M3" s="3">
        <f>IF($J3=1,$C3,IF($J3=2,$E3,IF($J3=3,$C3,$E3)))</f>
        <v>3</v>
      </c>
      <c r="N3" s="3">
        <f>IF($J3=1,$D3,IF($J3=2,F$3,IF($J3=3,$D3,$F3)))</f>
        <v>3</v>
      </c>
      <c r="O3" s="3">
        <f>IF($J3=1,$E3,IF($J3=2,$C3,IF($J3=3,$E3,$C3)))</f>
        <v>3</v>
      </c>
      <c r="P3" s="3">
        <f>IF($J3=1,$F3,IF($J3=2,$D3,IF($J3=3,$F3,$D3)))</f>
        <v>2</v>
      </c>
      <c r="Q3" s="3"/>
      <c r="R3" s="3" t="str">
        <f t="shared" ref="R3:R12" si="0">IF(J3=1,IF(G3="Roomba A","Docking","Base"),IF(J3=2,IF(G3="Roomba B","Docking","Base"),IF(J3=3,IF(G3="Roomba A","Docking","Base"),IF(G3="Roomba B","Docking","Base"))))</f>
        <v>Docking</v>
      </c>
      <c r="S3" s="3"/>
      <c r="T3" s="3" t="str">
        <f t="shared" ref="T3:T12" si="1">IF(I3="yes",R3,K3)</f>
        <v>Docking</v>
      </c>
      <c r="U3" s="3"/>
      <c r="V3" s="2"/>
      <c r="W3" s="3">
        <f>IF($J3=1,$C3,IF($J3=2,$E3,IF($J3=3,$E3,$C3)))</f>
        <v>3</v>
      </c>
      <c r="X3" s="3">
        <f>IF($J3=1,$D3,IF($J3=2,$F3,IF($J3=3,$F3,$D3)))</f>
        <v>3</v>
      </c>
      <c r="Y3" s="3">
        <f>IF($J3=1,$E3,IF($J3=2,$C3,IF($J3=3,$C3,$E3)))</f>
        <v>3</v>
      </c>
      <c r="Z3" s="3">
        <f>IF($J3=1,$F3,IF($J3=2,$D3,IF($J3=3,$D3,$F3)))</f>
        <v>2</v>
      </c>
    </row>
    <row r="4" spans="1:26" s="15" customFormat="1" ht="17" x14ac:dyDescent="0.2">
      <c r="A4" s="13">
        <v>42241.563333333332</v>
      </c>
      <c r="B4" s="14">
        <v>2</v>
      </c>
      <c r="C4" s="14">
        <v>4</v>
      </c>
      <c r="D4" s="14">
        <v>2</v>
      </c>
      <c r="E4" s="14">
        <v>3</v>
      </c>
      <c r="F4" s="14">
        <v>4</v>
      </c>
      <c r="G4" s="14" t="s">
        <v>16</v>
      </c>
      <c r="H4" s="14" t="s">
        <v>3</v>
      </c>
      <c r="I4" s="14" t="s">
        <v>3</v>
      </c>
      <c r="J4" s="14">
        <v>2</v>
      </c>
      <c r="K4" s="16"/>
      <c r="L4" s="14">
        <v>39</v>
      </c>
      <c r="M4" s="14">
        <f t="shared" ref="M4:M12" si="2">IF($J4=1,C4,IF($J4=2,E4,IF($J4=3,C4,E4)))</f>
        <v>3</v>
      </c>
      <c r="N4" s="14">
        <f t="shared" ref="N4:N12" si="3">IF($J4=1,D4,IF($J4=2,F4,IF($J4=3,D4,F4)))</f>
        <v>4</v>
      </c>
      <c r="O4" s="14">
        <f t="shared" ref="O4:O12" si="4">IF($J4=1,E4,IF($J4=2,C4,IF($J4=3,E4,C4)))</f>
        <v>4</v>
      </c>
      <c r="P4" s="14">
        <f t="shared" ref="P4:P12" si="5">IF($J4=1,F4,IF($J4=2,D4,IF($J4=3,F4,D4)))</f>
        <v>2</v>
      </c>
      <c r="Q4" s="14"/>
      <c r="R4" s="14" t="str">
        <f t="shared" si="0"/>
        <v>Docking</v>
      </c>
      <c r="S4" s="14"/>
      <c r="T4" s="14" t="str">
        <f t="shared" si="1"/>
        <v>Docking</v>
      </c>
      <c r="U4" s="14"/>
      <c r="V4" s="17"/>
      <c r="W4" s="14">
        <f>IF($J4=1,$C4,IF($J4=2,$E4,IF($J4=3,$E4,$C4)))</f>
        <v>3</v>
      </c>
      <c r="X4" s="14">
        <f>IF($J4=1,$D4,IF($J4=2,$F4,IF($J4=3,$F4,$D4)))</f>
        <v>4</v>
      </c>
      <c r="Y4" s="14">
        <f>IF($J4=1,$E4,IF($J4=2,$C4,IF($J4=3,$C4,$E4)))</f>
        <v>4</v>
      </c>
      <c r="Z4" s="14">
        <f>IF($J4=1,$F4,IF($J4=2,$D4,IF($J4=3,$D4,$F4)))</f>
        <v>2</v>
      </c>
    </row>
    <row r="5" spans="1:26" ht="17" x14ac:dyDescent="0.2">
      <c r="A5" s="11">
        <v>42242.565462962964</v>
      </c>
      <c r="B5" s="3">
        <v>3</v>
      </c>
      <c r="C5" s="3">
        <v>3</v>
      </c>
      <c r="D5" s="3">
        <v>4</v>
      </c>
      <c r="E5" s="3">
        <v>3</v>
      </c>
      <c r="F5" s="3">
        <v>4</v>
      </c>
      <c r="G5" s="3" t="s">
        <v>15</v>
      </c>
      <c r="H5" s="3" t="s">
        <v>3</v>
      </c>
      <c r="I5" s="3" t="s">
        <v>3</v>
      </c>
      <c r="J5" s="3">
        <v>3</v>
      </c>
      <c r="K5" s="1"/>
      <c r="L5" s="3">
        <v>31</v>
      </c>
      <c r="M5" s="3">
        <f t="shared" si="2"/>
        <v>3</v>
      </c>
      <c r="N5" s="3">
        <f t="shared" si="3"/>
        <v>4</v>
      </c>
      <c r="O5" s="3">
        <f t="shared" si="4"/>
        <v>3</v>
      </c>
      <c r="P5" s="3">
        <f t="shared" si="5"/>
        <v>4</v>
      </c>
      <c r="Q5" s="3"/>
      <c r="R5" s="3" t="str">
        <f t="shared" si="0"/>
        <v>Docking</v>
      </c>
      <c r="S5" s="3"/>
      <c r="T5" s="3" t="str">
        <f t="shared" si="1"/>
        <v>Docking</v>
      </c>
      <c r="U5" s="3"/>
      <c r="V5" s="2"/>
      <c r="W5" s="3">
        <f t="shared" ref="W5:W18" si="6">IF($J5=1,$C5,IF($J5=2,$E5,IF($J5=3,$E5,$C5)))</f>
        <v>3</v>
      </c>
      <c r="X5" s="3">
        <f t="shared" ref="X5:X18" si="7">IF($J5=1,$D5,IF($J5=2,$F5,IF($J5=3,$F5,$D5)))</f>
        <v>4</v>
      </c>
      <c r="Y5" s="3">
        <f t="shared" ref="Y5:Y18" si="8">IF($J5=1,$E5,IF($J5=2,$C5,IF($J5=3,$C5,$E5)))</f>
        <v>3</v>
      </c>
      <c r="Z5" s="3">
        <f t="shared" ref="Z5:Z18" si="9">IF($J5=1,$F5,IF($J5=2,$D5,IF($J5=3,$D5,$F5)))</f>
        <v>4</v>
      </c>
    </row>
    <row r="6" spans="1:26" s="15" customFormat="1" ht="17" x14ac:dyDescent="0.2">
      <c r="A6" s="13">
        <v>42242.585023148145</v>
      </c>
      <c r="B6" s="14">
        <v>4</v>
      </c>
      <c r="C6" s="14">
        <v>2</v>
      </c>
      <c r="D6" s="14">
        <v>3</v>
      </c>
      <c r="E6" s="14">
        <v>4</v>
      </c>
      <c r="F6" s="14">
        <v>4</v>
      </c>
      <c r="G6" s="14" t="s">
        <v>16</v>
      </c>
      <c r="H6" s="14" t="s">
        <v>2</v>
      </c>
      <c r="I6" s="14" t="s">
        <v>3</v>
      </c>
      <c r="J6" s="14">
        <v>4</v>
      </c>
      <c r="K6" s="16"/>
      <c r="L6" s="14">
        <v>29</v>
      </c>
      <c r="M6" s="14">
        <f t="shared" si="2"/>
        <v>4</v>
      </c>
      <c r="N6" s="14">
        <f t="shared" si="3"/>
        <v>4</v>
      </c>
      <c r="O6" s="14">
        <f t="shared" si="4"/>
        <v>2</v>
      </c>
      <c r="P6" s="14">
        <f t="shared" si="5"/>
        <v>3</v>
      </c>
      <c r="Q6" s="14"/>
      <c r="R6" s="14" t="str">
        <f t="shared" si="0"/>
        <v>Docking</v>
      </c>
      <c r="S6" s="14"/>
      <c r="T6" s="14" t="str">
        <f t="shared" si="1"/>
        <v>Docking</v>
      </c>
      <c r="U6" s="14"/>
      <c r="V6" s="17"/>
      <c r="W6" s="14">
        <f t="shared" si="6"/>
        <v>2</v>
      </c>
      <c r="X6" s="14">
        <f t="shared" si="7"/>
        <v>3</v>
      </c>
      <c r="Y6" s="14">
        <f t="shared" si="8"/>
        <v>4</v>
      </c>
      <c r="Z6" s="14">
        <f t="shared" si="9"/>
        <v>4</v>
      </c>
    </row>
    <row r="7" spans="1:26" ht="17" x14ac:dyDescent="0.2">
      <c r="A7" s="11">
        <v>42242.604791666665</v>
      </c>
      <c r="B7" s="3">
        <v>5</v>
      </c>
      <c r="C7" s="3">
        <v>4</v>
      </c>
      <c r="D7" s="3">
        <v>2</v>
      </c>
      <c r="E7" s="3">
        <v>4</v>
      </c>
      <c r="F7" s="3">
        <v>1</v>
      </c>
      <c r="G7" s="3" t="s">
        <v>15</v>
      </c>
      <c r="H7" s="3" t="s">
        <v>3</v>
      </c>
      <c r="I7" s="3" t="s">
        <v>3</v>
      </c>
      <c r="J7" s="3">
        <v>1</v>
      </c>
      <c r="K7" s="1"/>
      <c r="L7" s="3">
        <v>53</v>
      </c>
      <c r="M7" s="3">
        <f t="shared" si="2"/>
        <v>4</v>
      </c>
      <c r="N7" s="3">
        <f t="shared" si="3"/>
        <v>2</v>
      </c>
      <c r="O7" s="3">
        <f t="shared" si="4"/>
        <v>4</v>
      </c>
      <c r="P7" s="3">
        <f t="shared" si="5"/>
        <v>1</v>
      </c>
      <c r="Q7" s="3"/>
      <c r="R7" s="3" t="str">
        <f t="shared" si="0"/>
        <v>Docking</v>
      </c>
      <c r="S7" s="3"/>
      <c r="T7" s="3" t="str">
        <f t="shared" si="1"/>
        <v>Docking</v>
      </c>
      <c r="U7" s="3"/>
      <c r="V7" s="2"/>
      <c r="W7" s="3">
        <f t="shared" si="6"/>
        <v>4</v>
      </c>
      <c r="X7" s="3">
        <f t="shared" si="7"/>
        <v>2</v>
      </c>
      <c r="Y7" s="3">
        <f t="shared" si="8"/>
        <v>4</v>
      </c>
      <c r="Z7" s="3">
        <f t="shared" si="9"/>
        <v>1</v>
      </c>
    </row>
    <row r="8" spans="1:26" s="15" customFormat="1" ht="17" x14ac:dyDescent="0.2">
      <c r="A8" s="13">
        <v>42242.640902777777</v>
      </c>
      <c r="B8" s="14">
        <v>6</v>
      </c>
      <c r="C8" s="14">
        <v>2</v>
      </c>
      <c r="D8" s="14">
        <v>1</v>
      </c>
      <c r="E8" s="14">
        <v>3</v>
      </c>
      <c r="F8" s="14">
        <v>2</v>
      </c>
      <c r="G8" s="14" t="s">
        <v>16</v>
      </c>
      <c r="H8" s="14" t="s">
        <v>3</v>
      </c>
      <c r="I8" s="14" t="s">
        <v>3</v>
      </c>
      <c r="J8" s="14">
        <v>2</v>
      </c>
      <c r="K8" s="16"/>
      <c r="L8" s="14">
        <v>43</v>
      </c>
      <c r="M8" s="14">
        <f t="shared" si="2"/>
        <v>3</v>
      </c>
      <c r="N8" s="14">
        <f t="shared" si="3"/>
        <v>2</v>
      </c>
      <c r="O8" s="14">
        <f t="shared" si="4"/>
        <v>2</v>
      </c>
      <c r="P8" s="14">
        <f t="shared" si="5"/>
        <v>1</v>
      </c>
      <c r="Q8" s="14"/>
      <c r="R8" s="14" t="str">
        <f t="shared" si="0"/>
        <v>Docking</v>
      </c>
      <c r="S8" s="14"/>
      <c r="T8" s="14" t="str">
        <f t="shared" si="1"/>
        <v>Docking</v>
      </c>
      <c r="U8" s="14"/>
      <c r="V8" s="17"/>
      <c r="W8" s="14">
        <f t="shared" si="6"/>
        <v>3</v>
      </c>
      <c r="X8" s="14">
        <f t="shared" si="7"/>
        <v>2</v>
      </c>
      <c r="Y8" s="14">
        <f t="shared" si="8"/>
        <v>2</v>
      </c>
      <c r="Z8" s="14">
        <f t="shared" si="9"/>
        <v>1</v>
      </c>
    </row>
    <row r="9" spans="1:26" ht="17" x14ac:dyDescent="0.2">
      <c r="A9" s="11">
        <v>42242.665277777778</v>
      </c>
      <c r="B9" s="3">
        <v>7</v>
      </c>
      <c r="C9" s="3">
        <v>3</v>
      </c>
      <c r="D9" s="3">
        <v>4</v>
      </c>
      <c r="E9" s="3">
        <v>3</v>
      </c>
      <c r="F9" s="3">
        <v>1</v>
      </c>
      <c r="G9" s="3" t="s">
        <v>15</v>
      </c>
      <c r="H9" s="3" t="s">
        <v>3</v>
      </c>
      <c r="I9" s="3" t="s">
        <v>3</v>
      </c>
      <c r="J9" s="3">
        <v>3</v>
      </c>
      <c r="K9" s="1"/>
      <c r="L9" s="3">
        <v>26</v>
      </c>
      <c r="M9" s="3">
        <f t="shared" si="2"/>
        <v>3</v>
      </c>
      <c r="N9" s="3">
        <f t="shared" si="3"/>
        <v>4</v>
      </c>
      <c r="O9" s="3">
        <f t="shared" si="4"/>
        <v>3</v>
      </c>
      <c r="P9" s="3">
        <f t="shared" si="5"/>
        <v>1</v>
      </c>
      <c r="Q9" s="3"/>
      <c r="R9" s="3" t="str">
        <f t="shared" si="0"/>
        <v>Docking</v>
      </c>
      <c r="S9" s="3"/>
      <c r="T9" s="3" t="str">
        <f t="shared" si="1"/>
        <v>Docking</v>
      </c>
      <c r="U9" s="3"/>
      <c r="V9" s="2"/>
      <c r="W9" s="3">
        <f t="shared" si="6"/>
        <v>3</v>
      </c>
      <c r="X9" s="3">
        <f t="shared" si="7"/>
        <v>1</v>
      </c>
      <c r="Y9" s="3">
        <f t="shared" si="8"/>
        <v>3</v>
      </c>
      <c r="Z9" s="3">
        <f t="shared" si="9"/>
        <v>4</v>
      </c>
    </row>
    <row r="10" spans="1:26" s="15" customFormat="1" ht="17" x14ac:dyDescent="0.2">
      <c r="A10" s="13">
        <v>42242.684664351851</v>
      </c>
      <c r="B10" s="14">
        <v>8</v>
      </c>
      <c r="C10" s="14">
        <v>4</v>
      </c>
      <c r="D10" s="14">
        <v>1</v>
      </c>
      <c r="E10" s="14">
        <v>4</v>
      </c>
      <c r="F10" s="14">
        <v>2</v>
      </c>
      <c r="G10" s="14" t="s">
        <v>16</v>
      </c>
      <c r="H10" s="14" t="s">
        <v>3</v>
      </c>
      <c r="I10" s="14" t="s">
        <v>2</v>
      </c>
      <c r="J10" s="14">
        <v>4</v>
      </c>
      <c r="K10" s="16" t="s">
        <v>17</v>
      </c>
      <c r="L10" s="14">
        <v>28</v>
      </c>
      <c r="M10" s="14">
        <f t="shared" si="2"/>
        <v>4</v>
      </c>
      <c r="N10" s="14">
        <f t="shared" si="3"/>
        <v>2</v>
      </c>
      <c r="O10" s="14">
        <f t="shared" si="4"/>
        <v>4</v>
      </c>
      <c r="P10" s="14">
        <f t="shared" si="5"/>
        <v>1</v>
      </c>
      <c r="Q10" s="14"/>
      <c r="R10" s="14" t="str">
        <f t="shared" si="0"/>
        <v>Docking</v>
      </c>
      <c r="S10" s="14"/>
      <c r="T10" s="14" t="str">
        <f t="shared" si="1"/>
        <v>Both</v>
      </c>
      <c r="U10" s="14"/>
      <c r="V10" s="17"/>
      <c r="W10" s="14">
        <f t="shared" si="6"/>
        <v>4</v>
      </c>
      <c r="X10" s="14">
        <f t="shared" si="7"/>
        <v>1</v>
      </c>
      <c r="Y10" s="14">
        <f t="shared" si="8"/>
        <v>4</v>
      </c>
      <c r="Z10" s="14">
        <f t="shared" si="9"/>
        <v>2</v>
      </c>
    </row>
    <row r="11" spans="1:26" ht="17" x14ac:dyDescent="0.2">
      <c r="A11" s="11">
        <v>42242.707337962966</v>
      </c>
      <c r="B11" s="3">
        <v>9</v>
      </c>
      <c r="C11" s="3">
        <v>4</v>
      </c>
      <c r="D11" s="3">
        <v>2</v>
      </c>
      <c r="E11" s="3">
        <v>5</v>
      </c>
      <c r="F11" s="3">
        <v>1</v>
      </c>
      <c r="G11" s="3" t="s">
        <v>15</v>
      </c>
      <c r="H11" s="3" t="s">
        <v>3</v>
      </c>
      <c r="I11" s="3" t="s">
        <v>3</v>
      </c>
      <c r="J11" s="3">
        <v>1</v>
      </c>
      <c r="K11" s="1"/>
      <c r="L11" s="3">
        <v>30</v>
      </c>
      <c r="M11" s="3">
        <f t="shared" si="2"/>
        <v>4</v>
      </c>
      <c r="N11" s="3">
        <f t="shared" si="3"/>
        <v>2</v>
      </c>
      <c r="O11" s="3">
        <f t="shared" si="4"/>
        <v>5</v>
      </c>
      <c r="P11" s="3">
        <f t="shared" si="5"/>
        <v>1</v>
      </c>
      <c r="Q11" s="3"/>
      <c r="R11" s="3" t="str">
        <f t="shared" si="0"/>
        <v>Docking</v>
      </c>
      <c r="S11" s="3"/>
      <c r="T11" s="3" t="str">
        <f t="shared" si="1"/>
        <v>Docking</v>
      </c>
      <c r="U11" s="3"/>
      <c r="V11" s="2"/>
      <c r="W11" s="3">
        <f t="shared" si="6"/>
        <v>4</v>
      </c>
      <c r="X11" s="3">
        <f t="shared" si="7"/>
        <v>2</v>
      </c>
      <c r="Y11" s="3">
        <f t="shared" si="8"/>
        <v>5</v>
      </c>
      <c r="Z11" s="3">
        <f t="shared" si="9"/>
        <v>1</v>
      </c>
    </row>
    <row r="12" spans="1:26" s="15" customFormat="1" ht="17" x14ac:dyDescent="0.2">
      <c r="A12" s="13">
        <v>42242.781504629631</v>
      </c>
      <c r="B12" s="14">
        <v>10</v>
      </c>
      <c r="C12" s="14">
        <v>3</v>
      </c>
      <c r="D12" s="14">
        <v>1</v>
      </c>
      <c r="E12" s="14">
        <v>3</v>
      </c>
      <c r="F12" s="14">
        <v>2</v>
      </c>
      <c r="G12" s="14" t="s">
        <v>16</v>
      </c>
      <c r="H12" s="14" t="s">
        <v>2</v>
      </c>
      <c r="I12" s="14" t="s">
        <v>3</v>
      </c>
      <c r="J12" s="14">
        <v>2</v>
      </c>
      <c r="K12" s="16"/>
      <c r="L12" s="14">
        <v>28</v>
      </c>
      <c r="M12" s="14">
        <f t="shared" si="2"/>
        <v>3</v>
      </c>
      <c r="N12" s="14">
        <f t="shared" si="3"/>
        <v>2</v>
      </c>
      <c r="O12" s="14">
        <f t="shared" si="4"/>
        <v>3</v>
      </c>
      <c r="P12" s="14">
        <f t="shared" si="5"/>
        <v>1</v>
      </c>
      <c r="Q12" s="14"/>
      <c r="R12" s="14" t="str">
        <f t="shared" si="0"/>
        <v>Docking</v>
      </c>
      <c r="S12" s="14"/>
      <c r="T12" s="14" t="str">
        <f t="shared" si="1"/>
        <v>Docking</v>
      </c>
      <c r="U12" s="14"/>
      <c r="V12" s="17"/>
      <c r="W12" s="14">
        <f t="shared" si="6"/>
        <v>3</v>
      </c>
      <c r="X12" s="14">
        <f t="shared" si="7"/>
        <v>2</v>
      </c>
      <c r="Y12" s="14">
        <f t="shared" si="8"/>
        <v>3</v>
      </c>
      <c r="Z12" s="14">
        <f t="shared" si="9"/>
        <v>1</v>
      </c>
    </row>
    <row r="13" spans="1:26" ht="17" x14ac:dyDescent="0.2">
      <c r="A13" s="11">
        <v>42244.576493055552</v>
      </c>
      <c r="B13" s="3">
        <v>11</v>
      </c>
      <c r="C13" s="3">
        <v>3</v>
      </c>
      <c r="D13" s="3">
        <v>1</v>
      </c>
      <c r="E13" s="3">
        <v>2</v>
      </c>
      <c r="F13" s="3">
        <v>2</v>
      </c>
      <c r="G13" s="3" t="s">
        <v>16</v>
      </c>
      <c r="H13" s="3" t="s">
        <v>2</v>
      </c>
      <c r="I13" s="3" t="s">
        <v>3</v>
      </c>
      <c r="J13" s="3">
        <v>3</v>
      </c>
      <c r="K13" s="1"/>
      <c r="L13" s="3">
        <v>29</v>
      </c>
      <c r="M13" s="3">
        <f t="shared" ref="M13:M16" si="10">IF($J13=1,C13,IF($J13=2,E13,IF($J13=3,C13,E13)))</f>
        <v>3</v>
      </c>
      <c r="N13" s="3">
        <f t="shared" ref="N13:N16" si="11">IF($J13=1,D13,IF($J13=2,F13,IF($J13=3,D13,F13)))</f>
        <v>1</v>
      </c>
      <c r="O13" s="3">
        <f t="shared" ref="O13:O16" si="12">IF($J13=1,E13,IF($J13=2,C13,IF($J13=3,E13,C13)))</f>
        <v>2</v>
      </c>
      <c r="P13" s="3">
        <f t="shared" ref="P13:P16" si="13">IF($J13=1,F13,IF($J13=2,D13,IF($J13=3,F13,D13)))</f>
        <v>2</v>
      </c>
      <c r="Q13" s="3"/>
      <c r="R13" s="3" t="str">
        <f t="shared" ref="R13:R16" si="14">IF(J13=1,IF(G13="Roomba A","Docking","Base"),IF(J13=2,IF(G13="Roomba B","Docking","Base"),IF(J13=3,IF(G13="Roomba A","Docking","Base"),IF(G13="Roomba B","Docking","Base"))))</f>
        <v>Base</v>
      </c>
      <c r="S13" s="3"/>
      <c r="T13" s="3" t="str">
        <f t="shared" ref="T13:T16" si="15">IF(I13="yes",R13,K13)</f>
        <v>Base</v>
      </c>
      <c r="U13" s="3"/>
      <c r="V13" s="2"/>
      <c r="W13" s="3">
        <f t="shared" si="6"/>
        <v>2</v>
      </c>
      <c r="X13" s="3">
        <f t="shared" si="7"/>
        <v>2</v>
      </c>
      <c r="Y13" s="3">
        <f t="shared" si="8"/>
        <v>3</v>
      </c>
      <c r="Z13" s="3">
        <f t="shared" si="9"/>
        <v>1</v>
      </c>
    </row>
    <row r="14" spans="1:26" s="15" customFormat="1" ht="17" x14ac:dyDescent="0.2">
      <c r="A14" s="13">
        <v>42244.621967592589</v>
      </c>
      <c r="B14" s="14">
        <v>12</v>
      </c>
      <c r="C14" s="14">
        <v>3</v>
      </c>
      <c r="D14" s="14">
        <v>2</v>
      </c>
      <c r="E14" s="14">
        <v>4</v>
      </c>
      <c r="F14" s="14">
        <v>5</v>
      </c>
      <c r="G14" s="14" t="s">
        <v>16</v>
      </c>
      <c r="H14" s="14" t="s">
        <v>3</v>
      </c>
      <c r="I14" s="14" t="s">
        <v>3</v>
      </c>
      <c r="J14" s="14">
        <v>4</v>
      </c>
      <c r="K14" s="16"/>
      <c r="L14" s="14">
        <v>31</v>
      </c>
      <c r="M14" s="14">
        <f t="shared" si="10"/>
        <v>4</v>
      </c>
      <c r="N14" s="14">
        <f t="shared" si="11"/>
        <v>5</v>
      </c>
      <c r="O14" s="14">
        <f t="shared" si="12"/>
        <v>3</v>
      </c>
      <c r="P14" s="14">
        <f t="shared" si="13"/>
        <v>2</v>
      </c>
      <c r="Q14" s="14"/>
      <c r="R14" s="14" t="str">
        <f t="shared" si="14"/>
        <v>Docking</v>
      </c>
      <c r="S14" s="14"/>
      <c r="T14" s="14" t="str">
        <f t="shared" si="15"/>
        <v>Docking</v>
      </c>
      <c r="U14" s="14"/>
      <c r="V14" s="17"/>
      <c r="W14" s="14">
        <f t="shared" si="6"/>
        <v>3</v>
      </c>
      <c r="X14" s="14">
        <f t="shared" si="7"/>
        <v>2</v>
      </c>
      <c r="Y14" s="14">
        <f t="shared" si="8"/>
        <v>4</v>
      </c>
      <c r="Z14" s="14">
        <f t="shared" si="9"/>
        <v>5</v>
      </c>
    </row>
    <row r="15" spans="1:26" ht="17" x14ac:dyDescent="0.2">
      <c r="A15" s="11">
        <v>42244.649583333332</v>
      </c>
      <c r="B15" s="3">
        <v>13</v>
      </c>
      <c r="C15" s="3">
        <v>2</v>
      </c>
      <c r="D15" s="3">
        <v>2</v>
      </c>
      <c r="E15" s="3">
        <v>4</v>
      </c>
      <c r="F15" s="3">
        <v>1</v>
      </c>
      <c r="G15" s="3" t="s">
        <v>15</v>
      </c>
      <c r="H15" s="3" t="s">
        <v>3</v>
      </c>
      <c r="I15" s="3" t="s">
        <v>3</v>
      </c>
      <c r="J15" s="3">
        <v>1</v>
      </c>
      <c r="K15" s="1"/>
      <c r="L15" s="3">
        <v>25</v>
      </c>
      <c r="M15" s="3">
        <f t="shared" si="10"/>
        <v>2</v>
      </c>
      <c r="N15" s="3">
        <f t="shared" si="11"/>
        <v>2</v>
      </c>
      <c r="O15" s="3">
        <f t="shared" si="12"/>
        <v>4</v>
      </c>
      <c r="P15" s="3">
        <f t="shared" si="13"/>
        <v>1</v>
      </c>
      <c r="Q15" s="3"/>
      <c r="R15" s="3" t="str">
        <f t="shared" si="14"/>
        <v>Docking</v>
      </c>
      <c r="S15" s="3"/>
      <c r="T15" s="3" t="str">
        <f t="shared" si="15"/>
        <v>Docking</v>
      </c>
      <c r="U15" s="3"/>
      <c r="V15" s="2"/>
      <c r="W15" s="3">
        <f t="shared" si="6"/>
        <v>2</v>
      </c>
      <c r="X15" s="3">
        <f t="shared" si="7"/>
        <v>2</v>
      </c>
      <c r="Y15" s="3">
        <f t="shared" si="8"/>
        <v>4</v>
      </c>
      <c r="Z15" s="3">
        <f t="shared" si="9"/>
        <v>1</v>
      </c>
    </row>
    <row r="16" spans="1:26" s="15" customFormat="1" ht="17" x14ac:dyDescent="0.2">
      <c r="A16" s="13">
        <v>42244.669212962966</v>
      </c>
      <c r="B16" s="14">
        <v>14</v>
      </c>
      <c r="C16" s="14">
        <v>3</v>
      </c>
      <c r="D16" s="14">
        <v>3</v>
      </c>
      <c r="E16" s="14">
        <v>3</v>
      </c>
      <c r="F16" s="14">
        <v>4</v>
      </c>
      <c r="G16" s="14" t="s">
        <v>16</v>
      </c>
      <c r="H16" s="14" t="s">
        <v>3</v>
      </c>
      <c r="I16" s="14" t="s">
        <v>3</v>
      </c>
      <c r="J16" s="14">
        <v>2</v>
      </c>
      <c r="K16" s="16"/>
      <c r="L16" s="14">
        <v>24</v>
      </c>
      <c r="M16" s="14">
        <f t="shared" si="10"/>
        <v>3</v>
      </c>
      <c r="N16" s="14">
        <f t="shared" si="11"/>
        <v>4</v>
      </c>
      <c r="O16" s="14">
        <f t="shared" si="12"/>
        <v>3</v>
      </c>
      <c r="P16" s="14">
        <f t="shared" si="13"/>
        <v>3</v>
      </c>
      <c r="Q16" s="14"/>
      <c r="R16" s="14" t="str">
        <f t="shared" si="14"/>
        <v>Docking</v>
      </c>
      <c r="S16" s="14"/>
      <c r="T16" s="14" t="str">
        <f t="shared" si="15"/>
        <v>Docking</v>
      </c>
      <c r="U16" s="14"/>
      <c r="V16" s="17"/>
      <c r="W16" s="14">
        <f t="shared" si="6"/>
        <v>3</v>
      </c>
      <c r="X16" s="14">
        <f t="shared" si="7"/>
        <v>4</v>
      </c>
      <c r="Y16" s="14">
        <f t="shared" si="8"/>
        <v>3</v>
      </c>
      <c r="Z16" s="14">
        <f t="shared" si="9"/>
        <v>3</v>
      </c>
    </row>
    <row r="17" spans="1:26" ht="17" x14ac:dyDescent="0.2">
      <c r="A17" s="11">
        <v>42244.747858796298</v>
      </c>
      <c r="B17" s="3">
        <v>15</v>
      </c>
      <c r="C17" s="3">
        <v>3</v>
      </c>
      <c r="D17" s="3">
        <v>1</v>
      </c>
      <c r="E17" s="3">
        <v>3</v>
      </c>
      <c r="F17" s="3">
        <v>1</v>
      </c>
      <c r="G17" s="3" t="s">
        <v>15</v>
      </c>
      <c r="H17" s="3" t="s">
        <v>3</v>
      </c>
      <c r="I17" s="3" t="s">
        <v>3</v>
      </c>
      <c r="J17" s="3">
        <v>3</v>
      </c>
      <c r="K17" s="1"/>
      <c r="L17" s="3">
        <v>29</v>
      </c>
      <c r="M17" s="3">
        <f t="shared" ref="M17" si="16">IF($J17=1,C17,IF($J17=2,E17,IF($J17=3,C17,E17)))</f>
        <v>3</v>
      </c>
      <c r="N17" s="3">
        <f t="shared" ref="N17" si="17">IF($J17=1,D17,IF($J17=2,F17,IF($J17=3,D17,F17)))</f>
        <v>1</v>
      </c>
      <c r="O17" s="3">
        <f t="shared" ref="O17" si="18">IF($J17=1,E17,IF($J17=2,C17,IF($J17=3,E17,C17)))</f>
        <v>3</v>
      </c>
      <c r="P17" s="3">
        <f t="shared" ref="P17" si="19">IF($J17=1,F17,IF($J17=2,D17,IF($J17=3,F17,D17)))</f>
        <v>1</v>
      </c>
      <c r="Q17" s="3"/>
      <c r="R17" s="3" t="str">
        <f t="shared" ref="R17" si="20">IF(J17=1,IF(G17="Roomba A","Docking","Base"),IF(J17=2,IF(G17="Roomba B","Docking","Base"),IF(J17=3,IF(G17="Roomba A","Docking","Base"),IF(G17="Roomba B","Docking","Base"))))</f>
        <v>Docking</v>
      </c>
      <c r="S17" s="3"/>
      <c r="T17" s="3" t="str">
        <f t="shared" ref="T17" si="21">IF(I17="yes",R17,K17)</f>
        <v>Docking</v>
      </c>
      <c r="U17" s="3"/>
      <c r="V17" s="2"/>
      <c r="W17" s="3">
        <f t="shared" si="6"/>
        <v>3</v>
      </c>
      <c r="X17" s="3">
        <f t="shared" si="7"/>
        <v>1</v>
      </c>
      <c r="Y17" s="3">
        <f t="shared" si="8"/>
        <v>3</v>
      </c>
      <c r="Z17" s="3">
        <f t="shared" si="9"/>
        <v>1</v>
      </c>
    </row>
    <row r="18" spans="1:26" s="15" customFormat="1" ht="17" x14ac:dyDescent="0.2">
      <c r="A18" s="13">
        <v>42248.460277777776</v>
      </c>
      <c r="B18" s="14">
        <v>16</v>
      </c>
      <c r="C18" s="14">
        <v>3</v>
      </c>
      <c r="D18" s="14">
        <v>3</v>
      </c>
      <c r="E18" s="14">
        <v>3</v>
      </c>
      <c r="F18" s="14">
        <v>3</v>
      </c>
      <c r="G18" s="14" t="s">
        <v>16</v>
      </c>
      <c r="H18" s="14" t="s">
        <v>2</v>
      </c>
      <c r="I18" s="14" t="s">
        <v>3</v>
      </c>
      <c r="J18" s="14">
        <v>4</v>
      </c>
      <c r="K18" s="16"/>
      <c r="L18" s="14">
        <v>29</v>
      </c>
      <c r="M18" s="14">
        <f t="shared" ref="M18" si="22">IF($J18=1,C18,IF($J18=2,E18,IF($J18=3,C18,E18)))</f>
        <v>3</v>
      </c>
      <c r="N18" s="14">
        <f t="shared" ref="N18" si="23">IF($J18=1,D18,IF($J18=2,F18,IF($J18=3,D18,F18)))</f>
        <v>3</v>
      </c>
      <c r="O18" s="14">
        <f t="shared" ref="O18" si="24">IF($J18=1,E18,IF($J18=2,C18,IF($J18=3,E18,C18)))</f>
        <v>3</v>
      </c>
      <c r="P18" s="14">
        <f t="shared" ref="P18" si="25">IF($J18=1,F18,IF($J18=2,D18,IF($J18=3,F18,D18)))</f>
        <v>3</v>
      </c>
      <c r="Q18" s="14"/>
      <c r="R18" s="14" t="str">
        <f t="shared" ref="R18" si="26">IF(J18=1,IF(G18="Roomba A","Docking","Base"),IF(J18=2,IF(G18="Roomba B","Docking","Base"),IF(J18=3,IF(G18="Roomba A","Docking","Base"),IF(G18="Roomba B","Docking","Base"))))</f>
        <v>Docking</v>
      </c>
      <c r="S18" s="14"/>
      <c r="T18" s="14" t="str">
        <f t="shared" ref="T18" si="27">IF(I18="yes",R18,K18)</f>
        <v>Docking</v>
      </c>
      <c r="U18" s="14"/>
      <c r="V18" s="17"/>
      <c r="W18" s="14">
        <f t="shared" si="6"/>
        <v>3</v>
      </c>
      <c r="X18" s="14">
        <f t="shared" si="7"/>
        <v>3</v>
      </c>
      <c r="Y18" s="14">
        <f t="shared" si="8"/>
        <v>3</v>
      </c>
      <c r="Z18" s="14">
        <f t="shared" si="9"/>
        <v>3</v>
      </c>
    </row>
    <row r="19" spans="1:26" x14ac:dyDescent="0.2">
      <c r="C19" s="7">
        <f>AVERAGE(C3:C18)</f>
        <v>3.0625</v>
      </c>
      <c r="D19" s="7">
        <f t="shared" ref="D19:F19" si="28">AVERAGE(D3:D18)</f>
        <v>2.1875</v>
      </c>
      <c r="E19" s="7">
        <f t="shared" si="28"/>
        <v>3.375</v>
      </c>
      <c r="F19" s="7">
        <f t="shared" si="28"/>
        <v>2.4375</v>
      </c>
      <c r="K19" s="4" t="s">
        <v>4</v>
      </c>
      <c r="L19" s="18">
        <f>AVERAGE(L3:L18)</f>
        <v>31.5</v>
      </c>
      <c r="M19" s="7">
        <f>AVERAGE(M3:M18)</f>
        <v>3.25</v>
      </c>
      <c r="N19" s="7">
        <f t="shared" ref="N19:P19" si="29">AVERAGE(N3:N18)</f>
        <v>2.8125</v>
      </c>
      <c r="O19" s="7">
        <f t="shared" si="29"/>
        <v>3.1875</v>
      </c>
      <c r="P19" s="7">
        <f t="shared" si="29"/>
        <v>1.8125</v>
      </c>
      <c r="Q19" s="7"/>
      <c r="R19" s="5"/>
      <c r="S19" s="5"/>
      <c r="T19" s="6"/>
      <c r="U19" s="6"/>
      <c r="V19" s="6"/>
      <c r="W19" s="7">
        <f>AVERAGE(W3:W18)</f>
        <v>3</v>
      </c>
      <c r="X19" s="7">
        <f t="shared" ref="X19:Z19" si="30">AVERAGE(X3:X18)</f>
        <v>2.375</v>
      </c>
      <c r="Y19" s="7">
        <f t="shared" si="30"/>
        <v>3.4375</v>
      </c>
      <c r="Z19" s="7">
        <f t="shared" si="30"/>
        <v>2.25</v>
      </c>
    </row>
    <row r="20" spans="1:26" x14ac:dyDescent="0.2">
      <c r="M20" s="27">
        <f>STDEV(M3:M18)</f>
        <v>0.57735026918962573</v>
      </c>
      <c r="N20" s="27">
        <f>STDEV(N3:N18)</f>
        <v>1.2230426539304888</v>
      </c>
      <c r="O20" s="27">
        <f>STDEV(O3:O18)</f>
        <v>0.83416625041614656</v>
      </c>
      <c r="P20" s="27">
        <f>STDEV(P3:P18)</f>
        <v>0.98107084351742924</v>
      </c>
    </row>
    <row r="21" spans="1:26" ht="19" x14ac:dyDescent="0.25">
      <c r="M21">
        <f>MEDIAN(M3:M18)</f>
        <v>3</v>
      </c>
      <c r="N21">
        <f t="shared" ref="N21:P21" si="31">MEDIAN(N3:N18)</f>
        <v>2.5</v>
      </c>
      <c r="O21">
        <f t="shared" si="31"/>
        <v>3</v>
      </c>
      <c r="P21">
        <f t="shared" si="31"/>
        <v>1.5</v>
      </c>
      <c r="Q21" s="1"/>
      <c r="R21" s="1">
        <f>COUNTIF(R3:R18,"=Docking")</f>
        <v>15</v>
      </c>
      <c r="S21" s="20">
        <f>R21/SUM(R$21:R$22)</f>
        <v>0.9375</v>
      </c>
      <c r="T21" s="1">
        <f>COUNTIF(T3:T18,"=Docking")</f>
        <v>14</v>
      </c>
      <c r="U21" s="20">
        <f>T21/SUM(T$21:T$23)</f>
        <v>0.875</v>
      </c>
      <c r="V21" s="19" t="s">
        <v>18</v>
      </c>
    </row>
    <row r="22" spans="1:26" ht="19" x14ac:dyDescent="0.25">
      <c r="Q22" s="1"/>
      <c r="R22" s="1">
        <f>COUNTIF(R3:R18,"=Base")</f>
        <v>1</v>
      </c>
      <c r="S22" s="20">
        <f t="shared" ref="S22:S23" si="32">R22/SUM(R$21:R$22)</f>
        <v>6.25E-2</v>
      </c>
      <c r="T22" s="1">
        <f>COUNTIF(T3:T18,"=Base")</f>
        <v>1</v>
      </c>
      <c r="U22" s="20">
        <f t="shared" ref="U22:U23" si="33">T22/SUM(T$21:T$23)</f>
        <v>6.25E-2</v>
      </c>
      <c r="V22" s="19" t="s">
        <v>19</v>
      </c>
    </row>
    <row r="23" spans="1:26" ht="19" x14ac:dyDescent="0.25">
      <c r="L23" s="19" t="s">
        <v>20</v>
      </c>
      <c r="M23" s="1"/>
      <c r="N23" s="24">
        <f>COUNTIF(N$3:N$18,"=1")</f>
        <v>2</v>
      </c>
      <c r="O23" s="1"/>
      <c r="P23" s="24">
        <f>COUNTIF(P$3:P$18,"=1")</f>
        <v>8</v>
      </c>
      <c r="R23" s="2"/>
      <c r="S23" s="20">
        <f t="shared" si="32"/>
        <v>0</v>
      </c>
      <c r="T23" s="1">
        <f>COUNTIF(T3:T18,"=Both")</f>
        <v>1</v>
      </c>
      <c r="U23" s="20">
        <f t="shared" si="33"/>
        <v>6.25E-2</v>
      </c>
      <c r="V23" s="19" t="s">
        <v>17</v>
      </c>
    </row>
    <row r="24" spans="1:26" ht="19" x14ac:dyDescent="0.25">
      <c r="L24" s="19" t="s">
        <v>21</v>
      </c>
      <c r="M24" s="1"/>
      <c r="N24" s="24">
        <f>COUNTIF(N$3:N$18,"&gt;1")</f>
        <v>14</v>
      </c>
      <c r="O24" s="1"/>
      <c r="P24" s="24">
        <f>COUNTIF(P$3:P$18,"&gt;1")</f>
        <v>8</v>
      </c>
    </row>
    <row r="26" spans="1:26" x14ac:dyDescent="0.2">
      <c r="L26" t="s">
        <v>28</v>
      </c>
      <c r="M26" s="26">
        <f>AVERAGE(O19,M19)</f>
        <v>3.21875</v>
      </c>
      <c r="N26" s="26">
        <f>STDEV(M3:M18,O3:O18)</f>
        <v>0.70639361228982733</v>
      </c>
    </row>
  </sheetData>
  <mergeCells count="18">
    <mergeCell ref="M1:N1"/>
    <mergeCell ref="F1:F2"/>
    <mergeCell ref="A1:A2"/>
    <mergeCell ref="B1:B2"/>
    <mergeCell ref="C1:C2"/>
    <mergeCell ref="D1:D2"/>
    <mergeCell ref="E1:E2"/>
    <mergeCell ref="G1:G2"/>
    <mergeCell ref="I1:I2"/>
    <mergeCell ref="J1:J2"/>
    <mergeCell ref="K1:K2"/>
    <mergeCell ref="L1:L2"/>
    <mergeCell ref="H1:H2"/>
    <mergeCell ref="W1:X1"/>
    <mergeCell ref="Y1:Z1"/>
    <mergeCell ref="O1:P1"/>
    <mergeCell ref="R1:R2"/>
    <mergeCell ref="T1:T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Roomba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2015-08-21T17:39:30Z</dcterms:created>
  <dcterms:modified xsi:type="dcterms:W3CDTF">2016-05-01T18:35:06Z</dcterms:modified>
</cp:coreProperties>
</file>