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Pedro/Google Drive/PhD/Work/My Research/Studies/ToCHI/Results/"/>
    </mc:Choice>
  </mc:AlternateContent>
  <bookViews>
    <workbookView xWindow="-34000" yWindow="840" windowWidth="25600" windowHeight="15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1" l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4" i="1"/>
  <c r="P14" i="1"/>
  <c r="Q14" i="1"/>
  <c r="R14" i="1"/>
  <c r="S14" i="1"/>
  <c r="C21" i="1"/>
  <c r="O13" i="1"/>
  <c r="P13" i="1"/>
  <c r="Q13" i="1"/>
  <c r="R13" i="1"/>
  <c r="S13" i="1"/>
  <c r="S26" i="1"/>
  <c r="S24" i="1"/>
  <c r="S25" i="1"/>
  <c r="T26" i="1"/>
  <c r="T25" i="1"/>
  <c r="T24" i="1"/>
  <c r="M25" i="1"/>
  <c r="M24" i="1"/>
  <c r="M26" i="1"/>
  <c r="N25" i="1"/>
  <c r="N26" i="1"/>
  <c r="N24" i="1"/>
  <c r="O12" i="1"/>
  <c r="P12" i="1"/>
  <c r="Q12" i="1"/>
  <c r="R12" i="1"/>
  <c r="S12" i="1"/>
  <c r="O11" i="1"/>
  <c r="P11" i="1"/>
  <c r="Q11" i="1"/>
  <c r="R11" i="1"/>
  <c r="S11" i="1"/>
  <c r="O10" i="1"/>
  <c r="P10" i="1"/>
  <c r="Q10" i="1"/>
  <c r="R10" i="1"/>
  <c r="S10" i="1"/>
  <c r="O8" i="1"/>
  <c r="P8" i="1"/>
  <c r="Q8" i="1"/>
  <c r="R8" i="1"/>
  <c r="S8" i="1"/>
  <c r="O9" i="1"/>
  <c r="P9" i="1"/>
  <c r="Q9" i="1"/>
  <c r="R9" i="1"/>
  <c r="S9" i="1"/>
  <c r="P21" i="1"/>
  <c r="Q4" i="1"/>
  <c r="Q21" i="1"/>
  <c r="R4" i="1"/>
  <c r="R21" i="1"/>
  <c r="O21" i="1"/>
  <c r="O4" i="1"/>
  <c r="P4" i="1"/>
  <c r="S4" i="1"/>
  <c r="O5" i="1"/>
  <c r="Q5" i="1"/>
  <c r="P5" i="1"/>
  <c r="R5" i="1"/>
  <c r="S5" i="1"/>
  <c r="O6" i="1"/>
  <c r="Q6" i="1"/>
  <c r="P6" i="1"/>
  <c r="R6" i="1"/>
  <c r="S6" i="1"/>
  <c r="O7" i="1"/>
  <c r="Q7" i="1"/>
  <c r="P7" i="1"/>
  <c r="R7" i="1"/>
  <c r="S7" i="1"/>
  <c r="S3" i="1"/>
  <c r="S2" i="1"/>
  <c r="O3" i="1"/>
  <c r="Q3" i="1"/>
  <c r="P3" i="1"/>
  <c r="R3" i="1"/>
  <c r="R2" i="1"/>
  <c r="P2" i="1"/>
  <c r="O2" i="1"/>
  <c r="Q2" i="1"/>
  <c r="F21" i="1"/>
  <c r="G21" i="1"/>
  <c r="H21" i="1"/>
  <c r="E21" i="1"/>
</calcChain>
</file>

<file path=xl/sharedStrings.xml><?xml version="1.0" encoding="utf-8"?>
<sst xmlns="http://schemas.openxmlformats.org/spreadsheetml/2006/main" count="129" uniqueCount="77">
  <si>
    <t>Timestamp</t>
  </si>
  <si>
    <t>Participants ID:</t>
  </si>
  <si>
    <t>Age</t>
  </si>
  <si>
    <t>Configuration</t>
  </si>
  <si>
    <t>Why you think this Roomba has the best performance?</t>
  </si>
  <si>
    <t>Why do you prefer this visualisation?</t>
  </si>
  <si>
    <t>Roomba A</t>
  </si>
  <si>
    <t>yes</t>
  </si>
  <si>
    <t>Roomba A did clean some of the dirt in the room which I have noticed while Roomba B failed to do that</t>
  </si>
  <si>
    <t>Both</t>
  </si>
  <si>
    <t>I can understand which part of the room have been cleaned</t>
  </si>
  <si>
    <t>Roomba B</t>
  </si>
  <si>
    <t>less mess on carpet - less corners for roomba to have difficulty with</t>
  </si>
  <si>
    <t>Video</t>
  </si>
  <si>
    <t>fun!</t>
  </si>
  <si>
    <t>Real</t>
  </si>
  <si>
    <t>Roomba A before</t>
  </si>
  <si>
    <t>Roomba A after</t>
  </si>
  <si>
    <t>Roomba B before</t>
  </si>
  <si>
    <t>Roomba B after</t>
  </si>
  <si>
    <t>Best Performance</t>
  </si>
  <si>
    <t>Option to change</t>
  </si>
  <si>
    <t>Visualization</t>
  </si>
  <si>
    <t>Before Motion</t>
  </si>
  <si>
    <t>After Motion</t>
  </si>
  <si>
    <t>Before Video</t>
  </si>
  <si>
    <t>After Video</t>
  </si>
  <si>
    <t>Because the Room B is clean already so it is hard to evaluate the Roomba B´ performance</t>
  </si>
  <si>
    <t>The shape is round and so it is difficult to clean the corner</t>
  </si>
  <si>
    <t>ROOM SEEMED CLEANER COMPARED TO ROOMBA B</t>
  </si>
  <si>
    <t>MORE CONVINIENT, DISCREET AND ROBOT CAN BE CHECKED ON A MOBILE APP</t>
  </si>
  <si>
    <t>biggest change in cleanness , less loose dirt</t>
  </si>
  <si>
    <t>Physically</t>
  </si>
  <si>
    <t>more real, physical presence has a more personal effect</t>
  </si>
  <si>
    <t>Less dust or rubbish.</t>
  </si>
  <si>
    <t>On the video you can't see what is happening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</si>
  <si>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</si>
  <si>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</si>
  <si>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</si>
  <si>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</si>
  <si>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</si>
  <si>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</si>
  <si>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</si>
  <si>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</si>
  <si>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</si>
  <si>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</si>
  <si>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</si>
  <si>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</si>
  <si>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</si>
  <si>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</si>
  <si>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</si>
  <si>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</si>
  <si>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</si>
  <si>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</si>
  <si>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</si>
  <si>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</si>
  <si>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It seemed to clean tighter spaces better, even if it did not remove coffee stains</t>
  </si>
  <si>
    <t>I'm personally a visual person so it illustrates it much better. more reliable too</t>
  </si>
  <si>
    <t>There were less deep dirty spots on the carpet.</t>
  </si>
  <si>
    <t>Saves time.</t>
  </si>
  <si>
    <t>the cleanliness of the room of roomba B seems to remain the same</t>
  </si>
  <si>
    <t>can observe the room situation remotely</t>
  </si>
  <si>
    <t>It cleans better and I didn't notice crumbs on the floor</t>
  </si>
  <si>
    <t>You can see the Roomba working physically and the video is helpful</t>
  </si>
  <si>
    <t>The carpet of room B was cleaner than room A</t>
  </si>
  <si>
    <t>Is more practical</t>
  </si>
  <si>
    <t>Motion</t>
  </si>
  <si>
    <t>because there are noticeable stains on the floor in room cleaned by Roomba.</t>
  </si>
  <si>
    <t>i dont have to be there till the end.</t>
  </si>
  <si>
    <t>cleaned the room better</t>
  </si>
  <si>
    <t>shows me how well the robot cleans the room</t>
  </si>
  <si>
    <t>Found the room cleaned by Roomba A much cleaner than it was initially.</t>
  </si>
  <si>
    <t>This will save our time while we are doing some other work during the time Roomba was doing its task. Plus, an idea of the process how Roomba is cleaning.</t>
  </si>
  <si>
    <t>Room was significantly cleaner after inspection</t>
  </si>
  <si>
    <t>Able to see functionality of the roombas.</t>
  </si>
  <si>
    <t>It is able to remove crumbs which lie close to chair legs. Also, overall it seems to remove more crumbs.</t>
  </si>
  <si>
    <t>You do not have to be present in order to see that the Roomba is finished. However, seeing it physically provides more details about the Roomba.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</si>
</sst>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Arial"/>
    </font>
    <font>
      <sz val="13"/>
      <color theme="0"/>
      <name val="Arial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/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4" fillId="0" borderId="4" xfId="0" applyFont="1" applyFill="1" applyBorder="1" applyAlignment="1">
      <alignment horizontal="center"/>
    </xf>
    <xf numFmtId="9" fontId="0" fillId="0" borderId="0" xfId="1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F8" workbookViewId="0">
      <selection activeCell="R15" sqref="R15"/>
    </sheetView>
  </sheetViews>
  <sheetFormatPr baseColWidth="10" defaultRowHeight="16" x14ac:dyDescent="0.2"/>
  <cols>
    <col min="1" max="1" width="11.83203125" style="15" bestFit="1" customWidth="1"/>
    <col min="2" max="2" width="15.83203125" style="15" bestFit="1" customWidth="1"/>
    <col min="3" max="3" width="10.83203125" style="15"/>
    <col min="4" max="4" width="14" style="15" bestFit="1" customWidth="1"/>
    <col min="5" max="5" width="18.1640625" style="15" customWidth="1"/>
    <col min="6" max="6" width="17.33203125" style="15" customWidth="1"/>
    <col min="7" max="7" width="18" style="15" bestFit="1" customWidth="1"/>
    <col min="8" max="8" width="16.33203125" style="15" bestFit="1" customWidth="1"/>
    <col min="9" max="9" width="21.5" style="15" customWidth="1"/>
    <col min="10" max="10" width="17.83203125" style="15" customWidth="1"/>
    <col min="11" max="11" width="10.83203125" style="15"/>
    <col min="12" max="12" width="34.6640625" style="1" customWidth="1"/>
    <col min="13" max="13" width="18.33203125" customWidth="1"/>
    <col min="14" max="14" width="31.1640625" style="1" customWidth="1"/>
    <col min="19" max="19" width="14.1640625" customWidth="1"/>
  </cols>
  <sheetData>
    <row r="1" spans="1:20" ht="34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 t="s">
        <v>15</v>
      </c>
      <c r="L1" s="3" t="s">
        <v>4</v>
      </c>
      <c r="M1" s="7" t="s">
        <v>22</v>
      </c>
      <c r="N1" s="3" t="s">
        <v>5</v>
      </c>
      <c r="O1" s="16" t="s">
        <v>23</v>
      </c>
      <c r="P1" s="16" t="s">
        <v>25</v>
      </c>
      <c r="Q1" s="16" t="s">
        <v>24</v>
      </c>
      <c r="R1" s="16" t="s">
        <v>26</v>
      </c>
      <c r="S1" s="16" t="s">
        <v>20</v>
      </c>
      <c r="T1" s="16" t="s">
        <v>15</v>
      </c>
    </row>
    <row r="2" spans="1:20" ht="68" x14ac:dyDescent="0.2">
      <c r="A2" s="8">
        <v>42430.474305555559</v>
      </c>
      <c r="B2" s="9">
        <v>1</v>
      </c>
      <c r="C2" s="9">
        <v>22</v>
      </c>
      <c r="D2" s="9">
        <v>2</v>
      </c>
      <c r="E2" s="9">
        <v>4</v>
      </c>
      <c r="F2" s="9">
        <v>3</v>
      </c>
      <c r="G2" s="9">
        <v>3</v>
      </c>
      <c r="H2" s="9">
        <v>2</v>
      </c>
      <c r="I2" s="9" t="s">
        <v>6</v>
      </c>
      <c r="J2" s="9" t="s">
        <v>7</v>
      </c>
      <c r="K2" s="9"/>
      <c r="L2" s="2" t="s">
        <v>8</v>
      </c>
      <c r="M2" s="9" t="s">
        <v>32</v>
      </c>
      <c r="N2" s="2" t="s">
        <v>10</v>
      </c>
      <c r="O2" s="9">
        <f>IF($D2=1,G2,IF($D2=3,G2,E2))</f>
        <v>4</v>
      </c>
      <c r="P2" s="9">
        <f t="shared" ref="P2:P7" si="0">IF($D2=1,E2,IF($D2=3,E2,G2))</f>
        <v>3</v>
      </c>
      <c r="Q2" s="9">
        <f t="shared" ref="Q2:Q7" si="1">IF($D2=1,H2,IF($D2=3,H2,F2))</f>
        <v>3</v>
      </c>
      <c r="R2" s="9">
        <f>IF($D2=1,F2,IF($D2=3,F2,H2))</f>
        <v>2</v>
      </c>
      <c r="S2" s="9" t="str">
        <f>IF(D2=1,IF(I2="Roomba A","video","motion"),IF(D2=3,IF(I2="Roomba A","video","motion"),IF(I2="Roomba A","motion","video")))</f>
        <v>motion</v>
      </c>
      <c r="T2" s="9"/>
    </row>
    <row r="3" spans="1:20" s="4" customFormat="1" ht="34" x14ac:dyDescent="0.2">
      <c r="A3" s="10">
        <v>42430.639432870368</v>
      </c>
      <c r="B3" s="11">
        <v>2</v>
      </c>
      <c r="C3" s="11">
        <v>19</v>
      </c>
      <c r="D3" s="11">
        <v>1</v>
      </c>
      <c r="E3" s="11">
        <v>3</v>
      </c>
      <c r="F3" s="11">
        <v>4</v>
      </c>
      <c r="G3" s="11">
        <v>3</v>
      </c>
      <c r="H3" s="11">
        <v>5</v>
      </c>
      <c r="I3" s="11" t="s">
        <v>11</v>
      </c>
      <c r="J3" s="11" t="s">
        <v>7</v>
      </c>
      <c r="K3" s="11"/>
      <c r="L3" s="5" t="s">
        <v>12</v>
      </c>
      <c r="M3" s="11" t="s">
        <v>13</v>
      </c>
      <c r="N3" s="5" t="s">
        <v>14</v>
      </c>
      <c r="O3" s="17">
        <f>IF($D3=1,G3,IF($D3=3,G3,E3))</f>
        <v>3</v>
      </c>
      <c r="P3" s="17">
        <f t="shared" si="0"/>
        <v>3</v>
      </c>
      <c r="Q3" s="17">
        <f t="shared" si="1"/>
        <v>5</v>
      </c>
      <c r="R3" s="17">
        <f>IF($D3=1,F3,IF($D3=3,F3,H3))</f>
        <v>4</v>
      </c>
      <c r="S3" s="17" t="str">
        <f>IF(D3=1,IF(I3="Roomba A","video","motion"),IF(D3=3,IF(I3="Roomba A","video","motion"),IF(I3="Roomba A","motion","video")))</f>
        <v>motion</v>
      </c>
      <c r="T3" s="18"/>
    </row>
    <row r="4" spans="1:20" ht="51" x14ac:dyDescent="0.2">
      <c r="A4" s="8">
        <v>42431.522361111114</v>
      </c>
      <c r="B4" s="9">
        <v>3</v>
      </c>
      <c r="C4" s="9">
        <v>37</v>
      </c>
      <c r="D4" s="9">
        <v>4</v>
      </c>
      <c r="E4" s="9">
        <v>4</v>
      </c>
      <c r="F4" s="9">
        <v>3</v>
      </c>
      <c r="G4" s="9">
        <v>5</v>
      </c>
      <c r="H4" s="9">
        <v>1</v>
      </c>
      <c r="I4" s="9" t="s">
        <v>6</v>
      </c>
      <c r="J4" s="9" t="s">
        <v>7</v>
      </c>
      <c r="K4" s="9"/>
      <c r="L4" s="2" t="s">
        <v>27</v>
      </c>
      <c r="M4" s="9" t="s">
        <v>13</v>
      </c>
      <c r="N4" s="2" t="s">
        <v>28</v>
      </c>
      <c r="O4" s="9">
        <f t="shared" ref="O4:O7" si="2">IF($D4=1,G4,IF($D4=3,G4,E4))</f>
        <v>4</v>
      </c>
      <c r="P4" s="9">
        <f t="shared" si="0"/>
        <v>5</v>
      </c>
      <c r="Q4" s="9">
        <f t="shared" si="1"/>
        <v>3</v>
      </c>
      <c r="R4" s="9">
        <f t="shared" ref="R4:R7" si="3">IF($D4=1,F4,IF($D4=3,F4,H4))</f>
        <v>1</v>
      </c>
      <c r="S4" s="9" t="str">
        <f t="shared" ref="S4:S7" si="4">IF(D4=1,IF(I4="Roomba A","video","motion"),IF(D4=3,IF(I4="Roomba A","video","motion"),IF(I4="Roomba A","motion","video")))</f>
        <v>motion</v>
      </c>
      <c r="T4" s="9"/>
    </row>
    <row r="5" spans="1:20" s="4" customFormat="1" ht="68" x14ac:dyDescent="0.2">
      <c r="A5" s="10">
        <v>42431.538113425922</v>
      </c>
      <c r="B5" s="11">
        <v>4</v>
      </c>
      <c r="C5" s="11">
        <v>22</v>
      </c>
      <c r="D5" s="11">
        <v>3</v>
      </c>
      <c r="E5" s="11">
        <v>4</v>
      </c>
      <c r="F5" s="11">
        <v>3</v>
      </c>
      <c r="G5" s="11">
        <v>3</v>
      </c>
      <c r="H5" s="11">
        <v>3</v>
      </c>
      <c r="I5" s="11" t="s">
        <v>6</v>
      </c>
      <c r="J5" s="11" t="s">
        <v>7</v>
      </c>
      <c r="K5" s="11"/>
      <c r="L5" s="5" t="s">
        <v>29</v>
      </c>
      <c r="M5" s="11" t="s">
        <v>13</v>
      </c>
      <c r="N5" s="5" t="s">
        <v>30</v>
      </c>
      <c r="O5" s="17">
        <f t="shared" si="2"/>
        <v>3</v>
      </c>
      <c r="P5" s="17">
        <f t="shared" si="0"/>
        <v>4</v>
      </c>
      <c r="Q5" s="17">
        <f t="shared" si="1"/>
        <v>3</v>
      </c>
      <c r="R5" s="17">
        <f t="shared" si="3"/>
        <v>3</v>
      </c>
      <c r="S5" s="17" t="str">
        <f t="shared" si="4"/>
        <v>video</v>
      </c>
      <c r="T5" s="18"/>
    </row>
    <row r="6" spans="1:20" ht="34" x14ac:dyDescent="0.2">
      <c r="A6" s="8">
        <v>42431.55846064815</v>
      </c>
      <c r="B6" s="9">
        <v>5</v>
      </c>
      <c r="C6" s="9">
        <v>19</v>
      </c>
      <c r="D6" s="9">
        <v>3</v>
      </c>
      <c r="E6" s="9">
        <v>3</v>
      </c>
      <c r="F6" s="9">
        <v>4</v>
      </c>
      <c r="G6" s="9">
        <v>3</v>
      </c>
      <c r="H6" s="9">
        <v>5</v>
      </c>
      <c r="I6" s="9" t="s">
        <v>11</v>
      </c>
      <c r="J6" s="9" t="s">
        <v>7</v>
      </c>
      <c r="K6" s="9"/>
      <c r="L6" s="2" t="s">
        <v>31</v>
      </c>
      <c r="M6" s="9" t="s">
        <v>32</v>
      </c>
      <c r="N6" s="2" t="s">
        <v>33</v>
      </c>
      <c r="O6" s="9">
        <f t="shared" si="2"/>
        <v>3</v>
      </c>
      <c r="P6" s="9">
        <f t="shared" si="0"/>
        <v>3</v>
      </c>
      <c r="Q6" s="9">
        <f t="shared" si="1"/>
        <v>5</v>
      </c>
      <c r="R6" s="9">
        <f t="shared" si="3"/>
        <v>4</v>
      </c>
      <c r="S6" s="9" t="str">
        <f t="shared" si="4"/>
        <v>motion</v>
      </c>
      <c r="T6" s="9"/>
    </row>
    <row r="7" spans="1:20" s="4" customFormat="1" ht="34" x14ac:dyDescent="0.2">
      <c r="A7" s="10">
        <v>42431.575185185182</v>
      </c>
      <c r="B7" s="11">
        <v>6</v>
      </c>
      <c r="C7" s="11">
        <v>22</v>
      </c>
      <c r="D7" s="11">
        <v>4</v>
      </c>
      <c r="E7" s="11">
        <v>4</v>
      </c>
      <c r="F7" s="11">
        <v>3</v>
      </c>
      <c r="G7" s="11">
        <v>5</v>
      </c>
      <c r="H7" s="11">
        <v>4</v>
      </c>
      <c r="I7" s="11" t="s">
        <v>11</v>
      </c>
      <c r="J7" s="11" t="s">
        <v>7</v>
      </c>
      <c r="K7" s="11" t="s">
        <v>11</v>
      </c>
      <c r="L7" s="5" t="s">
        <v>34</v>
      </c>
      <c r="M7" s="11" t="s">
        <v>32</v>
      </c>
      <c r="N7" s="5" t="s">
        <v>35</v>
      </c>
      <c r="O7" s="17">
        <f t="shared" si="2"/>
        <v>4</v>
      </c>
      <c r="P7" s="17">
        <f t="shared" si="0"/>
        <v>5</v>
      </c>
      <c r="Q7" s="17">
        <f t="shared" si="1"/>
        <v>3</v>
      </c>
      <c r="R7" s="17">
        <f t="shared" si="3"/>
        <v>4</v>
      </c>
      <c r="S7" s="17" t="str">
        <f t="shared" si="4"/>
        <v>video</v>
      </c>
      <c r="T7" s="18"/>
    </row>
    <row r="8" spans="1:20" ht="51" x14ac:dyDescent="0.2">
      <c r="A8" s="8">
        <v>42431.644421296296</v>
      </c>
      <c r="B8" s="9">
        <v>7</v>
      </c>
      <c r="C8" s="9">
        <v>20</v>
      </c>
      <c r="D8" s="9">
        <v>2</v>
      </c>
      <c r="E8" s="9">
        <v>3</v>
      </c>
      <c r="F8" s="9">
        <v>4</v>
      </c>
      <c r="G8" s="9">
        <v>3</v>
      </c>
      <c r="H8" s="9">
        <v>2</v>
      </c>
      <c r="I8" s="9" t="s">
        <v>6</v>
      </c>
      <c r="J8" s="9" t="s">
        <v>7</v>
      </c>
      <c r="K8" s="9"/>
      <c r="L8" s="2" t="s">
        <v>56</v>
      </c>
      <c r="M8" s="9" t="s">
        <v>13</v>
      </c>
      <c r="N8" s="2" t="s">
        <v>57</v>
      </c>
      <c r="O8" s="9">
        <f t="shared" ref="O8:O9" si="5">IF($D8=1,G8,IF($D8=3,G8,E8))</f>
        <v>3</v>
      </c>
      <c r="P8" s="9">
        <f t="shared" ref="P8:P9" si="6">IF($D8=1,E8,IF($D8=3,E8,G8))</f>
        <v>3</v>
      </c>
      <c r="Q8" s="9">
        <f t="shared" ref="Q8:Q9" si="7">IF($D8=1,H8,IF($D8=3,H8,F8))</f>
        <v>4</v>
      </c>
      <c r="R8" s="9">
        <f t="shared" ref="R8:R9" si="8">IF($D8=1,F8,IF($D8=3,F8,H8))</f>
        <v>2</v>
      </c>
      <c r="S8" s="9" t="str">
        <f t="shared" ref="S8:S9" si="9">IF(D8=1,IF(I8="Roomba A","video","motion"),IF(D8=3,IF(I8="Roomba A","video","motion"),IF(I8="Roomba A","motion","video")))</f>
        <v>motion</v>
      </c>
      <c r="T8" s="9"/>
    </row>
    <row r="9" spans="1:20" s="4" customFormat="1" ht="34" x14ac:dyDescent="0.2">
      <c r="A9" s="10">
        <v>42431.660810185182</v>
      </c>
      <c r="B9" s="11">
        <v>8</v>
      </c>
      <c r="C9" s="11">
        <v>20</v>
      </c>
      <c r="D9" s="11">
        <v>1</v>
      </c>
      <c r="E9" s="11">
        <v>3</v>
      </c>
      <c r="F9" s="11">
        <v>2</v>
      </c>
      <c r="G9" s="11">
        <v>2</v>
      </c>
      <c r="H9" s="11">
        <v>3</v>
      </c>
      <c r="I9" s="11" t="s">
        <v>11</v>
      </c>
      <c r="J9" s="11" t="s">
        <v>7</v>
      </c>
      <c r="K9" s="11"/>
      <c r="L9" s="5" t="s">
        <v>58</v>
      </c>
      <c r="M9" s="11" t="s">
        <v>13</v>
      </c>
      <c r="N9" s="5" t="s">
        <v>59</v>
      </c>
      <c r="O9" s="17">
        <f t="shared" si="5"/>
        <v>2</v>
      </c>
      <c r="P9" s="17">
        <f t="shared" si="6"/>
        <v>3</v>
      </c>
      <c r="Q9" s="17">
        <f t="shared" si="7"/>
        <v>3</v>
      </c>
      <c r="R9" s="17">
        <f t="shared" si="8"/>
        <v>2</v>
      </c>
      <c r="S9" s="17" t="str">
        <f t="shared" si="9"/>
        <v>motion</v>
      </c>
      <c r="T9" s="18"/>
    </row>
    <row r="10" spans="1:20" ht="51" x14ac:dyDescent="0.2">
      <c r="A10" s="8">
        <v>42432.475624999999</v>
      </c>
      <c r="B10" s="9">
        <v>9</v>
      </c>
      <c r="C10" s="9">
        <v>22</v>
      </c>
      <c r="D10" s="9">
        <v>2</v>
      </c>
      <c r="E10" s="9">
        <v>3</v>
      </c>
      <c r="F10" s="9">
        <v>3</v>
      </c>
      <c r="G10" s="9">
        <v>4</v>
      </c>
      <c r="H10" s="9">
        <v>1</v>
      </c>
      <c r="I10" s="9" t="s">
        <v>6</v>
      </c>
      <c r="J10" s="9" t="s">
        <v>7</v>
      </c>
      <c r="K10" s="9"/>
      <c r="L10" s="2" t="s">
        <v>60</v>
      </c>
      <c r="M10" s="9" t="s">
        <v>13</v>
      </c>
      <c r="N10" s="2" t="s">
        <v>61</v>
      </c>
      <c r="O10" s="9">
        <f t="shared" ref="O10" si="10">IF($D10=1,G10,IF($D10=3,G10,E10))</f>
        <v>3</v>
      </c>
      <c r="P10" s="9">
        <f t="shared" ref="P10" si="11">IF($D10=1,E10,IF($D10=3,E10,G10))</f>
        <v>4</v>
      </c>
      <c r="Q10" s="9">
        <f t="shared" ref="Q10" si="12">IF($D10=1,H10,IF($D10=3,H10,F10))</f>
        <v>3</v>
      </c>
      <c r="R10" s="9">
        <f t="shared" ref="R10" si="13">IF($D10=1,F10,IF($D10=3,F10,H10))</f>
        <v>1</v>
      </c>
      <c r="S10" s="9" t="str">
        <f t="shared" ref="S10" si="14">IF(D10=1,IF(I10="Roomba A","video","motion"),IF(D10=3,IF(I10="Roomba A","video","motion"),IF(I10="Roomba A","motion","video")))</f>
        <v>motion</v>
      </c>
      <c r="T10" s="9"/>
    </row>
    <row r="11" spans="1:20" s="4" customFormat="1" ht="51" x14ac:dyDescent="0.2">
      <c r="A11" s="10">
        <v>42432.561851851853</v>
      </c>
      <c r="B11" s="11">
        <v>10</v>
      </c>
      <c r="C11" s="11">
        <v>23</v>
      </c>
      <c r="D11" s="11">
        <v>1</v>
      </c>
      <c r="E11" s="11">
        <v>3</v>
      </c>
      <c r="F11" s="11">
        <v>2</v>
      </c>
      <c r="G11" s="11">
        <v>3</v>
      </c>
      <c r="H11" s="11">
        <v>4</v>
      </c>
      <c r="I11" s="11" t="s">
        <v>11</v>
      </c>
      <c r="J11" s="11" t="s">
        <v>7</v>
      </c>
      <c r="K11" s="11"/>
      <c r="L11" s="5" t="s">
        <v>62</v>
      </c>
      <c r="M11" s="11" t="s">
        <v>9</v>
      </c>
      <c r="N11" s="5" t="s">
        <v>63</v>
      </c>
      <c r="O11" s="17">
        <f t="shared" ref="O11" si="15">IF($D11=1,G11,IF($D11=3,G11,E11))</f>
        <v>3</v>
      </c>
      <c r="P11" s="17">
        <f t="shared" ref="P11" si="16">IF($D11=1,E11,IF($D11=3,E11,G11))</f>
        <v>3</v>
      </c>
      <c r="Q11" s="17">
        <f t="shared" ref="Q11" si="17">IF($D11=1,H11,IF($D11=3,H11,F11))</f>
        <v>4</v>
      </c>
      <c r="R11" s="17">
        <f t="shared" ref="R11" si="18">IF($D11=1,F11,IF($D11=3,F11,H11))</f>
        <v>2</v>
      </c>
      <c r="S11" s="17" t="str">
        <f t="shared" ref="S11" si="19">IF(D11=1,IF(I11="Roomba A","video","motion"),IF(D11=3,IF(I11="Roomba A","video","motion"),IF(I11="Roomba A","motion","video")))</f>
        <v>motion</v>
      </c>
      <c r="T11" s="18"/>
    </row>
    <row r="12" spans="1:20" ht="34" x14ac:dyDescent="0.2">
      <c r="A12" s="8">
        <v>42432.573506944442</v>
      </c>
      <c r="B12" s="9">
        <v>11</v>
      </c>
      <c r="C12" s="9">
        <v>20</v>
      </c>
      <c r="D12" s="9">
        <v>3</v>
      </c>
      <c r="E12" s="9">
        <v>4</v>
      </c>
      <c r="F12" s="9">
        <v>2</v>
      </c>
      <c r="G12" s="9">
        <v>3</v>
      </c>
      <c r="H12" s="9">
        <v>3</v>
      </c>
      <c r="I12" s="9" t="s">
        <v>11</v>
      </c>
      <c r="J12" s="9" t="s">
        <v>7</v>
      </c>
      <c r="K12" s="9"/>
      <c r="L12" s="2" t="s">
        <v>64</v>
      </c>
      <c r="M12" s="9" t="s">
        <v>13</v>
      </c>
      <c r="N12" s="2" t="s">
        <v>65</v>
      </c>
      <c r="O12" s="9">
        <f t="shared" ref="O12" si="20">IF($D12=1,G12,IF($D12=3,G12,E12))</f>
        <v>3</v>
      </c>
      <c r="P12" s="9">
        <f t="shared" ref="P12" si="21">IF($D12=1,E12,IF($D12=3,E12,G12))</f>
        <v>4</v>
      </c>
      <c r="Q12" s="9">
        <f t="shared" ref="Q12" si="22">IF($D12=1,H12,IF($D12=3,H12,F12))</f>
        <v>3</v>
      </c>
      <c r="R12" s="9">
        <f t="shared" ref="R12" si="23">IF($D12=1,F12,IF($D12=3,F12,H12))</f>
        <v>2</v>
      </c>
      <c r="S12" s="9" t="str">
        <f t="shared" ref="S12" si="24">IF(D12=1,IF(I12="Roomba A","video","motion"),IF(D12=3,IF(I12="Roomba A","video","motion"),IF(I12="Roomba A","motion","video")))</f>
        <v>motion</v>
      </c>
      <c r="T12" s="9"/>
    </row>
    <row r="13" spans="1:20" s="4" customFormat="1" ht="51" x14ac:dyDescent="0.2">
      <c r="A13" s="10">
        <v>42432.641759259262</v>
      </c>
      <c r="B13" s="11">
        <v>12</v>
      </c>
      <c r="C13" s="11">
        <v>22</v>
      </c>
      <c r="D13" s="11">
        <v>4</v>
      </c>
      <c r="E13" s="11">
        <v>4</v>
      </c>
      <c r="F13" s="11">
        <v>1</v>
      </c>
      <c r="G13" s="11">
        <v>2</v>
      </c>
      <c r="H13" s="11">
        <v>1</v>
      </c>
      <c r="I13" s="11" t="s">
        <v>6</v>
      </c>
      <c r="J13" s="11" t="s">
        <v>7</v>
      </c>
      <c r="K13" s="11" t="s">
        <v>6</v>
      </c>
      <c r="L13" s="5" t="s">
        <v>67</v>
      </c>
      <c r="M13" s="11" t="s">
        <v>13</v>
      </c>
      <c r="N13" s="5" t="s">
        <v>68</v>
      </c>
      <c r="O13" s="17">
        <f t="shared" ref="O13" si="25">IF($D13=1,G13,IF($D13=3,G13,E13))</f>
        <v>4</v>
      </c>
      <c r="P13" s="17">
        <f t="shared" ref="P13" si="26">IF($D13=1,E13,IF($D13=3,E13,G13))</f>
        <v>2</v>
      </c>
      <c r="Q13" s="17">
        <f t="shared" ref="Q13" si="27">IF($D13=1,H13,IF($D13=3,H13,F13))</f>
        <v>1</v>
      </c>
      <c r="R13" s="17">
        <f t="shared" ref="R13" si="28">IF($D13=1,F13,IF($D13=3,F13,H13))</f>
        <v>1</v>
      </c>
      <c r="S13" s="17" t="str">
        <f t="shared" ref="S13" si="29">IF(D13=1,IF(I13="Roomba A","video","motion"),IF(D13=3,IF(I13="Roomba A","video","motion"),IF(I13="Roomba A","motion","video")))</f>
        <v>motion</v>
      </c>
      <c r="T13" s="18"/>
    </row>
    <row r="14" spans="1:20" ht="34" x14ac:dyDescent="0.2">
      <c r="A14" s="8">
        <v>42433.485798611109</v>
      </c>
      <c r="B14" s="9">
        <v>13</v>
      </c>
      <c r="C14" s="9">
        <v>19</v>
      </c>
      <c r="D14" s="9">
        <v>3</v>
      </c>
      <c r="E14" s="9">
        <v>4</v>
      </c>
      <c r="F14" s="9">
        <v>2</v>
      </c>
      <c r="G14" s="9">
        <v>2</v>
      </c>
      <c r="H14" s="9">
        <v>3</v>
      </c>
      <c r="I14" s="9" t="s">
        <v>11</v>
      </c>
      <c r="J14" s="9" t="s">
        <v>7</v>
      </c>
      <c r="K14" s="9"/>
      <c r="L14" s="2" t="s">
        <v>69</v>
      </c>
      <c r="M14" s="9" t="s">
        <v>32</v>
      </c>
      <c r="N14" s="2" t="s">
        <v>70</v>
      </c>
      <c r="O14" s="9">
        <f t="shared" ref="O14" si="30">IF($D14=1,G14,IF($D14=3,G14,E14))</f>
        <v>2</v>
      </c>
      <c r="P14" s="9">
        <f t="shared" ref="P14" si="31">IF($D14=1,E14,IF($D14=3,E14,G14))</f>
        <v>4</v>
      </c>
      <c r="Q14" s="9">
        <f t="shared" ref="Q14" si="32">IF($D14=1,H14,IF($D14=3,H14,F14))</f>
        <v>3</v>
      </c>
      <c r="R14" s="9">
        <f t="shared" ref="R14" si="33">IF($D14=1,F14,IF($D14=3,F14,H14))</f>
        <v>2</v>
      </c>
      <c r="S14" s="9" t="str">
        <f t="shared" ref="S14" si="34">IF(D14=1,IF(I14="Roomba A","video","motion"),IF(D14=3,IF(I14="Roomba A","video","motion"),IF(I14="Roomba A","motion","video")))</f>
        <v>motion</v>
      </c>
      <c r="T14" s="9"/>
    </row>
    <row r="15" spans="1:20" s="4" customFormat="1" ht="102" x14ac:dyDescent="0.2">
      <c r="A15" s="10">
        <v>42433.642812500002</v>
      </c>
      <c r="B15" s="11">
        <v>14</v>
      </c>
      <c r="C15" s="11">
        <v>27</v>
      </c>
      <c r="D15" s="11">
        <v>4</v>
      </c>
      <c r="E15" s="11">
        <v>3</v>
      </c>
      <c r="F15" s="11">
        <v>4</v>
      </c>
      <c r="G15" s="11">
        <v>4</v>
      </c>
      <c r="H15" s="11">
        <v>3</v>
      </c>
      <c r="I15" s="11" t="s">
        <v>6</v>
      </c>
      <c r="J15" s="11" t="s">
        <v>7</v>
      </c>
      <c r="K15" s="11"/>
      <c r="L15" s="5" t="s">
        <v>71</v>
      </c>
      <c r="M15" s="11" t="s">
        <v>13</v>
      </c>
      <c r="N15" s="5" t="s">
        <v>72</v>
      </c>
      <c r="O15" s="17">
        <f t="shared" ref="O15:O17" si="35">IF($D15=1,G15,IF($D15=3,G15,E15))</f>
        <v>3</v>
      </c>
      <c r="P15" s="17">
        <f t="shared" ref="P15:P17" si="36">IF($D15=1,E15,IF($D15=3,E15,G15))</f>
        <v>4</v>
      </c>
      <c r="Q15" s="17">
        <f t="shared" ref="Q15:Q17" si="37">IF($D15=1,H15,IF($D15=3,H15,F15))</f>
        <v>4</v>
      </c>
      <c r="R15" s="17">
        <f t="shared" ref="R15:R17" si="38">IF($D15=1,F15,IF($D15=3,F15,H15))</f>
        <v>3</v>
      </c>
      <c r="S15" s="17" t="str">
        <f t="shared" ref="S15:S17" si="39">IF(D15=1,IF(I15="Roomba A","video","motion"),IF(D15=3,IF(I15="Roomba A","video","motion"),IF(I15="Roomba A","motion","video")))</f>
        <v>motion</v>
      </c>
      <c r="T15" s="18"/>
    </row>
    <row r="16" spans="1:20" ht="34" x14ac:dyDescent="0.2">
      <c r="A16" s="8">
        <v>42433.664050925923</v>
      </c>
      <c r="B16" s="9">
        <v>15</v>
      </c>
      <c r="C16" s="9">
        <v>21</v>
      </c>
      <c r="D16" s="9">
        <v>1</v>
      </c>
      <c r="E16" s="9">
        <v>3</v>
      </c>
      <c r="F16" s="9">
        <v>5</v>
      </c>
      <c r="G16" s="9">
        <v>4</v>
      </c>
      <c r="H16" s="9">
        <v>5</v>
      </c>
      <c r="I16" s="9" t="s">
        <v>6</v>
      </c>
      <c r="J16" s="9" t="s">
        <v>7</v>
      </c>
      <c r="K16" s="9" t="s">
        <v>6</v>
      </c>
      <c r="L16" s="2" t="s">
        <v>73</v>
      </c>
      <c r="M16" s="9" t="s">
        <v>9</v>
      </c>
      <c r="N16" s="2" t="s">
        <v>74</v>
      </c>
      <c r="O16" s="9">
        <f t="shared" si="35"/>
        <v>4</v>
      </c>
      <c r="P16" s="9">
        <f t="shared" si="36"/>
        <v>3</v>
      </c>
      <c r="Q16" s="9">
        <f t="shared" si="37"/>
        <v>5</v>
      </c>
      <c r="R16" s="9">
        <f t="shared" si="38"/>
        <v>5</v>
      </c>
      <c r="S16" s="9" t="str">
        <f t="shared" si="39"/>
        <v>video</v>
      </c>
      <c r="T16" s="9"/>
    </row>
    <row r="17" spans="1:20" s="4" customFormat="1" ht="102" x14ac:dyDescent="0.2">
      <c r="A17" s="10">
        <v>42433.680428240739</v>
      </c>
      <c r="B17" s="11">
        <v>16</v>
      </c>
      <c r="C17" s="11">
        <v>22</v>
      </c>
      <c r="D17" s="11">
        <v>2</v>
      </c>
      <c r="E17" s="11">
        <v>4</v>
      </c>
      <c r="F17" s="11">
        <v>4</v>
      </c>
      <c r="G17" s="11">
        <v>4</v>
      </c>
      <c r="H17" s="11">
        <v>3</v>
      </c>
      <c r="I17" s="11" t="s">
        <v>6</v>
      </c>
      <c r="J17" s="11" t="s">
        <v>7</v>
      </c>
      <c r="K17" s="11"/>
      <c r="L17" s="5" t="s">
        <v>75</v>
      </c>
      <c r="M17" s="11" t="s">
        <v>13</v>
      </c>
      <c r="N17" s="5" t="s">
        <v>76</v>
      </c>
      <c r="O17" s="17">
        <f t="shared" si="35"/>
        <v>4</v>
      </c>
      <c r="P17" s="17">
        <f t="shared" si="36"/>
        <v>4</v>
      </c>
      <c r="Q17" s="17">
        <f t="shared" si="37"/>
        <v>4</v>
      </c>
      <c r="R17" s="17">
        <f t="shared" si="38"/>
        <v>3</v>
      </c>
      <c r="S17" s="17" t="str">
        <f t="shared" si="39"/>
        <v>motion</v>
      </c>
      <c r="T17" s="18"/>
    </row>
    <row r="18" spans="1:20" x14ac:dyDescent="0.2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6"/>
      <c r="M18" s="12"/>
      <c r="N18" s="6"/>
      <c r="O18" s="12"/>
      <c r="P18" s="12"/>
      <c r="Q18" s="12"/>
      <c r="R18" s="12"/>
      <c r="S18" s="12"/>
      <c r="T18" s="12"/>
    </row>
    <row r="19" spans="1:20" x14ac:dyDescent="0.2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6"/>
      <c r="M19" s="12"/>
      <c r="N19" s="6"/>
      <c r="O19" s="12"/>
      <c r="P19" s="12"/>
      <c r="Q19" s="12"/>
      <c r="R19" s="12"/>
      <c r="S19" s="12"/>
      <c r="T19" s="12"/>
    </row>
    <row r="20" spans="1:20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6"/>
      <c r="M20" s="12"/>
      <c r="N20" s="6"/>
      <c r="O20" s="12"/>
      <c r="P20" s="12"/>
      <c r="Q20" s="12"/>
      <c r="R20" s="12"/>
      <c r="S20" s="12"/>
      <c r="T20" s="12"/>
    </row>
    <row r="21" spans="1:20" x14ac:dyDescent="0.2">
      <c r="A21" s="14"/>
      <c r="C21" s="15">
        <f t="shared" ref="C21" si="40">AVERAGE(C2:C20)</f>
        <v>22.3125</v>
      </c>
      <c r="E21" s="15">
        <f>AVERAGE(E2:E20)</f>
        <v>3.5</v>
      </c>
      <c r="F21" s="15">
        <f t="shared" ref="F21:H21" si="41">AVERAGE(F2:F20)</f>
        <v>3.0625</v>
      </c>
      <c r="G21" s="15">
        <f t="shared" si="41"/>
        <v>3.3125</v>
      </c>
      <c r="H21" s="15">
        <f t="shared" si="41"/>
        <v>3</v>
      </c>
      <c r="O21" s="15">
        <f>AVERAGE(O2:O20)</f>
        <v>3.25</v>
      </c>
      <c r="P21" s="15">
        <f>AVERAGE(P2:P20)</f>
        <v>3.5625</v>
      </c>
      <c r="Q21" s="15">
        <f>AVERAGE(Q2:Q20)</f>
        <v>3.5</v>
      </c>
      <c r="R21" s="15">
        <f t="shared" ref="R21" si="42">AVERAGE(R2:R20)</f>
        <v>2.5625</v>
      </c>
    </row>
    <row r="22" spans="1:20" x14ac:dyDescent="0.2">
      <c r="A22" s="14"/>
    </row>
    <row r="23" spans="1:20" x14ac:dyDescent="0.2">
      <c r="A23" s="14"/>
    </row>
    <row r="24" spans="1:20" x14ac:dyDescent="0.2">
      <c r="A24" s="14"/>
      <c r="L24" s="1" t="s">
        <v>13</v>
      </c>
      <c r="M24">
        <f>COUNTIF(M$2:M$20,"=Video")</f>
        <v>10</v>
      </c>
      <c r="N24" s="22">
        <f>M24/SUM(M$24:M$26)</f>
        <v>0.625</v>
      </c>
      <c r="R24" t="s">
        <v>66</v>
      </c>
      <c r="S24">
        <f>COUNTIF(S$2:S$20,"=motion")</f>
        <v>13</v>
      </c>
      <c r="T24" s="22">
        <f>S24/SUM(S$24:S$26)</f>
        <v>0.8125</v>
      </c>
    </row>
    <row r="25" spans="1:20" x14ac:dyDescent="0.2">
      <c r="A25" s="14"/>
      <c r="L25" s="1" t="s">
        <v>32</v>
      </c>
      <c r="M25">
        <f>COUNTIF(M$2:M$20,"=Physically")</f>
        <v>4</v>
      </c>
      <c r="N25" s="22">
        <f t="shared" ref="N25:N26" si="43">M25/SUM(M$24:M$26)</f>
        <v>0.25</v>
      </c>
      <c r="R25" t="s">
        <v>13</v>
      </c>
      <c r="S25">
        <f>COUNTIF(S$2:S$20,"=video")</f>
        <v>3</v>
      </c>
      <c r="T25" s="22">
        <f t="shared" ref="T25:T26" si="44">S25/SUM(S$24:S$26)</f>
        <v>0.1875</v>
      </c>
    </row>
    <row r="26" spans="1:20" x14ac:dyDescent="0.2">
      <c r="A26" s="14"/>
      <c r="L26" s="1" t="s">
        <v>9</v>
      </c>
      <c r="M26">
        <f>COUNTIF(M$2:M$20,"=Both")</f>
        <v>2</v>
      </c>
      <c r="N26" s="22">
        <f t="shared" si="43"/>
        <v>0.125</v>
      </c>
      <c r="R26" t="s">
        <v>9</v>
      </c>
      <c r="S26">
        <f>COUNTIF(S$2:S$20,"=Both")</f>
        <v>0</v>
      </c>
      <c r="T26" s="22">
        <f t="shared" si="44"/>
        <v>0</v>
      </c>
    </row>
    <row r="27" spans="1:20" x14ac:dyDescent="0.2">
      <c r="A27" s="14"/>
    </row>
    <row r="28" spans="1:20" x14ac:dyDescent="0.2">
      <c r="A28" s="14"/>
    </row>
    <row r="29" spans="1:20" x14ac:dyDescent="0.2">
      <c r="A29" s="14"/>
    </row>
    <row r="30" spans="1:20" x14ac:dyDescent="0.2">
      <c r="O30" t="s">
        <v>36</v>
      </c>
    </row>
    <row r="32" spans="1:20" ht="17" thickBot="1" x14ac:dyDescent="0.25">
      <c r="O32" t="s">
        <v>37</v>
      </c>
    </row>
    <row r="33" spans="15:21" x14ac:dyDescent="0.2">
      <c r="O33" s="21" t="s">
        <v>38</v>
      </c>
      <c r="P33" s="21" t="s">
        <v>39</v>
      </c>
      <c r="Q33" s="21" t="s">
        <v>40</v>
      </c>
      <c r="R33" s="21" t="s">
        <v>41</v>
      </c>
      <c r="S33" s="21" t="s">
        <v>42</v>
      </c>
    </row>
    <row r="34" spans="15:21" x14ac:dyDescent="0.2">
      <c r="O34" s="19" t="s">
        <v>43</v>
      </c>
      <c r="P34" s="19">
        <v>16</v>
      </c>
      <c r="Q34" s="19">
        <v>56</v>
      </c>
      <c r="R34" s="19">
        <v>3.5</v>
      </c>
      <c r="S34" s="19">
        <v>1.0666666666666667</v>
      </c>
    </row>
    <row r="35" spans="15:21" ht="17" thickBot="1" x14ac:dyDescent="0.25">
      <c r="O35" s="20" t="s">
        <v>44</v>
      </c>
      <c r="P35" s="20">
        <v>16</v>
      </c>
      <c r="Q35" s="20">
        <v>41</v>
      </c>
      <c r="R35" s="20">
        <v>2.5625</v>
      </c>
      <c r="S35" s="20">
        <v>1.4624999999999999</v>
      </c>
    </row>
    <row r="38" spans="15:21" ht="17" thickBot="1" x14ac:dyDescent="0.25">
      <c r="O38" t="s">
        <v>45</v>
      </c>
    </row>
    <row r="39" spans="15:21" x14ac:dyDescent="0.2">
      <c r="O39" s="21" t="s">
        <v>46</v>
      </c>
      <c r="P39" s="21" t="s">
        <v>47</v>
      </c>
      <c r="Q39" s="21" t="s">
        <v>48</v>
      </c>
      <c r="R39" s="21" t="s">
        <v>49</v>
      </c>
      <c r="S39" s="21" t="s">
        <v>50</v>
      </c>
      <c r="T39" s="21" t="s">
        <v>51</v>
      </c>
      <c r="U39" s="21" t="s">
        <v>52</v>
      </c>
    </row>
    <row r="40" spans="15:21" x14ac:dyDescent="0.2">
      <c r="O40" s="19" t="s">
        <v>53</v>
      </c>
      <c r="P40" s="19">
        <v>7.03125</v>
      </c>
      <c r="Q40" s="19">
        <v>1</v>
      </c>
      <c r="R40" s="19">
        <v>7.03125</v>
      </c>
      <c r="S40" s="19">
        <v>5.5601317957166385</v>
      </c>
      <c r="T40" s="19">
        <v>2.5088873246624437E-2</v>
      </c>
      <c r="U40" s="19">
        <v>4.1708767857666915</v>
      </c>
    </row>
    <row r="41" spans="15:21" x14ac:dyDescent="0.2">
      <c r="O41" s="19" t="s">
        <v>54</v>
      </c>
      <c r="P41" s="19">
        <v>37.9375</v>
      </c>
      <c r="Q41" s="19">
        <v>30</v>
      </c>
      <c r="R41" s="19">
        <v>1.2645833333333334</v>
      </c>
      <c r="S41" s="19"/>
      <c r="T41" s="19"/>
      <c r="U41" s="19"/>
    </row>
    <row r="42" spans="15:21" x14ac:dyDescent="0.2">
      <c r="O42" s="19"/>
      <c r="P42" s="19"/>
      <c r="Q42" s="19"/>
      <c r="R42" s="19"/>
      <c r="S42" s="19"/>
      <c r="T42" s="19"/>
      <c r="U42" s="19"/>
    </row>
    <row r="43" spans="15:21" ht="17" thickBot="1" x14ac:dyDescent="0.25">
      <c r="O43" s="20" t="s">
        <v>55</v>
      </c>
      <c r="P43" s="20">
        <v>44.96875</v>
      </c>
      <c r="Q43" s="20">
        <v>31</v>
      </c>
      <c r="R43" s="20"/>
      <c r="S43" s="20"/>
      <c r="T43" s="20"/>
      <c r="U4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2016-03-02T10:23:49Z</dcterms:created>
  <dcterms:modified xsi:type="dcterms:W3CDTF">2016-04-19T20:06:20Z</dcterms:modified>
</cp:coreProperties>
</file>