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7127"/>
  <workbookPr showInkAnnotation="0" autoCompressPictures="0"/>
  <bookViews>
    <workbookView xWindow="20" yWindow="3600" windowWidth="28780" windowHeight="13940" tabRatio="500"/>
  </bookViews>
  <sheets>
    <sheet name="Sheet1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E3" i="1" l="1"/>
  <c r="AE4" i="1"/>
  <c r="AE5" i="1"/>
  <c r="AE6" i="1"/>
  <c r="AE7" i="1"/>
  <c r="AE8" i="1"/>
  <c r="AE9" i="1"/>
  <c r="AE10" i="1"/>
  <c r="AE11" i="1"/>
  <c r="AE12" i="1"/>
  <c r="AE13" i="1"/>
  <c r="AE14" i="1"/>
  <c r="AE15" i="1"/>
  <c r="AE16" i="1"/>
  <c r="AE17" i="1"/>
  <c r="AE18" i="1"/>
  <c r="AE19" i="1"/>
  <c r="AE20" i="1"/>
  <c r="AE21" i="1"/>
  <c r="AE22" i="1"/>
  <c r="AE23" i="1"/>
  <c r="AE24" i="1"/>
  <c r="AE25" i="1"/>
  <c r="AE26" i="1"/>
  <c r="AE27" i="1"/>
  <c r="AE28" i="1"/>
  <c r="AE29" i="1"/>
  <c r="AE30" i="1"/>
  <c r="AE31" i="1"/>
  <c r="AE32" i="1"/>
  <c r="AE33" i="1"/>
  <c r="AE34" i="1"/>
  <c r="AE35" i="1"/>
  <c r="AE36" i="1"/>
  <c r="AE37" i="1"/>
  <c r="AE38" i="1"/>
  <c r="AE39" i="1"/>
  <c r="AE40" i="1"/>
  <c r="AE41" i="1"/>
  <c r="AE42" i="1"/>
  <c r="AE43" i="1"/>
  <c r="AE44" i="1"/>
  <c r="AE45" i="1"/>
  <c r="AE46" i="1"/>
  <c r="AE47" i="1"/>
  <c r="AE48" i="1"/>
  <c r="AE49" i="1"/>
  <c r="AE50" i="1"/>
  <c r="AE51" i="1"/>
  <c r="AE52" i="1"/>
  <c r="AE53" i="1"/>
  <c r="AE54" i="1"/>
  <c r="AE55" i="1"/>
  <c r="AE56" i="1"/>
  <c r="AE57" i="1"/>
  <c r="AE58" i="1"/>
  <c r="AE59" i="1"/>
  <c r="AE60" i="1"/>
  <c r="AE61" i="1"/>
  <c r="AE62" i="1"/>
  <c r="AE63" i="1"/>
  <c r="AE2" i="1"/>
  <c r="V56" i="1"/>
  <c r="W56" i="1"/>
  <c r="X56" i="1"/>
  <c r="Y56" i="1"/>
  <c r="Z56" i="1"/>
  <c r="AA56" i="1"/>
  <c r="AB56" i="1"/>
  <c r="AC56" i="1"/>
  <c r="AD56" i="1"/>
  <c r="AF56" i="1"/>
  <c r="V57" i="1"/>
  <c r="W57" i="1"/>
  <c r="X57" i="1"/>
  <c r="Y57" i="1"/>
  <c r="Z57" i="1"/>
  <c r="AA57" i="1"/>
  <c r="AB57" i="1"/>
  <c r="AC57" i="1"/>
  <c r="AD57" i="1"/>
  <c r="AF57" i="1"/>
  <c r="V58" i="1"/>
  <c r="W58" i="1"/>
  <c r="X58" i="1"/>
  <c r="Y58" i="1"/>
  <c r="Z58" i="1"/>
  <c r="AA58" i="1"/>
  <c r="AB58" i="1"/>
  <c r="AC58" i="1"/>
  <c r="AD58" i="1"/>
  <c r="AF58" i="1"/>
  <c r="V59" i="1"/>
  <c r="W59" i="1"/>
  <c r="X59" i="1"/>
  <c r="Y59" i="1"/>
  <c r="Z59" i="1"/>
  <c r="AA59" i="1"/>
  <c r="AB59" i="1"/>
  <c r="AC59" i="1"/>
  <c r="AD59" i="1"/>
  <c r="AF59" i="1"/>
  <c r="V60" i="1"/>
  <c r="W60" i="1"/>
  <c r="X60" i="1"/>
  <c r="Y60" i="1"/>
  <c r="Z60" i="1"/>
  <c r="AA60" i="1"/>
  <c r="AB60" i="1"/>
  <c r="AC60" i="1"/>
  <c r="AD60" i="1"/>
  <c r="AF60" i="1"/>
  <c r="V61" i="1"/>
  <c r="W61" i="1"/>
  <c r="X61" i="1"/>
  <c r="Y61" i="1"/>
  <c r="Z61" i="1"/>
  <c r="AA61" i="1"/>
  <c r="AB61" i="1"/>
  <c r="AC61" i="1"/>
  <c r="AD61" i="1"/>
  <c r="AF61" i="1"/>
  <c r="V62" i="1"/>
  <c r="W62" i="1"/>
  <c r="X62" i="1"/>
  <c r="Y62" i="1"/>
  <c r="Z62" i="1"/>
  <c r="AA62" i="1"/>
  <c r="AB62" i="1"/>
  <c r="AC62" i="1"/>
  <c r="AD62" i="1"/>
  <c r="AF62" i="1"/>
  <c r="V63" i="1"/>
  <c r="W63" i="1"/>
  <c r="X63" i="1"/>
  <c r="Y63" i="1"/>
  <c r="Z63" i="1"/>
  <c r="AA63" i="1"/>
  <c r="AB63" i="1"/>
  <c r="AC63" i="1"/>
  <c r="AD63" i="1"/>
  <c r="AF63" i="1"/>
  <c r="M63" i="1"/>
  <c r="L63" i="1"/>
  <c r="L62" i="1"/>
  <c r="L60" i="1"/>
  <c r="L59" i="1"/>
  <c r="E61" i="1"/>
  <c r="R60" i="1"/>
  <c r="E60" i="1"/>
  <c r="D60" i="1"/>
  <c r="R59" i="1"/>
  <c r="E59" i="1"/>
  <c r="D59" i="1"/>
  <c r="E58" i="1"/>
  <c r="E57" i="1"/>
  <c r="E56" i="1"/>
  <c r="D58" i="1"/>
  <c r="D57" i="1"/>
  <c r="D56" i="1"/>
  <c r="V47" i="1"/>
  <c r="W47" i="1"/>
  <c r="X47" i="1"/>
  <c r="Y47" i="1"/>
  <c r="Z47" i="1"/>
  <c r="AA47" i="1"/>
  <c r="AB47" i="1"/>
  <c r="AC47" i="1"/>
  <c r="AD47" i="1"/>
  <c r="AF47" i="1"/>
  <c r="V48" i="1"/>
  <c r="W48" i="1"/>
  <c r="X48" i="1"/>
  <c r="Y48" i="1"/>
  <c r="Z48" i="1"/>
  <c r="AA48" i="1"/>
  <c r="AB48" i="1"/>
  <c r="AC48" i="1"/>
  <c r="AD48" i="1"/>
  <c r="AF48" i="1"/>
  <c r="V49" i="1"/>
  <c r="W49" i="1"/>
  <c r="X49" i="1"/>
  <c r="Y49" i="1"/>
  <c r="Z49" i="1"/>
  <c r="AA49" i="1"/>
  <c r="AB49" i="1"/>
  <c r="AC49" i="1"/>
  <c r="AD49" i="1"/>
  <c r="AF49" i="1"/>
  <c r="V50" i="1"/>
  <c r="W50" i="1"/>
  <c r="X50" i="1"/>
  <c r="Y50" i="1"/>
  <c r="Z50" i="1"/>
  <c r="AA50" i="1"/>
  <c r="AB50" i="1"/>
  <c r="AC50" i="1"/>
  <c r="AD50" i="1"/>
  <c r="AF50" i="1"/>
  <c r="V51" i="1"/>
  <c r="W51" i="1"/>
  <c r="X51" i="1"/>
  <c r="Y51" i="1"/>
  <c r="Z51" i="1"/>
  <c r="AA51" i="1"/>
  <c r="AB51" i="1"/>
  <c r="AC51" i="1"/>
  <c r="AD51" i="1"/>
  <c r="AF51" i="1"/>
  <c r="V52" i="1"/>
  <c r="W52" i="1"/>
  <c r="X52" i="1"/>
  <c r="Y52" i="1"/>
  <c r="Z52" i="1"/>
  <c r="AA52" i="1"/>
  <c r="AB52" i="1"/>
  <c r="AC52" i="1"/>
  <c r="AD52" i="1"/>
  <c r="AF52" i="1"/>
  <c r="V53" i="1"/>
  <c r="W53" i="1"/>
  <c r="X53" i="1"/>
  <c r="Y53" i="1"/>
  <c r="Z53" i="1"/>
  <c r="AA53" i="1"/>
  <c r="AB53" i="1"/>
  <c r="AC53" i="1"/>
  <c r="AD53" i="1"/>
  <c r="AF53" i="1"/>
  <c r="V54" i="1"/>
  <c r="W54" i="1"/>
  <c r="X54" i="1"/>
  <c r="Y54" i="1"/>
  <c r="Z54" i="1"/>
  <c r="AA54" i="1"/>
  <c r="AB54" i="1"/>
  <c r="AC54" i="1"/>
  <c r="AD54" i="1"/>
  <c r="AF54" i="1"/>
  <c r="V55" i="1"/>
  <c r="W55" i="1"/>
  <c r="X55" i="1"/>
  <c r="Y55" i="1"/>
  <c r="Z55" i="1"/>
  <c r="AA55" i="1"/>
  <c r="AB55" i="1"/>
  <c r="AC55" i="1"/>
  <c r="AD55" i="1"/>
  <c r="AF55" i="1"/>
  <c r="M51" i="1"/>
  <c r="L51" i="1"/>
  <c r="L54" i="1"/>
  <c r="L53" i="1"/>
  <c r="L52" i="1"/>
  <c r="L50" i="1"/>
  <c r="L49" i="1"/>
  <c r="L48" i="1"/>
  <c r="E53" i="1"/>
  <c r="E50" i="1"/>
  <c r="D50" i="1"/>
  <c r="E49" i="1"/>
  <c r="D49" i="1"/>
  <c r="E48" i="1"/>
  <c r="L47" i="1"/>
  <c r="E47" i="1"/>
  <c r="M47" i="1"/>
  <c r="D47" i="1"/>
  <c r="M18" i="1"/>
  <c r="L18" i="1"/>
  <c r="L6" i="1"/>
  <c r="L15" i="1"/>
  <c r="L17" i="1"/>
  <c r="L20" i="1"/>
  <c r="L22" i="1"/>
  <c r="E41" i="1"/>
  <c r="L41" i="1"/>
  <c r="L42" i="1"/>
  <c r="E42" i="1"/>
  <c r="M42" i="1"/>
  <c r="E46" i="1"/>
  <c r="M46" i="1"/>
  <c r="L46" i="1"/>
  <c r="M45" i="1"/>
  <c r="L45" i="1"/>
  <c r="E44" i="1"/>
  <c r="M44" i="1"/>
  <c r="L44" i="1"/>
  <c r="E43" i="1"/>
  <c r="M43" i="1"/>
  <c r="L43" i="1"/>
  <c r="E40" i="1"/>
  <c r="M40" i="1"/>
  <c r="D40" i="1"/>
  <c r="L40" i="1"/>
  <c r="E39" i="1"/>
  <c r="M39" i="1"/>
  <c r="D39" i="1"/>
  <c r="L39" i="1"/>
  <c r="E38" i="1"/>
  <c r="M38" i="1"/>
  <c r="D38" i="1"/>
  <c r="L38" i="1"/>
  <c r="E37" i="1"/>
  <c r="M37" i="1"/>
  <c r="D37" i="1"/>
  <c r="L37" i="1"/>
  <c r="E36" i="1"/>
  <c r="M36" i="1"/>
  <c r="D36" i="1"/>
  <c r="L36" i="1"/>
  <c r="E35" i="1"/>
  <c r="M35" i="1"/>
  <c r="D35" i="1"/>
  <c r="L35" i="1"/>
  <c r="M34" i="1"/>
  <c r="L34" i="1"/>
  <c r="M33" i="1"/>
  <c r="L33" i="1"/>
  <c r="M32" i="1"/>
  <c r="L32" i="1"/>
  <c r="M31" i="1"/>
  <c r="L31" i="1"/>
  <c r="M30" i="1"/>
  <c r="L30" i="1"/>
  <c r="M29" i="1"/>
  <c r="L29" i="1"/>
  <c r="M28" i="1"/>
  <c r="L28" i="1"/>
  <c r="M27" i="1"/>
  <c r="L27" i="1"/>
  <c r="M26" i="1"/>
  <c r="L26" i="1"/>
  <c r="M25" i="1"/>
  <c r="L25" i="1"/>
  <c r="M24" i="1"/>
  <c r="L24" i="1"/>
  <c r="M23" i="1"/>
  <c r="L23" i="1"/>
  <c r="M16" i="1"/>
  <c r="L16" i="1"/>
  <c r="L7" i="1"/>
  <c r="M7" i="1"/>
  <c r="M8" i="1"/>
  <c r="L8" i="1"/>
  <c r="M4" i="1"/>
  <c r="L4" i="1"/>
  <c r="L2" i="1"/>
  <c r="M2" i="1"/>
  <c r="V3" i="1"/>
  <c r="AB3" i="1"/>
  <c r="AC3" i="1"/>
  <c r="W3" i="1"/>
  <c r="AD3" i="1"/>
  <c r="AF3" i="1"/>
  <c r="V4" i="1"/>
  <c r="AB4" i="1"/>
  <c r="AC4" i="1"/>
  <c r="W4" i="1"/>
  <c r="AD4" i="1"/>
  <c r="AF4" i="1"/>
  <c r="V5" i="1"/>
  <c r="AB5" i="1"/>
  <c r="AC5" i="1"/>
  <c r="W5" i="1"/>
  <c r="AD5" i="1"/>
  <c r="AF5" i="1"/>
  <c r="V6" i="1"/>
  <c r="AB6" i="1"/>
  <c r="AC6" i="1"/>
  <c r="W6" i="1"/>
  <c r="AD6" i="1"/>
  <c r="AF6" i="1"/>
  <c r="V7" i="1"/>
  <c r="AB7" i="1"/>
  <c r="AC7" i="1"/>
  <c r="W7" i="1"/>
  <c r="AD7" i="1"/>
  <c r="AF7" i="1"/>
  <c r="V8" i="1"/>
  <c r="AB8" i="1"/>
  <c r="AC8" i="1"/>
  <c r="W8" i="1"/>
  <c r="AD8" i="1"/>
  <c r="AF8" i="1"/>
  <c r="V9" i="1"/>
  <c r="AB9" i="1"/>
  <c r="AC9" i="1"/>
  <c r="W9" i="1"/>
  <c r="AD9" i="1"/>
  <c r="AF9" i="1"/>
  <c r="V10" i="1"/>
  <c r="AB10" i="1"/>
  <c r="AC10" i="1"/>
  <c r="W10" i="1"/>
  <c r="AD10" i="1"/>
  <c r="AF10" i="1"/>
  <c r="V11" i="1"/>
  <c r="AB11" i="1"/>
  <c r="AC11" i="1"/>
  <c r="W11" i="1"/>
  <c r="AD11" i="1"/>
  <c r="AF11" i="1"/>
  <c r="V12" i="1"/>
  <c r="AB12" i="1"/>
  <c r="AC12" i="1"/>
  <c r="W12" i="1"/>
  <c r="AD12" i="1"/>
  <c r="AF12" i="1"/>
  <c r="V13" i="1"/>
  <c r="AB13" i="1"/>
  <c r="AC13" i="1"/>
  <c r="W13" i="1"/>
  <c r="AD13" i="1"/>
  <c r="AF13" i="1"/>
  <c r="V14" i="1"/>
  <c r="AB14" i="1"/>
  <c r="AC14" i="1"/>
  <c r="W14" i="1"/>
  <c r="AD14" i="1"/>
  <c r="AF14" i="1"/>
  <c r="V15" i="1"/>
  <c r="AB15" i="1"/>
  <c r="AC15" i="1"/>
  <c r="W15" i="1"/>
  <c r="AD15" i="1"/>
  <c r="AF15" i="1"/>
  <c r="V16" i="1"/>
  <c r="AB16" i="1"/>
  <c r="AC16" i="1"/>
  <c r="W16" i="1"/>
  <c r="AD16" i="1"/>
  <c r="AF16" i="1"/>
  <c r="V17" i="1"/>
  <c r="AB17" i="1"/>
  <c r="AC17" i="1"/>
  <c r="W17" i="1"/>
  <c r="AD17" i="1"/>
  <c r="AF17" i="1"/>
  <c r="V18" i="1"/>
  <c r="AB18" i="1"/>
  <c r="AC18" i="1"/>
  <c r="W18" i="1"/>
  <c r="AD18" i="1"/>
  <c r="AF18" i="1"/>
  <c r="V19" i="1"/>
  <c r="AB19" i="1"/>
  <c r="AC19" i="1"/>
  <c r="W19" i="1"/>
  <c r="AD19" i="1"/>
  <c r="AF19" i="1"/>
  <c r="V20" i="1"/>
  <c r="AB20" i="1"/>
  <c r="AC20" i="1"/>
  <c r="W20" i="1"/>
  <c r="AD20" i="1"/>
  <c r="AF20" i="1"/>
  <c r="V21" i="1"/>
  <c r="AB21" i="1"/>
  <c r="AC21" i="1"/>
  <c r="W21" i="1"/>
  <c r="AD21" i="1"/>
  <c r="AF21" i="1"/>
  <c r="V22" i="1"/>
  <c r="AB22" i="1"/>
  <c r="AC22" i="1"/>
  <c r="W22" i="1"/>
  <c r="AD22" i="1"/>
  <c r="AF22" i="1"/>
  <c r="V23" i="1"/>
  <c r="AB23" i="1"/>
  <c r="AC23" i="1"/>
  <c r="W23" i="1"/>
  <c r="AD23" i="1"/>
  <c r="AF23" i="1"/>
  <c r="V24" i="1"/>
  <c r="AB24" i="1"/>
  <c r="AC24" i="1"/>
  <c r="W24" i="1"/>
  <c r="AD24" i="1"/>
  <c r="T24" i="1"/>
  <c r="AF24" i="1"/>
  <c r="V25" i="1"/>
  <c r="AB25" i="1"/>
  <c r="AC25" i="1"/>
  <c r="W25" i="1"/>
  <c r="AD25" i="1"/>
  <c r="T25" i="1"/>
  <c r="AF25" i="1"/>
  <c r="V26" i="1"/>
  <c r="AB26" i="1"/>
  <c r="AC26" i="1"/>
  <c r="W26" i="1"/>
  <c r="AD26" i="1"/>
  <c r="T26" i="1"/>
  <c r="AF26" i="1"/>
  <c r="V27" i="1"/>
  <c r="AB27" i="1"/>
  <c r="AC27" i="1"/>
  <c r="W27" i="1"/>
  <c r="AD27" i="1"/>
  <c r="T27" i="1"/>
  <c r="AF27" i="1"/>
  <c r="V28" i="1"/>
  <c r="AB28" i="1"/>
  <c r="AC28" i="1"/>
  <c r="W28" i="1"/>
  <c r="AD28" i="1"/>
  <c r="T28" i="1"/>
  <c r="AF28" i="1"/>
  <c r="V29" i="1"/>
  <c r="AB29" i="1"/>
  <c r="AC29" i="1"/>
  <c r="W29" i="1"/>
  <c r="AD29" i="1"/>
  <c r="T29" i="1"/>
  <c r="AF29" i="1"/>
  <c r="V30" i="1"/>
  <c r="AB30" i="1"/>
  <c r="AC30" i="1"/>
  <c r="W30" i="1"/>
  <c r="AD30" i="1"/>
  <c r="T30" i="1"/>
  <c r="AF30" i="1"/>
  <c r="V31" i="1"/>
  <c r="AB31" i="1"/>
  <c r="AC31" i="1"/>
  <c r="W31" i="1"/>
  <c r="AD31" i="1"/>
  <c r="T31" i="1"/>
  <c r="AF31" i="1"/>
  <c r="V32" i="1"/>
  <c r="AB32" i="1"/>
  <c r="AC32" i="1"/>
  <c r="W32" i="1"/>
  <c r="AD32" i="1"/>
  <c r="T32" i="1"/>
  <c r="AF32" i="1"/>
  <c r="V33" i="1"/>
  <c r="AB33" i="1"/>
  <c r="AC33" i="1"/>
  <c r="W33" i="1"/>
  <c r="AD33" i="1"/>
  <c r="T33" i="1"/>
  <c r="AF33" i="1"/>
  <c r="V34" i="1"/>
  <c r="AB34" i="1"/>
  <c r="AC34" i="1"/>
  <c r="W34" i="1"/>
  <c r="AD34" i="1"/>
  <c r="T34" i="1"/>
  <c r="AF34" i="1"/>
  <c r="V35" i="1"/>
  <c r="AB35" i="1"/>
  <c r="AC35" i="1"/>
  <c r="W35" i="1"/>
  <c r="AD35" i="1"/>
  <c r="AF35" i="1"/>
  <c r="V36" i="1"/>
  <c r="AB36" i="1"/>
  <c r="AC36" i="1"/>
  <c r="W36" i="1"/>
  <c r="AD36" i="1"/>
  <c r="AF36" i="1"/>
  <c r="V37" i="1"/>
  <c r="AB37" i="1"/>
  <c r="AC37" i="1"/>
  <c r="W37" i="1"/>
  <c r="AD37" i="1"/>
  <c r="AF37" i="1"/>
  <c r="V38" i="1"/>
  <c r="AB38" i="1"/>
  <c r="AC38" i="1"/>
  <c r="W38" i="1"/>
  <c r="AD38" i="1"/>
  <c r="AF38" i="1"/>
  <c r="V39" i="1"/>
  <c r="AB39" i="1"/>
  <c r="AC39" i="1"/>
  <c r="W39" i="1"/>
  <c r="AD39" i="1"/>
  <c r="AF39" i="1"/>
  <c r="V40" i="1"/>
  <c r="AB40" i="1"/>
  <c r="AC40" i="1"/>
  <c r="W40" i="1"/>
  <c r="AD40" i="1"/>
  <c r="AF40" i="1"/>
  <c r="V41" i="1"/>
  <c r="AB41" i="1"/>
  <c r="AC41" i="1"/>
  <c r="W41" i="1"/>
  <c r="AD41" i="1"/>
  <c r="AF41" i="1"/>
  <c r="V42" i="1"/>
  <c r="AB42" i="1"/>
  <c r="AC42" i="1"/>
  <c r="W42" i="1"/>
  <c r="AD42" i="1"/>
  <c r="AF42" i="1"/>
  <c r="V43" i="1"/>
  <c r="AB43" i="1"/>
  <c r="AC43" i="1"/>
  <c r="W43" i="1"/>
  <c r="AD43" i="1"/>
  <c r="AF43" i="1"/>
  <c r="V44" i="1"/>
  <c r="AB44" i="1"/>
  <c r="AC44" i="1"/>
  <c r="W44" i="1"/>
  <c r="AD44" i="1"/>
  <c r="AF44" i="1"/>
  <c r="V45" i="1"/>
  <c r="AB45" i="1"/>
  <c r="AC45" i="1"/>
  <c r="W45" i="1"/>
  <c r="AD45" i="1"/>
  <c r="AF45" i="1"/>
  <c r="V46" i="1"/>
  <c r="AB46" i="1"/>
  <c r="AC46" i="1"/>
  <c r="W46" i="1"/>
  <c r="AD46" i="1"/>
  <c r="AF46" i="1"/>
  <c r="W2" i="1"/>
  <c r="AF2" i="1"/>
  <c r="V2" i="1"/>
  <c r="AB2" i="1"/>
  <c r="AD2" i="1"/>
  <c r="AC2" i="1"/>
  <c r="X3" i="1"/>
  <c r="Y3" i="1"/>
  <c r="Z3" i="1"/>
  <c r="AA3" i="1"/>
  <c r="X4" i="1"/>
  <c r="Y4" i="1"/>
  <c r="Z4" i="1"/>
  <c r="AA4" i="1"/>
  <c r="X5" i="1"/>
  <c r="Y5" i="1"/>
  <c r="Z5" i="1"/>
  <c r="AA5" i="1"/>
  <c r="X6" i="1"/>
  <c r="Y6" i="1"/>
  <c r="Z6" i="1"/>
  <c r="AA6" i="1"/>
  <c r="X7" i="1"/>
  <c r="Y7" i="1"/>
  <c r="Z7" i="1"/>
  <c r="AA7" i="1"/>
  <c r="X8" i="1"/>
  <c r="Y8" i="1"/>
  <c r="Z8" i="1"/>
  <c r="AA8" i="1"/>
  <c r="X9" i="1"/>
  <c r="Y9" i="1"/>
  <c r="Z9" i="1"/>
  <c r="AA9" i="1"/>
  <c r="X10" i="1"/>
  <c r="Y10" i="1"/>
  <c r="Z10" i="1"/>
  <c r="AA10" i="1"/>
  <c r="X11" i="1"/>
  <c r="Y11" i="1"/>
  <c r="Z11" i="1"/>
  <c r="AA11" i="1"/>
  <c r="X12" i="1"/>
  <c r="Y12" i="1"/>
  <c r="Z12" i="1"/>
  <c r="AA12" i="1"/>
  <c r="X13" i="1"/>
  <c r="Y13" i="1"/>
  <c r="Z13" i="1"/>
  <c r="AA13" i="1"/>
  <c r="X14" i="1"/>
  <c r="Y14" i="1"/>
  <c r="Z14" i="1"/>
  <c r="AA14" i="1"/>
  <c r="X15" i="1"/>
  <c r="Y15" i="1"/>
  <c r="Z15" i="1"/>
  <c r="AA15" i="1"/>
  <c r="X16" i="1"/>
  <c r="Y16" i="1"/>
  <c r="Z16" i="1"/>
  <c r="AA16" i="1"/>
  <c r="X17" i="1"/>
  <c r="Y17" i="1"/>
  <c r="Z17" i="1"/>
  <c r="AA17" i="1"/>
  <c r="X18" i="1"/>
  <c r="Y18" i="1"/>
  <c r="Z18" i="1"/>
  <c r="AA18" i="1"/>
  <c r="X19" i="1"/>
  <c r="Y19" i="1"/>
  <c r="Z19" i="1"/>
  <c r="AA19" i="1"/>
  <c r="X20" i="1"/>
  <c r="Y20" i="1"/>
  <c r="Z20" i="1"/>
  <c r="AA20" i="1"/>
  <c r="X21" i="1"/>
  <c r="Y21" i="1"/>
  <c r="Z21" i="1"/>
  <c r="AA21" i="1"/>
  <c r="X22" i="1"/>
  <c r="Y22" i="1"/>
  <c r="Z22" i="1"/>
  <c r="AA22" i="1"/>
  <c r="X23" i="1"/>
  <c r="Y23" i="1"/>
  <c r="Z23" i="1"/>
  <c r="AA23" i="1"/>
  <c r="X24" i="1"/>
  <c r="Y24" i="1"/>
  <c r="Z24" i="1"/>
  <c r="AA24" i="1"/>
  <c r="X25" i="1"/>
  <c r="Y25" i="1"/>
  <c r="Z25" i="1"/>
  <c r="AA25" i="1"/>
  <c r="X26" i="1"/>
  <c r="Y26" i="1"/>
  <c r="Z26" i="1"/>
  <c r="AA26" i="1"/>
  <c r="X27" i="1"/>
  <c r="Y27" i="1"/>
  <c r="Z27" i="1"/>
  <c r="AA27" i="1"/>
  <c r="X28" i="1"/>
  <c r="Y28" i="1"/>
  <c r="Z28" i="1"/>
  <c r="AA28" i="1"/>
  <c r="X29" i="1"/>
  <c r="Y29" i="1"/>
  <c r="Z29" i="1"/>
  <c r="AA29" i="1"/>
  <c r="X30" i="1"/>
  <c r="Y30" i="1"/>
  <c r="Z30" i="1"/>
  <c r="AA30" i="1"/>
  <c r="X31" i="1"/>
  <c r="Y31" i="1"/>
  <c r="Z31" i="1"/>
  <c r="AA31" i="1"/>
  <c r="X32" i="1"/>
  <c r="Y32" i="1"/>
  <c r="Z32" i="1"/>
  <c r="AA32" i="1"/>
  <c r="X33" i="1"/>
  <c r="Y33" i="1"/>
  <c r="Z33" i="1"/>
  <c r="AA33" i="1"/>
  <c r="X34" i="1"/>
  <c r="Y34" i="1"/>
  <c r="Z34" i="1"/>
  <c r="AA34" i="1"/>
  <c r="X35" i="1"/>
  <c r="Y35" i="1"/>
  <c r="Z35" i="1"/>
  <c r="AA35" i="1"/>
  <c r="X36" i="1"/>
  <c r="Y36" i="1"/>
  <c r="Z36" i="1"/>
  <c r="AA36" i="1"/>
  <c r="X37" i="1"/>
  <c r="Y37" i="1"/>
  <c r="Z37" i="1"/>
  <c r="AA37" i="1"/>
  <c r="X38" i="1"/>
  <c r="Y38" i="1"/>
  <c r="Z38" i="1"/>
  <c r="AA38" i="1"/>
  <c r="X39" i="1"/>
  <c r="Y39" i="1"/>
  <c r="Z39" i="1"/>
  <c r="AA39" i="1"/>
  <c r="X40" i="1"/>
  <c r="Y40" i="1"/>
  <c r="Z40" i="1"/>
  <c r="AA40" i="1"/>
  <c r="X41" i="1"/>
  <c r="Y41" i="1"/>
  <c r="Z41" i="1"/>
  <c r="AA41" i="1"/>
  <c r="X42" i="1"/>
  <c r="Y42" i="1"/>
  <c r="Z42" i="1"/>
  <c r="AA42" i="1"/>
  <c r="X43" i="1"/>
  <c r="Y43" i="1"/>
  <c r="Z43" i="1"/>
  <c r="AA43" i="1"/>
  <c r="X44" i="1"/>
  <c r="Y44" i="1"/>
  <c r="Z44" i="1"/>
  <c r="AA44" i="1"/>
  <c r="X45" i="1"/>
  <c r="Y45" i="1"/>
  <c r="Z45" i="1"/>
  <c r="AA45" i="1"/>
  <c r="X46" i="1"/>
  <c r="Y46" i="1"/>
  <c r="Z46" i="1"/>
  <c r="AA46" i="1"/>
  <c r="AA2" i="1"/>
  <c r="Z2" i="1"/>
  <c r="X2" i="1"/>
  <c r="Y2" i="1"/>
  <c r="J5" i="1"/>
</calcChain>
</file>

<file path=xl/sharedStrings.xml><?xml version="1.0" encoding="utf-8"?>
<sst xmlns="http://schemas.openxmlformats.org/spreadsheetml/2006/main" count="258" uniqueCount="87">
  <si>
    <t>URL</t>
  </si>
  <si>
    <t>Code</t>
  </si>
  <si>
    <t>Standard</t>
  </si>
  <si>
    <t>Min coding rate</t>
  </si>
  <si>
    <t>Max coding rate</t>
  </si>
  <si>
    <t>Number of coding rates</t>
  </si>
  <si>
    <t>Number of block lengths</t>
  </si>
  <si>
    <t>Min code block length</t>
  </si>
  <si>
    <t>Max code block length</t>
  </si>
  <si>
    <t>Technology (nm)</t>
  </si>
  <si>
    <t>LDPC</t>
  </si>
  <si>
    <t>WiMAX/WiFi</t>
  </si>
  <si>
    <t>Synthesis</t>
  </si>
  <si>
    <t>http://dx.doi.org/10.1109/ASICON.2015.7517004</t>
  </si>
  <si>
    <t>http://dx.doi.org/10.1109/JSSC.2011.2125030</t>
  </si>
  <si>
    <t>WiMAX</t>
  </si>
  <si>
    <t>Measurement</t>
  </si>
  <si>
    <t>WiMAX/WiFi/G.hn</t>
  </si>
  <si>
    <t>Layout</t>
  </si>
  <si>
    <t>Core area (mm^2)</t>
  </si>
  <si>
    <t>http://dx.doi.org/10.1109/JSSC.2008.916606</t>
  </si>
  <si>
    <t>http://dx.doi.org/10.1109/TCSI.2012.2215746</t>
  </si>
  <si>
    <t>http://dx.doi.org/10.1109/JSSC.2007.916610</t>
  </si>
  <si>
    <t>http://dx.doi.org/10.1109/JSSC.2005.864133</t>
  </si>
  <si>
    <t>WiFi</t>
  </si>
  <si>
    <t>Results</t>
  </si>
  <si>
    <t>http://dx.doi.org/10.1109/ISCAS.2007.378835</t>
  </si>
  <si>
    <t>http://dx.doi.org/10.1109/DSD.2007.4341494</t>
  </si>
  <si>
    <t>http://dx.doi.org/10.1109/DATE.2007.364613</t>
  </si>
  <si>
    <t>DVB-S2</t>
  </si>
  <si>
    <t>Min coded throughout (Mbps)</t>
  </si>
  <si>
    <t>Max coded throughput (Mbps)</t>
  </si>
  <si>
    <t>Max data throughput (Mbps)</t>
  </si>
  <si>
    <t>Min data throughput (Mbps)</t>
  </si>
  <si>
    <t>Min power (mW)</t>
  </si>
  <si>
    <t>Max power (mW)</t>
  </si>
  <si>
    <t>http://dx.doi.org/10.1109/TCSI.2010.2071910</t>
  </si>
  <si>
    <t>http://dx.doi.org/10.1109/TCSI.2009.2019395</t>
  </si>
  <si>
    <t>http://dx.doi.org/10.1109/TCSII.2009.2027967</t>
  </si>
  <si>
    <t>http://dx.doi.org/10.1109/SOCC.2008.4641546</t>
  </si>
  <si>
    <t>http://dx.doi.org/10.1109/ISCAS.2001.922344</t>
  </si>
  <si>
    <t>http://dx.doi.org/10.1109/TURBOCODING.2008.4658677</t>
  </si>
  <si>
    <t>http://dx.doi.org/10.1109/ISCAS.2008.4541469</t>
  </si>
  <si>
    <t>http://dx.doi.org/10.1109/PIMRC.2006.254126</t>
  </si>
  <si>
    <t>http://dx.doi.org/10.1109/VLSIC.2007.4342718</t>
  </si>
  <si>
    <t>http://dx.doi.org/10.1109/4.987093</t>
  </si>
  <si>
    <t>Number of PCMs</t>
  </si>
  <si>
    <t>Min latency (us)</t>
  </si>
  <si>
    <t>Max latency (us)</t>
  </si>
  <si>
    <t>http://ieeexplore.ieee.org/xpl/articleDetails.jsp?arnumber=7459497</t>
  </si>
  <si>
    <t>http://dx.doi.org/10.1109/ICASSP.2016.7472936</t>
  </si>
  <si>
    <t>http://dx.doi.org/10.1109/ICDSP.2015.7251868</t>
  </si>
  <si>
    <t>http://dx.doi.org/10.1109/TSP.2010.2051434</t>
  </si>
  <si>
    <t>http://dx.doi.org/10.1109/TSP.2011.2163630</t>
  </si>
  <si>
    <t>http://dx.doi.org/10.1109/TCSII.2016.2535038</t>
  </si>
  <si>
    <t>http://dx.doi.org/10.1109/TCSI.2014.2312479</t>
  </si>
  <si>
    <t>http://dx.doi.org/10.1109/ASSCC.2015.7387473</t>
  </si>
  <si>
    <t>WiGig</t>
  </si>
  <si>
    <t>http://dx.doi.org/10.1109/NEWCAS.2013.6573590</t>
  </si>
  <si>
    <t>http://dx.doi.org/10.1109/GlobalSIP.2013.6737136</t>
  </si>
  <si>
    <t>http://dx.doi.org/10.1109/ISSCC.2014.6757515</t>
  </si>
  <si>
    <t>Scaled min data throughput (Mbps)</t>
  </si>
  <si>
    <t>Scaled max data throughput (Mbps)</t>
  </si>
  <si>
    <t>Scaled min coded throughout (Mbps)</t>
  </si>
  <si>
    <t>Scaled max coded throughput (Mbps)</t>
  </si>
  <si>
    <t>Scaled min latency (us)</t>
  </si>
  <si>
    <t>Scaled max latency (us)</t>
  </si>
  <si>
    <t>Scaled core area (mm^2)</t>
  </si>
  <si>
    <t>Scaled min area efficiency (Mbps/mm^2)</t>
  </si>
  <si>
    <t>Scaled max area efficiency (Mbps/mm^2)</t>
  </si>
  <si>
    <t>Scaled min energy efficiency (bit/nJ)</t>
  </si>
  <si>
    <t>Scaled max energy efficiency (bit/nJ)</t>
  </si>
  <si>
    <t>http://dx.doi.org/10.1109/ISCAS.2015.7169329</t>
  </si>
  <si>
    <t>10GBASE-T</t>
  </si>
  <si>
    <t>http://dx.doi.org/10.1049/el.2014.4263</t>
  </si>
  <si>
    <t>http://dx.doi.org/10.1109/ECOC.2015.7341747</t>
  </si>
  <si>
    <t>http://dx.doi.org/10.1109/ISICIR.2014.7029459</t>
  </si>
  <si>
    <t>http://dx.doi.org/10.1109/ISCIT.2014.7011912</t>
  </si>
  <si>
    <t>http://dx.doi.org/10.1109/ASSCC.2009.5357173</t>
  </si>
  <si>
    <t>http://dx.doi.org/10.1109/ISCAS.2010.5537686</t>
  </si>
  <si>
    <t>http://dx.doi.org/10.1109/ASAP.2010.5540958</t>
  </si>
  <si>
    <t>http://dx.doi.org/10.1109/ASAP.2014.6868665</t>
  </si>
  <si>
    <t>http://dx.doi.org/10.1109/JSSC.2010.2042255</t>
  </si>
  <si>
    <t>http://dx.doi.org/10.1109/ASSCC.2010.5716619</t>
  </si>
  <si>
    <t>http://dx.doi.org/10.1109/ICGCCEE.2014.6922226</t>
  </si>
  <si>
    <t>http://dx.doi.org/10.1109/CICC.2008.4672138</t>
  </si>
  <si>
    <t>http://dx.doi.org/10.1109/ASSCC.2011.6123576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</si>
</sst>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39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4">
    <xf numFmtId="0" fontId="0" fillId="0" borderId="0" xfId="0"/>
    <xf numFmtId="0" fontId="0" fillId="0" borderId="0" xfId="0" applyAlignment="1">
      <alignment wrapText="1"/>
    </xf>
    <xf numFmtId="0" fontId="3" fillId="0" borderId="0" xfId="0" applyFont="1"/>
    <xf numFmtId="0" fontId="0" fillId="2" borderId="0" xfId="0" applyFill="1"/>
  </cellXfs>
  <cellStyles count="239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Followed Hyperlink" xfId="232" builtinId="9" hidden="1"/>
    <cellStyle name="Followed Hyperlink" xfId="234" builtinId="9" hidden="1"/>
    <cellStyle name="Followed Hyperlink" xfId="236" builtinId="9" hidden="1"/>
    <cellStyle name="Followed Hyperlink" xfId="23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Sheet1!$W$1</c:f>
              <c:strCache>
                <c:ptCount val="1"/>
                <c:pt idx="0">
                  <c:v>Scaled max data throughput (Mbps)</c:v>
                </c:pt>
              </c:strCache>
            </c:strRef>
          </c:tx>
          <c:spPr>
            <a:ln w="47625">
              <a:noFill/>
            </a:ln>
          </c:spPr>
          <c:xVal>
            <c:numRef>
              <c:f>Sheet1!$J$2:$J$63</c:f>
              <c:numCache>
                <c:formatCode>General</c:formatCode>
                <c:ptCount val="62"/>
                <c:pt idx="0">
                  <c:v>107.0</c:v>
                </c:pt>
                <c:pt idx="1">
                  <c:v>114.0</c:v>
                </c:pt>
                <c:pt idx="2">
                  <c:v>19.0</c:v>
                </c:pt>
                <c:pt idx="3">
                  <c:v>133.0</c:v>
                </c:pt>
                <c:pt idx="4">
                  <c:v>114.0</c:v>
                </c:pt>
                <c:pt idx="5">
                  <c:v>7.0</c:v>
                </c:pt>
                <c:pt idx="6">
                  <c:v>12.0</c:v>
                </c:pt>
                <c:pt idx="7">
                  <c:v>114.0</c:v>
                </c:pt>
                <c:pt idx="8">
                  <c:v>114.0</c:v>
                </c:pt>
                <c:pt idx="9">
                  <c:v>11.0</c:v>
                </c:pt>
                <c:pt idx="10">
                  <c:v>12.0</c:v>
                </c:pt>
                <c:pt idx="11">
                  <c:v>1.0</c:v>
                </c:pt>
                <c:pt idx="12">
                  <c:v>114.0</c:v>
                </c:pt>
                <c:pt idx="13">
                  <c:v>126.0</c:v>
                </c:pt>
                <c:pt idx="14">
                  <c:v>126.0</c:v>
                </c:pt>
                <c:pt idx="15">
                  <c:v>126.0</c:v>
                </c:pt>
                <c:pt idx="16">
                  <c:v>1.0</c:v>
                </c:pt>
                <c:pt idx="17">
                  <c:v>126.0</c:v>
                </c:pt>
                <c:pt idx="18">
                  <c:v>1.0</c:v>
                </c:pt>
                <c:pt idx="19">
                  <c:v>114.0</c:v>
                </c:pt>
                <c:pt idx="20">
                  <c:v>19.0</c:v>
                </c:pt>
                <c:pt idx="21">
                  <c:v>1.0</c:v>
                </c:pt>
                <c:pt idx="22">
                  <c:v>1.0</c:v>
                </c:pt>
                <c:pt idx="23">
                  <c:v>1.0</c:v>
                </c:pt>
                <c:pt idx="24">
                  <c:v>1.0</c:v>
                </c:pt>
                <c:pt idx="25">
                  <c:v>1.0</c:v>
                </c:pt>
                <c:pt idx="26">
                  <c:v>1.0</c:v>
                </c:pt>
                <c:pt idx="27">
                  <c:v>1.0</c:v>
                </c:pt>
                <c:pt idx="28">
                  <c:v>1.0</c:v>
                </c:pt>
                <c:pt idx="29">
                  <c:v>1.0</c:v>
                </c:pt>
                <c:pt idx="30">
                  <c:v>1.0</c:v>
                </c:pt>
                <c:pt idx="31">
                  <c:v>1.0</c:v>
                </c:pt>
                <c:pt idx="32">
                  <c:v>1.0</c:v>
                </c:pt>
                <c:pt idx="33">
                  <c:v>1.0</c:v>
                </c:pt>
                <c:pt idx="34">
                  <c:v>1.0</c:v>
                </c:pt>
                <c:pt idx="35">
                  <c:v>1.0</c:v>
                </c:pt>
                <c:pt idx="36">
                  <c:v>1.0</c:v>
                </c:pt>
                <c:pt idx="37">
                  <c:v>1.0</c:v>
                </c:pt>
                <c:pt idx="38">
                  <c:v>1.0</c:v>
                </c:pt>
                <c:pt idx="39">
                  <c:v>4.0</c:v>
                </c:pt>
                <c:pt idx="40">
                  <c:v>4.0</c:v>
                </c:pt>
                <c:pt idx="41">
                  <c:v>4.0</c:v>
                </c:pt>
                <c:pt idx="42">
                  <c:v>4.0</c:v>
                </c:pt>
                <c:pt idx="43">
                  <c:v>4.0</c:v>
                </c:pt>
                <c:pt idx="44">
                  <c:v>4.0</c:v>
                </c:pt>
                <c:pt idx="45">
                  <c:v>1.0</c:v>
                </c:pt>
                <c:pt idx="46">
                  <c:v>4.0</c:v>
                </c:pt>
                <c:pt idx="47">
                  <c:v>1.0</c:v>
                </c:pt>
                <c:pt idx="48">
                  <c:v>1.0</c:v>
                </c:pt>
                <c:pt idx="49">
                  <c:v>114.0</c:v>
                </c:pt>
                <c:pt idx="50">
                  <c:v>12.0</c:v>
                </c:pt>
                <c:pt idx="51">
                  <c:v>23.0</c:v>
                </c:pt>
                <c:pt idx="52">
                  <c:v>114.0</c:v>
                </c:pt>
                <c:pt idx="53">
                  <c:v>114.0</c:v>
                </c:pt>
                <c:pt idx="54">
                  <c:v>1.0</c:v>
                </c:pt>
                <c:pt idx="55">
                  <c:v>1.0</c:v>
                </c:pt>
                <c:pt idx="56">
                  <c:v>1.0</c:v>
                </c:pt>
                <c:pt idx="57">
                  <c:v>1.0</c:v>
                </c:pt>
                <c:pt idx="58">
                  <c:v>1.0</c:v>
                </c:pt>
                <c:pt idx="59">
                  <c:v>6.0</c:v>
                </c:pt>
                <c:pt idx="60">
                  <c:v>114.0</c:v>
                </c:pt>
                <c:pt idx="61">
                  <c:v>114.0</c:v>
                </c:pt>
              </c:numCache>
            </c:numRef>
          </c:xVal>
          <c:yVal>
            <c:numRef>
              <c:f>Sheet1!$W$2:$W$63</c:f>
              <c:numCache>
                <c:formatCode>General</c:formatCode>
                <c:ptCount val="62"/>
                <c:pt idx="0">
                  <c:v>1027.846153846154</c:v>
                </c:pt>
                <c:pt idx="1">
                  <c:v>1456.0</c:v>
                </c:pt>
                <c:pt idx="2">
                  <c:v>222.0</c:v>
                </c:pt>
                <c:pt idx="3">
                  <c:v>2709.692307692308</c:v>
                </c:pt>
                <c:pt idx="4">
                  <c:v>145.3846153846154</c:v>
                </c:pt>
                <c:pt idx="5">
                  <c:v>387.6923076923077</c:v>
                </c:pt>
                <c:pt idx="6">
                  <c:v>2695.588</c:v>
                </c:pt>
                <c:pt idx="7">
                  <c:v>497.0</c:v>
                </c:pt>
                <c:pt idx="8">
                  <c:v>333.0</c:v>
                </c:pt>
                <c:pt idx="9">
                  <c:v>708.0</c:v>
                </c:pt>
                <c:pt idx="10">
                  <c:v>281.0</c:v>
                </c:pt>
                <c:pt idx="11">
                  <c:v>1080.0</c:v>
                </c:pt>
                <c:pt idx="12">
                  <c:v>276.9230769230769</c:v>
                </c:pt>
                <c:pt idx="13">
                  <c:v>465.2307692307692</c:v>
                </c:pt>
                <c:pt idx="14">
                  <c:v>244.5175384615385</c:v>
                </c:pt>
                <c:pt idx="15">
                  <c:v>1384.615384615385</c:v>
                </c:pt>
                <c:pt idx="16">
                  <c:v>1230.769230769231</c:v>
                </c:pt>
                <c:pt idx="17">
                  <c:v>257.0</c:v>
                </c:pt>
                <c:pt idx="18">
                  <c:v>293.5384615384615</c:v>
                </c:pt>
                <c:pt idx="19">
                  <c:v>1238.0</c:v>
                </c:pt>
                <c:pt idx="20">
                  <c:v>60.6</c:v>
                </c:pt>
                <c:pt idx="21">
                  <c:v>1230.769230769231</c:v>
                </c:pt>
                <c:pt idx="22">
                  <c:v>171.6615384615385</c:v>
                </c:pt>
                <c:pt idx="23">
                  <c:v>153.5692307692308</c:v>
                </c:pt>
                <c:pt idx="24">
                  <c:v>158.7384615384615</c:v>
                </c:pt>
                <c:pt idx="25">
                  <c:v>122.7692307692308</c:v>
                </c:pt>
                <c:pt idx="26">
                  <c:v>153.3538461538461</c:v>
                </c:pt>
                <c:pt idx="27">
                  <c:v>18.52307692307692</c:v>
                </c:pt>
                <c:pt idx="28">
                  <c:v>90.46153846153846</c:v>
                </c:pt>
                <c:pt idx="29">
                  <c:v>83.56923076923077</c:v>
                </c:pt>
                <c:pt idx="30">
                  <c:v>84.21538461538462</c:v>
                </c:pt>
                <c:pt idx="31">
                  <c:v>78.4</c:v>
                </c:pt>
                <c:pt idx="32">
                  <c:v>82.27692307692308</c:v>
                </c:pt>
                <c:pt idx="33">
                  <c:v>17246.826171875</c:v>
                </c:pt>
                <c:pt idx="34">
                  <c:v>8581.34765625</c:v>
                </c:pt>
                <c:pt idx="35">
                  <c:v>71407.68479567307</c:v>
                </c:pt>
                <c:pt idx="36">
                  <c:v>200826.8329326923</c:v>
                </c:pt>
                <c:pt idx="37">
                  <c:v>20124.1015625</c:v>
                </c:pt>
                <c:pt idx="38">
                  <c:v>52909.25030048077</c:v>
                </c:pt>
                <c:pt idx="39">
                  <c:v>7926.153846153845</c:v>
                </c:pt>
                <c:pt idx="40">
                  <c:v>1560.0</c:v>
                </c:pt>
                <c:pt idx="41">
                  <c:v>2650.0</c:v>
                </c:pt>
                <c:pt idx="42">
                  <c:v>2650.0</c:v>
                </c:pt>
                <c:pt idx="43">
                  <c:v>3931.76</c:v>
                </c:pt>
                <c:pt idx="44">
                  <c:v>4200.0</c:v>
                </c:pt>
                <c:pt idx="45">
                  <c:v>69475.263671875</c:v>
                </c:pt>
                <c:pt idx="46">
                  <c:v>3988.923076923077</c:v>
                </c:pt>
                <c:pt idx="47">
                  <c:v>125000.0</c:v>
                </c:pt>
                <c:pt idx="48">
                  <c:v>100000.0</c:v>
                </c:pt>
                <c:pt idx="49">
                  <c:v>310.9524923076923</c:v>
                </c:pt>
                <c:pt idx="50">
                  <c:v>10661.53846153846</c:v>
                </c:pt>
                <c:pt idx="51">
                  <c:v>172.0</c:v>
                </c:pt>
                <c:pt idx="52">
                  <c:v>410.0</c:v>
                </c:pt>
                <c:pt idx="53">
                  <c:v>574.0</c:v>
                </c:pt>
                <c:pt idx="54">
                  <c:v>65800.0</c:v>
                </c:pt>
                <c:pt idx="55">
                  <c:v>88100.0</c:v>
                </c:pt>
                <c:pt idx="56">
                  <c:v>100300.0</c:v>
                </c:pt>
                <c:pt idx="57">
                  <c:v>47700.0</c:v>
                </c:pt>
                <c:pt idx="58">
                  <c:v>16186.15384615385</c:v>
                </c:pt>
                <c:pt idx="59">
                  <c:v>319.2</c:v>
                </c:pt>
                <c:pt idx="60">
                  <c:v>188.3076923076923</c:v>
                </c:pt>
                <c:pt idx="61">
                  <c:v>879.6479999999999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35173672"/>
        <c:axId val="-2127769672"/>
      </c:scatterChart>
      <c:valAx>
        <c:axId val="-2135173672"/>
        <c:scaling>
          <c:logBase val="10.0"/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 of</a:t>
                </a:r>
                <a:r>
                  <a:rPr lang="en-US" baseline="0"/>
                  <a:t> PCMs</a:t>
                </a:r>
                <a:endParaRPr lang="en-US"/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-2127769672"/>
        <c:crosses val="autoZero"/>
        <c:crossBetween val="midCat"/>
      </c:valAx>
      <c:valAx>
        <c:axId val="-2127769672"/>
        <c:scaling>
          <c:logBase val="10.0"/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-2135173672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Scaled min data throughput (Mbps)</c:v>
                </c:pt>
              </c:strCache>
            </c:strRef>
          </c:tx>
          <c:spPr>
            <a:ln w="47625">
              <a:noFill/>
            </a:ln>
          </c:spPr>
          <c:xVal>
            <c:numRef>
              <c:f>Sheet1!$J$2:$J$55</c:f>
              <c:numCache>
                <c:formatCode>General</c:formatCode>
                <c:ptCount val="54"/>
                <c:pt idx="0">
                  <c:v>107.0</c:v>
                </c:pt>
                <c:pt idx="1">
                  <c:v>114.0</c:v>
                </c:pt>
                <c:pt idx="2">
                  <c:v>19.0</c:v>
                </c:pt>
                <c:pt idx="3">
                  <c:v>133.0</c:v>
                </c:pt>
                <c:pt idx="4">
                  <c:v>114.0</c:v>
                </c:pt>
                <c:pt idx="5">
                  <c:v>7.0</c:v>
                </c:pt>
                <c:pt idx="6">
                  <c:v>12.0</c:v>
                </c:pt>
                <c:pt idx="7">
                  <c:v>114.0</c:v>
                </c:pt>
                <c:pt idx="8">
                  <c:v>114.0</c:v>
                </c:pt>
                <c:pt idx="9">
                  <c:v>11.0</c:v>
                </c:pt>
                <c:pt idx="10">
                  <c:v>12.0</c:v>
                </c:pt>
                <c:pt idx="11">
                  <c:v>1.0</c:v>
                </c:pt>
                <c:pt idx="12">
                  <c:v>114.0</c:v>
                </c:pt>
                <c:pt idx="13">
                  <c:v>126.0</c:v>
                </c:pt>
                <c:pt idx="14">
                  <c:v>126.0</c:v>
                </c:pt>
                <c:pt idx="15">
                  <c:v>126.0</c:v>
                </c:pt>
                <c:pt idx="16">
                  <c:v>1.0</c:v>
                </c:pt>
                <c:pt idx="17">
                  <c:v>126.0</c:v>
                </c:pt>
                <c:pt idx="18">
                  <c:v>1.0</c:v>
                </c:pt>
                <c:pt idx="19">
                  <c:v>114.0</c:v>
                </c:pt>
                <c:pt idx="20">
                  <c:v>19.0</c:v>
                </c:pt>
                <c:pt idx="21">
                  <c:v>1.0</c:v>
                </c:pt>
                <c:pt idx="22">
                  <c:v>1.0</c:v>
                </c:pt>
                <c:pt idx="23">
                  <c:v>1.0</c:v>
                </c:pt>
                <c:pt idx="24">
                  <c:v>1.0</c:v>
                </c:pt>
                <c:pt idx="25">
                  <c:v>1.0</c:v>
                </c:pt>
                <c:pt idx="26">
                  <c:v>1.0</c:v>
                </c:pt>
                <c:pt idx="27">
                  <c:v>1.0</c:v>
                </c:pt>
                <c:pt idx="28">
                  <c:v>1.0</c:v>
                </c:pt>
                <c:pt idx="29">
                  <c:v>1.0</c:v>
                </c:pt>
                <c:pt idx="30">
                  <c:v>1.0</c:v>
                </c:pt>
                <c:pt idx="31">
                  <c:v>1.0</c:v>
                </c:pt>
                <c:pt idx="32">
                  <c:v>1.0</c:v>
                </c:pt>
                <c:pt idx="33">
                  <c:v>1.0</c:v>
                </c:pt>
                <c:pt idx="34">
                  <c:v>1.0</c:v>
                </c:pt>
                <c:pt idx="35">
                  <c:v>1.0</c:v>
                </c:pt>
                <c:pt idx="36">
                  <c:v>1.0</c:v>
                </c:pt>
                <c:pt idx="37">
                  <c:v>1.0</c:v>
                </c:pt>
                <c:pt idx="38">
                  <c:v>1.0</c:v>
                </c:pt>
                <c:pt idx="39">
                  <c:v>4.0</c:v>
                </c:pt>
                <c:pt idx="40">
                  <c:v>4.0</c:v>
                </c:pt>
                <c:pt idx="41">
                  <c:v>4.0</c:v>
                </c:pt>
                <c:pt idx="42">
                  <c:v>4.0</c:v>
                </c:pt>
                <c:pt idx="43">
                  <c:v>4.0</c:v>
                </c:pt>
                <c:pt idx="44">
                  <c:v>4.0</c:v>
                </c:pt>
                <c:pt idx="45">
                  <c:v>1.0</c:v>
                </c:pt>
                <c:pt idx="46">
                  <c:v>4.0</c:v>
                </c:pt>
                <c:pt idx="47">
                  <c:v>1.0</c:v>
                </c:pt>
                <c:pt idx="48">
                  <c:v>1.0</c:v>
                </c:pt>
                <c:pt idx="49">
                  <c:v>114.0</c:v>
                </c:pt>
                <c:pt idx="50">
                  <c:v>12.0</c:v>
                </c:pt>
                <c:pt idx="51">
                  <c:v>23.0</c:v>
                </c:pt>
                <c:pt idx="52">
                  <c:v>114.0</c:v>
                </c:pt>
                <c:pt idx="53">
                  <c:v>114.0</c:v>
                </c:pt>
              </c:numCache>
            </c:numRef>
          </c:xVal>
          <c:yVal>
            <c:numRef>
              <c:f>Sheet1!$V$2:$V$63</c:f>
              <c:numCache>
                <c:formatCode>General</c:formatCode>
                <c:ptCount val="62"/>
                <c:pt idx="0">
                  <c:v>144.6153846153846</c:v>
                </c:pt>
                <c:pt idx="1">
                  <c:v>954.0</c:v>
                </c:pt>
                <c:pt idx="2">
                  <c:v>60.0</c:v>
                </c:pt>
                <c:pt idx="3">
                  <c:v>474.9230769230769</c:v>
                </c:pt>
                <c:pt idx="4">
                  <c:v>87.26567550096962</c:v>
                </c:pt>
                <c:pt idx="5">
                  <c:v>221.5384615384615</c:v>
                </c:pt>
                <c:pt idx="6">
                  <c:v>541.0</c:v>
                </c:pt>
                <c:pt idx="7">
                  <c:v>90.0</c:v>
                </c:pt>
                <c:pt idx="8">
                  <c:v>48.0</c:v>
                </c:pt>
                <c:pt idx="9">
                  <c:v>60.0</c:v>
                </c:pt>
                <c:pt idx="10">
                  <c:v>54.0</c:v>
                </c:pt>
                <c:pt idx="11">
                  <c:v>1080.0</c:v>
                </c:pt>
                <c:pt idx="12">
                  <c:v>92.3123076923077</c:v>
                </c:pt>
                <c:pt idx="13">
                  <c:v>279.2501616031028</c:v>
                </c:pt>
                <c:pt idx="14">
                  <c:v>146.7692307692308</c:v>
                </c:pt>
                <c:pt idx="15">
                  <c:v>831.1016714378058</c:v>
                </c:pt>
                <c:pt idx="16">
                  <c:v>1230.769230769231</c:v>
                </c:pt>
                <c:pt idx="17">
                  <c:v>27.7</c:v>
                </c:pt>
                <c:pt idx="18">
                  <c:v>293.5384615384615</c:v>
                </c:pt>
                <c:pt idx="19">
                  <c:v>166.0</c:v>
                </c:pt>
                <c:pt idx="20">
                  <c:v>60.6</c:v>
                </c:pt>
                <c:pt idx="21">
                  <c:v>1230.769230769231</c:v>
                </c:pt>
                <c:pt idx="22">
                  <c:v>171.6615384615385</c:v>
                </c:pt>
                <c:pt idx="23">
                  <c:v>153.5692307692308</c:v>
                </c:pt>
                <c:pt idx="24">
                  <c:v>158.7384615384615</c:v>
                </c:pt>
                <c:pt idx="25">
                  <c:v>122.7692307692308</c:v>
                </c:pt>
                <c:pt idx="26">
                  <c:v>153.3538461538461</c:v>
                </c:pt>
                <c:pt idx="27">
                  <c:v>18.52307692307692</c:v>
                </c:pt>
                <c:pt idx="28">
                  <c:v>90.46153846153846</c:v>
                </c:pt>
                <c:pt idx="29">
                  <c:v>83.56923076923077</c:v>
                </c:pt>
                <c:pt idx="30">
                  <c:v>84.21538461538462</c:v>
                </c:pt>
                <c:pt idx="31">
                  <c:v>78.4</c:v>
                </c:pt>
                <c:pt idx="32">
                  <c:v>82.27692307692308</c:v>
                </c:pt>
                <c:pt idx="33">
                  <c:v>17246.826171875</c:v>
                </c:pt>
                <c:pt idx="34">
                  <c:v>8581.34765625</c:v>
                </c:pt>
                <c:pt idx="35">
                  <c:v>71407.68479567307</c:v>
                </c:pt>
                <c:pt idx="36">
                  <c:v>200826.8329326923</c:v>
                </c:pt>
                <c:pt idx="37">
                  <c:v>20124.1015625</c:v>
                </c:pt>
                <c:pt idx="38">
                  <c:v>52909.25030048077</c:v>
                </c:pt>
                <c:pt idx="39">
                  <c:v>4877.633136094675</c:v>
                </c:pt>
                <c:pt idx="40">
                  <c:v>960.0</c:v>
                </c:pt>
                <c:pt idx="41">
                  <c:v>1630.769230769231</c:v>
                </c:pt>
                <c:pt idx="42">
                  <c:v>1630.769230769231</c:v>
                </c:pt>
                <c:pt idx="43">
                  <c:v>2360.0</c:v>
                </c:pt>
                <c:pt idx="44">
                  <c:v>2584.615384615385</c:v>
                </c:pt>
                <c:pt idx="45">
                  <c:v>69475.263671875</c:v>
                </c:pt>
                <c:pt idx="46">
                  <c:v>2454.721893491124</c:v>
                </c:pt>
                <c:pt idx="47">
                  <c:v>125000.0</c:v>
                </c:pt>
                <c:pt idx="48">
                  <c:v>100000.0</c:v>
                </c:pt>
                <c:pt idx="49">
                  <c:v>186.6461538461539</c:v>
                </c:pt>
                <c:pt idx="50">
                  <c:v>6399.482870071106</c:v>
                </c:pt>
                <c:pt idx="51">
                  <c:v>93.81818181818183</c:v>
                </c:pt>
                <c:pt idx="52">
                  <c:v>246.0984393757503</c:v>
                </c:pt>
                <c:pt idx="53">
                  <c:v>496.0</c:v>
                </c:pt>
                <c:pt idx="54">
                  <c:v>6530.0</c:v>
                </c:pt>
                <c:pt idx="55">
                  <c:v>8760.0</c:v>
                </c:pt>
                <c:pt idx="56">
                  <c:v>4980.0</c:v>
                </c:pt>
                <c:pt idx="57">
                  <c:v>47700.0</c:v>
                </c:pt>
                <c:pt idx="58">
                  <c:v>16186.15384615385</c:v>
                </c:pt>
                <c:pt idx="59">
                  <c:v>191.52</c:v>
                </c:pt>
                <c:pt idx="60">
                  <c:v>113.0298273155416</c:v>
                </c:pt>
                <c:pt idx="61">
                  <c:v>528.0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084800584"/>
        <c:axId val="-2085161576"/>
      </c:scatterChart>
      <c:valAx>
        <c:axId val="-2084800584"/>
        <c:scaling>
          <c:logBase val="10.0"/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 of PCMs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-2085161576"/>
        <c:crosses val="autoZero"/>
        <c:crossBetween val="midCat"/>
      </c:valAx>
      <c:valAx>
        <c:axId val="-2085161576"/>
        <c:scaling>
          <c:logBase val="10.0"/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-2084800584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Sheet1!$AC$1</c:f>
              <c:strCache>
                <c:ptCount val="1"/>
                <c:pt idx="0">
                  <c:v>Scaled min area efficiency (Mbps/mm^2)</c:v>
                </c:pt>
              </c:strCache>
            </c:strRef>
          </c:tx>
          <c:spPr>
            <a:ln w="47625">
              <a:noFill/>
            </a:ln>
          </c:spPr>
          <c:xVal>
            <c:numRef>
              <c:f>Sheet1!$J$2:$J$63</c:f>
              <c:numCache>
                <c:formatCode>General</c:formatCode>
                <c:ptCount val="62"/>
                <c:pt idx="0">
                  <c:v>107.0</c:v>
                </c:pt>
                <c:pt idx="1">
                  <c:v>114.0</c:v>
                </c:pt>
                <c:pt idx="2">
                  <c:v>19.0</c:v>
                </c:pt>
                <c:pt idx="3">
                  <c:v>133.0</c:v>
                </c:pt>
                <c:pt idx="4">
                  <c:v>114.0</c:v>
                </c:pt>
                <c:pt idx="5">
                  <c:v>7.0</c:v>
                </c:pt>
                <c:pt idx="6">
                  <c:v>12.0</c:v>
                </c:pt>
                <c:pt idx="7">
                  <c:v>114.0</c:v>
                </c:pt>
                <c:pt idx="8">
                  <c:v>114.0</c:v>
                </c:pt>
                <c:pt idx="9">
                  <c:v>11.0</c:v>
                </c:pt>
                <c:pt idx="10">
                  <c:v>12.0</c:v>
                </c:pt>
                <c:pt idx="11">
                  <c:v>1.0</c:v>
                </c:pt>
                <c:pt idx="12">
                  <c:v>114.0</c:v>
                </c:pt>
                <c:pt idx="13">
                  <c:v>126.0</c:v>
                </c:pt>
                <c:pt idx="14">
                  <c:v>126.0</c:v>
                </c:pt>
                <c:pt idx="15">
                  <c:v>126.0</c:v>
                </c:pt>
                <c:pt idx="16">
                  <c:v>1.0</c:v>
                </c:pt>
                <c:pt idx="17">
                  <c:v>126.0</c:v>
                </c:pt>
                <c:pt idx="18">
                  <c:v>1.0</c:v>
                </c:pt>
                <c:pt idx="19">
                  <c:v>114.0</c:v>
                </c:pt>
                <c:pt idx="20">
                  <c:v>19.0</c:v>
                </c:pt>
                <c:pt idx="21">
                  <c:v>1.0</c:v>
                </c:pt>
                <c:pt idx="22">
                  <c:v>1.0</c:v>
                </c:pt>
                <c:pt idx="23">
                  <c:v>1.0</c:v>
                </c:pt>
                <c:pt idx="24">
                  <c:v>1.0</c:v>
                </c:pt>
                <c:pt idx="25">
                  <c:v>1.0</c:v>
                </c:pt>
                <c:pt idx="26">
                  <c:v>1.0</c:v>
                </c:pt>
                <c:pt idx="27">
                  <c:v>1.0</c:v>
                </c:pt>
                <c:pt idx="28">
                  <c:v>1.0</c:v>
                </c:pt>
                <c:pt idx="29">
                  <c:v>1.0</c:v>
                </c:pt>
                <c:pt idx="30">
                  <c:v>1.0</c:v>
                </c:pt>
                <c:pt idx="31">
                  <c:v>1.0</c:v>
                </c:pt>
                <c:pt idx="32">
                  <c:v>1.0</c:v>
                </c:pt>
                <c:pt idx="33">
                  <c:v>1.0</c:v>
                </c:pt>
                <c:pt idx="34">
                  <c:v>1.0</c:v>
                </c:pt>
                <c:pt idx="35">
                  <c:v>1.0</c:v>
                </c:pt>
                <c:pt idx="36">
                  <c:v>1.0</c:v>
                </c:pt>
                <c:pt idx="37">
                  <c:v>1.0</c:v>
                </c:pt>
                <c:pt idx="38">
                  <c:v>1.0</c:v>
                </c:pt>
                <c:pt idx="39">
                  <c:v>4.0</c:v>
                </c:pt>
                <c:pt idx="40">
                  <c:v>4.0</c:v>
                </c:pt>
                <c:pt idx="41">
                  <c:v>4.0</c:v>
                </c:pt>
                <c:pt idx="42">
                  <c:v>4.0</c:v>
                </c:pt>
                <c:pt idx="43">
                  <c:v>4.0</c:v>
                </c:pt>
                <c:pt idx="44">
                  <c:v>4.0</c:v>
                </c:pt>
                <c:pt idx="45">
                  <c:v>1.0</c:v>
                </c:pt>
                <c:pt idx="46">
                  <c:v>4.0</c:v>
                </c:pt>
                <c:pt idx="47">
                  <c:v>1.0</c:v>
                </c:pt>
                <c:pt idx="48">
                  <c:v>1.0</c:v>
                </c:pt>
                <c:pt idx="49">
                  <c:v>114.0</c:v>
                </c:pt>
                <c:pt idx="50">
                  <c:v>12.0</c:v>
                </c:pt>
                <c:pt idx="51">
                  <c:v>23.0</c:v>
                </c:pt>
                <c:pt idx="52">
                  <c:v>114.0</c:v>
                </c:pt>
                <c:pt idx="53">
                  <c:v>114.0</c:v>
                </c:pt>
                <c:pt idx="54">
                  <c:v>1.0</c:v>
                </c:pt>
                <c:pt idx="55">
                  <c:v>1.0</c:v>
                </c:pt>
                <c:pt idx="56">
                  <c:v>1.0</c:v>
                </c:pt>
                <c:pt idx="57">
                  <c:v>1.0</c:v>
                </c:pt>
                <c:pt idx="58">
                  <c:v>1.0</c:v>
                </c:pt>
                <c:pt idx="59">
                  <c:v>6.0</c:v>
                </c:pt>
                <c:pt idx="60">
                  <c:v>114.0</c:v>
                </c:pt>
                <c:pt idx="61">
                  <c:v>114.0</c:v>
                </c:pt>
              </c:numCache>
            </c:numRef>
          </c:xVal>
          <c:yVal>
            <c:numRef>
              <c:f>Sheet1!$AC$2:$AC$63</c:f>
              <c:numCache>
                <c:formatCode>General</c:formatCode>
                <c:ptCount val="62"/>
                <c:pt idx="0">
                  <c:v>24.23256169917949</c:v>
                </c:pt>
                <c:pt idx="1">
                  <c:v>1259.40594059406</c:v>
                </c:pt>
                <c:pt idx="2">
                  <c:v>28.95054282267793</c:v>
                </c:pt>
                <c:pt idx="3">
                  <c:v>164.6479952524444</c:v>
                </c:pt>
                <c:pt idx="4">
                  <c:v>26.76835868621459</c:v>
                </c:pt>
                <c:pt idx="5">
                  <c:v>118.8040907658568</c:v>
                </c:pt>
                <c:pt idx="6">
                  <c:v>1169.72972972973</c:v>
                </c:pt>
                <c:pt idx="7">
                  <c:v>163.6363636363636</c:v>
                </c:pt>
                <c:pt idx="8">
                  <c:v>35.90127150336575</c:v>
                </c:pt>
                <c:pt idx="9">
                  <c:v>15.54001554001554</c:v>
                </c:pt>
                <c:pt idx="10">
                  <c:v>52.78592375366569</c:v>
                </c:pt>
                <c:pt idx="11">
                  <c:v>2142.857142857142</c:v>
                </c:pt>
                <c:pt idx="12">
                  <c:v>260.6442444275665</c:v>
                </c:pt>
                <c:pt idx="13">
                  <c:v>211.6075785471509</c:v>
                </c:pt>
                <c:pt idx="14">
                  <c:v>45.23795236708344</c:v>
                </c:pt>
                <c:pt idx="15">
                  <c:v>455.2441953437855</c:v>
                </c:pt>
                <c:pt idx="16">
                  <c:v>142.0465136441468</c:v>
                </c:pt>
                <c:pt idx="17">
                  <c:v>245.1327433628318</c:v>
                </c:pt>
                <c:pt idx="18">
                  <c:v>36.78170767624301</c:v>
                </c:pt>
                <c:pt idx="19">
                  <c:v>173.1872717788211</c:v>
                </c:pt>
                <c:pt idx="20">
                  <c:v>54.47191011235955</c:v>
                </c:pt>
                <c:pt idx="21">
                  <c:v>142.0465136441468</c:v>
                </c:pt>
                <c:pt idx="22">
                  <c:v>530.8980124412078</c:v>
                </c:pt>
                <c:pt idx="23">
                  <c:v>407.0947655894401</c:v>
                </c:pt>
                <c:pt idx="24">
                  <c:v>33.09645737548138</c:v>
                </c:pt>
                <c:pt idx="25">
                  <c:v>325.4474283113336</c:v>
                </c:pt>
                <c:pt idx="26">
                  <c:v>8.084280216824595</c:v>
                </c:pt>
                <c:pt idx="27">
                  <c:v>49.10259444697314</c:v>
                </c:pt>
                <c:pt idx="28">
                  <c:v>152.6021434187115</c:v>
                </c:pt>
                <c:pt idx="29">
                  <c:v>119.2868036833444</c:v>
                </c:pt>
                <c:pt idx="30">
                  <c:v>8.586366023598614</c:v>
                </c:pt>
                <c:pt idx="31">
                  <c:v>111.9082385070551</c:v>
                </c:pt>
                <c:pt idx="32">
                  <c:v>2.108768109199637</c:v>
                </c:pt>
                <c:pt idx="33">
                  <c:v>6387.71339699074</c:v>
                </c:pt>
                <c:pt idx="34">
                  <c:v>3900.612571022727</c:v>
                </c:pt>
                <c:pt idx="35">
                  <c:v>21457.67085919207</c:v>
                </c:pt>
                <c:pt idx="36">
                  <c:v>97968.73371304381</c:v>
                </c:pt>
                <c:pt idx="37">
                  <c:v>7317.855113636364</c:v>
                </c:pt>
                <c:pt idx="38">
                  <c:v>10566.1964357469</c:v>
                </c:pt>
                <c:pt idx="39">
                  <c:v>1160.389737125846</c:v>
                </c:pt>
                <c:pt idx="40">
                  <c:v>2019.723865877712</c:v>
                </c:pt>
                <c:pt idx="41">
                  <c:v>2859.11765201706</c:v>
                </c:pt>
                <c:pt idx="42">
                  <c:v>3150.864351202474</c:v>
                </c:pt>
                <c:pt idx="43">
                  <c:v>1258.771564297025</c:v>
                </c:pt>
                <c:pt idx="44">
                  <c:v>761.2805340615992</c:v>
                </c:pt>
                <c:pt idx="45">
                  <c:v>25263.73224431818</c:v>
                </c:pt>
                <c:pt idx="46">
                  <c:v>3615.106536107901</c:v>
                </c:pt>
                <c:pt idx="47">
                  <c:v>10775.86206896552</c:v>
                </c:pt>
                <c:pt idx="48">
                  <c:v>4184.100418410042</c:v>
                </c:pt>
                <c:pt idx="49">
                  <c:v>133.5188418399582</c:v>
                </c:pt>
                <c:pt idx="50">
                  <c:v>1496.19891030671</c:v>
                </c:pt>
                <c:pt idx="51">
                  <c:v>152.549889135255</c:v>
                </c:pt>
                <c:pt idx="52">
                  <c:v>156.2529773814288</c:v>
                </c:pt>
                <c:pt idx="53">
                  <c:v>806.5040650406504</c:v>
                </c:pt>
                <c:pt idx="54">
                  <c:v>1234.404536862004</c:v>
                </c:pt>
                <c:pt idx="55">
                  <c:v>1655.954631379962</c:v>
                </c:pt>
                <c:pt idx="56">
                  <c:v>830.0</c:v>
                </c:pt>
                <c:pt idx="57">
                  <c:v>8912.096461393246</c:v>
                </c:pt>
                <c:pt idx="58">
                  <c:v>5799.402496196826</c:v>
                </c:pt>
                <c:pt idx="59">
                  <c:v>798.0000000000001</c:v>
                </c:pt>
                <c:pt idx="60">
                  <c:v>255.6887752019373</c:v>
                </c:pt>
                <c:pt idx="61">
                  <c:v>157.1428571428571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085028680"/>
        <c:axId val="-2129613112"/>
      </c:scatterChart>
      <c:valAx>
        <c:axId val="-2085028680"/>
        <c:scaling>
          <c:logBase val="10.0"/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 of PCMs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-2129613112"/>
        <c:crosses val="autoZero"/>
        <c:crossBetween val="midCat"/>
      </c:valAx>
      <c:valAx>
        <c:axId val="-2129613112"/>
        <c:scaling>
          <c:logBase val="10.0"/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-2085028680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Sheet1!$AD$1</c:f>
              <c:strCache>
                <c:ptCount val="1"/>
                <c:pt idx="0">
                  <c:v>Scaled max area efficiency (Mbps/mm^2)</c:v>
                </c:pt>
              </c:strCache>
            </c:strRef>
          </c:tx>
          <c:spPr>
            <a:ln w="47625">
              <a:noFill/>
            </a:ln>
          </c:spPr>
          <c:xVal>
            <c:numRef>
              <c:f>Sheet1!$J$2:$J$63</c:f>
              <c:numCache>
                <c:formatCode>General</c:formatCode>
                <c:ptCount val="62"/>
                <c:pt idx="0">
                  <c:v>107.0</c:v>
                </c:pt>
                <c:pt idx="1">
                  <c:v>114.0</c:v>
                </c:pt>
                <c:pt idx="2">
                  <c:v>19.0</c:v>
                </c:pt>
                <c:pt idx="3">
                  <c:v>133.0</c:v>
                </c:pt>
                <c:pt idx="4">
                  <c:v>114.0</c:v>
                </c:pt>
                <c:pt idx="5">
                  <c:v>7.0</c:v>
                </c:pt>
                <c:pt idx="6">
                  <c:v>12.0</c:v>
                </c:pt>
                <c:pt idx="7">
                  <c:v>114.0</c:v>
                </c:pt>
                <c:pt idx="8">
                  <c:v>114.0</c:v>
                </c:pt>
                <c:pt idx="9">
                  <c:v>11.0</c:v>
                </c:pt>
                <c:pt idx="10">
                  <c:v>12.0</c:v>
                </c:pt>
                <c:pt idx="11">
                  <c:v>1.0</c:v>
                </c:pt>
                <c:pt idx="12">
                  <c:v>114.0</c:v>
                </c:pt>
                <c:pt idx="13">
                  <c:v>126.0</c:v>
                </c:pt>
                <c:pt idx="14">
                  <c:v>126.0</c:v>
                </c:pt>
                <c:pt idx="15">
                  <c:v>126.0</c:v>
                </c:pt>
                <c:pt idx="16">
                  <c:v>1.0</c:v>
                </c:pt>
                <c:pt idx="17">
                  <c:v>126.0</c:v>
                </c:pt>
                <c:pt idx="18">
                  <c:v>1.0</c:v>
                </c:pt>
                <c:pt idx="19">
                  <c:v>114.0</c:v>
                </c:pt>
                <c:pt idx="20">
                  <c:v>19.0</c:v>
                </c:pt>
                <c:pt idx="21">
                  <c:v>1.0</c:v>
                </c:pt>
                <c:pt idx="22">
                  <c:v>1.0</c:v>
                </c:pt>
                <c:pt idx="23">
                  <c:v>1.0</c:v>
                </c:pt>
                <c:pt idx="24">
                  <c:v>1.0</c:v>
                </c:pt>
                <c:pt idx="25">
                  <c:v>1.0</c:v>
                </c:pt>
                <c:pt idx="26">
                  <c:v>1.0</c:v>
                </c:pt>
                <c:pt idx="27">
                  <c:v>1.0</c:v>
                </c:pt>
                <c:pt idx="28">
                  <c:v>1.0</c:v>
                </c:pt>
                <c:pt idx="29">
                  <c:v>1.0</c:v>
                </c:pt>
                <c:pt idx="30">
                  <c:v>1.0</c:v>
                </c:pt>
                <c:pt idx="31">
                  <c:v>1.0</c:v>
                </c:pt>
                <c:pt idx="32">
                  <c:v>1.0</c:v>
                </c:pt>
                <c:pt idx="33">
                  <c:v>1.0</c:v>
                </c:pt>
                <c:pt idx="34">
                  <c:v>1.0</c:v>
                </c:pt>
                <c:pt idx="35">
                  <c:v>1.0</c:v>
                </c:pt>
                <c:pt idx="36">
                  <c:v>1.0</c:v>
                </c:pt>
                <c:pt idx="37">
                  <c:v>1.0</c:v>
                </c:pt>
                <c:pt idx="38">
                  <c:v>1.0</c:v>
                </c:pt>
                <c:pt idx="39">
                  <c:v>4.0</c:v>
                </c:pt>
                <c:pt idx="40">
                  <c:v>4.0</c:v>
                </c:pt>
                <c:pt idx="41">
                  <c:v>4.0</c:v>
                </c:pt>
                <c:pt idx="42">
                  <c:v>4.0</c:v>
                </c:pt>
                <c:pt idx="43">
                  <c:v>4.0</c:v>
                </c:pt>
                <c:pt idx="44">
                  <c:v>4.0</c:v>
                </c:pt>
                <c:pt idx="45">
                  <c:v>1.0</c:v>
                </c:pt>
                <c:pt idx="46">
                  <c:v>4.0</c:v>
                </c:pt>
                <c:pt idx="47">
                  <c:v>1.0</c:v>
                </c:pt>
                <c:pt idx="48">
                  <c:v>1.0</c:v>
                </c:pt>
                <c:pt idx="49">
                  <c:v>114.0</c:v>
                </c:pt>
                <c:pt idx="50">
                  <c:v>12.0</c:v>
                </c:pt>
                <c:pt idx="51">
                  <c:v>23.0</c:v>
                </c:pt>
                <c:pt idx="52">
                  <c:v>114.0</c:v>
                </c:pt>
                <c:pt idx="53">
                  <c:v>114.0</c:v>
                </c:pt>
                <c:pt idx="54">
                  <c:v>1.0</c:v>
                </c:pt>
                <c:pt idx="55">
                  <c:v>1.0</c:v>
                </c:pt>
                <c:pt idx="56">
                  <c:v>1.0</c:v>
                </c:pt>
                <c:pt idx="57">
                  <c:v>1.0</c:v>
                </c:pt>
                <c:pt idx="58">
                  <c:v>1.0</c:v>
                </c:pt>
                <c:pt idx="59">
                  <c:v>6.0</c:v>
                </c:pt>
                <c:pt idx="60">
                  <c:v>114.0</c:v>
                </c:pt>
                <c:pt idx="61">
                  <c:v>114.0</c:v>
                </c:pt>
              </c:numCache>
            </c:numRef>
          </c:xVal>
          <c:yVal>
            <c:numRef>
              <c:f>Sheet1!$AD$2:$AD$63</c:f>
              <c:numCache>
                <c:formatCode>General</c:formatCode>
                <c:ptCount val="62"/>
                <c:pt idx="0">
                  <c:v>172.2316433108704</c:v>
                </c:pt>
                <c:pt idx="1">
                  <c:v>1922.112211221122</c:v>
                </c:pt>
                <c:pt idx="2">
                  <c:v>107.1170084439083</c:v>
                </c:pt>
                <c:pt idx="3">
                  <c:v>939.4056172275033</c:v>
                </c:pt>
                <c:pt idx="4">
                  <c:v>44.5960855712335</c:v>
                </c:pt>
                <c:pt idx="5">
                  <c:v>207.9071588402494</c:v>
                </c:pt>
                <c:pt idx="6">
                  <c:v>5828.298378378377</c:v>
                </c:pt>
                <c:pt idx="7">
                  <c:v>903.6363636363635</c:v>
                </c:pt>
                <c:pt idx="8">
                  <c:v>249.0650710545999</c:v>
                </c:pt>
                <c:pt idx="9">
                  <c:v>183.3721833721834</c:v>
                </c:pt>
                <c:pt idx="10">
                  <c:v>274.6823069403715</c:v>
                </c:pt>
                <c:pt idx="11">
                  <c:v>2142.857142857142</c:v>
                </c:pt>
                <c:pt idx="12">
                  <c:v>781.8936386007696</c:v>
                </c:pt>
                <c:pt idx="13">
                  <c:v>352.5382258595533</c:v>
                </c:pt>
                <c:pt idx="14">
                  <c:v>75.36642864356101</c:v>
                </c:pt>
                <c:pt idx="15">
                  <c:v>758.4368294427466</c:v>
                </c:pt>
                <c:pt idx="16">
                  <c:v>142.0465136441468</c:v>
                </c:pt>
                <c:pt idx="17">
                  <c:v>2274.336283185841</c:v>
                </c:pt>
                <c:pt idx="18">
                  <c:v>36.78170767624301</c:v>
                </c:pt>
                <c:pt idx="19">
                  <c:v>1291.601460615545</c:v>
                </c:pt>
                <c:pt idx="20">
                  <c:v>54.47191011235955</c:v>
                </c:pt>
                <c:pt idx="21">
                  <c:v>142.0465136441468</c:v>
                </c:pt>
                <c:pt idx="22">
                  <c:v>530.8980124412078</c:v>
                </c:pt>
                <c:pt idx="23">
                  <c:v>407.0947655894401</c:v>
                </c:pt>
                <c:pt idx="24">
                  <c:v>33.09645737548138</c:v>
                </c:pt>
                <c:pt idx="25">
                  <c:v>325.4474283113336</c:v>
                </c:pt>
                <c:pt idx="26">
                  <c:v>8.084280216824595</c:v>
                </c:pt>
                <c:pt idx="27">
                  <c:v>49.10259444697314</c:v>
                </c:pt>
                <c:pt idx="28">
                  <c:v>152.6021434187115</c:v>
                </c:pt>
                <c:pt idx="29">
                  <c:v>119.2868036833444</c:v>
                </c:pt>
                <c:pt idx="30">
                  <c:v>8.586366023598614</c:v>
                </c:pt>
                <c:pt idx="31">
                  <c:v>111.9082385070551</c:v>
                </c:pt>
                <c:pt idx="32">
                  <c:v>2.108768109199637</c:v>
                </c:pt>
                <c:pt idx="33">
                  <c:v>6387.71339699074</c:v>
                </c:pt>
                <c:pt idx="34">
                  <c:v>3900.612571022727</c:v>
                </c:pt>
                <c:pt idx="35">
                  <c:v>21457.67085919207</c:v>
                </c:pt>
                <c:pt idx="36">
                  <c:v>97968.73371304381</c:v>
                </c:pt>
                <c:pt idx="37">
                  <c:v>7317.855113636364</c:v>
                </c:pt>
                <c:pt idx="38">
                  <c:v>10566.1964357469</c:v>
                </c:pt>
                <c:pt idx="39">
                  <c:v>1885.633322829499</c:v>
                </c:pt>
                <c:pt idx="40">
                  <c:v>3282.051282051282</c:v>
                </c:pt>
                <c:pt idx="41">
                  <c:v>4646.066184527723</c:v>
                </c:pt>
                <c:pt idx="42">
                  <c:v>5120.15457070402</c:v>
                </c:pt>
                <c:pt idx="43">
                  <c:v>2097.113426118843</c:v>
                </c:pt>
                <c:pt idx="44">
                  <c:v>1237.080867850099</c:v>
                </c:pt>
                <c:pt idx="45">
                  <c:v>25263.73224431818</c:v>
                </c:pt>
                <c:pt idx="46">
                  <c:v>5874.54812117534</c:v>
                </c:pt>
                <c:pt idx="47">
                  <c:v>10775.86206896552</c:v>
                </c:pt>
                <c:pt idx="48">
                  <c:v>4184.100418410042</c:v>
                </c:pt>
                <c:pt idx="49">
                  <c:v>222.4423905053703</c:v>
                </c:pt>
                <c:pt idx="50">
                  <c:v>2492.667384570978</c:v>
                </c:pt>
                <c:pt idx="51">
                  <c:v>279.6747967479675</c:v>
                </c:pt>
                <c:pt idx="52">
                  <c:v>260.3174603174603</c:v>
                </c:pt>
                <c:pt idx="53">
                  <c:v>933.3333333333333</c:v>
                </c:pt>
                <c:pt idx="54">
                  <c:v>12438.56332703214</c:v>
                </c:pt>
                <c:pt idx="55">
                  <c:v>16654.06427221172</c:v>
                </c:pt>
                <c:pt idx="56">
                  <c:v>16716.66666666667</c:v>
                </c:pt>
                <c:pt idx="57">
                  <c:v>8912.096461393246</c:v>
                </c:pt>
                <c:pt idx="58">
                  <c:v>5799.402496196826</c:v>
                </c:pt>
                <c:pt idx="59">
                  <c:v>1330.0</c:v>
                </c:pt>
                <c:pt idx="60">
                  <c:v>425.9774994864276</c:v>
                </c:pt>
                <c:pt idx="61">
                  <c:v>261.8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22512456"/>
        <c:axId val="-2086739128"/>
      </c:scatterChart>
      <c:valAx>
        <c:axId val="-2122512456"/>
        <c:scaling>
          <c:logBase val="10.0"/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 of PCMs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-2086739128"/>
        <c:crosses val="autoZero"/>
        <c:crossBetween val="midCat"/>
      </c:valAx>
      <c:valAx>
        <c:axId val="-2086739128"/>
        <c:scaling>
          <c:logBase val="10.0"/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-2122512456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Sheet1!$AF$1</c:f>
              <c:strCache>
                <c:ptCount val="1"/>
                <c:pt idx="0">
                  <c:v>Scaled max energy efficiency (bit/nJ)</c:v>
                </c:pt>
              </c:strCache>
            </c:strRef>
          </c:tx>
          <c:spPr>
            <a:ln w="47625">
              <a:noFill/>
            </a:ln>
          </c:spPr>
          <c:xVal>
            <c:numRef>
              <c:f>Sheet1!$J$2:$J$46</c:f>
              <c:numCache>
                <c:formatCode>General</c:formatCode>
                <c:ptCount val="45"/>
                <c:pt idx="0">
                  <c:v>107.0</c:v>
                </c:pt>
                <c:pt idx="1">
                  <c:v>114.0</c:v>
                </c:pt>
                <c:pt idx="2">
                  <c:v>19.0</c:v>
                </c:pt>
                <c:pt idx="3">
                  <c:v>133.0</c:v>
                </c:pt>
                <c:pt idx="4">
                  <c:v>114.0</c:v>
                </c:pt>
                <c:pt idx="5">
                  <c:v>7.0</c:v>
                </c:pt>
                <c:pt idx="6">
                  <c:v>12.0</c:v>
                </c:pt>
                <c:pt idx="7">
                  <c:v>114.0</c:v>
                </c:pt>
                <c:pt idx="8">
                  <c:v>114.0</c:v>
                </c:pt>
                <c:pt idx="9">
                  <c:v>11.0</c:v>
                </c:pt>
                <c:pt idx="10">
                  <c:v>12.0</c:v>
                </c:pt>
                <c:pt idx="11">
                  <c:v>1.0</c:v>
                </c:pt>
                <c:pt idx="12">
                  <c:v>114.0</c:v>
                </c:pt>
                <c:pt idx="13">
                  <c:v>126.0</c:v>
                </c:pt>
                <c:pt idx="14">
                  <c:v>126.0</c:v>
                </c:pt>
                <c:pt idx="15">
                  <c:v>126.0</c:v>
                </c:pt>
                <c:pt idx="16">
                  <c:v>1.0</c:v>
                </c:pt>
                <c:pt idx="17">
                  <c:v>126.0</c:v>
                </c:pt>
                <c:pt idx="18">
                  <c:v>1.0</c:v>
                </c:pt>
                <c:pt idx="19">
                  <c:v>114.0</c:v>
                </c:pt>
                <c:pt idx="20">
                  <c:v>19.0</c:v>
                </c:pt>
                <c:pt idx="21">
                  <c:v>1.0</c:v>
                </c:pt>
                <c:pt idx="22">
                  <c:v>1.0</c:v>
                </c:pt>
                <c:pt idx="23">
                  <c:v>1.0</c:v>
                </c:pt>
                <c:pt idx="24">
                  <c:v>1.0</c:v>
                </c:pt>
                <c:pt idx="25">
                  <c:v>1.0</c:v>
                </c:pt>
                <c:pt idx="26">
                  <c:v>1.0</c:v>
                </c:pt>
                <c:pt idx="27">
                  <c:v>1.0</c:v>
                </c:pt>
                <c:pt idx="28">
                  <c:v>1.0</c:v>
                </c:pt>
                <c:pt idx="29">
                  <c:v>1.0</c:v>
                </c:pt>
                <c:pt idx="30">
                  <c:v>1.0</c:v>
                </c:pt>
                <c:pt idx="31">
                  <c:v>1.0</c:v>
                </c:pt>
                <c:pt idx="32">
                  <c:v>1.0</c:v>
                </c:pt>
                <c:pt idx="33">
                  <c:v>1.0</c:v>
                </c:pt>
                <c:pt idx="34">
                  <c:v>1.0</c:v>
                </c:pt>
                <c:pt idx="35">
                  <c:v>1.0</c:v>
                </c:pt>
                <c:pt idx="36">
                  <c:v>1.0</c:v>
                </c:pt>
                <c:pt idx="37">
                  <c:v>1.0</c:v>
                </c:pt>
                <c:pt idx="38">
                  <c:v>1.0</c:v>
                </c:pt>
                <c:pt idx="39">
                  <c:v>4.0</c:v>
                </c:pt>
                <c:pt idx="40">
                  <c:v>4.0</c:v>
                </c:pt>
                <c:pt idx="41">
                  <c:v>4.0</c:v>
                </c:pt>
                <c:pt idx="42">
                  <c:v>4.0</c:v>
                </c:pt>
                <c:pt idx="43">
                  <c:v>4.0</c:v>
                </c:pt>
                <c:pt idx="44">
                  <c:v>4.0</c:v>
                </c:pt>
              </c:numCache>
            </c:numRef>
          </c:xVal>
          <c:yVal>
            <c:numRef>
              <c:f>Sheet1!$AF$2:$AF$63</c:f>
              <c:numCache>
                <c:formatCode>General</c:formatCode>
                <c:ptCount val="62"/>
                <c:pt idx="0">
                  <c:v>0.0</c:v>
                </c:pt>
                <c:pt idx="1">
                  <c:v>3.667506297229219</c:v>
                </c:pt>
                <c:pt idx="2">
                  <c:v>4.26923076923077</c:v>
                </c:pt>
                <c:pt idx="3">
                  <c:v>5.231066231066231</c:v>
                </c:pt>
                <c:pt idx="4">
                  <c:v>0.550699300699301</c:v>
                </c:pt>
                <c:pt idx="5">
                  <c:v>0.492620467207507</c:v>
                </c:pt>
                <c:pt idx="6">
                  <c:v>0.0</c:v>
                </c:pt>
                <c:pt idx="7">
                  <c:v>0.0</c:v>
                </c:pt>
                <c:pt idx="8">
                  <c:v>0.0</c:v>
                </c:pt>
                <c:pt idx="9">
                  <c:v>0.0</c:v>
                </c:pt>
                <c:pt idx="10">
                  <c:v>0.0</c:v>
                </c:pt>
                <c:pt idx="11">
                  <c:v>0.0</c:v>
                </c:pt>
                <c:pt idx="12">
                  <c:v>4.381694255111976</c:v>
                </c:pt>
                <c:pt idx="13">
                  <c:v>0.543493889288282</c:v>
                </c:pt>
                <c:pt idx="14">
                  <c:v>0.463101398601399</c:v>
                </c:pt>
                <c:pt idx="15">
                  <c:v>3.377110694183865</c:v>
                </c:pt>
                <c:pt idx="16">
                  <c:v>5.594405594405594</c:v>
                </c:pt>
                <c:pt idx="17">
                  <c:v>0.0</c:v>
                </c:pt>
                <c:pt idx="18">
                  <c:v>0.0</c:v>
                </c:pt>
                <c:pt idx="19">
                  <c:v>0.0</c:v>
                </c:pt>
                <c:pt idx="20">
                  <c:v>1.158699808795411</c:v>
                </c:pt>
                <c:pt idx="21">
                  <c:v>1.783723522853958</c:v>
                </c:pt>
                <c:pt idx="22">
                  <c:v>52.47950019523623</c:v>
                </c:pt>
                <c:pt idx="23">
                  <c:v>37.52617618316348</c:v>
                </c:pt>
                <c:pt idx="24">
                  <c:v>38.79347669216337</c:v>
                </c:pt>
                <c:pt idx="25">
                  <c:v>29.96655518394649</c:v>
                </c:pt>
                <c:pt idx="26">
                  <c:v>37.45819397993311</c:v>
                </c:pt>
                <c:pt idx="27">
                  <c:v>4.520534122632942</c:v>
                </c:pt>
                <c:pt idx="28">
                  <c:v>13.64813404417365</c:v>
                </c:pt>
                <c:pt idx="29">
                  <c:v>11.25734208625185</c:v>
                </c:pt>
                <c:pt idx="30">
                  <c:v>11.34069550359143</c:v>
                </c:pt>
                <c:pt idx="31">
                  <c:v>10.54676004943794</c:v>
                </c:pt>
                <c:pt idx="32">
                  <c:v>11.06309420916163</c:v>
                </c:pt>
                <c:pt idx="33">
                  <c:v>0.0</c:v>
                </c:pt>
                <c:pt idx="34">
                  <c:v>0.0</c:v>
                </c:pt>
                <c:pt idx="35">
                  <c:v>0.0</c:v>
                </c:pt>
                <c:pt idx="36">
                  <c:v>0.0</c:v>
                </c:pt>
                <c:pt idx="37">
                  <c:v>0.0</c:v>
                </c:pt>
                <c:pt idx="38">
                  <c:v>47.66599126169439</c:v>
                </c:pt>
                <c:pt idx="39">
                  <c:v>47.74791473586654</c:v>
                </c:pt>
                <c:pt idx="40">
                  <c:v>0.0</c:v>
                </c:pt>
                <c:pt idx="41">
                  <c:v>19.55719557195572</c:v>
                </c:pt>
                <c:pt idx="42">
                  <c:v>23.10374891020052</c:v>
                </c:pt>
                <c:pt idx="43">
                  <c:v>11.06291502532358</c:v>
                </c:pt>
                <c:pt idx="44">
                  <c:v>23.33333333333333</c:v>
                </c:pt>
                <c:pt idx="45">
                  <c:v>0.0</c:v>
                </c:pt>
                <c:pt idx="46">
                  <c:v>74.42020665901263</c:v>
                </c:pt>
                <c:pt idx="47">
                  <c:v>88.49557522123893</c:v>
                </c:pt>
                <c:pt idx="48">
                  <c:v>53.19148936170212</c:v>
                </c:pt>
                <c:pt idx="49">
                  <c:v>0.0</c:v>
                </c:pt>
                <c:pt idx="50">
                  <c:v>0.0</c:v>
                </c:pt>
                <c:pt idx="51">
                  <c:v>2.96551724137931</c:v>
                </c:pt>
                <c:pt idx="52">
                  <c:v>1.518518518518519</c:v>
                </c:pt>
                <c:pt idx="53">
                  <c:v>2.035460992907801</c:v>
                </c:pt>
                <c:pt idx="54">
                  <c:v>26.68613375512025</c:v>
                </c:pt>
                <c:pt idx="55">
                  <c:v>25.41981649258468</c:v>
                </c:pt>
                <c:pt idx="56">
                  <c:v>68.49689271324182</c:v>
                </c:pt>
                <c:pt idx="57">
                  <c:v>17.03571428571428</c:v>
                </c:pt>
                <c:pt idx="58">
                  <c:v>10.38239502639759</c:v>
                </c:pt>
                <c:pt idx="59">
                  <c:v>0.0</c:v>
                </c:pt>
                <c:pt idx="60">
                  <c:v>1.141258741258741</c:v>
                </c:pt>
                <c:pt idx="61">
                  <c:v>7.64911304347826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084861016"/>
        <c:axId val="-2128692360"/>
      </c:scatterChart>
      <c:valAx>
        <c:axId val="-2084861016"/>
        <c:scaling>
          <c:logBase val="10.0"/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 of PCMs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-2128692360"/>
        <c:crosses val="autoZero"/>
        <c:crossBetween val="midCat"/>
      </c:valAx>
      <c:valAx>
        <c:axId val="-2128692360"/>
        <c:scaling>
          <c:logBase val="10.0"/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-2084861016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Scaled min energy efficiency (bit/nJ)</c:v>
                </c:pt>
              </c:strCache>
            </c:strRef>
          </c:tx>
          <c:spPr>
            <a:ln w="47625">
              <a:noFill/>
            </a:ln>
          </c:spPr>
          <c:xVal>
            <c:numRef>
              <c:f>Sheet1!$J$2:$J$63</c:f>
              <c:numCache>
                <c:formatCode>General</c:formatCode>
                <c:ptCount val="62"/>
                <c:pt idx="0">
                  <c:v>107.0</c:v>
                </c:pt>
                <c:pt idx="1">
                  <c:v>114.0</c:v>
                </c:pt>
                <c:pt idx="2">
                  <c:v>19.0</c:v>
                </c:pt>
                <c:pt idx="3">
                  <c:v>133.0</c:v>
                </c:pt>
                <c:pt idx="4">
                  <c:v>114.0</c:v>
                </c:pt>
                <c:pt idx="5">
                  <c:v>7.0</c:v>
                </c:pt>
                <c:pt idx="6">
                  <c:v>12.0</c:v>
                </c:pt>
                <c:pt idx="7">
                  <c:v>114.0</c:v>
                </c:pt>
                <c:pt idx="8">
                  <c:v>114.0</c:v>
                </c:pt>
                <c:pt idx="9">
                  <c:v>11.0</c:v>
                </c:pt>
                <c:pt idx="10">
                  <c:v>12.0</c:v>
                </c:pt>
                <c:pt idx="11">
                  <c:v>1.0</c:v>
                </c:pt>
                <c:pt idx="12">
                  <c:v>114.0</c:v>
                </c:pt>
                <c:pt idx="13">
                  <c:v>126.0</c:v>
                </c:pt>
                <c:pt idx="14">
                  <c:v>126.0</c:v>
                </c:pt>
                <c:pt idx="15">
                  <c:v>126.0</c:v>
                </c:pt>
                <c:pt idx="16">
                  <c:v>1.0</c:v>
                </c:pt>
                <c:pt idx="17">
                  <c:v>126.0</c:v>
                </c:pt>
                <c:pt idx="18">
                  <c:v>1.0</c:v>
                </c:pt>
                <c:pt idx="19">
                  <c:v>114.0</c:v>
                </c:pt>
                <c:pt idx="20">
                  <c:v>19.0</c:v>
                </c:pt>
                <c:pt idx="21">
                  <c:v>1.0</c:v>
                </c:pt>
                <c:pt idx="22">
                  <c:v>1.0</c:v>
                </c:pt>
                <c:pt idx="23">
                  <c:v>1.0</c:v>
                </c:pt>
                <c:pt idx="24">
                  <c:v>1.0</c:v>
                </c:pt>
                <c:pt idx="25">
                  <c:v>1.0</c:v>
                </c:pt>
                <c:pt idx="26">
                  <c:v>1.0</c:v>
                </c:pt>
                <c:pt idx="27">
                  <c:v>1.0</c:v>
                </c:pt>
                <c:pt idx="28">
                  <c:v>1.0</c:v>
                </c:pt>
                <c:pt idx="29">
                  <c:v>1.0</c:v>
                </c:pt>
                <c:pt idx="30">
                  <c:v>1.0</c:v>
                </c:pt>
                <c:pt idx="31">
                  <c:v>1.0</c:v>
                </c:pt>
                <c:pt idx="32">
                  <c:v>1.0</c:v>
                </c:pt>
                <c:pt idx="33">
                  <c:v>1.0</c:v>
                </c:pt>
                <c:pt idx="34">
                  <c:v>1.0</c:v>
                </c:pt>
                <c:pt idx="35">
                  <c:v>1.0</c:v>
                </c:pt>
                <c:pt idx="36">
                  <c:v>1.0</c:v>
                </c:pt>
                <c:pt idx="37">
                  <c:v>1.0</c:v>
                </c:pt>
                <c:pt idx="38">
                  <c:v>1.0</c:v>
                </c:pt>
                <c:pt idx="39">
                  <c:v>4.0</c:v>
                </c:pt>
                <c:pt idx="40">
                  <c:v>4.0</c:v>
                </c:pt>
                <c:pt idx="41">
                  <c:v>4.0</c:v>
                </c:pt>
                <c:pt idx="42">
                  <c:v>4.0</c:v>
                </c:pt>
                <c:pt idx="43">
                  <c:v>4.0</c:v>
                </c:pt>
                <c:pt idx="44">
                  <c:v>4.0</c:v>
                </c:pt>
                <c:pt idx="45">
                  <c:v>1.0</c:v>
                </c:pt>
                <c:pt idx="46">
                  <c:v>4.0</c:v>
                </c:pt>
                <c:pt idx="47">
                  <c:v>1.0</c:v>
                </c:pt>
                <c:pt idx="48">
                  <c:v>1.0</c:v>
                </c:pt>
                <c:pt idx="49">
                  <c:v>114.0</c:v>
                </c:pt>
                <c:pt idx="50">
                  <c:v>12.0</c:v>
                </c:pt>
                <c:pt idx="51">
                  <c:v>23.0</c:v>
                </c:pt>
                <c:pt idx="52">
                  <c:v>114.0</c:v>
                </c:pt>
                <c:pt idx="53">
                  <c:v>114.0</c:v>
                </c:pt>
                <c:pt idx="54">
                  <c:v>1.0</c:v>
                </c:pt>
                <c:pt idx="55">
                  <c:v>1.0</c:v>
                </c:pt>
                <c:pt idx="56">
                  <c:v>1.0</c:v>
                </c:pt>
                <c:pt idx="57">
                  <c:v>1.0</c:v>
                </c:pt>
                <c:pt idx="58">
                  <c:v>1.0</c:v>
                </c:pt>
                <c:pt idx="59">
                  <c:v>6.0</c:v>
                </c:pt>
                <c:pt idx="60">
                  <c:v>114.0</c:v>
                </c:pt>
                <c:pt idx="61">
                  <c:v>114.0</c:v>
                </c:pt>
              </c:numCache>
            </c:numRef>
          </c:xVal>
          <c:yVal>
            <c:numRef>
              <c:f>Sheet1!$AE$2:$AE$63</c:f>
              <c:numCache>
                <c:formatCode>General</c:formatCode>
                <c:ptCount val="62"/>
                <c:pt idx="0">
                  <c:v>0.0</c:v>
                </c:pt>
                <c:pt idx="1">
                  <c:v>2.403022670025189</c:v>
                </c:pt>
                <c:pt idx="2">
                  <c:v>1.153846153846154</c:v>
                </c:pt>
                <c:pt idx="3">
                  <c:v>0.916839916839917</c:v>
                </c:pt>
                <c:pt idx="4">
                  <c:v>0.330551801140036</c:v>
                </c:pt>
                <c:pt idx="5">
                  <c:v>0.281497409832861</c:v>
                </c:pt>
                <c:pt idx="6">
                  <c:v>0.0</c:v>
                </c:pt>
                <c:pt idx="7">
                  <c:v>0.0</c:v>
                </c:pt>
                <c:pt idx="8">
                  <c:v>0.0</c:v>
                </c:pt>
                <c:pt idx="9">
                  <c:v>0.0</c:v>
                </c:pt>
                <c:pt idx="10">
                  <c:v>0.0</c:v>
                </c:pt>
                <c:pt idx="11">
                  <c:v>0.0</c:v>
                </c:pt>
                <c:pt idx="12">
                  <c:v>1.460637779941577</c:v>
                </c:pt>
                <c:pt idx="13">
                  <c:v>0.32622682430269</c:v>
                </c:pt>
                <c:pt idx="14">
                  <c:v>0.277972027972028</c:v>
                </c:pt>
                <c:pt idx="15">
                  <c:v>2.027077247409282</c:v>
                </c:pt>
                <c:pt idx="16">
                  <c:v>5.594405594405594</c:v>
                </c:pt>
                <c:pt idx="17">
                  <c:v>0.0</c:v>
                </c:pt>
                <c:pt idx="18">
                  <c:v>0.0</c:v>
                </c:pt>
                <c:pt idx="19">
                  <c:v>0.0</c:v>
                </c:pt>
                <c:pt idx="20">
                  <c:v>1.158699808795411</c:v>
                </c:pt>
                <c:pt idx="21">
                  <c:v>1.783723522853958</c:v>
                </c:pt>
                <c:pt idx="22">
                  <c:v>52.47950019523623</c:v>
                </c:pt>
                <c:pt idx="23">
                  <c:v>37.52617618316348</c:v>
                </c:pt>
                <c:pt idx="24">
                  <c:v>38.79347669216337</c:v>
                </c:pt>
                <c:pt idx="25">
                  <c:v>29.96655518394649</c:v>
                </c:pt>
                <c:pt idx="26">
                  <c:v>37.45819397993311</c:v>
                </c:pt>
                <c:pt idx="27">
                  <c:v>4.520534122632942</c:v>
                </c:pt>
                <c:pt idx="28">
                  <c:v>13.64813404417365</c:v>
                </c:pt>
                <c:pt idx="29">
                  <c:v>11.25734208625185</c:v>
                </c:pt>
                <c:pt idx="30">
                  <c:v>11.34069550359143</c:v>
                </c:pt>
                <c:pt idx="31">
                  <c:v>10.54676004943794</c:v>
                </c:pt>
                <c:pt idx="32">
                  <c:v>11.06309420916163</c:v>
                </c:pt>
                <c:pt idx="33">
                  <c:v>0.0</c:v>
                </c:pt>
                <c:pt idx="34">
                  <c:v>0.0</c:v>
                </c:pt>
                <c:pt idx="35">
                  <c:v>0.0</c:v>
                </c:pt>
                <c:pt idx="36">
                  <c:v>0.0</c:v>
                </c:pt>
                <c:pt idx="37">
                  <c:v>0.0</c:v>
                </c:pt>
                <c:pt idx="38">
                  <c:v>47.66599126169439</c:v>
                </c:pt>
                <c:pt idx="39">
                  <c:v>29.38333214514865</c:v>
                </c:pt>
                <c:pt idx="40">
                  <c:v>0.0</c:v>
                </c:pt>
                <c:pt idx="41">
                  <c:v>12.03519727504967</c:v>
                </c:pt>
                <c:pt idx="42">
                  <c:v>14.21769163704647</c:v>
                </c:pt>
                <c:pt idx="43">
                  <c:v>6.640405177265054</c:v>
                </c:pt>
                <c:pt idx="44">
                  <c:v>14.35897435897436</c:v>
                </c:pt>
                <c:pt idx="45">
                  <c:v>0.0</c:v>
                </c:pt>
                <c:pt idx="46">
                  <c:v>45.79705025170007</c:v>
                </c:pt>
                <c:pt idx="47">
                  <c:v>88.49557522123893</c:v>
                </c:pt>
                <c:pt idx="48">
                  <c:v>53.19148936170212</c:v>
                </c:pt>
                <c:pt idx="49">
                  <c:v>0.0</c:v>
                </c:pt>
                <c:pt idx="50">
                  <c:v>0.0</c:v>
                </c:pt>
                <c:pt idx="51">
                  <c:v>1.617554858934169</c:v>
                </c:pt>
                <c:pt idx="52">
                  <c:v>0.911475701391668</c:v>
                </c:pt>
                <c:pt idx="53">
                  <c:v>1.75886524822695</c:v>
                </c:pt>
                <c:pt idx="54">
                  <c:v>2.648335158372876</c:v>
                </c:pt>
                <c:pt idx="55">
                  <c:v>2.527554965664493</c:v>
                </c:pt>
                <c:pt idx="56">
                  <c:v>3.400942429829953</c:v>
                </c:pt>
                <c:pt idx="57">
                  <c:v>17.03571428571428</c:v>
                </c:pt>
                <c:pt idx="58">
                  <c:v>10.38239502639759</c:v>
                </c:pt>
                <c:pt idx="59">
                  <c:v>0.0</c:v>
                </c:pt>
                <c:pt idx="60">
                  <c:v>0.685029256457828</c:v>
                </c:pt>
                <c:pt idx="61">
                  <c:v>4.591304347826087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081537016"/>
        <c:axId val="-2081752840"/>
      </c:scatterChart>
      <c:valAx>
        <c:axId val="-2081537016"/>
        <c:scaling>
          <c:logBase val="10.0"/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 of PCMs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-2081752840"/>
        <c:crosses val="autoZero"/>
        <c:crossBetween val="midCat"/>
      </c:valAx>
      <c:valAx>
        <c:axId val="-2081752840"/>
        <c:scaling>
          <c:logBase val="10.0"/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-2081537016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4" Type="http://schemas.openxmlformats.org/officeDocument/2006/relationships/chart" Target="../charts/chart4.xml"/><Relationship Id="rId5" Type="http://schemas.openxmlformats.org/officeDocument/2006/relationships/chart" Target="../charts/chart5.xml"/><Relationship Id="rId6" Type="http://schemas.openxmlformats.org/officeDocument/2006/relationships/chart" Target="../charts/chart6.xml"/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33</xdr:col>
      <xdr:colOff>88900</xdr:colOff>
      <xdr:row>16</xdr:row>
      <xdr:rowOff>76200</xdr:rowOff>
    </xdr:from>
    <xdr:to>
      <xdr:col>38</xdr:col>
      <xdr:colOff>533400</xdr:colOff>
      <xdr:row>30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33</xdr:col>
      <xdr:colOff>88900</xdr:colOff>
      <xdr:row>1</xdr:row>
      <xdr:rowOff>76200</xdr:rowOff>
    </xdr:from>
    <xdr:to>
      <xdr:col>38</xdr:col>
      <xdr:colOff>533400</xdr:colOff>
      <xdr:row>15</xdr:row>
      <xdr:rowOff>152400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33</xdr:col>
      <xdr:colOff>177800</xdr:colOff>
      <xdr:row>31</xdr:row>
      <xdr:rowOff>88900</xdr:rowOff>
    </xdr:from>
    <xdr:to>
      <xdr:col>38</xdr:col>
      <xdr:colOff>622300</xdr:colOff>
      <xdr:row>45</xdr:row>
      <xdr:rowOff>165100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33</xdr:col>
      <xdr:colOff>215900</xdr:colOff>
      <xdr:row>46</xdr:row>
      <xdr:rowOff>152400</xdr:rowOff>
    </xdr:from>
    <xdr:to>
      <xdr:col>38</xdr:col>
      <xdr:colOff>660400</xdr:colOff>
      <xdr:row>60</xdr:row>
      <xdr:rowOff>38100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33</xdr:col>
      <xdr:colOff>241300</xdr:colOff>
      <xdr:row>61</xdr:row>
      <xdr:rowOff>12700</xdr:rowOff>
    </xdr:from>
    <xdr:to>
      <xdr:col>38</xdr:col>
      <xdr:colOff>685800</xdr:colOff>
      <xdr:row>75</xdr:row>
      <xdr:rowOff>88900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33</xdr:col>
      <xdr:colOff>260350</xdr:colOff>
      <xdr:row>76</xdr:row>
      <xdr:rowOff>25406</xdr:rowOff>
    </xdr:from>
    <xdr:to>
      <xdr:col>38</xdr:col>
      <xdr:colOff>704850</xdr:colOff>
      <xdr:row>90</xdr:row>
      <xdr:rowOff>101606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63"/>
  <sheetViews>
    <sheetView tabSelected="1" topLeftCell="V1" workbookViewId="0">
      <pane ySplit="1760" activePane="bottomLeft"/>
      <selection activeCell="J1" activeCellId="1" sqref="AE1:AE1048576 J1:J1048576"/>
      <selection pane="bottomLeft" activeCell="AF77" sqref="AF77"/>
    </sheetView>
  </sheetViews>
  <sheetFormatPr baseColWidth="10" defaultRowHeight="15" x14ac:dyDescent="0"/>
  <cols>
    <col min="1" max="1" width="59.5" customWidth="1"/>
    <col min="3" max="3" width="18.33203125" bestFit="1" customWidth="1"/>
  </cols>
  <sheetData>
    <row r="1" spans="1:33" ht="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7</v>
      </c>
      <c r="H1" s="1" t="s">
        <v>8</v>
      </c>
      <c r="I1" s="1" t="s">
        <v>6</v>
      </c>
      <c r="J1" s="1" t="s">
        <v>46</v>
      </c>
      <c r="K1" s="1" t="s">
        <v>9</v>
      </c>
      <c r="L1" s="1" t="s">
        <v>33</v>
      </c>
      <c r="M1" s="1" t="s">
        <v>32</v>
      </c>
      <c r="N1" s="1" t="s">
        <v>30</v>
      </c>
      <c r="O1" s="1" t="s">
        <v>31</v>
      </c>
      <c r="P1" s="1" t="s">
        <v>47</v>
      </c>
      <c r="Q1" s="1" t="s">
        <v>48</v>
      </c>
      <c r="R1" s="1" t="s">
        <v>19</v>
      </c>
      <c r="S1" s="1" t="s">
        <v>34</v>
      </c>
      <c r="T1" s="1" t="s">
        <v>35</v>
      </c>
      <c r="U1" s="1" t="s">
        <v>25</v>
      </c>
      <c r="V1" s="1" t="s">
        <v>61</v>
      </c>
      <c r="W1" s="1" t="s">
        <v>62</v>
      </c>
      <c r="X1" s="1" t="s">
        <v>63</v>
      </c>
      <c r="Y1" s="1" t="s">
        <v>64</v>
      </c>
      <c r="Z1" s="1" t="s">
        <v>65</v>
      </c>
      <c r="AA1" s="1" t="s">
        <v>66</v>
      </c>
      <c r="AB1" s="1" t="s">
        <v>67</v>
      </c>
      <c r="AC1" s="1" t="s">
        <v>68</v>
      </c>
      <c r="AD1" s="1" t="s">
        <v>69</v>
      </c>
      <c r="AE1" s="1" t="s">
        <v>70</v>
      </c>
      <c r="AF1" s="1" t="s">
        <v>71</v>
      </c>
      <c r="AG1">
        <v>65</v>
      </c>
    </row>
    <row r="2" spans="1:33">
      <c r="A2" t="s">
        <v>13</v>
      </c>
      <c r="B2" t="s">
        <v>10</v>
      </c>
      <c r="C2" t="s">
        <v>11</v>
      </c>
      <c r="D2">
        <v>0.5</v>
      </c>
      <c r="E2">
        <v>0.75</v>
      </c>
      <c r="F2">
        <v>3</v>
      </c>
      <c r="G2">
        <v>576</v>
      </c>
      <c r="H2">
        <v>2304</v>
      </c>
      <c r="I2">
        <v>22</v>
      </c>
      <c r="J2">
        <v>107</v>
      </c>
      <c r="K2">
        <v>40</v>
      </c>
      <c r="L2" s="3">
        <f>N2*D2</f>
        <v>235</v>
      </c>
      <c r="M2" s="3">
        <f>O2*E2</f>
        <v>1670.25</v>
      </c>
      <c r="N2">
        <v>470</v>
      </c>
      <c r="O2">
        <v>2227</v>
      </c>
      <c r="R2">
        <v>2.2599999999999998</v>
      </c>
      <c r="U2" t="s">
        <v>12</v>
      </c>
      <c r="V2" s="3">
        <f>L2*$K2/$AG$1</f>
        <v>144.61538461538461</v>
      </c>
      <c r="W2" s="3">
        <f>M2*$K2/$AG$1</f>
        <v>1027.8461538461538</v>
      </c>
      <c r="X2" s="3">
        <f>N2*$K2/$AG$1</f>
        <v>289.23076923076923</v>
      </c>
      <c r="Y2" s="3">
        <f>O2*$K2/$AG$1</f>
        <v>1370.4615384615386</v>
      </c>
      <c r="Z2" s="3">
        <f>P2*$AG$1/$K2</f>
        <v>0</v>
      </c>
      <c r="AA2" s="3">
        <f>Q2*$AG$1/$K2</f>
        <v>0</v>
      </c>
      <c r="AB2" s="3">
        <f>R2*$AG$1^2/$K2^2</f>
        <v>5.9678125</v>
      </c>
      <c r="AC2" s="3">
        <f>V2/AB2</f>
        <v>24.232561699179492</v>
      </c>
      <c r="AD2" s="3">
        <f>W2/AB2</f>
        <v>172.2316433108704</v>
      </c>
      <c r="AE2" s="3" t="e">
        <f>V2/T2</f>
        <v>#DIV/0!</v>
      </c>
      <c r="AF2" s="3" t="e">
        <f>W2/T2</f>
        <v>#DIV/0!</v>
      </c>
    </row>
    <row r="3" spans="1:33">
      <c r="A3" t="s">
        <v>14</v>
      </c>
      <c r="B3" t="s">
        <v>10</v>
      </c>
      <c r="C3" t="s">
        <v>15</v>
      </c>
      <c r="D3">
        <v>0.5</v>
      </c>
      <c r="E3">
        <v>0.83299999999999996</v>
      </c>
      <c r="F3">
        <v>4</v>
      </c>
      <c r="G3">
        <v>576</v>
      </c>
      <c r="H3">
        <v>2304</v>
      </c>
      <c r="I3">
        <v>19</v>
      </c>
      <c r="J3">
        <v>114</v>
      </c>
      <c r="K3">
        <v>130</v>
      </c>
      <c r="L3">
        <v>477</v>
      </c>
      <c r="M3">
        <v>728</v>
      </c>
      <c r="N3">
        <v>847</v>
      </c>
      <c r="O3">
        <v>955</v>
      </c>
      <c r="R3">
        <v>3.03</v>
      </c>
      <c r="S3">
        <v>342</v>
      </c>
      <c r="T3">
        <v>397</v>
      </c>
      <c r="U3" t="s">
        <v>16</v>
      </c>
      <c r="V3" s="3">
        <f>L3*$K3/$AG$1</f>
        <v>954</v>
      </c>
      <c r="W3" s="3">
        <f>M3*$K3/$AG$1</f>
        <v>1456</v>
      </c>
      <c r="X3" s="3">
        <f>N3*$K3/$AG$1</f>
        <v>1694</v>
      </c>
      <c r="Y3" s="3">
        <f>O3*$K3/$AG$1</f>
        <v>1910</v>
      </c>
      <c r="Z3" s="3">
        <f>P3*$AG$1/$K3</f>
        <v>0</v>
      </c>
      <c r="AA3" s="3">
        <f>Q3*$AG$1/$K3</f>
        <v>0</v>
      </c>
      <c r="AB3" s="3">
        <f>R3*$AG$1^2/$K3^2</f>
        <v>0.75749999999999995</v>
      </c>
      <c r="AC3" s="3">
        <f t="shared" ref="AC3:AC46" si="0">V3/AB3</f>
        <v>1259.4059405940595</v>
      </c>
      <c r="AD3" s="3">
        <f t="shared" ref="AD3:AD47" si="1">W3/AB3</f>
        <v>1922.1122112211222</v>
      </c>
      <c r="AE3" s="3">
        <f t="shared" ref="AE3:AE63" si="2">V3/T3</f>
        <v>2.4030226700251891</v>
      </c>
      <c r="AF3" s="3">
        <f t="shared" ref="AF3:AF46" si="3">W3/T3</f>
        <v>3.6675062972292189</v>
      </c>
    </row>
    <row r="4" spans="1:33">
      <c r="A4" t="s">
        <v>20</v>
      </c>
      <c r="B4" t="s">
        <v>10</v>
      </c>
      <c r="C4" t="s">
        <v>15</v>
      </c>
      <c r="D4">
        <v>0.5</v>
      </c>
      <c r="E4">
        <v>0.5</v>
      </c>
      <c r="F4">
        <v>1</v>
      </c>
      <c r="G4">
        <v>576</v>
      </c>
      <c r="H4">
        <v>2304</v>
      </c>
      <c r="I4">
        <v>19</v>
      </c>
      <c r="J4">
        <v>19</v>
      </c>
      <c r="K4">
        <v>130</v>
      </c>
      <c r="L4" s="3">
        <f>N4*D4</f>
        <v>30</v>
      </c>
      <c r="M4" s="3">
        <f>O4*E4</f>
        <v>111</v>
      </c>
      <c r="N4">
        <v>60</v>
      </c>
      <c r="O4">
        <v>222</v>
      </c>
      <c r="R4">
        <v>8.2899999999999991</v>
      </c>
      <c r="T4">
        <v>52</v>
      </c>
      <c r="U4" t="s">
        <v>16</v>
      </c>
      <c r="V4" s="3">
        <f>L4*$K4/$AG$1</f>
        <v>60</v>
      </c>
      <c r="W4" s="3">
        <f>M4*$K4/$AG$1</f>
        <v>222</v>
      </c>
      <c r="X4" s="3">
        <f>N4*$K4/$AG$1</f>
        <v>120</v>
      </c>
      <c r="Y4" s="3">
        <f>O4*$K4/$AG$1</f>
        <v>444</v>
      </c>
      <c r="Z4" s="3">
        <f>P4*$AG$1/$K4</f>
        <v>0</v>
      </c>
      <c r="AA4" s="3">
        <f>Q4*$AG$1/$K4</f>
        <v>0</v>
      </c>
      <c r="AB4" s="3">
        <f>R4*$AG$1^2/$K4^2</f>
        <v>2.0724999999999998</v>
      </c>
      <c r="AC4" s="3">
        <f t="shared" si="0"/>
        <v>28.950542822677928</v>
      </c>
      <c r="AD4" s="3">
        <f t="shared" si="1"/>
        <v>107.11700844390833</v>
      </c>
      <c r="AE4" s="3">
        <f t="shared" si="2"/>
        <v>1.1538461538461537</v>
      </c>
      <c r="AF4" s="3">
        <f t="shared" si="3"/>
        <v>4.2692307692307692</v>
      </c>
    </row>
    <row r="5" spans="1:33">
      <c r="A5" t="s">
        <v>21</v>
      </c>
      <c r="B5" t="s">
        <v>10</v>
      </c>
      <c r="C5" t="s">
        <v>17</v>
      </c>
      <c r="D5">
        <v>0.5</v>
      </c>
      <c r="E5">
        <v>0.83299999999999996</v>
      </c>
      <c r="F5">
        <v>4</v>
      </c>
      <c r="G5">
        <v>336</v>
      </c>
      <c r="H5">
        <v>8640</v>
      </c>
      <c r="I5">
        <v>24</v>
      </c>
      <c r="J5">
        <f>114+12+7</f>
        <v>133</v>
      </c>
      <c r="K5">
        <v>90</v>
      </c>
      <c r="L5">
        <v>343</v>
      </c>
      <c r="M5">
        <v>1957</v>
      </c>
      <c r="R5">
        <v>5.53</v>
      </c>
      <c r="S5">
        <v>228</v>
      </c>
      <c r="T5">
        <v>518</v>
      </c>
      <c r="U5" t="s">
        <v>18</v>
      </c>
      <c r="V5" s="3">
        <f>L5*$K5/$AG$1</f>
        <v>474.92307692307691</v>
      </c>
      <c r="W5" s="3">
        <f>M5*$K5/$AG$1</f>
        <v>2709.6923076923076</v>
      </c>
      <c r="X5" s="3">
        <f>N5*$K5/$AG$1</f>
        <v>0</v>
      </c>
      <c r="Y5" s="3">
        <f>O5*$K5/$AG$1</f>
        <v>0</v>
      </c>
      <c r="Z5" s="3">
        <f>P5*$AG$1/$K5</f>
        <v>0</v>
      </c>
      <c r="AA5" s="3">
        <f>Q5*$AG$1/$K5</f>
        <v>0</v>
      </c>
      <c r="AB5" s="3">
        <f>R5*$AG$1^2/$K5^2</f>
        <v>2.8844753086419752</v>
      </c>
      <c r="AC5" s="3">
        <f t="shared" si="0"/>
        <v>164.64799525244436</v>
      </c>
      <c r="AD5" s="3">
        <f t="shared" si="1"/>
        <v>939.40561722750328</v>
      </c>
      <c r="AE5" s="3">
        <f t="shared" si="2"/>
        <v>0.91683991683991684</v>
      </c>
      <c r="AF5" s="3">
        <f t="shared" si="3"/>
        <v>5.2310662310662313</v>
      </c>
    </row>
    <row r="6" spans="1:33">
      <c r="A6" t="s">
        <v>22</v>
      </c>
      <c r="B6" t="s">
        <v>10</v>
      </c>
      <c r="C6" t="s">
        <v>15</v>
      </c>
      <c r="D6">
        <v>0.5</v>
      </c>
      <c r="E6">
        <v>0.83299999999999996</v>
      </c>
      <c r="F6">
        <v>4</v>
      </c>
      <c r="G6">
        <v>576</v>
      </c>
      <c r="H6">
        <v>2304</v>
      </c>
      <c r="I6">
        <v>19</v>
      </c>
      <c r="J6">
        <v>114</v>
      </c>
      <c r="K6">
        <v>90</v>
      </c>
      <c r="L6" s="3">
        <f>M6*D6/E6</f>
        <v>63.025210084033617</v>
      </c>
      <c r="M6">
        <v>105</v>
      </c>
      <c r="R6">
        <v>6.25</v>
      </c>
      <c r="T6">
        <v>264</v>
      </c>
      <c r="U6" t="s">
        <v>16</v>
      </c>
      <c r="V6" s="3">
        <f>L6*$K6/$AG$1</f>
        <v>87.265675500969621</v>
      </c>
      <c r="W6" s="3">
        <f>M6*$K6/$AG$1</f>
        <v>145.38461538461539</v>
      </c>
      <c r="X6" s="3">
        <f>N6*$K6/$AG$1</f>
        <v>0</v>
      </c>
      <c r="Y6" s="3">
        <f>O6*$K6/$AG$1</f>
        <v>0</v>
      </c>
      <c r="Z6" s="3">
        <f>P6*$AG$1/$K6</f>
        <v>0</v>
      </c>
      <c r="AA6" s="3">
        <f>Q6*$AG$1/$K6</f>
        <v>0</v>
      </c>
      <c r="AB6" s="3">
        <f>R6*$AG$1^2/$K6^2</f>
        <v>3.2600308641975309</v>
      </c>
      <c r="AC6" s="3">
        <f t="shared" si="0"/>
        <v>26.768358686214587</v>
      </c>
      <c r="AD6" s="3">
        <f t="shared" si="1"/>
        <v>44.596085571233502</v>
      </c>
      <c r="AE6" s="3">
        <f t="shared" si="2"/>
        <v>0.33055180114003646</v>
      </c>
      <c r="AF6" s="3">
        <f t="shared" si="3"/>
        <v>0.55069930069930073</v>
      </c>
    </row>
    <row r="7" spans="1:33">
      <c r="A7" t="s">
        <v>23</v>
      </c>
      <c r="B7" t="s">
        <v>10</v>
      </c>
      <c r="D7">
        <v>0.5</v>
      </c>
      <c r="E7">
        <v>0.875</v>
      </c>
      <c r="F7">
        <v>7</v>
      </c>
      <c r="G7">
        <v>2048</v>
      </c>
      <c r="H7">
        <v>2048</v>
      </c>
      <c r="I7">
        <v>1</v>
      </c>
      <c r="J7">
        <v>7</v>
      </c>
      <c r="K7">
        <v>180</v>
      </c>
      <c r="L7" s="3">
        <f>O7*D7</f>
        <v>80</v>
      </c>
      <c r="M7" s="3">
        <f>O7*E7</f>
        <v>140</v>
      </c>
      <c r="O7">
        <v>160</v>
      </c>
      <c r="R7">
        <v>14.3</v>
      </c>
      <c r="T7">
        <v>787</v>
      </c>
      <c r="U7" t="s">
        <v>16</v>
      </c>
      <c r="V7" s="3">
        <f>L7*$K7/$AG$1</f>
        <v>221.53846153846155</v>
      </c>
      <c r="W7" s="3">
        <f>M7*$K7/$AG$1</f>
        <v>387.69230769230768</v>
      </c>
      <c r="X7" s="3">
        <f>N7*$K7/$AG$1</f>
        <v>0</v>
      </c>
      <c r="Y7" s="3">
        <f>O7*$K7/$AG$1</f>
        <v>443.07692307692309</v>
      </c>
      <c r="Z7" s="3">
        <f>P7*$AG$1/$K7</f>
        <v>0</v>
      </c>
      <c r="AA7" s="3">
        <f>Q7*$AG$1/$K7</f>
        <v>0</v>
      </c>
      <c r="AB7" s="3">
        <f>R7*$AG$1^2/$K7^2</f>
        <v>1.8647376543209877</v>
      </c>
      <c r="AC7" s="3">
        <f t="shared" si="0"/>
        <v>118.80409076585681</v>
      </c>
      <c r="AD7" s="3">
        <f t="shared" si="1"/>
        <v>207.90715884024939</v>
      </c>
      <c r="AE7" s="3">
        <f t="shared" si="2"/>
        <v>0.28149740983286092</v>
      </c>
      <c r="AF7" s="3">
        <f t="shared" si="3"/>
        <v>0.49262046720750657</v>
      </c>
    </row>
    <row r="8" spans="1:33">
      <c r="A8" t="s">
        <v>26</v>
      </c>
      <c r="B8" t="s">
        <v>10</v>
      </c>
      <c r="C8" t="s">
        <v>24</v>
      </c>
      <c r="D8">
        <v>0.5</v>
      </c>
      <c r="E8">
        <v>0.83299999999999996</v>
      </c>
      <c r="F8">
        <v>4</v>
      </c>
      <c r="G8">
        <v>648</v>
      </c>
      <c r="H8">
        <v>1944</v>
      </c>
      <c r="I8">
        <v>3</v>
      </c>
      <c r="J8">
        <v>12</v>
      </c>
      <c r="K8">
        <v>130</v>
      </c>
      <c r="L8" s="3">
        <f>N8*D8</f>
        <v>270.5</v>
      </c>
      <c r="M8" s="3">
        <f>O8*E8</f>
        <v>1347.7939999999999</v>
      </c>
      <c r="N8">
        <v>541</v>
      </c>
      <c r="O8">
        <v>1618</v>
      </c>
      <c r="R8">
        <v>1.85</v>
      </c>
      <c r="U8" t="s">
        <v>12</v>
      </c>
      <c r="V8" s="3">
        <f>L8*$K8/$AG$1</f>
        <v>541</v>
      </c>
      <c r="W8" s="3">
        <f>M8*$K8/$AG$1</f>
        <v>2695.5879999999997</v>
      </c>
      <c r="X8" s="3">
        <f>N8*$K8/$AG$1</f>
        <v>1082</v>
      </c>
      <c r="Y8" s="3">
        <f>O8*$K8/$AG$1</f>
        <v>3236</v>
      </c>
      <c r="Z8" s="3">
        <f>P8*$AG$1/$K8</f>
        <v>0</v>
      </c>
      <c r="AA8" s="3">
        <f>Q8*$AG$1/$K8</f>
        <v>0</v>
      </c>
      <c r="AB8" s="3">
        <f>R8*$AG$1^2/$K8^2</f>
        <v>0.46250000000000002</v>
      </c>
      <c r="AC8" s="3">
        <f t="shared" si="0"/>
        <v>1169.7297297297296</v>
      </c>
      <c r="AD8" s="3">
        <f t="shared" si="1"/>
        <v>5828.2983783783775</v>
      </c>
      <c r="AE8" s="3" t="e">
        <f t="shared" si="2"/>
        <v>#DIV/0!</v>
      </c>
      <c r="AF8" s="3" t="e">
        <f t="shared" si="3"/>
        <v>#DIV/0!</v>
      </c>
    </row>
    <row r="9" spans="1:33">
      <c r="A9" t="s">
        <v>27</v>
      </c>
      <c r="B9" t="s">
        <v>10</v>
      </c>
      <c r="C9" t="s">
        <v>15</v>
      </c>
      <c r="D9">
        <v>0.5</v>
      </c>
      <c r="E9">
        <v>0.83299999999999996</v>
      </c>
      <c r="F9">
        <v>4</v>
      </c>
      <c r="G9">
        <v>576</v>
      </c>
      <c r="H9">
        <v>2304</v>
      </c>
      <c r="I9">
        <v>19</v>
      </c>
      <c r="J9">
        <v>114</v>
      </c>
      <c r="K9">
        <v>65</v>
      </c>
      <c r="L9">
        <v>90</v>
      </c>
      <c r="M9">
        <v>497</v>
      </c>
      <c r="R9">
        <v>0.55000000000000004</v>
      </c>
      <c r="U9" t="s">
        <v>12</v>
      </c>
      <c r="V9" s="3">
        <f>L9*$K9/$AG$1</f>
        <v>90</v>
      </c>
      <c r="W9" s="3">
        <f>M9*$K9/$AG$1</f>
        <v>497</v>
      </c>
      <c r="X9" s="3">
        <f>N9*$K9/$AG$1</f>
        <v>0</v>
      </c>
      <c r="Y9" s="3">
        <f>O9*$K9/$AG$1</f>
        <v>0</v>
      </c>
      <c r="Z9" s="3">
        <f>P9*$AG$1/$K9</f>
        <v>0</v>
      </c>
      <c r="AA9" s="3">
        <f>Q9*$AG$1/$K9</f>
        <v>0</v>
      </c>
      <c r="AB9" s="3">
        <f>R9*$AG$1^2/$K9^2</f>
        <v>0.55000000000000004</v>
      </c>
      <c r="AC9" s="3">
        <f t="shared" si="0"/>
        <v>163.63636363636363</v>
      </c>
      <c r="AD9" s="3">
        <f t="shared" si="1"/>
        <v>903.63636363636351</v>
      </c>
      <c r="AE9" s="3" t="e">
        <f t="shared" si="2"/>
        <v>#DIV/0!</v>
      </c>
      <c r="AF9" s="3" t="e">
        <f t="shared" si="3"/>
        <v>#DIV/0!</v>
      </c>
    </row>
    <row r="10" spans="1:33">
      <c r="A10" t="s">
        <v>28</v>
      </c>
      <c r="B10" t="s">
        <v>10</v>
      </c>
      <c r="C10" t="s">
        <v>15</v>
      </c>
      <c r="D10">
        <v>0.5</v>
      </c>
      <c r="E10">
        <v>0.83299999999999996</v>
      </c>
      <c r="F10">
        <v>4</v>
      </c>
      <c r="G10">
        <v>576</v>
      </c>
      <c r="H10">
        <v>2304</v>
      </c>
      <c r="I10">
        <v>19</v>
      </c>
      <c r="J10">
        <v>114</v>
      </c>
      <c r="K10">
        <v>65</v>
      </c>
      <c r="L10">
        <v>48</v>
      </c>
      <c r="M10">
        <v>333</v>
      </c>
      <c r="N10">
        <v>96</v>
      </c>
      <c r="O10">
        <v>399</v>
      </c>
      <c r="P10">
        <v>5.7</v>
      </c>
      <c r="Q10">
        <v>6</v>
      </c>
      <c r="R10">
        <v>1.337</v>
      </c>
      <c r="U10" t="s">
        <v>12</v>
      </c>
      <c r="V10" s="3">
        <f>L10*$K10/$AG$1</f>
        <v>48</v>
      </c>
      <c r="W10" s="3">
        <f>M10*$K10/$AG$1</f>
        <v>333</v>
      </c>
      <c r="X10" s="3">
        <f>N10*$K10/$AG$1</f>
        <v>96</v>
      </c>
      <c r="Y10" s="3">
        <f>O10*$K10/$AG$1</f>
        <v>399</v>
      </c>
      <c r="Z10" s="3">
        <f>P10*$AG$1/$K10</f>
        <v>5.7</v>
      </c>
      <c r="AA10" s="3">
        <f>Q10*$AG$1/$K10</f>
        <v>6</v>
      </c>
      <c r="AB10" s="3">
        <f>R10*$AG$1^2/$K10^2</f>
        <v>1.337</v>
      </c>
      <c r="AC10" s="3">
        <f t="shared" si="0"/>
        <v>35.901271503365749</v>
      </c>
      <c r="AD10" s="3">
        <f t="shared" si="1"/>
        <v>249.06507105459985</v>
      </c>
      <c r="AE10" s="3" t="e">
        <f t="shared" si="2"/>
        <v>#DIV/0!</v>
      </c>
      <c r="AF10" s="3" t="e">
        <f t="shared" si="3"/>
        <v>#DIV/0!</v>
      </c>
    </row>
    <row r="11" spans="1:33">
      <c r="A11" t="s">
        <v>28</v>
      </c>
      <c r="B11" t="s">
        <v>10</v>
      </c>
      <c r="C11" t="s">
        <v>29</v>
      </c>
      <c r="D11">
        <v>0.25</v>
      </c>
      <c r="E11">
        <v>0.9</v>
      </c>
      <c r="F11">
        <v>11</v>
      </c>
      <c r="G11">
        <v>64800</v>
      </c>
      <c r="H11">
        <v>64800</v>
      </c>
      <c r="I11">
        <v>1</v>
      </c>
      <c r="J11">
        <v>11</v>
      </c>
      <c r="K11">
        <v>65</v>
      </c>
      <c r="L11">
        <v>60</v>
      </c>
      <c r="M11">
        <v>708</v>
      </c>
      <c r="N11">
        <v>240</v>
      </c>
      <c r="O11">
        <v>786</v>
      </c>
      <c r="P11">
        <v>82</v>
      </c>
      <c r="Q11">
        <v>270</v>
      </c>
      <c r="R11">
        <v>3.8610000000000002</v>
      </c>
      <c r="U11" t="s">
        <v>12</v>
      </c>
      <c r="V11" s="3">
        <f>L11*$K11/$AG$1</f>
        <v>60</v>
      </c>
      <c r="W11" s="3">
        <f>M11*$K11/$AG$1</f>
        <v>708</v>
      </c>
      <c r="X11" s="3">
        <f>N11*$K11/$AG$1</f>
        <v>240</v>
      </c>
      <c r="Y11" s="3">
        <f>O11*$K11/$AG$1</f>
        <v>786</v>
      </c>
      <c r="Z11" s="3">
        <f>P11*$AG$1/$K11</f>
        <v>82</v>
      </c>
      <c r="AA11" s="3">
        <f>Q11*$AG$1/$K11</f>
        <v>270</v>
      </c>
      <c r="AB11" s="3">
        <f>R11*$AG$1^2/$K11^2</f>
        <v>3.8610000000000002</v>
      </c>
      <c r="AC11" s="3">
        <f t="shared" si="0"/>
        <v>15.540015540015538</v>
      </c>
      <c r="AD11" s="3">
        <f t="shared" si="1"/>
        <v>183.37218337218337</v>
      </c>
      <c r="AE11" s="3" t="e">
        <f t="shared" si="2"/>
        <v>#DIV/0!</v>
      </c>
      <c r="AF11" s="3" t="e">
        <f t="shared" si="3"/>
        <v>#DIV/0!</v>
      </c>
    </row>
    <row r="12" spans="1:33">
      <c r="A12" t="s">
        <v>28</v>
      </c>
      <c r="B12" t="s">
        <v>10</v>
      </c>
      <c r="C12" t="s">
        <v>24</v>
      </c>
      <c r="D12">
        <v>0.5</v>
      </c>
      <c r="E12">
        <v>0.83299999999999996</v>
      </c>
      <c r="F12">
        <v>4</v>
      </c>
      <c r="G12">
        <v>648</v>
      </c>
      <c r="H12">
        <v>1944</v>
      </c>
      <c r="I12">
        <v>3</v>
      </c>
      <c r="J12">
        <v>12</v>
      </c>
      <c r="K12">
        <v>65</v>
      </c>
      <c r="L12">
        <v>54</v>
      </c>
      <c r="M12">
        <v>281</v>
      </c>
      <c r="N12">
        <v>108</v>
      </c>
      <c r="O12">
        <v>337</v>
      </c>
      <c r="P12">
        <v>5.8</v>
      </c>
      <c r="Q12">
        <v>6</v>
      </c>
      <c r="R12">
        <v>1.0229999999999999</v>
      </c>
      <c r="U12" t="s">
        <v>12</v>
      </c>
      <c r="V12" s="3">
        <f>L12*$K12/$AG$1</f>
        <v>54</v>
      </c>
      <c r="W12" s="3">
        <f>M12*$K12/$AG$1</f>
        <v>281</v>
      </c>
      <c r="X12" s="3">
        <f>N12*$K12/$AG$1</f>
        <v>108</v>
      </c>
      <c r="Y12" s="3">
        <f>O12*$K12/$AG$1</f>
        <v>337</v>
      </c>
      <c r="Z12" s="3">
        <f>P12*$AG$1/$K12</f>
        <v>5.8</v>
      </c>
      <c r="AA12" s="3">
        <f>Q12*$AG$1/$K12</f>
        <v>6</v>
      </c>
      <c r="AB12" s="3">
        <f>R12*$AG$1^2/$K12^2</f>
        <v>1.0229999999999999</v>
      </c>
      <c r="AC12" s="3">
        <f t="shared" si="0"/>
        <v>52.785923753665692</v>
      </c>
      <c r="AD12" s="3">
        <f t="shared" si="1"/>
        <v>274.68230694037146</v>
      </c>
      <c r="AE12" s="3" t="e">
        <f t="shared" si="2"/>
        <v>#DIV/0!</v>
      </c>
      <c r="AF12" s="3" t="e">
        <f t="shared" si="3"/>
        <v>#DIV/0!</v>
      </c>
    </row>
    <row r="13" spans="1:33">
      <c r="A13" t="s">
        <v>28</v>
      </c>
      <c r="B13" t="s">
        <v>10</v>
      </c>
      <c r="D13">
        <v>0.75</v>
      </c>
      <c r="E13">
        <v>0.75</v>
      </c>
      <c r="F13">
        <v>1</v>
      </c>
      <c r="G13">
        <v>9600</v>
      </c>
      <c r="H13">
        <v>9600</v>
      </c>
      <c r="I13">
        <v>1</v>
      </c>
      <c r="J13">
        <v>1</v>
      </c>
      <c r="K13">
        <v>65</v>
      </c>
      <c r="L13">
        <v>1080</v>
      </c>
      <c r="M13">
        <v>1080</v>
      </c>
      <c r="N13">
        <v>1450</v>
      </c>
      <c r="O13">
        <v>1450</v>
      </c>
      <c r="P13">
        <v>6.6</v>
      </c>
      <c r="Q13">
        <v>6.6</v>
      </c>
      <c r="R13">
        <v>0.504</v>
      </c>
      <c r="U13" t="s">
        <v>12</v>
      </c>
      <c r="V13" s="3">
        <f>L13*$K13/$AG$1</f>
        <v>1080</v>
      </c>
      <c r="W13" s="3">
        <f>M13*$K13/$AG$1</f>
        <v>1080</v>
      </c>
      <c r="X13" s="3">
        <f>N13*$K13/$AG$1</f>
        <v>1450</v>
      </c>
      <c r="Y13" s="3">
        <f>O13*$K13/$AG$1</f>
        <v>1450</v>
      </c>
      <c r="Z13" s="3">
        <f>P13*$AG$1/$K13</f>
        <v>6.6</v>
      </c>
      <c r="AA13" s="3">
        <f>Q13*$AG$1/$K13</f>
        <v>6.6</v>
      </c>
      <c r="AB13" s="3">
        <f>R13*$AG$1^2/$K13^2</f>
        <v>0.504</v>
      </c>
      <c r="AC13" s="3">
        <f t="shared" si="0"/>
        <v>2142.8571428571427</v>
      </c>
      <c r="AD13" s="3">
        <f t="shared" si="1"/>
        <v>2142.8571428571427</v>
      </c>
      <c r="AE13" s="3" t="e">
        <f t="shared" si="2"/>
        <v>#DIV/0!</v>
      </c>
      <c r="AF13" s="3" t="e">
        <f t="shared" si="3"/>
        <v>#DIV/0!</v>
      </c>
    </row>
    <row r="14" spans="1:33">
      <c r="A14" t="s">
        <v>36</v>
      </c>
      <c r="B14" t="s">
        <v>10</v>
      </c>
      <c r="C14" t="s">
        <v>15</v>
      </c>
      <c r="D14">
        <v>0.5</v>
      </c>
      <c r="E14">
        <v>0.83299999999999996</v>
      </c>
      <c r="F14">
        <v>4</v>
      </c>
      <c r="G14">
        <v>576</v>
      </c>
      <c r="H14">
        <v>2304</v>
      </c>
      <c r="I14">
        <v>19</v>
      </c>
      <c r="J14">
        <v>114</v>
      </c>
      <c r="K14">
        <v>90</v>
      </c>
      <c r="L14">
        <v>66.67</v>
      </c>
      <c r="M14">
        <v>200</v>
      </c>
      <c r="R14">
        <v>0.67900000000000005</v>
      </c>
      <c r="S14">
        <v>53</v>
      </c>
      <c r="T14">
        <v>63.2</v>
      </c>
      <c r="U14" t="s">
        <v>18</v>
      </c>
      <c r="V14" s="3">
        <f>L14*$K14/$AG$1</f>
        <v>92.312307692307698</v>
      </c>
      <c r="W14" s="3">
        <f>M14*$K14/$AG$1</f>
        <v>276.92307692307691</v>
      </c>
      <c r="X14" s="3">
        <f>N14*$K14/$AG$1</f>
        <v>0</v>
      </c>
      <c r="Y14" s="3">
        <f>O14*$K14/$AG$1</f>
        <v>0</v>
      </c>
      <c r="Z14" s="3">
        <f>P14*$AG$1/$K14</f>
        <v>0</v>
      </c>
      <c r="AA14" s="3">
        <f>Q14*$AG$1/$K14</f>
        <v>0</v>
      </c>
      <c r="AB14" s="3">
        <f>R14*$AG$1^2/$K14^2</f>
        <v>0.35416975308641979</v>
      </c>
      <c r="AC14" s="3">
        <f t="shared" si="0"/>
        <v>260.64424442756655</v>
      </c>
      <c r="AD14" s="3">
        <f t="shared" si="1"/>
        <v>781.89363860076958</v>
      </c>
      <c r="AE14" s="3">
        <f t="shared" si="2"/>
        <v>1.4606377799415775</v>
      </c>
      <c r="AF14" s="3">
        <f t="shared" si="3"/>
        <v>4.3816942551119764</v>
      </c>
    </row>
    <row r="15" spans="1:33">
      <c r="A15" t="s">
        <v>37</v>
      </c>
      <c r="B15" t="s">
        <v>10</v>
      </c>
      <c r="C15" t="s">
        <v>11</v>
      </c>
      <c r="D15">
        <v>0.5</v>
      </c>
      <c r="E15">
        <v>0.83299999999999996</v>
      </c>
      <c r="F15">
        <v>4</v>
      </c>
      <c r="G15">
        <v>576</v>
      </c>
      <c r="H15">
        <v>2304</v>
      </c>
      <c r="I15">
        <v>22</v>
      </c>
      <c r="J15">
        <v>126</v>
      </c>
      <c r="K15">
        <v>180</v>
      </c>
      <c r="L15" s="3">
        <f>M15*D15/E15</f>
        <v>100.84033613445379</v>
      </c>
      <c r="M15">
        <v>168</v>
      </c>
      <c r="R15">
        <v>10.119999999999999</v>
      </c>
      <c r="S15">
        <v>411</v>
      </c>
      <c r="T15">
        <v>856</v>
      </c>
      <c r="U15" t="s">
        <v>18</v>
      </c>
      <c r="V15" s="3">
        <f>L15*$K15/$AG$1</f>
        <v>279.25016160310281</v>
      </c>
      <c r="W15" s="3">
        <f>M15*$K15/$AG$1</f>
        <v>465.23076923076923</v>
      </c>
      <c r="X15" s="3">
        <f>N15*$K15/$AG$1</f>
        <v>0</v>
      </c>
      <c r="Y15" s="3">
        <f>O15*$K15/$AG$1</f>
        <v>0</v>
      </c>
      <c r="Z15" s="3">
        <f>P15*$AG$1/$K15</f>
        <v>0</v>
      </c>
      <c r="AA15" s="3">
        <f>Q15*$AG$1/$K15</f>
        <v>0</v>
      </c>
      <c r="AB15" s="3">
        <f>R15*$AG$1^2/$K15^2</f>
        <v>1.3196604938271606</v>
      </c>
      <c r="AC15" s="3">
        <f t="shared" si="0"/>
        <v>211.60757854715089</v>
      </c>
      <c r="AD15" s="3">
        <f t="shared" si="1"/>
        <v>352.53822585955334</v>
      </c>
      <c r="AE15" s="3">
        <f t="shared" si="2"/>
        <v>0.32622682430269018</v>
      </c>
      <c r="AF15" s="3">
        <f t="shared" si="3"/>
        <v>0.5434938892882818</v>
      </c>
    </row>
    <row r="16" spans="1:33">
      <c r="A16" t="s">
        <v>38</v>
      </c>
      <c r="B16" t="s">
        <v>10</v>
      </c>
      <c r="C16" t="s">
        <v>11</v>
      </c>
      <c r="D16">
        <v>0.5</v>
      </c>
      <c r="E16">
        <v>0.83299999999999996</v>
      </c>
      <c r="F16">
        <v>4</v>
      </c>
      <c r="G16">
        <v>576</v>
      </c>
      <c r="H16">
        <v>2304</v>
      </c>
      <c r="I16">
        <v>22</v>
      </c>
      <c r="J16">
        <v>126</v>
      </c>
      <c r="K16">
        <v>90</v>
      </c>
      <c r="L16" s="3">
        <f>O16*D16</f>
        <v>106</v>
      </c>
      <c r="M16" s="3">
        <f>O16*E16</f>
        <v>176.596</v>
      </c>
      <c r="O16">
        <v>212</v>
      </c>
      <c r="R16">
        <v>6.22</v>
      </c>
      <c r="T16">
        <v>528</v>
      </c>
      <c r="U16" t="s">
        <v>18</v>
      </c>
      <c r="V16" s="3">
        <f>L16*$K16/$AG$1</f>
        <v>146.76923076923077</v>
      </c>
      <c r="W16" s="3">
        <f>M16*$K16/$AG$1</f>
        <v>244.51753846153846</v>
      </c>
      <c r="X16" s="3">
        <f>N16*$K16/$AG$1</f>
        <v>0</v>
      </c>
      <c r="Y16" s="3">
        <f>O16*$K16/$AG$1</f>
        <v>293.53846153846155</v>
      </c>
      <c r="Z16" s="3">
        <f>P16*$AG$1/$K16</f>
        <v>0</v>
      </c>
      <c r="AA16" s="3">
        <f>Q16*$AG$1/$K16</f>
        <v>0</v>
      </c>
      <c r="AB16" s="3">
        <f>R16*$AG$1^2/$K16^2</f>
        <v>3.2443827160493828</v>
      </c>
      <c r="AC16" s="3">
        <f t="shared" si="0"/>
        <v>45.237952367083437</v>
      </c>
      <c r="AD16" s="3">
        <f t="shared" si="1"/>
        <v>75.366428643561008</v>
      </c>
      <c r="AE16" s="3">
        <f t="shared" si="2"/>
        <v>0.27797202797202797</v>
      </c>
      <c r="AF16" s="3">
        <f t="shared" si="3"/>
        <v>0.4631013986013986</v>
      </c>
    </row>
    <row r="17" spans="1:32">
      <c r="A17" t="s">
        <v>39</v>
      </c>
      <c r="B17" t="s">
        <v>10</v>
      </c>
      <c r="C17" t="s">
        <v>11</v>
      </c>
      <c r="D17">
        <v>0.5</v>
      </c>
      <c r="E17">
        <v>0.83299999999999996</v>
      </c>
      <c r="F17">
        <v>4</v>
      </c>
      <c r="G17">
        <v>576</v>
      </c>
      <c r="H17">
        <v>2304</v>
      </c>
      <c r="I17">
        <v>22</v>
      </c>
      <c r="J17">
        <v>126</v>
      </c>
      <c r="K17">
        <v>90</v>
      </c>
      <c r="L17" s="3">
        <f>M17*D17/E17</f>
        <v>600.24009603841534</v>
      </c>
      <c r="M17">
        <v>1000</v>
      </c>
      <c r="R17">
        <v>3.5</v>
      </c>
      <c r="T17">
        <v>410</v>
      </c>
      <c r="U17" t="s">
        <v>18</v>
      </c>
      <c r="V17" s="3">
        <f>L17*$K17/$AG$1</f>
        <v>831.10167143780586</v>
      </c>
      <c r="W17" s="3">
        <f>M17*$K17/$AG$1</f>
        <v>1384.6153846153845</v>
      </c>
      <c r="X17" s="3">
        <f>N17*$K17/$AG$1</f>
        <v>0</v>
      </c>
      <c r="Y17" s="3">
        <f>O17*$K17/$AG$1</f>
        <v>0</v>
      </c>
      <c r="Z17" s="3">
        <f>P17*$AG$1/$K17</f>
        <v>0</v>
      </c>
      <c r="AA17" s="3">
        <f>Q17*$AG$1/$K17</f>
        <v>0</v>
      </c>
      <c r="AB17" s="3">
        <f>R17*$AG$1^2/$K17^2</f>
        <v>1.8256172839506173</v>
      </c>
      <c r="AC17" s="3">
        <f t="shared" si="0"/>
        <v>455.24419534378546</v>
      </c>
      <c r="AD17" s="3">
        <f t="shared" si="1"/>
        <v>758.43682944274656</v>
      </c>
      <c r="AE17" s="3">
        <f t="shared" si="2"/>
        <v>2.0270772474092826</v>
      </c>
      <c r="AF17" s="3">
        <f t="shared" si="3"/>
        <v>3.3771106941838647</v>
      </c>
    </row>
    <row r="18" spans="1:32">
      <c r="A18" t="s">
        <v>40</v>
      </c>
      <c r="B18" t="s">
        <v>10</v>
      </c>
      <c r="D18">
        <v>0.5</v>
      </c>
      <c r="E18">
        <v>0.5</v>
      </c>
      <c r="F18">
        <v>1</v>
      </c>
      <c r="G18">
        <v>1024</v>
      </c>
      <c r="H18">
        <v>1024</v>
      </c>
      <c r="I18">
        <v>1</v>
      </c>
      <c r="J18">
        <v>1</v>
      </c>
      <c r="K18">
        <v>160</v>
      </c>
      <c r="L18" s="3">
        <f>O18*D18</f>
        <v>500</v>
      </c>
      <c r="M18" s="3">
        <f>O18*E18</f>
        <v>500</v>
      </c>
      <c r="O18">
        <v>1000</v>
      </c>
      <c r="R18">
        <v>52.5</v>
      </c>
      <c r="T18">
        <v>220</v>
      </c>
      <c r="U18" t="s">
        <v>18</v>
      </c>
      <c r="V18" s="3">
        <f>L18*$K18/$AG$1</f>
        <v>1230.7692307692307</v>
      </c>
      <c r="W18" s="3">
        <f>M18*$K18/$AG$1</f>
        <v>1230.7692307692307</v>
      </c>
      <c r="X18" s="3">
        <f>N18*$K18/$AG$1</f>
        <v>0</v>
      </c>
      <c r="Y18" s="3">
        <f>O18*$K18/$AG$1</f>
        <v>2461.5384615384614</v>
      </c>
      <c r="Z18" s="3">
        <f>P18*$AG$1/$K18</f>
        <v>0</v>
      </c>
      <c r="AA18" s="3">
        <f>Q18*$AG$1/$K18</f>
        <v>0</v>
      </c>
      <c r="AB18" s="3">
        <f>R18*$AG$1^2/$K18^2</f>
        <v>8.66455078125</v>
      </c>
      <c r="AC18" s="3">
        <f t="shared" si="0"/>
        <v>142.04651364414678</v>
      </c>
      <c r="AD18" s="3">
        <f t="shared" si="1"/>
        <v>142.04651364414678</v>
      </c>
      <c r="AE18" s="3">
        <f t="shared" si="2"/>
        <v>5.5944055944055942</v>
      </c>
      <c r="AF18" s="3">
        <f t="shared" si="3"/>
        <v>5.5944055944055942</v>
      </c>
    </row>
    <row r="19" spans="1:32">
      <c r="A19" t="s">
        <v>41</v>
      </c>
      <c r="B19" t="s">
        <v>10</v>
      </c>
      <c r="C19" t="s">
        <v>11</v>
      </c>
      <c r="D19">
        <v>0.5</v>
      </c>
      <c r="E19">
        <v>0.83299999999999996</v>
      </c>
      <c r="F19">
        <v>4</v>
      </c>
      <c r="G19">
        <v>576</v>
      </c>
      <c r="H19">
        <v>2304</v>
      </c>
      <c r="I19">
        <v>22</v>
      </c>
      <c r="J19">
        <v>126</v>
      </c>
      <c r="K19">
        <v>65</v>
      </c>
      <c r="L19">
        <v>27.7</v>
      </c>
      <c r="M19">
        <v>257</v>
      </c>
      <c r="R19">
        <v>0.113</v>
      </c>
      <c r="U19" t="s">
        <v>12</v>
      </c>
      <c r="V19" s="3">
        <f>L19*$K19/$AG$1</f>
        <v>27.7</v>
      </c>
      <c r="W19" s="3">
        <f>M19*$K19/$AG$1</f>
        <v>257</v>
      </c>
      <c r="X19" s="3">
        <f>N19*$K19/$AG$1</f>
        <v>0</v>
      </c>
      <c r="Y19" s="3">
        <f>O19*$K19/$AG$1</f>
        <v>0</v>
      </c>
      <c r="Z19" s="3">
        <f>P19*$AG$1/$K19</f>
        <v>0</v>
      </c>
      <c r="AA19" s="3">
        <f>Q19*$AG$1/$K19</f>
        <v>0</v>
      </c>
      <c r="AB19" s="3">
        <f>R19*$AG$1^2/$K19^2</f>
        <v>0.113</v>
      </c>
      <c r="AC19" s="3">
        <f t="shared" si="0"/>
        <v>245.13274336283183</v>
      </c>
      <c r="AD19" s="3">
        <f t="shared" si="1"/>
        <v>2274.3362831858408</v>
      </c>
      <c r="AE19" s="3" t="e">
        <f t="shared" si="2"/>
        <v>#DIV/0!</v>
      </c>
      <c r="AF19" s="3" t="e">
        <f t="shared" si="3"/>
        <v>#DIV/0!</v>
      </c>
    </row>
    <row r="20" spans="1:32">
      <c r="A20" t="s">
        <v>42</v>
      </c>
      <c r="B20" t="s">
        <v>10</v>
      </c>
      <c r="D20">
        <v>0.5</v>
      </c>
      <c r="E20">
        <v>0.5</v>
      </c>
      <c r="F20">
        <v>1</v>
      </c>
      <c r="G20">
        <v>2304</v>
      </c>
      <c r="H20">
        <v>2304</v>
      </c>
      <c r="I20">
        <v>1</v>
      </c>
      <c r="J20">
        <v>1</v>
      </c>
      <c r="K20">
        <v>180</v>
      </c>
      <c r="L20" s="3">
        <f>M20*D20/E20</f>
        <v>106</v>
      </c>
      <c r="M20">
        <v>106</v>
      </c>
      <c r="R20">
        <v>61.2</v>
      </c>
      <c r="U20" t="s">
        <v>12</v>
      </c>
      <c r="V20" s="3">
        <f>L20*$K20/$AG$1</f>
        <v>293.53846153846155</v>
      </c>
      <c r="W20" s="3">
        <f>M20*$K20/$AG$1</f>
        <v>293.53846153846155</v>
      </c>
      <c r="X20" s="3">
        <f>N20*$K20/$AG$1</f>
        <v>0</v>
      </c>
      <c r="Y20" s="3">
        <f>O20*$K20/$AG$1</f>
        <v>0</v>
      </c>
      <c r="Z20" s="3">
        <f>P20*$AG$1/$K20</f>
        <v>0</v>
      </c>
      <c r="AA20" s="3">
        <f>Q20*$AG$1/$K20</f>
        <v>0</v>
      </c>
      <c r="AB20" s="3">
        <f>R20*$AG$1^2/$K20^2</f>
        <v>7.9805555555555552</v>
      </c>
      <c r="AC20" s="3">
        <f t="shared" si="0"/>
        <v>36.781707676243009</v>
      </c>
      <c r="AD20" s="3">
        <f t="shared" si="1"/>
        <v>36.781707676243009</v>
      </c>
      <c r="AE20" s="3" t="e">
        <f t="shared" si="2"/>
        <v>#DIV/0!</v>
      </c>
      <c r="AF20" s="3" t="e">
        <f t="shared" si="3"/>
        <v>#DIV/0!</v>
      </c>
    </row>
    <row r="21" spans="1:32">
      <c r="A21" t="s">
        <v>43</v>
      </c>
      <c r="B21" t="s">
        <v>10</v>
      </c>
      <c r="C21" t="s">
        <v>15</v>
      </c>
      <c r="D21">
        <v>0.5</v>
      </c>
      <c r="E21">
        <v>0.83299999999999996</v>
      </c>
      <c r="F21">
        <v>4</v>
      </c>
      <c r="G21">
        <v>576</v>
      </c>
      <c r="H21">
        <v>2304</v>
      </c>
      <c r="I21">
        <v>19</v>
      </c>
      <c r="J21">
        <v>114</v>
      </c>
      <c r="K21">
        <v>130</v>
      </c>
      <c r="L21">
        <v>83</v>
      </c>
      <c r="M21">
        <v>619</v>
      </c>
      <c r="P21">
        <v>3.7</v>
      </c>
      <c r="Q21">
        <v>6.9</v>
      </c>
      <c r="R21">
        <v>3.8340000000000001</v>
      </c>
      <c r="U21" t="s">
        <v>12</v>
      </c>
      <c r="V21" s="3">
        <f>L21*$K21/$AG$1</f>
        <v>166</v>
      </c>
      <c r="W21" s="3">
        <f>M21*$K21/$AG$1</f>
        <v>1238</v>
      </c>
      <c r="X21" s="3">
        <f>N21*$K21/$AG$1</f>
        <v>0</v>
      </c>
      <c r="Y21" s="3">
        <f>O21*$K21/$AG$1</f>
        <v>0</v>
      </c>
      <c r="Z21" s="3">
        <f>P21*$AG$1/$K21</f>
        <v>1.85</v>
      </c>
      <c r="AA21" s="3">
        <f>Q21*$AG$1/$K21</f>
        <v>3.45</v>
      </c>
      <c r="AB21" s="3">
        <f>R21*$AG$1^2/$K21^2</f>
        <v>0.95850000000000002</v>
      </c>
      <c r="AC21" s="3">
        <f t="shared" si="0"/>
        <v>173.18727177882107</v>
      </c>
      <c r="AD21" s="3">
        <f t="shared" si="1"/>
        <v>1291.6014606155452</v>
      </c>
      <c r="AE21" s="3" t="e">
        <f t="shared" si="2"/>
        <v>#DIV/0!</v>
      </c>
      <c r="AF21" s="3" t="e">
        <f t="shared" si="3"/>
        <v>#DIV/0!</v>
      </c>
    </row>
    <row r="22" spans="1:32">
      <c r="A22" t="s">
        <v>44</v>
      </c>
      <c r="B22" t="s">
        <v>10</v>
      </c>
      <c r="C22" t="s">
        <v>15</v>
      </c>
      <c r="D22">
        <v>0.5</v>
      </c>
      <c r="E22">
        <v>0.5</v>
      </c>
      <c r="F22">
        <v>1</v>
      </c>
      <c r="G22">
        <v>576</v>
      </c>
      <c r="H22">
        <v>2304</v>
      </c>
      <c r="I22">
        <v>19</v>
      </c>
      <c r="J22">
        <v>19</v>
      </c>
      <c r="K22">
        <v>130</v>
      </c>
      <c r="L22" s="3">
        <f>M22*D22/E22</f>
        <v>30.3</v>
      </c>
      <c r="M22">
        <v>30.3</v>
      </c>
      <c r="R22">
        <v>4.45</v>
      </c>
      <c r="T22">
        <v>52.3</v>
      </c>
      <c r="U22" t="s">
        <v>16</v>
      </c>
      <c r="V22" s="3">
        <f>L22*$K22/$AG$1</f>
        <v>60.6</v>
      </c>
      <c r="W22" s="3">
        <f>M22*$K22/$AG$1</f>
        <v>60.6</v>
      </c>
      <c r="X22" s="3">
        <f>N22*$K22/$AG$1</f>
        <v>0</v>
      </c>
      <c r="Y22" s="3">
        <f>O22*$K22/$AG$1</f>
        <v>0</v>
      </c>
      <c r="Z22" s="3">
        <f>P22*$AG$1/$K22</f>
        <v>0</v>
      </c>
      <c r="AA22" s="3">
        <f>Q22*$AG$1/$K22</f>
        <v>0</v>
      </c>
      <c r="AB22" s="3">
        <f>R22*$AG$1^2/$K22^2</f>
        <v>1.1125</v>
      </c>
      <c r="AC22" s="3">
        <f t="shared" si="0"/>
        <v>54.471910112359552</v>
      </c>
      <c r="AD22" s="3">
        <f t="shared" si="1"/>
        <v>54.471910112359552</v>
      </c>
      <c r="AE22" s="3">
        <f t="shared" si="2"/>
        <v>1.1586998087954112</v>
      </c>
      <c r="AF22" s="3">
        <f t="shared" si="3"/>
        <v>1.1586998087954112</v>
      </c>
    </row>
    <row r="23" spans="1:32">
      <c r="A23" t="s">
        <v>45</v>
      </c>
      <c r="B23" t="s">
        <v>10</v>
      </c>
      <c r="D23">
        <v>0.5</v>
      </c>
      <c r="E23">
        <v>0.5</v>
      </c>
      <c r="F23">
        <v>1</v>
      </c>
      <c r="G23">
        <v>1024</v>
      </c>
      <c r="H23">
        <v>1024</v>
      </c>
      <c r="I23">
        <v>1</v>
      </c>
      <c r="J23">
        <v>1</v>
      </c>
      <c r="K23">
        <v>160</v>
      </c>
      <c r="L23" s="3">
        <f t="shared" ref="L23:L40" si="4">O23*D23</f>
        <v>500</v>
      </c>
      <c r="M23" s="3">
        <f t="shared" ref="M23:M40" si="5">O23*E23</f>
        <v>500</v>
      </c>
      <c r="O23">
        <v>1000</v>
      </c>
      <c r="R23">
        <v>52.5</v>
      </c>
      <c r="T23">
        <v>690</v>
      </c>
      <c r="U23" t="s">
        <v>18</v>
      </c>
      <c r="V23" s="3">
        <f>L23*$K23/$AG$1</f>
        <v>1230.7692307692307</v>
      </c>
      <c r="W23" s="3">
        <f>M23*$K23/$AG$1</f>
        <v>1230.7692307692307</v>
      </c>
      <c r="X23" s="3">
        <f>N23*$K23/$AG$1</f>
        <v>0</v>
      </c>
      <c r="Y23" s="3">
        <f>O23*$K23/$AG$1</f>
        <v>2461.5384615384614</v>
      </c>
      <c r="Z23" s="3">
        <f>P23*$AG$1/$K23</f>
        <v>0</v>
      </c>
      <c r="AA23" s="3">
        <f>Q23*$AG$1/$K23</f>
        <v>0</v>
      </c>
      <c r="AB23" s="3">
        <f>R23*$AG$1^2/$K23^2</f>
        <v>8.66455078125</v>
      </c>
      <c r="AC23" s="3">
        <f t="shared" si="0"/>
        <v>142.04651364414678</v>
      </c>
      <c r="AD23" s="3">
        <f t="shared" si="1"/>
        <v>142.04651364414678</v>
      </c>
      <c r="AE23" s="3">
        <f t="shared" si="2"/>
        <v>1.7837235228539576</v>
      </c>
      <c r="AF23" s="3">
        <f t="shared" si="3"/>
        <v>1.7837235228539576</v>
      </c>
    </row>
    <row r="24" spans="1:32">
      <c r="A24" t="s">
        <v>49</v>
      </c>
      <c r="B24" t="s">
        <v>10</v>
      </c>
      <c r="D24">
        <v>0.5</v>
      </c>
      <c r="E24">
        <v>0.5</v>
      </c>
      <c r="F24">
        <v>1</v>
      </c>
      <c r="G24">
        <v>96</v>
      </c>
      <c r="H24">
        <v>96</v>
      </c>
      <c r="I24">
        <v>1</v>
      </c>
      <c r="J24">
        <v>1</v>
      </c>
      <c r="K24">
        <v>28</v>
      </c>
      <c r="L24" s="3">
        <f t="shared" si="4"/>
        <v>398.5</v>
      </c>
      <c r="M24" s="3">
        <f t="shared" si="5"/>
        <v>398.5</v>
      </c>
      <c r="O24">
        <v>797</v>
      </c>
      <c r="R24">
        <v>0.06</v>
      </c>
      <c r="T24" s="3">
        <f>394/H24*O24/1000</f>
        <v>3.2710208333333335</v>
      </c>
      <c r="U24" t="s">
        <v>18</v>
      </c>
      <c r="V24" s="3">
        <f>L24*$K24/$AG$1</f>
        <v>171.66153846153847</v>
      </c>
      <c r="W24" s="3">
        <f>M24*$K24/$AG$1</f>
        <v>171.66153846153847</v>
      </c>
      <c r="X24" s="3">
        <f>N24*$K24/$AG$1</f>
        <v>0</v>
      </c>
      <c r="Y24" s="3">
        <f>O24*$K24/$AG$1</f>
        <v>343.32307692307694</v>
      </c>
      <c r="Z24" s="3">
        <f>P24*$AG$1/$K24</f>
        <v>0</v>
      </c>
      <c r="AA24" s="3">
        <f>Q24*$AG$1/$K24</f>
        <v>0</v>
      </c>
      <c r="AB24" s="3">
        <f>R24*$AG$1^2/$K24^2</f>
        <v>0.32334183673469385</v>
      </c>
      <c r="AC24" s="3">
        <f t="shared" si="0"/>
        <v>530.89801244120781</v>
      </c>
      <c r="AD24" s="3">
        <f t="shared" si="1"/>
        <v>530.89801244120781</v>
      </c>
      <c r="AE24" s="3">
        <f t="shared" si="2"/>
        <v>52.479500195236234</v>
      </c>
      <c r="AF24" s="3">
        <f t="shared" si="3"/>
        <v>52.479500195236234</v>
      </c>
    </row>
    <row r="25" spans="1:32">
      <c r="A25" t="s">
        <v>49</v>
      </c>
      <c r="B25" t="s">
        <v>10</v>
      </c>
      <c r="D25">
        <v>0.5</v>
      </c>
      <c r="E25">
        <v>0.5</v>
      </c>
      <c r="F25">
        <v>1</v>
      </c>
      <c r="G25">
        <v>96</v>
      </c>
      <c r="H25">
        <v>96</v>
      </c>
      <c r="I25">
        <v>1</v>
      </c>
      <c r="J25">
        <v>1</v>
      </c>
      <c r="K25">
        <v>28</v>
      </c>
      <c r="L25" s="3">
        <f t="shared" si="4"/>
        <v>356.5</v>
      </c>
      <c r="M25" s="3">
        <f t="shared" si="5"/>
        <v>356.5</v>
      </c>
      <c r="O25">
        <v>713</v>
      </c>
      <c r="R25">
        <v>7.0000000000000007E-2</v>
      </c>
      <c r="T25" s="3">
        <f>551/H25*O25/1000</f>
        <v>4.0923229166666664</v>
      </c>
      <c r="U25" t="s">
        <v>18</v>
      </c>
      <c r="V25" s="3">
        <f>L25*$K25/$AG$1</f>
        <v>153.56923076923076</v>
      </c>
      <c r="W25" s="3">
        <f>M25*$K25/$AG$1</f>
        <v>153.56923076923076</v>
      </c>
      <c r="X25" s="3">
        <f>N25*$K25/$AG$1</f>
        <v>0</v>
      </c>
      <c r="Y25" s="3">
        <f>O25*$K25/$AG$1</f>
        <v>307.13846153846151</v>
      </c>
      <c r="Z25" s="3">
        <f>P25*$AG$1/$K25</f>
        <v>0</v>
      </c>
      <c r="AA25" s="3">
        <f>Q25*$AG$1/$K25</f>
        <v>0</v>
      </c>
      <c r="AB25" s="3">
        <f>R25*$AG$1^2/$K25^2</f>
        <v>0.37723214285714285</v>
      </c>
      <c r="AC25" s="3">
        <f t="shared" si="0"/>
        <v>407.0947655894401</v>
      </c>
      <c r="AD25" s="3">
        <f t="shared" si="1"/>
        <v>407.0947655894401</v>
      </c>
      <c r="AE25" s="3">
        <f t="shared" si="2"/>
        <v>37.526176183163479</v>
      </c>
      <c r="AF25" s="3">
        <f t="shared" si="3"/>
        <v>37.526176183163479</v>
      </c>
    </row>
    <row r="26" spans="1:32">
      <c r="A26" t="s">
        <v>49</v>
      </c>
      <c r="B26" t="s">
        <v>10</v>
      </c>
      <c r="D26">
        <v>0.5</v>
      </c>
      <c r="E26">
        <v>0.5</v>
      </c>
      <c r="F26">
        <v>1</v>
      </c>
      <c r="G26">
        <v>96</v>
      </c>
      <c r="H26">
        <v>96</v>
      </c>
      <c r="I26">
        <v>1</v>
      </c>
      <c r="J26">
        <v>1</v>
      </c>
      <c r="K26">
        <v>28</v>
      </c>
      <c r="L26" s="3">
        <f t="shared" si="4"/>
        <v>368.5</v>
      </c>
      <c r="M26" s="3">
        <f t="shared" si="5"/>
        <v>368.5</v>
      </c>
      <c r="O26">
        <v>737</v>
      </c>
      <c r="R26">
        <v>0.89</v>
      </c>
      <c r="T26" s="3">
        <f>533/H26*O26/1000</f>
        <v>4.0918854166666669</v>
      </c>
      <c r="U26" t="s">
        <v>18</v>
      </c>
      <c r="V26" s="3">
        <f>L26*$K26/$AG$1</f>
        <v>158.73846153846154</v>
      </c>
      <c r="W26" s="3">
        <f>M26*$K26/$AG$1</f>
        <v>158.73846153846154</v>
      </c>
      <c r="X26" s="3">
        <f>N26*$K26/$AG$1</f>
        <v>0</v>
      </c>
      <c r="Y26" s="3">
        <f>O26*$K26/$AG$1</f>
        <v>317.47692307692307</v>
      </c>
      <c r="Z26" s="3">
        <f>P26*$AG$1/$K26</f>
        <v>0</v>
      </c>
      <c r="AA26" s="3">
        <f>Q26*$AG$1/$K26</f>
        <v>0</v>
      </c>
      <c r="AB26" s="3">
        <f>R26*$AG$1^2/$K26^2</f>
        <v>4.7962372448979593</v>
      </c>
      <c r="AC26" s="3">
        <f t="shared" si="0"/>
        <v>33.096457375481378</v>
      </c>
      <c r="AD26" s="3">
        <f t="shared" si="1"/>
        <v>33.096457375481378</v>
      </c>
      <c r="AE26" s="3">
        <f t="shared" si="2"/>
        <v>38.793476692163367</v>
      </c>
      <c r="AF26" s="3">
        <f t="shared" si="3"/>
        <v>38.793476692163367</v>
      </c>
    </row>
    <row r="27" spans="1:32">
      <c r="A27" t="s">
        <v>49</v>
      </c>
      <c r="B27" t="s">
        <v>10</v>
      </c>
      <c r="D27">
        <v>0.5</v>
      </c>
      <c r="E27">
        <v>0.5</v>
      </c>
      <c r="F27">
        <v>1</v>
      </c>
      <c r="G27">
        <v>96</v>
      </c>
      <c r="H27">
        <v>96</v>
      </c>
      <c r="I27">
        <v>1</v>
      </c>
      <c r="J27">
        <v>1</v>
      </c>
      <c r="K27">
        <v>28</v>
      </c>
      <c r="L27" s="3">
        <f t="shared" si="4"/>
        <v>285</v>
      </c>
      <c r="M27" s="3">
        <f t="shared" si="5"/>
        <v>285</v>
      </c>
      <c r="O27">
        <v>570</v>
      </c>
      <c r="R27">
        <v>7.0000000000000007E-2</v>
      </c>
      <c r="T27" s="3">
        <f>690/H27*O27/1000</f>
        <v>4.0968749999999998</v>
      </c>
      <c r="U27" t="s">
        <v>18</v>
      </c>
      <c r="V27" s="3">
        <f>L27*$K27/$AG$1</f>
        <v>122.76923076923077</v>
      </c>
      <c r="W27" s="3">
        <f>M27*$K27/$AG$1</f>
        <v>122.76923076923077</v>
      </c>
      <c r="X27" s="3">
        <f>N27*$K27/$AG$1</f>
        <v>0</v>
      </c>
      <c r="Y27" s="3">
        <f>O27*$K27/$AG$1</f>
        <v>245.53846153846155</v>
      </c>
      <c r="Z27" s="3">
        <f>P27*$AG$1/$K27</f>
        <v>0</v>
      </c>
      <c r="AA27" s="3">
        <f>Q27*$AG$1/$K27</f>
        <v>0</v>
      </c>
      <c r="AB27" s="3">
        <f>R27*$AG$1^2/$K27^2</f>
        <v>0.37723214285714285</v>
      </c>
      <c r="AC27" s="3">
        <f t="shared" si="0"/>
        <v>325.44742831133368</v>
      </c>
      <c r="AD27" s="3">
        <f t="shared" si="1"/>
        <v>325.44742831133368</v>
      </c>
      <c r="AE27" s="3">
        <f t="shared" si="2"/>
        <v>29.96655518394649</v>
      </c>
      <c r="AF27" s="3">
        <f t="shared" si="3"/>
        <v>29.96655518394649</v>
      </c>
    </row>
    <row r="28" spans="1:32">
      <c r="A28" t="s">
        <v>49</v>
      </c>
      <c r="B28" t="s">
        <v>10</v>
      </c>
      <c r="D28">
        <v>0.5</v>
      </c>
      <c r="E28">
        <v>0.5</v>
      </c>
      <c r="F28">
        <v>1</v>
      </c>
      <c r="G28">
        <v>96</v>
      </c>
      <c r="H28">
        <v>96</v>
      </c>
      <c r="I28">
        <v>1</v>
      </c>
      <c r="J28">
        <v>1</v>
      </c>
      <c r="K28">
        <v>28</v>
      </c>
      <c r="L28" s="3">
        <f t="shared" si="4"/>
        <v>356</v>
      </c>
      <c r="M28" s="3">
        <f t="shared" si="5"/>
        <v>356</v>
      </c>
      <c r="O28">
        <v>712</v>
      </c>
      <c r="R28">
        <v>3.52</v>
      </c>
      <c r="T28" s="3">
        <f>552/H28*O28/1000</f>
        <v>4.0940000000000003</v>
      </c>
      <c r="U28" t="s">
        <v>18</v>
      </c>
      <c r="V28" s="3">
        <f>L28*$K28/$AG$1</f>
        <v>153.35384615384615</v>
      </c>
      <c r="W28" s="3">
        <f>M28*$K28/$AG$1</f>
        <v>153.35384615384615</v>
      </c>
      <c r="X28" s="3">
        <f>N28*$K28/$AG$1</f>
        <v>0</v>
      </c>
      <c r="Y28" s="3">
        <f>O28*$K28/$AG$1</f>
        <v>306.7076923076923</v>
      </c>
      <c r="Z28" s="3">
        <f>P28*$AG$1/$K28</f>
        <v>0</v>
      </c>
      <c r="AA28" s="3">
        <f>Q28*$AG$1/$K28</f>
        <v>0</v>
      </c>
      <c r="AB28" s="3">
        <f>R28*$AG$1^2/$K28^2</f>
        <v>18.969387755102041</v>
      </c>
      <c r="AC28" s="3">
        <f t="shared" si="0"/>
        <v>8.0842802168245953</v>
      </c>
      <c r="AD28" s="3">
        <f t="shared" si="1"/>
        <v>8.0842802168245953</v>
      </c>
      <c r="AE28" s="3">
        <f t="shared" si="2"/>
        <v>37.458193979933107</v>
      </c>
      <c r="AF28" s="3">
        <f t="shared" si="3"/>
        <v>37.458193979933107</v>
      </c>
    </row>
    <row r="29" spans="1:32">
      <c r="A29" t="s">
        <v>49</v>
      </c>
      <c r="B29" t="s">
        <v>10</v>
      </c>
      <c r="D29">
        <v>0.5</v>
      </c>
      <c r="E29">
        <v>0.5</v>
      </c>
      <c r="F29">
        <v>1</v>
      </c>
      <c r="G29">
        <v>96</v>
      </c>
      <c r="H29">
        <v>96</v>
      </c>
      <c r="I29">
        <v>1</v>
      </c>
      <c r="J29">
        <v>1</v>
      </c>
      <c r="K29">
        <v>28</v>
      </c>
      <c r="L29" s="3">
        <f t="shared" si="4"/>
        <v>43</v>
      </c>
      <c r="M29" s="3">
        <f t="shared" si="5"/>
        <v>43</v>
      </c>
      <c r="O29">
        <v>86</v>
      </c>
      <c r="R29">
        <v>7.0000000000000007E-2</v>
      </c>
      <c r="T29" s="3">
        <f>4574/H29*O29/1000</f>
        <v>4.0975416666666673</v>
      </c>
      <c r="U29" t="s">
        <v>18</v>
      </c>
      <c r="V29" s="3">
        <f>L29*$K29/$AG$1</f>
        <v>18.523076923076925</v>
      </c>
      <c r="W29" s="3">
        <f>M29*$K29/$AG$1</f>
        <v>18.523076923076925</v>
      </c>
      <c r="X29" s="3">
        <f>N29*$K29/$AG$1</f>
        <v>0</v>
      </c>
      <c r="Y29" s="3">
        <f>O29*$K29/$AG$1</f>
        <v>37.04615384615385</v>
      </c>
      <c r="Z29" s="3">
        <f>P29*$AG$1/$K29</f>
        <v>0</v>
      </c>
      <c r="AA29" s="3">
        <f>Q29*$AG$1/$K29</f>
        <v>0</v>
      </c>
      <c r="AB29" s="3">
        <f>R29*$AG$1^2/$K29^2</f>
        <v>0.37723214285714285</v>
      </c>
      <c r="AC29" s="3">
        <f t="shared" si="0"/>
        <v>49.10259444697315</v>
      </c>
      <c r="AD29" s="3">
        <f t="shared" si="1"/>
        <v>49.10259444697315</v>
      </c>
      <c r="AE29" s="3">
        <f t="shared" si="2"/>
        <v>4.5205341226329416</v>
      </c>
      <c r="AF29" s="3">
        <f t="shared" si="3"/>
        <v>4.5205341226329416</v>
      </c>
    </row>
    <row r="30" spans="1:32">
      <c r="A30" t="s">
        <v>49</v>
      </c>
      <c r="B30" t="s">
        <v>10</v>
      </c>
      <c r="D30">
        <v>0.5</v>
      </c>
      <c r="E30">
        <v>0.5</v>
      </c>
      <c r="F30">
        <v>1</v>
      </c>
      <c r="G30" s="2">
        <v>128</v>
      </c>
      <c r="H30" s="2">
        <v>128</v>
      </c>
      <c r="I30">
        <v>1</v>
      </c>
      <c r="J30">
        <v>1</v>
      </c>
      <c r="K30">
        <v>28</v>
      </c>
      <c r="L30" s="3">
        <f t="shared" si="4"/>
        <v>210</v>
      </c>
      <c r="M30" s="3">
        <f t="shared" si="5"/>
        <v>210</v>
      </c>
      <c r="O30">
        <v>420</v>
      </c>
      <c r="R30">
        <v>0.11</v>
      </c>
      <c r="T30" s="3">
        <f>2020/H30*O30/1000</f>
        <v>6.6281249999999998</v>
      </c>
      <c r="U30" t="s">
        <v>18</v>
      </c>
      <c r="V30" s="3">
        <f>L30*$K30/$AG$1</f>
        <v>90.461538461538467</v>
      </c>
      <c r="W30" s="3">
        <f>M30*$K30/$AG$1</f>
        <v>90.461538461538467</v>
      </c>
      <c r="X30" s="3">
        <f>N30*$K30/$AG$1</f>
        <v>0</v>
      </c>
      <c r="Y30" s="3">
        <f>O30*$K30/$AG$1</f>
        <v>180.92307692307693</v>
      </c>
      <c r="Z30" s="3">
        <f>P30*$AG$1/$K30</f>
        <v>0</v>
      </c>
      <c r="AA30" s="3">
        <f>Q30*$AG$1/$K30</f>
        <v>0</v>
      </c>
      <c r="AB30" s="3">
        <f>R30*$AG$1^2/$K30^2</f>
        <v>0.59279336734693877</v>
      </c>
      <c r="AC30" s="3">
        <f t="shared" si="0"/>
        <v>152.60214341871148</v>
      </c>
      <c r="AD30" s="3">
        <f t="shared" si="1"/>
        <v>152.60214341871148</v>
      </c>
      <c r="AE30" s="3">
        <f t="shared" si="2"/>
        <v>13.648134044173649</v>
      </c>
      <c r="AF30" s="3">
        <f t="shared" si="3"/>
        <v>13.648134044173649</v>
      </c>
    </row>
    <row r="31" spans="1:32">
      <c r="A31" t="s">
        <v>49</v>
      </c>
      <c r="B31" t="s">
        <v>10</v>
      </c>
      <c r="D31">
        <v>0.5</v>
      </c>
      <c r="E31">
        <v>0.5</v>
      </c>
      <c r="F31">
        <v>1</v>
      </c>
      <c r="G31" s="2">
        <v>128</v>
      </c>
      <c r="H31" s="2">
        <v>128</v>
      </c>
      <c r="I31">
        <v>1</v>
      </c>
      <c r="J31">
        <v>1</v>
      </c>
      <c r="K31">
        <v>28</v>
      </c>
      <c r="L31" s="3">
        <f t="shared" si="4"/>
        <v>194</v>
      </c>
      <c r="M31" s="3">
        <f t="shared" si="5"/>
        <v>194</v>
      </c>
      <c r="O31">
        <v>388</v>
      </c>
      <c r="R31">
        <v>0.13</v>
      </c>
      <c r="T31" s="3">
        <f>2449/H31*O31/1000</f>
        <v>7.4235312499999999</v>
      </c>
      <c r="U31" t="s">
        <v>18</v>
      </c>
      <c r="V31" s="3">
        <f>L31*$K31/$AG$1</f>
        <v>83.569230769230771</v>
      </c>
      <c r="W31" s="3">
        <f>M31*$K31/$AG$1</f>
        <v>83.569230769230771</v>
      </c>
      <c r="X31" s="3">
        <f>N31*$K31/$AG$1</f>
        <v>0</v>
      </c>
      <c r="Y31" s="3">
        <f>O31*$K31/$AG$1</f>
        <v>167.13846153846154</v>
      </c>
      <c r="Z31" s="3">
        <f>P31*$AG$1/$K31</f>
        <v>0</v>
      </c>
      <c r="AA31" s="3">
        <f>Q31*$AG$1/$K31</f>
        <v>0</v>
      </c>
      <c r="AB31" s="3">
        <f>R31*$AG$1^2/$K31^2</f>
        <v>0.70057397959183676</v>
      </c>
      <c r="AC31" s="3">
        <f t="shared" si="0"/>
        <v>119.28680368334442</v>
      </c>
      <c r="AD31" s="3">
        <f t="shared" si="1"/>
        <v>119.28680368334442</v>
      </c>
      <c r="AE31" s="3">
        <f t="shared" si="2"/>
        <v>11.257342086251846</v>
      </c>
      <c r="AF31" s="3">
        <f t="shared" si="3"/>
        <v>11.257342086251846</v>
      </c>
    </row>
    <row r="32" spans="1:32">
      <c r="A32" t="s">
        <v>49</v>
      </c>
      <c r="B32" t="s">
        <v>10</v>
      </c>
      <c r="D32">
        <v>0.5</v>
      </c>
      <c r="E32">
        <v>0.5</v>
      </c>
      <c r="F32">
        <v>1</v>
      </c>
      <c r="G32" s="2">
        <v>128</v>
      </c>
      <c r="H32" s="2">
        <v>128</v>
      </c>
      <c r="I32">
        <v>1</v>
      </c>
      <c r="J32">
        <v>1</v>
      </c>
      <c r="K32">
        <v>28</v>
      </c>
      <c r="L32" s="3">
        <f t="shared" si="4"/>
        <v>195.5</v>
      </c>
      <c r="M32" s="3">
        <f t="shared" si="5"/>
        <v>195.5</v>
      </c>
      <c r="O32">
        <v>391</v>
      </c>
      <c r="R32">
        <v>1.82</v>
      </c>
      <c r="T32" s="3">
        <f>2431/H32*O32/1000</f>
        <v>7.4259453124999997</v>
      </c>
      <c r="U32" t="s">
        <v>18</v>
      </c>
      <c r="V32" s="3">
        <f>L32*$K32/$AG$1</f>
        <v>84.215384615384622</v>
      </c>
      <c r="W32" s="3">
        <f>M32*$K32/$AG$1</f>
        <v>84.215384615384622</v>
      </c>
      <c r="X32" s="3">
        <f>N32*$K32/$AG$1</f>
        <v>0</v>
      </c>
      <c r="Y32" s="3">
        <f>O32*$K32/$AG$1</f>
        <v>168.43076923076924</v>
      </c>
      <c r="Z32" s="3">
        <f>P32*$AG$1/$K32</f>
        <v>0</v>
      </c>
      <c r="AA32" s="3">
        <f>Q32*$AG$1/$K32</f>
        <v>0</v>
      </c>
      <c r="AB32" s="3">
        <f>R32*$AG$1^2/$K32^2</f>
        <v>9.8080357142857135</v>
      </c>
      <c r="AC32" s="3">
        <f t="shared" si="0"/>
        <v>8.5863660235986146</v>
      </c>
      <c r="AD32" s="3">
        <f t="shared" si="1"/>
        <v>8.5863660235986146</v>
      </c>
      <c r="AE32" s="3">
        <f t="shared" si="2"/>
        <v>11.340695503591432</v>
      </c>
      <c r="AF32" s="3">
        <f t="shared" si="3"/>
        <v>11.340695503591432</v>
      </c>
    </row>
    <row r="33" spans="1:32">
      <c r="A33" t="s">
        <v>49</v>
      </c>
      <c r="B33" t="s">
        <v>10</v>
      </c>
      <c r="D33">
        <v>0.5</v>
      </c>
      <c r="E33">
        <v>0.5</v>
      </c>
      <c r="F33">
        <v>1</v>
      </c>
      <c r="G33" s="2">
        <v>128</v>
      </c>
      <c r="H33" s="2">
        <v>128</v>
      </c>
      <c r="I33">
        <v>1</v>
      </c>
      <c r="J33">
        <v>1</v>
      </c>
      <c r="K33">
        <v>28</v>
      </c>
      <c r="L33" s="3">
        <f t="shared" si="4"/>
        <v>182</v>
      </c>
      <c r="M33" s="3">
        <f t="shared" si="5"/>
        <v>182</v>
      </c>
      <c r="O33">
        <v>364</v>
      </c>
      <c r="R33">
        <v>0.13</v>
      </c>
      <c r="T33" s="3">
        <f>2614/H33*O33/1000</f>
        <v>7.4335624999999999</v>
      </c>
      <c r="U33" t="s">
        <v>18</v>
      </c>
      <c r="V33" s="3">
        <f>L33*$K33/$AG$1</f>
        <v>78.400000000000006</v>
      </c>
      <c r="W33" s="3">
        <f>M33*$K33/$AG$1</f>
        <v>78.400000000000006</v>
      </c>
      <c r="X33" s="3">
        <f>N33*$K33/$AG$1</f>
        <v>0</v>
      </c>
      <c r="Y33" s="3">
        <f>O33*$K33/$AG$1</f>
        <v>156.80000000000001</v>
      </c>
      <c r="Z33" s="3">
        <f>P33*$AG$1/$K33</f>
        <v>0</v>
      </c>
      <c r="AA33" s="3">
        <f>Q33*$AG$1/$K33</f>
        <v>0</v>
      </c>
      <c r="AB33" s="3">
        <f>R33*$AG$1^2/$K33^2</f>
        <v>0.70057397959183676</v>
      </c>
      <c r="AC33" s="3">
        <f t="shared" si="0"/>
        <v>111.90823850705507</v>
      </c>
      <c r="AD33" s="3">
        <f t="shared" si="1"/>
        <v>111.90823850705507</v>
      </c>
      <c r="AE33" s="3">
        <f t="shared" si="2"/>
        <v>10.546760049437939</v>
      </c>
      <c r="AF33" s="3">
        <f t="shared" si="3"/>
        <v>10.546760049437939</v>
      </c>
    </row>
    <row r="34" spans="1:32">
      <c r="A34" t="s">
        <v>49</v>
      </c>
      <c r="B34" t="s">
        <v>10</v>
      </c>
      <c r="D34">
        <v>0.5</v>
      </c>
      <c r="E34">
        <v>0.5</v>
      </c>
      <c r="F34">
        <v>1</v>
      </c>
      <c r="G34" s="2">
        <v>128</v>
      </c>
      <c r="H34" s="2">
        <v>128</v>
      </c>
      <c r="I34">
        <v>1</v>
      </c>
      <c r="J34">
        <v>1</v>
      </c>
      <c r="K34">
        <v>28</v>
      </c>
      <c r="L34" s="3">
        <f t="shared" si="4"/>
        <v>191</v>
      </c>
      <c r="M34" s="3">
        <f t="shared" si="5"/>
        <v>191</v>
      </c>
      <c r="O34">
        <v>382</v>
      </c>
      <c r="R34">
        <v>7.24</v>
      </c>
      <c r="T34" s="3">
        <f>2492/H34*O34/1000</f>
        <v>7.4370624999999997</v>
      </c>
      <c r="U34" t="s">
        <v>18</v>
      </c>
      <c r="V34" s="3">
        <f>L34*$K34/$AG$1</f>
        <v>82.276923076923083</v>
      </c>
      <c r="W34" s="3">
        <f>M34*$K34/$AG$1</f>
        <v>82.276923076923083</v>
      </c>
      <c r="X34" s="3">
        <f>N34*$K34/$AG$1</f>
        <v>0</v>
      </c>
      <c r="Y34" s="3">
        <f>O34*$K34/$AG$1</f>
        <v>164.55384615384617</v>
      </c>
      <c r="Z34" s="3">
        <f>P34*$AG$1/$K34</f>
        <v>0</v>
      </c>
      <c r="AA34" s="3">
        <f>Q34*$AG$1/$K34</f>
        <v>0</v>
      </c>
      <c r="AB34" s="3">
        <f>R34*$AG$1^2/$K34^2</f>
        <v>39.016581632653065</v>
      </c>
      <c r="AC34" s="3">
        <f t="shared" si="0"/>
        <v>2.1087681091996369</v>
      </c>
      <c r="AD34" s="3">
        <f t="shared" si="1"/>
        <v>2.1087681091996369</v>
      </c>
      <c r="AE34" s="3">
        <f t="shared" si="2"/>
        <v>11.063094209161626</v>
      </c>
      <c r="AF34" s="3">
        <f t="shared" si="3"/>
        <v>11.063094209161626</v>
      </c>
    </row>
    <row r="35" spans="1:32">
      <c r="A35" t="s">
        <v>50</v>
      </c>
      <c r="B35" t="s">
        <v>10</v>
      </c>
      <c r="C35" t="s">
        <v>73</v>
      </c>
      <c r="D35">
        <f t="shared" ref="D35:E40" si="6">1723/2048</f>
        <v>0.84130859375</v>
      </c>
      <c r="E35">
        <f t="shared" si="6"/>
        <v>0.84130859375</v>
      </c>
      <c r="F35">
        <v>1</v>
      </c>
      <c r="G35" s="2">
        <v>2048</v>
      </c>
      <c r="H35" s="2">
        <v>2048</v>
      </c>
      <c r="I35">
        <v>1</v>
      </c>
      <c r="J35">
        <v>1</v>
      </c>
      <c r="K35">
        <v>65</v>
      </c>
      <c r="L35" s="3">
        <f t="shared" si="4"/>
        <v>17246.826171875</v>
      </c>
      <c r="M35" s="3">
        <f t="shared" si="5"/>
        <v>17246.826171875</v>
      </c>
      <c r="O35">
        <v>20500</v>
      </c>
      <c r="R35">
        <v>2.7</v>
      </c>
      <c r="U35" t="s">
        <v>12</v>
      </c>
      <c r="V35" s="3">
        <f>L35*$K35/$AG$1</f>
        <v>17246.826171875</v>
      </c>
      <c r="W35" s="3">
        <f>M35*$K35/$AG$1</f>
        <v>17246.826171875</v>
      </c>
      <c r="X35" s="3">
        <f>N35*$K35/$AG$1</f>
        <v>0</v>
      </c>
      <c r="Y35" s="3">
        <f>O35*$K35/$AG$1</f>
        <v>20500</v>
      </c>
      <c r="Z35" s="3">
        <f>P35*$AG$1/$K35</f>
        <v>0</v>
      </c>
      <c r="AA35" s="3">
        <f>Q35*$AG$1/$K35</f>
        <v>0</v>
      </c>
      <c r="AB35" s="3">
        <f>R35*$AG$1^2/$K35^2</f>
        <v>2.7</v>
      </c>
      <c r="AC35" s="3">
        <f t="shared" si="0"/>
        <v>6387.71339699074</v>
      </c>
      <c r="AD35" s="3">
        <f t="shared" si="1"/>
        <v>6387.71339699074</v>
      </c>
      <c r="AE35" s="3" t="e">
        <f t="shared" si="2"/>
        <v>#DIV/0!</v>
      </c>
      <c r="AF35" s="3" t="e">
        <f t="shared" si="3"/>
        <v>#DIV/0!</v>
      </c>
    </row>
    <row r="36" spans="1:32">
      <c r="A36" t="s">
        <v>51</v>
      </c>
      <c r="B36" t="s">
        <v>10</v>
      </c>
      <c r="C36" t="s">
        <v>73</v>
      </c>
      <c r="D36">
        <f t="shared" si="6"/>
        <v>0.84130859375</v>
      </c>
      <c r="E36">
        <f t="shared" si="6"/>
        <v>0.84130859375</v>
      </c>
      <c r="F36">
        <v>1</v>
      </c>
      <c r="G36" s="2">
        <v>2048</v>
      </c>
      <c r="H36" s="2">
        <v>2048</v>
      </c>
      <c r="I36">
        <v>1</v>
      </c>
      <c r="J36">
        <v>1</v>
      </c>
      <c r="K36">
        <v>65</v>
      </c>
      <c r="L36" s="3">
        <f t="shared" si="4"/>
        <v>8581.34765625</v>
      </c>
      <c r="M36" s="3">
        <f t="shared" si="5"/>
        <v>8581.34765625</v>
      </c>
      <c r="O36">
        <v>10200</v>
      </c>
      <c r="R36">
        <v>2.2000000000000002</v>
      </c>
      <c r="U36" t="s">
        <v>12</v>
      </c>
      <c r="V36" s="3">
        <f>L36*$K36/$AG$1</f>
        <v>8581.34765625</v>
      </c>
      <c r="W36" s="3">
        <f>M36*$K36/$AG$1</f>
        <v>8581.34765625</v>
      </c>
      <c r="X36" s="3">
        <f>N36*$K36/$AG$1</f>
        <v>0</v>
      </c>
      <c r="Y36" s="3">
        <f>O36*$K36/$AG$1</f>
        <v>10200</v>
      </c>
      <c r="Z36" s="3">
        <f>P36*$AG$1/$K36</f>
        <v>0</v>
      </c>
      <c r="AA36" s="3">
        <f>Q36*$AG$1/$K36</f>
        <v>0</v>
      </c>
      <c r="AB36" s="3">
        <f>R36*$AG$1^2/$K36^2</f>
        <v>2.2000000000000002</v>
      </c>
      <c r="AC36" s="3">
        <f t="shared" si="0"/>
        <v>3900.612571022727</v>
      </c>
      <c r="AD36" s="3">
        <f t="shared" si="1"/>
        <v>3900.612571022727</v>
      </c>
      <c r="AE36" s="3" t="e">
        <f t="shared" si="2"/>
        <v>#DIV/0!</v>
      </c>
      <c r="AF36" s="3" t="e">
        <f t="shared" si="3"/>
        <v>#DIV/0!</v>
      </c>
    </row>
    <row r="37" spans="1:32">
      <c r="A37" t="s">
        <v>52</v>
      </c>
      <c r="B37" t="s">
        <v>10</v>
      </c>
      <c r="C37" t="s">
        <v>73</v>
      </c>
      <c r="D37">
        <f t="shared" si="6"/>
        <v>0.84130859375</v>
      </c>
      <c r="E37">
        <f t="shared" si="6"/>
        <v>0.84130859375</v>
      </c>
      <c r="F37">
        <v>1</v>
      </c>
      <c r="G37" s="2">
        <v>2048</v>
      </c>
      <c r="H37" s="2">
        <v>2048</v>
      </c>
      <c r="I37">
        <v>1</v>
      </c>
      <c r="J37">
        <v>1</v>
      </c>
      <c r="K37">
        <v>90</v>
      </c>
      <c r="L37" s="3">
        <f t="shared" si="4"/>
        <v>51572.216796875</v>
      </c>
      <c r="M37" s="3">
        <f t="shared" si="5"/>
        <v>51572.216796875</v>
      </c>
      <c r="O37">
        <v>61300</v>
      </c>
      <c r="Q37">
        <v>0.8</v>
      </c>
      <c r="R37">
        <v>6.38</v>
      </c>
      <c r="U37" t="s">
        <v>18</v>
      </c>
      <c r="V37" s="3">
        <f>L37*$K37/$AG$1</f>
        <v>71407.684795673078</v>
      </c>
      <c r="W37" s="3">
        <f>M37*$K37/$AG$1</f>
        <v>71407.684795673078</v>
      </c>
      <c r="X37" s="3">
        <f>N37*$K37/$AG$1</f>
        <v>0</v>
      </c>
      <c r="Y37" s="3">
        <f>O37*$K37/$AG$1</f>
        <v>84876.923076923078</v>
      </c>
      <c r="Z37" s="3">
        <f>P37*$AG$1/$K37</f>
        <v>0</v>
      </c>
      <c r="AA37" s="3">
        <f>Q37*$AG$1/$K37</f>
        <v>0.57777777777777772</v>
      </c>
      <c r="AB37" s="3">
        <f>R37*$AG$1^2/$K37^2</f>
        <v>3.3278395061728396</v>
      </c>
      <c r="AC37" s="3">
        <f t="shared" si="0"/>
        <v>21457.670859192072</v>
      </c>
      <c r="AD37" s="3">
        <f t="shared" si="1"/>
        <v>21457.670859192072</v>
      </c>
      <c r="AE37" s="3" t="e">
        <f t="shared" si="2"/>
        <v>#DIV/0!</v>
      </c>
      <c r="AF37" s="3" t="e">
        <f t="shared" si="3"/>
        <v>#DIV/0!</v>
      </c>
    </row>
    <row r="38" spans="1:32">
      <c r="A38" t="s">
        <v>53</v>
      </c>
      <c r="B38" t="s">
        <v>10</v>
      </c>
      <c r="C38" t="s">
        <v>73</v>
      </c>
      <c r="D38">
        <f t="shared" si="6"/>
        <v>0.84130859375</v>
      </c>
      <c r="E38">
        <f t="shared" si="6"/>
        <v>0.84130859375</v>
      </c>
      <c r="F38">
        <v>1</v>
      </c>
      <c r="G38" s="2">
        <v>2048</v>
      </c>
      <c r="H38" s="2">
        <v>2048</v>
      </c>
      <c r="I38">
        <v>1</v>
      </c>
      <c r="J38">
        <v>1</v>
      </c>
      <c r="K38">
        <v>90</v>
      </c>
      <c r="L38" s="3">
        <f t="shared" si="4"/>
        <v>145041.6015625</v>
      </c>
      <c r="M38" s="3">
        <f t="shared" si="5"/>
        <v>145041.6015625</v>
      </c>
      <c r="O38">
        <v>172400</v>
      </c>
      <c r="Q38">
        <v>0.8</v>
      </c>
      <c r="R38">
        <v>3.93</v>
      </c>
      <c r="U38" t="s">
        <v>18</v>
      </c>
      <c r="V38" s="3">
        <f>L38*$K38/$AG$1</f>
        <v>200826.83293269231</v>
      </c>
      <c r="W38" s="3">
        <f>M38*$K38/$AG$1</f>
        <v>200826.83293269231</v>
      </c>
      <c r="X38" s="3">
        <f>N38*$K38/$AG$1</f>
        <v>0</v>
      </c>
      <c r="Y38" s="3">
        <f>O38*$K38/$AG$1</f>
        <v>238707.69230769231</v>
      </c>
      <c r="Z38" s="3">
        <f>P38*$AG$1/$K38</f>
        <v>0</v>
      </c>
      <c r="AA38" s="3">
        <f>Q38*$AG$1/$K38</f>
        <v>0.57777777777777772</v>
      </c>
      <c r="AB38" s="3">
        <f>R38*$AG$1^2/$K38^2</f>
        <v>2.0499074074074075</v>
      </c>
      <c r="AC38" s="3">
        <f t="shared" si="0"/>
        <v>97968.73371304381</v>
      </c>
      <c r="AD38" s="3">
        <f t="shared" si="1"/>
        <v>97968.73371304381</v>
      </c>
      <c r="AE38" s="3" t="e">
        <f t="shared" si="2"/>
        <v>#DIV/0!</v>
      </c>
      <c r="AF38" s="3" t="e">
        <f t="shared" si="3"/>
        <v>#DIV/0!</v>
      </c>
    </row>
    <row r="39" spans="1:32">
      <c r="A39" t="s">
        <v>54</v>
      </c>
      <c r="B39" t="s">
        <v>10</v>
      </c>
      <c r="C39" t="s">
        <v>73</v>
      </c>
      <c r="D39">
        <f t="shared" si="6"/>
        <v>0.84130859375</v>
      </c>
      <c r="E39">
        <f t="shared" si="6"/>
        <v>0.84130859375</v>
      </c>
      <c r="F39">
        <v>1</v>
      </c>
      <c r="G39" s="2">
        <v>2048</v>
      </c>
      <c r="H39" s="2">
        <v>2048</v>
      </c>
      <c r="I39">
        <v>1</v>
      </c>
      <c r="J39">
        <v>1</v>
      </c>
      <c r="K39">
        <v>65</v>
      </c>
      <c r="L39" s="3">
        <f t="shared" si="4"/>
        <v>20124.1015625</v>
      </c>
      <c r="M39" s="3">
        <f t="shared" si="5"/>
        <v>20124.1015625</v>
      </c>
      <c r="O39">
        <v>23920</v>
      </c>
      <c r="R39">
        <v>2.75</v>
      </c>
      <c r="U39" t="s">
        <v>12</v>
      </c>
      <c r="V39" s="3">
        <f>L39*$K39/$AG$1</f>
        <v>20124.1015625</v>
      </c>
      <c r="W39" s="3">
        <f>M39*$K39/$AG$1</f>
        <v>20124.1015625</v>
      </c>
      <c r="X39" s="3">
        <f>N39*$K39/$AG$1</f>
        <v>0</v>
      </c>
      <c r="Y39" s="3">
        <f>O39*$K39/$AG$1</f>
        <v>23920</v>
      </c>
      <c r="Z39" s="3">
        <f>P39*$AG$1/$K39</f>
        <v>0</v>
      </c>
      <c r="AA39" s="3">
        <f>Q39*$AG$1/$K39</f>
        <v>0</v>
      </c>
      <c r="AB39" s="3">
        <f>R39*$AG$1^2/$K39^2</f>
        <v>2.75</v>
      </c>
      <c r="AC39" s="3">
        <f t="shared" si="0"/>
        <v>7317.855113636364</v>
      </c>
      <c r="AD39" s="3">
        <f t="shared" si="1"/>
        <v>7317.855113636364</v>
      </c>
      <c r="AE39" s="3" t="e">
        <f t="shared" si="2"/>
        <v>#DIV/0!</v>
      </c>
      <c r="AF39" s="3" t="e">
        <f t="shared" si="3"/>
        <v>#DIV/0!</v>
      </c>
    </row>
    <row r="40" spans="1:32">
      <c r="A40" t="s">
        <v>55</v>
      </c>
      <c r="B40" t="s">
        <v>10</v>
      </c>
      <c r="C40" t="s">
        <v>73</v>
      </c>
      <c r="D40">
        <f t="shared" si="6"/>
        <v>0.84130859375</v>
      </c>
      <c r="E40">
        <f t="shared" si="6"/>
        <v>0.84130859375</v>
      </c>
      <c r="F40">
        <v>1</v>
      </c>
      <c r="G40" s="2">
        <v>2048</v>
      </c>
      <c r="H40" s="2">
        <v>2048</v>
      </c>
      <c r="I40">
        <v>1</v>
      </c>
      <c r="J40">
        <v>1</v>
      </c>
      <c r="K40">
        <v>90</v>
      </c>
      <c r="L40" s="3">
        <f t="shared" si="4"/>
        <v>38212.236328125</v>
      </c>
      <c r="M40" s="3">
        <f t="shared" si="5"/>
        <v>38212.236328125</v>
      </c>
      <c r="O40">
        <v>45420</v>
      </c>
      <c r="Q40">
        <v>4.5089999999999998E-2</v>
      </c>
      <c r="R40">
        <v>9.6</v>
      </c>
      <c r="T40">
        <v>1110</v>
      </c>
      <c r="U40" t="s">
        <v>18</v>
      </c>
      <c r="V40" s="3">
        <f>L40*$K40/$AG$1</f>
        <v>52909.250300480766</v>
      </c>
      <c r="W40" s="3">
        <f>M40*$K40/$AG$1</f>
        <v>52909.250300480766</v>
      </c>
      <c r="X40" s="3">
        <f>N40*$K40/$AG$1</f>
        <v>0</v>
      </c>
      <c r="Y40" s="3">
        <f>O40*$K40/$AG$1</f>
        <v>62889.230769230766</v>
      </c>
      <c r="Z40" s="3">
        <f>P40*$AG$1/$K40</f>
        <v>0</v>
      </c>
      <c r="AA40" s="3">
        <f>Q40*$AG$1/$K40</f>
        <v>3.2564999999999997E-2</v>
      </c>
      <c r="AB40" s="3">
        <f>R40*$AG$1^2/$K40^2</f>
        <v>5.0074074074074071</v>
      </c>
      <c r="AC40" s="3">
        <f t="shared" si="0"/>
        <v>10566.196435746899</v>
      </c>
      <c r="AD40" s="3">
        <f t="shared" si="1"/>
        <v>10566.196435746899</v>
      </c>
      <c r="AE40" s="3">
        <f t="shared" si="2"/>
        <v>47.665991261694387</v>
      </c>
      <c r="AF40" s="3">
        <f t="shared" si="3"/>
        <v>47.665991261694387</v>
      </c>
    </row>
    <row r="41" spans="1:32">
      <c r="A41" t="s">
        <v>56</v>
      </c>
      <c r="B41" t="s">
        <v>10</v>
      </c>
      <c r="C41" t="s">
        <v>57</v>
      </c>
      <c r="D41">
        <v>0.5</v>
      </c>
      <c r="E41">
        <f>13/16</f>
        <v>0.8125</v>
      </c>
      <c r="F41">
        <v>4</v>
      </c>
      <c r="G41" s="2">
        <v>672</v>
      </c>
      <c r="H41" s="2">
        <v>672</v>
      </c>
      <c r="I41">
        <v>1</v>
      </c>
      <c r="J41">
        <v>4</v>
      </c>
      <c r="K41">
        <v>28</v>
      </c>
      <c r="L41" s="3">
        <f>M41*D41/E41</f>
        <v>11323.076923076924</v>
      </c>
      <c r="M41">
        <v>18400</v>
      </c>
      <c r="R41">
        <v>0.78</v>
      </c>
      <c r="T41">
        <v>166</v>
      </c>
      <c r="U41" t="s">
        <v>16</v>
      </c>
      <c r="V41" s="3">
        <f>L41*$K41/$AG$1</f>
        <v>4877.6331360946751</v>
      </c>
      <c r="W41" s="3">
        <f>M41*$K41/$AG$1</f>
        <v>7926.1538461538457</v>
      </c>
      <c r="X41" s="3">
        <f>N41*$K41/$AG$1</f>
        <v>0</v>
      </c>
      <c r="Y41" s="3">
        <f>O41*$K41/$AG$1</f>
        <v>0</v>
      </c>
      <c r="Z41" s="3">
        <f>P41*$AG$1/$K41</f>
        <v>0</v>
      </c>
      <c r="AA41" s="3">
        <f>Q41*$AG$1/$K41</f>
        <v>0</v>
      </c>
      <c r="AB41" s="3">
        <f>R41*$AG$1^2/$K41^2</f>
        <v>4.2034438775510203</v>
      </c>
      <c r="AC41" s="3">
        <f t="shared" si="0"/>
        <v>1160.3897371258461</v>
      </c>
      <c r="AD41" s="3">
        <f t="shared" si="1"/>
        <v>1885.6333228294993</v>
      </c>
      <c r="AE41" s="3">
        <f t="shared" si="2"/>
        <v>29.383332145148646</v>
      </c>
      <c r="AF41" s="3">
        <f t="shared" si="3"/>
        <v>47.747914735866537</v>
      </c>
    </row>
    <row r="42" spans="1:32">
      <c r="A42" t="s">
        <v>58</v>
      </c>
      <c r="B42" t="s">
        <v>10</v>
      </c>
      <c r="C42" t="s">
        <v>57</v>
      </c>
      <c r="D42">
        <v>0.5</v>
      </c>
      <c r="E42">
        <f>13/16</f>
        <v>0.8125</v>
      </c>
      <c r="F42">
        <v>4</v>
      </c>
      <c r="G42" s="2">
        <v>672</v>
      </c>
      <c r="H42" s="2">
        <v>672</v>
      </c>
      <c r="I42">
        <v>1</v>
      </c>
      <c r="J42">
        <v>4</v>
      </c>
      <c r="K42">
        <v>40</v>
      </c>
      <c r="L42" s="3">
        <f>N42*D42</f>
        <v>1560</v>
      </c>
      <c r="M42" s="3">
        <f>N42*E42</f>
        <v>2535</v>
      </c>
      <c r="N42">
        <v>3120</v>
      </c>
      <c r="R42">
        <v>0.18</v>
      </c>
      <c r="U42" t="s">
        <v>12</v>
      </c>
      <c r="V42" s="3">
        <f>L42*$K42/$AG$1</f>
        <v>960</v>
      </c>
      <c r="W42" s="3">
        <f>M42*$K42/$AG$1</f>
        <v>1560</v>
      </c>
      <c r="X42" s="3">
        <f>N42*$K42/$AG$1</f>
        <v>1920</v>
      </c>
      <c r="Y42" s="3">
        <f>O42*$K42/$AG$1</f>
        <v>0</v>
      </c>
      <c r="Z42" s="3">
        <f>P42*$AG$1/$K42</f>
        <v>0</v>
      </c>
      <c r="AA42" s="3">
        <f>Q42*$AG$1/$K42</f>
        <v>0</v>
      </c>
      <c r="AB42" s="3">
        <f>R42*$AG$1^2/$K42^2</f>
        <v>0.47531250000000003</v>
      </c>
      <c r="AC42" s="3">
        <f t="shared" si="0"/>
        <v>2019.7238658777119</v>
      </c>
      <c r="AD42" s="3">
        <f t="shared" si="1"/>
        <v>3282.0512820512818</v>
      </c>
      <c r="AE42" s="3" t="e">
        <f t="shared" si="2"/>
        <v>#DIV/0!</v>
      </c>
      <c r="AF42" s="3" t="e">
        <f t="shared" si="3"/>
        <v>#DIV/0!</v>
      </c>
    </row>
    <row r="43" spans="1:32">
      <c r="A43" t="s">
        <v>59</v>
      </c>
      <c r="B43" t="s">
        <v>10</v>
      </c>
      <c r="C43" t="s">
        <v>57</v>
      </c>
      <c r="D43">
        <v>0.5</v>
      </c>
      <c r="E43">
        <f>13/16</f>
        <v>0.8125</v>
      </c>
      <c r="F43">
        <v>4</v>
      </c>
      <c r="G43" s="2">
        <v>672</v>
      </c>
      <c r="H43" s="2">
        <v>672</v>
      </c>
      <c r="I43">
        <v>1</v>
      </c>
      <c r="J43">
        <v>4</v>
      </c>
      <c r="K43">
        <v>40</v>
      </c>
      <c r="L43" s="3">
        <f t="shared" ref="L43:L47" si="7">O43*D43</f>
        <v>2650</v>
      </c>
      <c r="M43" s="3">
        <f t="shared" ref="M43:M47" si="8">O43*E43</f>
        <v>4306.25</v>
      </c>
      <c r="O43">
        <v>5300</v>
      </c>
      <c r="R43">
        <v>0.216</v>
      </c>
      <c r="T43">
        <v>135.5</v>
      </c>
      <c r="U43" t="s">
        <v>12</v>
      </c>
      <c r="V43" s="3">
        <f>L43*$K43/$AG$1</f>
        <v>1630.7692307692307</v>
      </c>
      <c r="W43" s="3">
        <f>M43*$K43/$AG$1</f>
        <v>2650</v>
      </c>
      <c r="X43" s="3">
        <f>N43*$K43/$AG$1</f>
        <v>0</v>
      </c>
      <c r="Y43" s="3">
        <f>O43*$K43/$AG$1</f>
        <v>3261.5384615384614</v>
      </c>
      <c r="Z43" s="3">
        <f>P43*$AG$1/$K43</f>
        <v>0</v>
      </c>
      <c r="AA43" s="3">
        <f>Q43*$AG$1/$K43</f>
        <v>0</v>
      </c>
      <c r="AB43" s="3">
        <f>R43*$AG$1^2/$K43^2</f>
        <v>0.57037499999999997</v>
      </c>
      <c r="AC43" s="3">
        <f t="shared" si="0"/>
        <v>2859.1176520170602</v>
      </c>
      <c r="AD43" s="3">
        <f t="shared" si="1"/>
        <v>4646.0661845277236</v>
      </c>
      <c r="AE43" s="3">
        <f t="shared" si="2"/>
        <v>12.035197275049674</v>
      </c>
      <c r="AF43" s="3">
        <f t="shared" si="3"/>
        <v>19.55719557195572</v>
      </c>
    </row>
    <row r="44" spans="1:32">
      <c r="A44" t="s">
        <v>59</v>
      </c>
      <c r="B44" t="s">
        <v>10</v>
      </c>
      <c r="C44" t="s">
        <v>57</v>
      </c>
      <c r="D44">
        <v>0.5</v>
      </c>
      <c r="E44">
        <f>13/16</f>
        <v>0.8125</v>
      </c>
      <c r="F44">
        <v>4</v>
      </c>
      <c r="G44" s="2">
        <v>672</v>
      </c>
      <c r="H44" s="2">
        <v>672</v>
      </c>
      <c r="I44">
        <v>1</v>
      </c>
      <c r="J44">
        <v>4</v>
      </c>
      <c r="K44">
        <v>40</v>
      </c>
      <c r="L44" s="3">
        <f t="shared" si="7"/>
        <v>2650</v>
      </c>
      <c r="M44" s="3">
        <f t="shared" si="8"/>
        <v>4306.25</v>
      </c>
      <c r="O44">
        <v>5300</v>
      </c>
      <c r="R44">
        <v>0.19600000000000001</v>
      </c>
      <c r="T44">
        <v>114.7</v>
      </c>
      <c r="U44" t="s">
        <v>12</v>
      </c>
      <c r="V44" s="3">
        <f>L44*$K44/$AG$1</f>
        <v>1630.7692307692307</v>
      </c>
      <c r="W44" s="3">
        <f>M44*$K44/$AG$1</f>
        <v>2650</v>
      </c>
      <c r="X44" s="3">
        <f>N44*$K44/$AG$1</f>
        <v>0</v>
      </c>
      <c r="Y44" s="3">
        <f>O44*$K44/$AG$1</f>
        <v>3261.5384615384614</v>
      </c>
      <c r="Z44" s="3">
        <f>P44*$AG$1/$K44</f>
        <v>0</v>
      </c>
      <c r="AA44" s="3">
        <f>Q44*$AG$1/$K44</f>
        <v>0</v>
      </c>
      <c r="AB44" s="3">
        <f>R44*$AG$1^2/$K44^2</f>
        <v>0.51756250000000004</v>
      </c>
      <c r="AC44" s="3">
        <f t="shared" si="0"/>
        <v>3150.8643512024742</v>
      </c>
      <c r="AD44" s="3">
        <f t="shared" si="1"/>
        <v>5120.1545707040204</v>
      </c>
      <c r="AE44" s="3">
        <f t="shared" si="2"/>
        <v>14.217691637046475</v>
      </c>
      <c r="AF44" s="3">
        <f t="shared" si="3"/>
        <v>23.103748910200522</v>
      </c>
    </row>
    <row r="45" spans="1:32">
      <c r="A45" t="s">
        <v>59</v>
      </c>
      <c r="B45" t="s">
        <v>10</v>
      </c>
      <c r="C45" t="s">
        <v>24</v>
      </c>
      <c r="D45">
        <v>0.5</v>
      </c>
      <c r="E45">
        <v>0.83299999999999996</v>
      </c>
      <c r="F45">
        <v>4</v>
      </c>
      <c r="G45">
        <v>1944</v>
      </c>
      <c r="H45">
        <v>1944</v>
      </c>
      <c r="I45">
        <v>1</v>
      </c>
      <c r="J45">
        <v>4</v>
      </c>
      <c r="K45">
        <v>40</v>
      </c>
      <c r="L45" s="3">
        <f t="shared" si="7"/>
        <v>3835</v>
      </c>
      <c r="M45" s="3">
        <f t="shared" si="8"/>
        <v>6389.11</v>
      </c>
      <c r="O45">
        <v>7670</v>
      </c>
      <c r="R45">
        <v>0.71</v>
      </c>
      <c r="T45">
        <v>355.4</v>
      </c>
      <c r="U45" t="s">
        <v>12</v>
      </c>
      <c r="V45" s="3">
        <f>L45*$K45/$AG$1</f>
        <v>2360</v>
      </c>
      <c r="W45" s="3">
        <f>M45*$K45/$AG$1</f>
        <v>3931.7599999999998</v>
      </c>
      <c r="X45" s="3">
        <f>N45*$K45/$AG$1</f>
        <v>0</v>
      </c>
      <c r="Y45" s="3">
        <f>O45*$K45/$AG$1</f>
        <v>4720</v>
      </c>
      <c r="Z45" s="3">
        <f>P45*$AG$1/$K45</f>
        <v>0</v>
      </c>
      <c r="AA45" s="3">
        <f>Q45*$AG$1/$K45</f>
        <v>0</v>
      </c>
      <c r="AB45" s="3">
        <f>R45*$AG$1^2/$K45^2</f>
        <v>1.8748437499999999</v>
      </c>
      <c r="AC45" s="3">
        <f t="shared" si="0"/>
        <v>1258.7715642970247</v>
      </c>
      <c r="AD45" s="3">
        <f t="shared" si="1"/>
        <v>2097.1134261188431</v>
      </c>
      <c r="AE45" s="3">
        <f t="shared" si="2"/>
        <v>6.6404051772650536</v>
      </c>
      <c r="AF45" s="3">
        <f t="shared" si="3"/>
        <v>11.06291502532358</v>
      </c>
    </row>
    <row r="46" spans="1:32">
      <c r="A46" t="s">
        <v>60</v>
      </c>
      <c r="B46" t="s">
        <v>10</v>
      </c>
      <c r="C46" t="s">
        <v>57</v>
      </c>
      <c r="D46">
        <v>0.5</v>
      </c>
      <c r="E46">
        <f>13/16</f>
        <v>0.8125</v>
      </c>
      <c r="F46">
        <v>4</v>
      </c>
      <c r="G46" s="2">
        <v>672</v>
      </c>
      <c r="H46" s="2">
        <v>672</v>
      </c>
      <c r="I46">
        <v>1</v>
      </c>
      <c r="J46">
        <v>4</v>
      </c>
      <c r="K46">
        <v>28</v>
      </c>
      <c r="L46" s="3">
        <f t="shared" si="7"/>
        <v>6000</v>
      </c>
      <c r="M46" s="3">
        <f t="shared" si="8"/>
        <v>9750</v>
      </c>
      <c r="O46">
        <v>12000</v>
      </c>
      <c r="R46">
        <v>0.63</v>
      </c>
      <c r="T46">
        <v>180</v>
      </c>
      <c r="U46" t="s">
        <v>16</v>
      </c>
      <c r="V46" s="3">
        <f>L46*$K46/$AG$1</f>
        <v>2584.6153846153848</v>
      </c>
      <c r="W46" s="3">
        <f>M46*$K46/$AG$1</f>
        <v>4200</v>
      </c>
      <c r="X46" s="3">
        <f>N46*$K46/$AG$1</f>
        <v>0</v>
      </c>
      <c r="Y46" s="3">
        <f>O46*$K46/$AG$1</f>
        <v>5169.2307692307695</v>
      </c>
      <c r="Z46" s="3">
        <f>P46*$AG$1/$K46</f>
        <v>0</v>
      </c>
      <c r="AA46" s="3">
        <f>Q46*$AG$1/$K46</f>
        <v>0</v>
      </c>
      <c r="AB46" s="3">
        <f>R46*$AG$1^2/$K46^2</f>
        <v>3.3950892857142856</v>
      </c>
      <c r="AC46" s="3">
        <f t="shared" si="0"/>
        <v>761.28053406159927</v>
      </c>
      <c r="AD46" s="3">
        <f t="shared" si="1"/>
        <v>1237.0808678500987</v>
      </c>
      <c r="AE46" s="3">
        <f t="shared" si="2"/>
        <v>14.358974358974359</v>
      </c>
      <c r="AF46" s="3">
        <f t="shared" si="3"/>
        <v>23.333333333333332</v>
      </c>
    </row>
    <row r="47" spans="1:32">
      <c r="A47" t="s">
        <v>72</v>
      </c>
      <c r="B47" t="s">
        <v>10</v>
      </c>
      <c r="C47" t="s">
        <v>73</v>
      </c>
      <c r="D47">
        <f t="shared" ref="D47:E47" si="9">1723/2048</f>
        <v>0.84130859375</v>
      </c>
      <c r="E47">
        <f t="shared" si="9"/>
        <v>0.84130859375</v>
      </c>
      <c r="F47">
        <v>1</v>
      </c>
      <c r="G47" s="2">
        <v>2048</v>
      </c>
      <c r="H47" s="2">
        <v>2048</v>
      </c>
      <c r="I47">
        <v>1</v>
      </c>
      <c r="J47">
        <v>1</v>
      </c>
      <c r="K47">
        <v>65</v>
      </c>
      <c r="L47" s="3">
        <f t="shared" si="7"/>
        <v>69475.263671875</v>
      </c>
      <c r="M47" s="3">
        <f t="shared" si="8"/>
        <v>69475.263671875</v>
      </c>
      <c r="O47">
        <v>82580</v>
      </c>
      <c r="R47">
        <v>2.75</v>
      </c>
      <c r="U47" t="s">
        <v>12</v>
      </c>
      <c r="V47" s="3">
        <f t="shared" ref="V47:V55" si="10">L47*$K47/$AG$1</f>
        <v>69475.263671875</v>
      </c>
      <c r="W47" s="3">
        <f t="shared" ref="W47:W55" si="11">M47*$K47/$AG$1</f>
        <v>69475.263671875</v>
      </c>
      <c r="X47" s="3">
        <f t="shared" ref="X47:X58" si="12">N47*$K47/$AG$1</f>
        <v>0</v>
      </c>
      <c r="Y47" s="3">
        <f t="shared" ref="Y47:Y58" si="13">O47*$K47/$AG$1</f>
        <v>82580</v>
      </c>
      <c r="Z47" s="3">
        <f t="shared" ref="Z47:Z63" si="14">P47*$AG$1/$K47</f>
        <v>0</v>
      </c>
      <c r="AA47" s="3">
        <f t="shared" ref="AA47:AA59" si="15">Q47*$AG$1/$K47</f>
        <v>0</v>
      </c>
      <c r="AB47" s="3">
        <f t="shared" ref="AB47:AB58" si="16">R47*$AG$1^2/$K47^2</f>
        <v>2.75</v>
      </c>
      <c r="AC47" s="3">
        <f t="shared" ref="AC47:AC55" si="17">V47/AB47</f>
        <v>25263.73224431818</v>
      </c>
      <c r="AD47" s="3">
        <f t="shared" ref="AD47:AD55" si="18">W47/AB47</f>
        <v>25263.73224431818</v>
      </c>
      <c r="AE47" s="3" t="e">
        <f t="shared" si="2"/>
        <v>#DIV/0!</v>
      </c>
      <c r="AF47" s="3" t="e">
        <f t="shared" ref="AF47:AF55" si="19">W47/T47</f>
        <v>#DIV/0!</v>
      </c>
    </row>
    <row r="48" spans="1:32">
      <c r="A48" t="s">
        <v>74</v>
      </c>
      <c r="B48" t="s">
        <v>10</v>
      </c>
      <c r="C48" t="s">
        <v>57</v>
      </c>
      <c r="D48">
        <v>0.5</v>
      </c>
      <c r="E48">
        <f>13/16</f>
        <v>0.8125</v>
      </c>
      <c r="F48">
        <v>4</v>
      </c>
      <c r="G48" s="2">
        <v>672</v>
      </c>
      <c r="H48" s="2">
        <v>672</v>
      </c>
      <c r="I48">
        <v>1</v>
      </c>
      <c r="J48">
        <v>4</v>
      </c>
      <c r="K48">
        <v>28</v>
      </c>
      <c r="L48" s="3">
        <f>M48*D48/E48</f>
        <v>5698.4615384615381</v>
      </c>
      <c r="M48">
        <v>9260</v>
      </c>
      <c r="R48">
        <v>0.126</v>
      </c>
      <c r="T48">
        <v>53.6</v>
      </c>
      <c r="U48" t="s">
        <v>18</v>
      </c>
      <c r="V48" s="3">
        <f t="shared" si="10"/>
        <v>2454.7218934911239</v>
      </c>
      <c r="W48" s="3">
        <f t="shared" si="11"/>
        <v>3988.9230769230771</v>
      </c>
      <c r="X48" s="3">
        <f t="shared" si="12"/>
        <v>0</v>
      </c>
      <c r="Y48" s="3">
        <f t="shared" si="13"/>
        <v>0</v>
      </c>
      <c r="Z48" s="3">
        <f t="shared" si="14"/>
        <v>0</v>
      </c>
      <c r="AA48" s="3">
        <f t="shared" si="15"/>
        <v>0</v>
      </c>
      <c r="AB48" s="3">
        <f t="shared" si="16"/>
        <v>0.67901785714285712</v>
      </c>
      <c r="AC48" s="3">
        <f t="shared" si="17"/>
        <v>3615.1065361079013</v>
      </c>
      <c r="AD48" s="3">
        <f t="shared" si="18"/>
        <v>5874.5481211753404</v>
      </c>
      <c r="AE48" s="3">
        <f t="shared" si="2"/>
        <v>45.797050251700071</v>
      </c>
      <c r="AF48" s="3">
        <f t="shared" si="19"/>
        <v>74.420206659012635</v>
      </c>
    </row>
    <row r="49" spans="1:32">
      <c r="A49" t="s">
        <v>75</v>
      </c>
      <c r="B49" t="s">
        <v>10</v>
      </c>
      <c r="D49">
        <f>25000/30000</f>
        <v>0.83333333333333337</v>
      </c>
      <c r="E49">
        <f>25000/30000</f>
        <v>0.83333333333333337</v>
      </c>
      <c r="F49">
        <v>1</v>
      </c>
      <c r="G49" s="2">
        <v>30000</v>
      </c>
      <c r="H49" s="2">
        <v>30000</v>
      </c>
      <c r="I49">
        <v>1</v>
      </c>
      <c r="J49">
        <v>1</v>
      </c>
      <c r="K49">
        <v>65</v>
      </c>
      <c r="L49" s="3">
        <f>M49*D49/E49</f>
        <v>125000</v>
      </c>
      <c r="M49">
        <v>125000</v>
      </c>
      <c r="Q49">
        <v>0.2</v>
      </c>
      <c r="R49">
        <v>11.6</v>
      </c>
      <c r="T49" s="3">
        <v>1412.5</v>
      </c>
      <c r="U49" t="s">
        <v>12</v>
      </c>
      <c r="V49" s="3">
        <f t="shared" si="10"/>
        <v>125000</v>
      </c>
      <c r="W49" s="3">
        <f t="shared" si="11"/>
        <v>125000</v>
      </c>
      <c r="X49" s="3">
        <f t="shared" si="12"/>
        <v>0</v>
      </c>
      <c r="Y49" s="3">
        <f t="shared" si="13"/>
        <v>0</v>
      </c>
      <c r="Z49" s="3">
        <f t="shared" si="14"/>
        <v>0</v>
      </c>
      <c r="AA49" s="3">
        <f t="shared" si="15"/>
        <v>0.2</v>
      </c>
      <c r="AB49" s="3">
        <f t="shared" si="16"/>
        <v>11.6</v>
      </c>
      <c r="AC49" s="3">
        <f t="shared" si="17"/>
        <v>10775.862068965518</v>
      </c>
      <c r="AD49" s="3">
        <f t="shared" si="18"/>
        <v>10775.862068965518</v>
      </c>
      <c r="AE49" s="3">
        <f t="shared" si="2"/>
        <v>88.495575221238937</v>
      </c>
      <c r="AF49" s="3">
        <f t="shared" si="19"/>
        <v>88.495575221238937</v>
      </c>
    </row>
    <row r="50" spans="1:32">
      <c r="A50" t="s">
        <v>75</v>
      </c>
      <c r="B50" t="s">
        <v>10</v>
      </c>
      <c r="D50">
        <f>5/6</f>
        <v>0.83333333333333337</v>
      </c>
      <c r="E50">
        <f>5/6</f>
        <v>0.83333333333333337</v>
      </c>
      <c r="F50">
        <v>1</v>
      </c>
      <c r="G50" s="2">
        <v>60000</v>
      </c>
      <c r="H50" s="2">
        <v>60000</v>
      </c>
      <c r="I50">
        <v>1</v>
      </c>
      <c r="J50">
        <v>1</v>
      </c>
      <c r="K50">
        <v>65</v>
      </c>
      <c r="L50" s="3">
        <f>M50*D50/E50</f>
        <v>100000</v>
      </c>
      <c r="M50">
        <v>100000</v>
      </c>
      <c r="Q50">
        <v>0.5</v>
      </c>
      <c r="R50">
        <v>23.9</v>
      </c>
      <c r="T50" s="3">
        <v>1880</v>
      </c>
      <c r="U50" t="s">
        <v>12</v>
      </c>
      <c r="V50" s="3">
        <f t="shared" si="10"/>
        <v>100000</v>
      </c>
      <c r="W50" s="3">
        <f t="shared" si="11"/>
        <v>100000</v>
      </c>
      <c r="X50" s="3">
        <f t="shared" si="12"/>
        <v>0</v>
      </c>
      <c r="Y50" s="3">
        <f t="shared" si="13"/>
        <v>0</v>
      </c>
      <c r="Z50" s="3">
        <f t="shared" si="14"/>
        <v>0</v>
      </c>
      <c r="AA50" s="3">
        <f t="shared" si="15"/>
        <v>0.5</v>
      </c>
      <c r="AB50" s="3">
        <f t="shared" si="16"/>
        <v>23.9</v>
      </c>
      <c r="AC50" s="3">
        <f t="shared" si="17"/>
        <v>4184.100418410042</v>
      </c>
      <c r="AD50" s="3">
        <f t="shared" si="18"/>
        <v>4184.100418410042</v>
      </c>
      <c r="AE50" s="3">
        <f t="shared" si="2"/>
        <v>53.191489361702125</v>
      </c>
      <c r="AF50" s="3">
        <f t="shared" si="19"/>
        <v>53.191489361702125</v>
      </c>
    </row>
    <row r="51" spans="1:32">
      <c r="A51" t="s">
        <v>76</v>
      </c>
      <c r="B51" t="s">
        <v>10</v>
      </c>
      <c r="C51" t="s">
        <v>15</v>
      </c>
      <c r="D51">
        <v>0.5</v>
      </c>
      <c r="E51">
        <v>0.83299999999999996</v>
      </c>
      <c r="F51">
        <v>4</v>
      </c>
      <c r="G51">
        <v>576</v>
      </c>
      <c r="H51">
        <v>2304</v>
      </c>
      <c r="I51">
        <v>19</v>
      </c>
      <c r="J51">
        <v>114</v>
      </c>
      <c r="K51">
        <v>180</v>
      </c>
      <c r="L51" s="3">
        <f t="shared" ref="L51" si="20">O51*D51</f>
        <v>67.400000000000006</v>
      </c>
      <c r="M51" s="3">
        <f t="shared" ref="M51" si="21">O51*E51</f>
        <v>112.28840000000001</v>
      </c>
      <c r="O51">
        <v>134.80000000000001</v>
      </c>
      <c r="R51">
        <v>10.72</v>
      </c>
      <c r="U51" t="s">
        <v>18</v>
      </c>
      <c r="V51" s="3">
        <f t="shared" si="10"/>
        <v>186.64615384615388</v>
      </c>
      <c r="W51" s="3">
        <f t="shared" si="11"/>
        <v>310.9524923076923</v>
      </c>
      <c r="X51" s="3">
        <f t="shared" si="12"/>
        <v>0</v>
      </c>
      <c r="Y51" s="3">
        <f t="shared" si="13"/>
        <v>373.29230769230776</v>
      </c>
      <c r="Z51" s="3">
        <f t="shared" si="14"/>
        <v>0</v>
      </c>
      <c r="AA51" s="3">
        <f t="shared" si="15"/>
        <v>0</v>
      </c>
      <c r="AB51" s="3">
        <f t="shared" si="16"/>
        <v>1.3979012345679012</v>
      </c>
      <c r="AC51" s="3">
        <f t="shared" si="17"/>
        <v>133.51884183995818</v>
      </c>
      <c r="AD51" s="3">
        <f t="shared" si="18"/>
        <v>222.4423905053703</v>
      </c>
      <c r="AE51" s="3" t="e">
        <f t="shared" si="2"/>
        <v>#DIV/0!</v>
      </c>
      <c r="AF51" s="3" t="e">
        <f t="shared" si="19"/>
        <v>#DIV/0!</v>
      </c>
    </row>
    <row r="52" spans="1:32">
      <c r="A52" t="s">
        <v>77</v>
      </c>
      <c r="B52" t="s">
        <v>10</v>
      </c>
      <c r="C52" t="s">
        <v>24</v>
      </c>
      <c r="D52">
        <v>0.5</v>
      </c>
      <c r="E52">
        <v>0.83299999999999996</v>
      </c>
      <c r="F52">
        <v>4</v>
      </c>
      <c r="G52">
        <v>648</v>
      </c>
      <c r="H52">
        <v>1944</v>
      </c>
      <c r="I52">
        <v>3</v>
      </c>
      <c r="J52">
        <v>12</v>
      </c>
      <c r="K52">
        <v>90</v>
      </c>
      <c r="L52" s="3">
        <f>M52*D52/E52</f>
        <v>4621.8487394957983</v>
      </c>
      <c r="M52">
        <v>7700</v>
      </c>
      <c r="R52">
        <v>8.1999999999999993</v>
      </c>
      <c r="U52" t="s">
        <v>12</v>
      </c>
      <c r="V52" s="3">
        <f t="shared" si="10"/>
        <v>6399.4828700711059</v>
      </c>
      <c r="W52" s="3">
        <f t="shared" si="11"/>
        <v>10661.538461538461</v>
      </c>
      <c r="X52" s="3">
        <f t="shared" si="12"/>
        <v>0</v>
      </c>
      <c r="Y52" s="3">
        <f t="shared" si="13"/>
        <v>0</v>
      </c>
      <c r="Z52" s="3">
        <f t="shared" si="14"/>
        <v>0</v>
      </c>
      <c r="AA52" s="3">
        <f t="shared" si="15"/>
        <v>0</v>
      </c>
      <c r="AB52" s="3">
        <f t="shared" si="16"/>
        <v>4.2771604938271608</v>
      </c>
      <c r="AC52" s="3">
        <f t="shared" si="17"/>
        <v>1496.1989103067096</v>
      </c>
      <c r="AD52" s="3">
        <f t="shared" si="18"/>
        <v>2492.6673845709779</v>
      </c>
      <c r="AE52" s="3" t="e">
        <f t="shared" si="2"/>
        <v>#DIV/0!</v>
      </c>
      <c r="AF52" s="3" t="e">
        <f t="shared" si="19"/>
        <v>#DIV/0!</v>
      </c>
    </row>
    <row r="53" spans="1:32">
      <c r="A53" t="s">
        <v>78</v>
      </c>
      <c r="B53" t="s">
        <v>10</v>
      </c>
      <c r="D53">
        <v>0.5</v>
      </c>
      <c r="E53">
        <f>11/12</f>
        <v>0.91666666666666663</v>
      </c>
      <c r="F53">
        <v>23</v>
      </c>
      <c r="G53" s="2">
        <v>1536</v>
      </c>
      <c r="H53" s="2">
        <v>1536</v>
      </c>
      <c r="I53">
        <v>1</v>
      </c>
      <c r="J53">
        <v>23</v>
      </c>
      <c r="K53">
        <v>130</v>
      </c>
      <c r="L53" s="3">
        <f>M53*D53/E53</f>
        <v>46.909090909090914</v>
      </c>
      <c r="M53">
        <v>86</v>
      </c>
      <c r="R53">
        <v>2.46</v>
      </c>
      <c r="T53">
        <v>58</v>
      </c>
      <c r="U53" t="s">
        <v>16</v>
      </c>
      <c r="V53" s="3">
        <f t="shared" si="10"/>
        <v>93.818181818181827</v>
      </c>
      <c r="W53" s="3">
        <f t="shared" si="11"/>
        <v>172</v>
      </c>
      <c r="X53" s="3">
        <f t="shared" si="12"/>
        <v>0</v>
      </c>
      <c r="Y53" s="3">
        <f t="shared" si="13"/>
        <v>0</v>
      </c>
      <c r="Z53" s="3">
        <f t="shared" si="14"/>
        <v>0</v>
      </c>
      <c r="AA53" s="3">
        <f t="shared" si="15"/>
        <v>0</v>
      </c>
      <c r="AB53" s="3">
        <f t="shared" si="16"/>
        <v>0.61499999999999999</v>
      </c>
      <c r="AC53" s="3">
        <f t="shared" si="17"/>
        <v>152.549889135255</v>
      </c>
      <c r="AD53" s="3">
        <f t="shared" si="18"/>
        <v>279.67479674796749</v>
      </c>
      <c r="AE53" s="3">
        <f t="shared" si="2"/>
        <v>1.6175548589341695</v>
      </c>
      <c r="AF53" s="3">
        <f t="shared" si="19"/>
        <v>2.9655172413793105</v>
      </c>
    </row>
    <row r="54" spans="1:32">
      <c r="A54" t="s">
        <v>79</v>
      </c>
      <c r="B54" t="s">
        <v>10</v>
      </c>
      <c r="C54" t="s">
        <v>15</v>
      </c>
      <c r="D54">
        <v>0.5</v>
      </c>
      <c r="E54">
        <v>0.83299999999999996</v>
      </c>
      <c r="F54">
        <v>4</v>
      </c>
      <c r="G54">
        <v>576</v>
      </c>
      <c r="H54">
        <v>2304</v>
      </c>
      <c r="I54">
        <v>19</v>
      </c>
      <c r="J54">
        <v>114</v>
      </c>
      <c r="K54">
        <v>130</v>
      </c>
      <c r="L54" s="3">
        <f>M54*D54/E54</f>
        <v>123.04921968787515</v>
      </c>
      <c r="M54">
        <v>205</v>
      </c>
      <c r="R54">
        <v>6.3</v>
      </c>
      <c r="T54">
        <v>270</v>
      </c>
      <c r="U54" t="s">
        <v>18</v>
      </c>
      <c r="V54" s="3">
        <f t="shared" si="10"/>
        <v>246.0984393757503</v>
      </c>
      <c r="W54" s="3">
        <f t="shared" si="11"/>
        <v>410</v>
      </c>
      <c r="X54" s="3">
        <f t="shared" si="12"/>
        <v>0</v>
      </c>
      <c r="Y54" s="3">
        <f t="shared" si="13"/>
        <v>0</v>
      </c>
      <c r="Z54" s="3">
        <f t="shared" si="14"/>
        <v>0</v>
      </c>
      <c r="AA54" s="3">
        <f t="shared" si="15"/>
        <v>0</v>
      </c>
      <c r="AB54" s="3">
        <f t="shared" si="16"/>
        <v>1.575</v>
      </c>
      <c r="AC54" s="3">
        <f t="shared" si="17"/>
        <v>156.25297738142876</v>
      </c>
      <c r="AD54" s="3">
        <f t="shared" si="18"/>
        <v>260.3174603174603</v>
      </c>
      <c r="AE54" s="3">
        <f t="shared" si="2"/>
        <v>0.91147570139166778</v>
      </c>
      <c r="AF54" s="3">
        <f t="shared" si="19"/>
        <v>1.5185185185185186</v>
      </c>
    </row>
    <row r="55" spans="1:32">
      <c r="A55" t="s">
        <v>80</v>
      </c>
      <c r="B55" t="s">
        <v>10</v>
      </c>
      <c r="C55" t="s">
        <v>15</v>
      </c>
      <c r="D55">
        <v>0.5</v>
      </c>
      <c r="E55">
        <v>0.83299999999999996</v>
      </c>
      <c r="F55">
        <v>4</v>
      </c>
      <c r="G55">
        <v>576</v>
      </c>
      <c r="H55">
        <v>2304</v>
      </c>
      <c r="I55">
        <v>19</v>
      </c>
      <c r="J55">
        <v>114</v>
      </c>
      <c r="K55">
        <v>130</v>
      </c>
      <c r="L55">
        <v>248</v>
      </c>
      <c r="M55">
        <v>287</v>
      </c>
      <c r="R55">
        <v>2.46</v>
      </c>
      <c r="T55">
        <v>282</v>
      </c>
      <c r="U55" t="s">
        <v>18</v>
      </c>
      <c r="V55" s="3">
        <f t="shared" si="10"/>
        <v>496</v>
      </c>
      <c r="W55" s="3">
        <f t="shared" si="11"/>
        <v>574</v>
      </c>
      <c r="X55" s="3">
        <f t="shared" si="12"/>
        <v>0</v>
      </c>
      <c r="Y55" s="3">
        <f t="shared" si="13"/>
        <v>0</v>
      </c>
      <c r="Z55" s="3">
        <f t="shared" si="14"/>
        <v>0</v>
      </c>
      <c r="AA55" s="3">
        <f t="shared" si="15"/>
        <v>0</v>
      </c>
      <c r="AB55" s="3">
        <f t="shared" si="16"/>
        <v>0.61499999999999999</v>
      </c>
      <c r="AC55" s="3">
        <f t="shared" si="17"/>
        <v>806.5040650406504</v>
      </c>
      <c r="AD55" s="3">
        <f t="shared" si="18"/>
        <v>933.33333333333337</v>
      </c>
      <c r="AE55" s="3">
        <f t="shared" si="2"/>
        <v>1.7588652482269505</v>
      </c>
      <c r="AF55" s="3">
        <f t="shared" si="19"/>
        <v>2.0354609929078014</v>
      </c>
    </row>
    <row r="56" spans="1:32">
      <c r="A56" t="s">
        <v>81</v>
      </c>
      <c r="B56" t="s">
        <v>10</v>
      </c>
      <c r="D56">
        <f>1723/2048</f>
        <v>0.84130859375</v>
      </c>
      <c r="E56">
        <f>1723/2048</f>
        <v>0.84130859375</v>
      </c>
      <c r="F56">
        <v>1</v>
      </c>
      <c r="G56">
        <v>2048</v>
      </c>
      <c r="H56">
        <v>2048</v>
      </c>
      <c r="I56">
        <v>1</v>
      </c>
      <c r="J56">
        <v>1</v>
      </c>
      <c r="K56">
        <v>65</v>
      </c>
      <c r="L56">
        <v>6530</v>
      </c>
      <c r="M56">
        <v>65800</v>
      </c>
      <c r="Q56">
        <v>0.314</v>
      </c>
      <c r="R56">
        <v>5.29</v>
      </c>
      <c r="T56">
        <v>2465.6999999999998</v>
      </c>
      <c r="U56" t="s">
        <v>18</v>
      </c>
      <c r="V56" s="3">
        <f t="shared" ref="V56:V63" si="22">L56*$K56/$AG$1</f>
        <v>6530</v>
      </c>
      <c r="W56" s="3">
        <f t="shared" ref="W56:W63" si="23">M56*$K56/$AG$1</f>
        <v>65800</v>
      </c>
      <c r="X56" s="3">
        <f t="shared" ref="X56:X63" si="24">N56*$K56/$AG$1</f>
        <v>0</v>
      </c>
      <c r="Y56" s="3">
        <f t="shared" ref="Y56:Y63" si="25">O56*$K56/$AG$1</f>
        <v>0</v>
      </c>
      <c r="Z56" s="3">
        <f t="shared" ref="Z56:Z63" si="26">P56*$AG$1/$K56</f>
        <v>0</v>
      </c>
      <c r="AA56" s="3">
        <f t="shared" ref="AA56:AA63" si="27">Q56*$AG$1/$K56</f>
        <v>0.314</v>
      </c>
      <c r="AB56" s="3">
        <f t="shared" ref="AB56:AB63" si="28">R56*$AG$1^2/$K56^2</f>
        <v>5.29</v>
      </c>
      <c r="AC56" s="3">
        <f t="shared" ref="AC56:AC63" si="29">V56/AB56</f>
        <v>1234.4045368620039</v>
      </c>
      <c r="AD56" s="3">
        <f t="shared" ref="AD56:AD63" si="30">W56/AB56</f>
        <v>12438.563327032136</v>
      </c>
      <c r="AE56" s="3">
        <f t="shared" si="2"/>
        <v>2.648335158372876</v>
      </c>
      <c r="AF56" s="3">
        <f t="shared" ref="AF56:AF63" si="31">W56/T56</f>
        <v>26.686133755120252</v>
      </c>
    </row>
    <row r="57" spans="1:32">
      <c r="A57" t="s">
        <v>81</v>
      </c>
      <c r="B57" t="s">
        <v>10</v>
      </c>
      <c r="D57">
        <f>1723/2048</f>
        <v>0.84130859375</v>
      </c>
      <c r="E57">
        <f>1723/2048</f>
        <v>0.84130859375</v>
      </c>
      <c r="F57">
        <v>1</v>
      </c>
      <c r="G57">
        <v>2048</v>
      </c>
      <c r="H57">
        <v>2048</v>
      </c>
      <c r="I57">
        <v>1</v>
      </c>
      <c r="J57">
        <v>1</v>
      </c>
      <c r="K57">
        <v>65</v>
      </c>
      <c r="L57">
        <v>8760</v>
      </c>
      <c r="M57">
        <v>88100</v>
      </c>
      <c r="Q57">
        <v>0.23400000000000001</v>
      </c>
      <c r="R57">
        <v>5.29</v>
      </c>
      <c r="T57">
        <v>3465.8</v>
      </c>
      <c r="U57" t="s">
        <v>18</v>
      </c>
      <c r="V57" s="3">
        <f t="shared" si="22"/>
        <v>8760</v>
      </c>
      <c r="W57" s="3">
        <f t="shared" si="23"/>
        <v>88100</v>
      </c>
      <c r="X57" s="3">
        <f t="shared" si="24"/>
        <v>0</v>
      </c>
      <c r="Y57" s="3">
        <f t="shared" si="25"/>
        <v>0</v>
      </c>
      <c r="Z57" s="3">
        <f t="shared" si="26"/>
        <v>0</v>
      </c>
      <c r="AA57" s="3">
        <f t="shared" si="27"/>
        <v>0.23400000000000001</v>
      </c>
      <c r="AB57" s="3">
        <f t="shared" si="28"/>
        <v>5.29</v>
      </c>
      <c r="AC57" s="3">
        <f t="shared" si="29"/>
        <v>1655.9546313799622</v>
      </c>
      <c r="AD57" s="3">
        <f t="shared" si="30"/>
        <v>16654.064272211719</v>
      </c>
      <c r="AE57" s="3">
        <f t="shared" si="2"/>
        <v>2.5275549656644931</v>
      </c>
      <c r="AF57" s="3">
        <f t="shared" si="31"/>
        <v>25.419816492584683</v>
      </c>
    </row>
    <row r="58" spans="1:32">
      <c r="A58" t="s">
        <v>81</v>
      </c>
      <c r="B58" t="s">
        <v>10</v>
      </c>
      <c r="D58">
        <f>1723/2048</f>
        <v>0.84130859375</v>
      </c>
      <c r="E58">
        <f>1723/2048</f>
        <v>0.84130859375</v>
      </c>
      <c r="F58">
        <v>1</v>
      </c>
      <c r="G58">
        <v>2048</v>
      </c>
      <c r="H58">
        <v>2048</v>
      </c>
      <c r="I58">
        <v>1</v>
      </c>
      <c r="J58">
        <v>1</v>
      </c>
      <c r="K58">
        <v>65</v>
      </c>
      <c r="L58">
        <v>4980</v>
      </c>
      <c r="M58">
        <v>100300</v>
      </c>
      <c r="Q58">
        <v>0.41099999999999998</v>
      </c>
      <c r="R58">
        <v>6</v>
      </c>
      <c r="T58">
        <v>1464.3</v>
      </c>
      <c r="U58" t="s">
        <v>18</v>
      </c>
      <c r="V58" s="3">
        <f t="shared" si="22"/>
        <v>4980</v>
      </c>
      <c r="W58" s="3">
        <f t="shared" si="23"/>
        <v>100300</v>
      </c>
      <c r="X58" s="3">
        <f t="shared" si="24"/>
        <v>0</v>
      </c>
      <c r="Y58" s="3">
        <f t="shared" si="25"/>
        <v>0</v>
      </c>
      <c r="Z58" s="3">
        <f t="shared" si="26"/>
        <v>0</v>
      </c>
      <c r="AA58" s="3">
        <f t="shared" si="27"/>
        <v>0.41099999999999998</v>
      </c>
      <c r="AB58" s="3">
        <f t="shared" si="28"/>
        <v>6</v>
      </c>
      <c r="AC58" s="3">
        <f t="shared" si="29"/>
        <v>830</v>
      </c>
      <c r="AD58" s="3">
        <f t="shared" si="30"/>
        <v>16716.666666666668</v>
      </c>
      <c r="AE58" s="3">
        <f t="shared" si="2"/>
        <v>3.4009424298299531</v>
      </c>
      <c r="AF58" s="3">
        <f t="shared" si="31"/>
        <v>68.49689271324182</v>
      </c>
    </row>
    <row r="59" spans="1:32">
      <c r="A59" t="s">
        <v>82</v>
      </c>
      <c r="B59" t="s">
        <v>10</v>
      </c>
      <c r="C59" t="s">
        <v>73</v>
      </c>
      <c r="D59">
        <f t="shared" ref="D59:E60" si="32">1723/2048</f>
        <v>0.84130859375</v>
      </c>
      <c r="E59">
        <f t="shared" si="32"/>
        <v>0.84130859375</v>
      </c>
      <c r="F59">
        <v>1</v>
      </c>
      <c r="G59" s="2">
        <v>2048</v>
      </c>
      <c r="H59" s="2">
        <v>2048</v>
      </c>
      <c r="I59">
        <v>1</v>
      </c>
      <c r="J59">
        <v>1</v>
      </c>
      <c r="K59">
        <v>65</v>
      </c>
      <c r="L59" s="3">
        <f>M59*D59/E59</f>
        <v>47700</v>
      </c>
      <c r="M59">
        <v>47700</v>
      </c>
      <c r="Q59">
        <v>0.13700000000000001</v>
      </c>
      <c r="R59">
        <f>2.316*2.311</f>
        <v>5.3522759999999998</v>
      </c>
      <c r="T59">
        <v>2800</v>
      </c>
      <c r="U59" t="s">
        <v>16</v>
      </c>
      <c r="V59" s="3">
        <f t="shared" si="22"/>
        <v>47700</v>
      </c>
      <c r="W59" s="3">
        <f t="shared" si="23"/>
        <v>47700</v>
      </c>
      <c r="X59" s="3">
        <f t="shared" si="24"/>
        <v>0</v>
      </c>
      <c r="Y59" s="3">
        <f t="shared" si="25"/>
        <v>0</v>
      </c>
      <c r="Z59" s="3">
        <f t="shared" si="26"/>
        <v>0</v>
      </c>
      <c r="AA59" s="3">
        <f t="shared" si="27"/>
        <v>0.13700000000000001</v>
      </c>
      <c r="AB59" s="3">
        <f t="shared" si="28"/>
        <v>5.3522759999999998</v>
      </c>
      <c r="AC59" s="3">
        <f t="shared" si="29"/>
        <v>8912.0964613932465</v>
      </c>
      <c r="AD59" s="3">
        <f t="shared" si="30"/>
        <v>8912.0964613932465</v>
      </c>
      <c r="AE59" s="3">
        <f t="shared" si="2"/>
        <v>17.035714285714285</v>
      </c>
      <c r="AF59" s="3">
        <f t="shared" si="31"/>
        <v>17.035714285714285</v>
      </c>
    </row>
    <row r="60" spans="1:32">
      <c r="A60" t="s">
        <v>83</v>
      </c>
      <c r="B60" t="s">
        <v>10</v>
      </c>
      <c r="C60" t="s">
        <v>73</v>
      </c>
      <c r="D60">
        <f t="shared" si="32"/>
        <v>0.84130859375</v>
      </c>
      <c r="E60">
        <f t="shared" si="32"/>
        <v>0.84130859375</v>
      </c>
      <c r="F60">
        <v>1</v>
      </c>
      <c r="G60" s="2">
        <v>2048</v>
      </c>
      <c r="H60" s="2">
        <v>2048</v>
      </c>
      <c r="I60">
        <v>1</v>
      </c>
      <c r="J60">
        <v>1</v>
      </c>
      <c r="K60">
        <v>90</v>
      </c>
      <c r="L60" s="3">
        <f>M60*D60/E60</f>
        <v>11690</v>
      </c>
      <c r="M60">
        <v>11690</v>
      </c>
      <c r="R60">
        <f>1.56*3.43</f>
        <v>5.3508000000000004</v>
      </c>
      <c r="T60">
        <v>1559</v>
      </c>
      <c r="U60" t="s">
        <v>16</v>
      </c>
      <c r="V60" s="3">
        <f t="shared" si="22"/>
        <v>16186.153846153846</v>
      </c>
      <c r="W60" s="3">
        <f t="shared" si="23"/>
        <v>16186.153846153846</v>
      </c>
      <c r="X60" s="3">
        <f t="shared" si="24"/>
        <v>0</v>
      </c>
      <c r="Y60" s="3">
        <f t="shared" si="25"/>
        <v>0</v>
      </c>
      <c r="Z60" s="3">
        <f t="shared" si="26"/>
        <v>0</v>
      </c>
      <c r="AA60" s="3">
        <f t="shared" si="27"/>
        <v>0</v>
      </c>
      <c r="AB60" s="3">
        <f t="shared" si="28"/>
        <v>2.7910037037037037</v>
      </c>
      <c r="AC60" s="3">
        <f t="shared" si="29"/>
        <v>5799.4024961968262</v>
      </c>
      <c r="AD60" s="3">
        <f t="shared" si="30"/>
        <v>5799.4024961968262</v>
      </c>
      <c r="AE60" s="3">
        <f t="shared" si="2"/>
        <v>10.382395026397592</v>
      </c>
      <c r="AF60" s="3">
        <f t="shared" si="31"/>
        <v>10.382395026397592</v>
      </c>
    </row>
    <row r="61" spans="1:32">
      <c r="A61" t="s">
        <v>84</v>
      </c>
      <c r="B61" t="s">
        <v>10</v>
      </c>
      <c r="C61" t="s">
        <v>15</v>
      </c>
      <c r="D61">
        <v>0.5</v>
      </c>
      <c r="E61">
        <f>5/6</f>
        <v>0.83333333333333337</v>
      </c>
      <c r="F61">
        <v>4</v>
      </c>
      <c r="G61">
        <v>576</v>
      </c>
      <c r="H61">
        <v>576</v>
      </c>
      <c r="I61">
        <v>1</v>
      </c>
      <c r="J61">
        <v>6</v>
      </c>
      <c r="K61">
        <v>130</v>
      </c>
      <c r="L61">
        <v>95.76</v>
      </c>
      <c r="M61">
        <v>159.6</v>
      </c>
      <c r="R61">
        <v>0.96</v>
      </c>
      <c r="U61" t="s">
        <v>18</v>
      </c>
      <c r="V61" s="3">
        <f t="shared" si="22"/>
        <v>191.52</v>
      </c>
      <c r="W61" s="3">
        <f t="shared" si="23"/>
        <v>319.2</v>
      </c>
      <c r="X61" s="3">
        <f t="shared" si="24"/>
        <v>0</v>
      </c>
      <c r="Y61" s="3">
        <f t="shared" si="25"/>
        <v>0</v>
      </c>
      <c r="Z61" s="3">
        <f t="shared" si="26"/>
        <v>0</v>
      </c>
      <c r="AA61" s="3">
        <f t="shared" si="27"/>
        <v>0</v>
      </c>
      <c r="AB61" s="3">
        <f t="shared" si="28"/>
        <v>0.24</v>
      </c>
      <c r="AC61" s="3">
        <f t="shared" si="29"/>
        <v>798.00000000000011</v>
      </c>
      <c r="AD61" s="3">
        <f t="shared" si="30"/>
        <v>1330</v>
      </c>
      <c r="AE61" s="3" t="e">
        <f t="shared" si="2"/>
        <v>#DIV/0!</v>
      </c>
      <c r="AF61" s="3" t="e">
        <f t="shared" si="31"/>
        <v>#DIV/0!</v>
      </c>
    </row>
    <row r="62" spans="1:32">
      <c r="A62" t="s">
        <v>85</v>
      </c>
      <c r="B62" t="s">
        <v>10</v>
      </c>
      <c r="C62" t="s">
        <v>15</v>
      </c>
      <c r="D62">
        <v>0.5</v>
      </c>
      <c r="E62">
        <v>0.83299999999999996</v>
      </c>
      <c r="F62">
        <v>4</v>
      </c>
      <c r="G62">
        <v>576</v>
      </c>
      <c r="H62">
        <v>2304</v>
      </c>
      <c r="I62">
        <v>19</v>
      </c>
      <c r="J62">
        <v>114</v>
      </c>
      <c r="K62">
        <v>180</v>
      </c>
      <c r="L62" s="3">
        <f>M62*D62/E62</f>
        <v>40.816326530612244</v>
      </c>
      <c r="M62">
        <v>68</v>
      </c>
      <c r="R62">
        <v>3.39</v>
      </c>
      <c r="T62">
        <v>165</v>
      </c>
      <c r="U62" t="s">
        <v>18</v>
      </c>
      <c r="V62" s="3">
        <f t="shared" si="22"/>
        <v>113.02982731554161</v>
      </c>
      <c r="W62" s="3">
        <f t="shared" si="23"/>
        <v>188.30769230769232</v>
      </c>
      <c r="X62" s="3">
        <f t="shared" si="24"/>
        <v>0</v>
      </c>
      <c r="Y62" s="3">
        <f t="shared" si="25"/>
        <v>0</v>
      </c>
      <c r="Z62" s="3">
        <f t="shared" si="26"/>
        <v>0</v>
      </c>
      <c r="AA62" s="3">
        <f t="shared" si="27"/>
        <v>0</v>
      </c>
      <c r="AB62" s="3">
        <f t="shared" si="28"/>
        <v>0.44206018518518519</v>
      </c>
      <c r="AC62" s="3">
        <f t="shared" si="29"/>
        <v>255.68877520193735</v>
      </c>
      <c r="AD62" s="3">
        <f t="shared" si="30"/>
        <v>425.97749948642763</v>
      </c>
      <c r="AE62" s="3">
        <f t="shared" si="2"/>
        <v>0.68502925645782797</v>
      </c>
      <c r="AF62" s="3">
        <f t="shared" si="31"/>
        <v>1.1412587412587414</v>
      </c>
    </row>
    <row r="63" spans="1:32">
      <c r="A63" t="s">
        <v>86</v>
      </c>
      <c r="B63" t="s">
        <v>10</v>
      </c>
      <c r="C63" t="s">
        <v>15</v>
      </c>
      <c r="D63">
        <v>0.5</v>
      </c>
      <c r="E63">
        <v>0.83299999999999996</v>
      </c>
      <c r="F63">
        <v>4</v>
      </c>
      <c r="G63">
        <v>576</v>
      </c>
      <c r="H63">
        <v>2304</v>
      </c>
      <c r="I63">
        <v>19</v>
      </c>
      <c r="J63">
        <v>114</v>
      </c>
      <c r="K63">
        <v>65</v>
      </c>
      <c r="L63" s="3">
        <f t="shared" ref="L63" si="33">O63*D63</f>
        <v>528</v>
      </c>
      <c r="M63" s="3">
        <f t="shared" ref="M63" si="34">O63*E63</f>
        <v>879.64799999999991</v>
      </c>
      <c r="O63">
        <v>1056</v>
      </c>
      <c r="R63">
        <v>3.36</v>
      </c>
      <c r="T63">
        <v>115</v>
      </c>
      <c r="U63" t="s">
        <v>16</v>
      </c>
      <c r="V63" s="3">
        <f t="shared" si="22"/>
        <v>528</v>
      </c>
      <c r="W63" s="3">
        <f t="shared" si="23"/>
        <v>879.64799999999991</v>
      </c>
      <c r="X63" s="3">
        <f t="shared" si="24"/>
        <v>0</v>
      </c>
      <c r="Y63" s="3">
        <f t="shared" si="25"/>
        <v>1056</v>
      </c>
      <c r="Z63" s="3">
        <f t="shared" si="26"/>
        <v>0</v>
      </c>
      <c r="AA63" s="3">
        <f t="shared" si="27"/>
        <v>0</v>
      </c>
      <c r="AB63" s="3">
        <f t="shared" si="28"/>
        <v>3.36</v>
      </c>
      <c r="AC63" s="3">
        <f t="shared" si="29"/>
        <v>157.14285714285714</v>
      </c>
      <c r="AD63" s="3">
        <f t="shared" si="30"/>
        <v>261.8</v>
      </c>
      <c r="AE63" s="3">
        <f t="shared" si="2"/>
        <v>4.5913043478260871</v>
      </c>
      <c r="AF63" s="3">
        <f t="shared" si="31"/>
        <v>7.6491130434782599</v>
      </c>
    </row>
  </sheetData>
  <pageMargins left="0.75" right="0.75" top="1" bottom="1" header="0.5" footer="0.5"/>
  <pageSetup paperSize="9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University of Southampton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 Maunder</dc:creator>
  <cp:lastModifiedBy>Rob Maunder</cp:lastModifiedBy>
  <dcterms:created xsi:type="dcterms:W3CDTF">2016-08-08T18:18:32Z</dcterms:created>
  <dcterms:modified xsi:type="dcterms:W3CDTF">2016-08-09T20:05:58Z</dcterms:modified>
</cp:coreProperties>
</file>