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user/Dropbox/"/>
    </mc:Choice>
  </mc:AlternateContent>
  <bookViews>
    <workbookView xWindow="1700" yWindow="460" windowWidth="17600" windowHeight="21200" tabRatio="50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2" i="1"/>
  <c r="AE5" i="1"/>
  <c r="AF5" i="1"/>
  <c r="AE6" i="1"/>
  <c r="AF6" i="1"/>
  <c r="AE7" i="1"/>
  <c r="AF7" i="1"/>
  <c r="AE8" i="1"/>
  <c r="AF8" i="1"/>
  <c r="AE9" i="1"/>
  <c r="AF9" i="1"/>
  <c r="AE10" i="1"/>
  <c r="AF10" i="1"/>
  <c r="AE11" i="1"/>
  <c r="AF11" i="1"/>
  <c r="AE12" i="1"/>
  <c r="AF12" i="1"/>
  <c r="AE13" i="1"/>
  <c r="AF13" i="1"/>
  <c r="AE14" i="1"/>
  <c r="AF14" i="1"/>
  <c r="AE15" i="1"/>
  <c r="AF15" i="1"/>
  <c r="AE16" i="1"/>
  <c r="AF16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E69" i="1"/>
  <c r="AF69" i="1"/>
  <c r="AE70" i="1"/>
  <c r="AF70" i="1"/>
  <c r="AE71" i="1"/>
  <c r="AF71" i="1"/>
  <c r="AE72" i="1"/>
  <c r="AF72" i="1"/>
  <c r="AE73" i="1"/>
  <c r="AF73" i="1"/>
  <c r="AE74" i="1"/>
  <c r="AF74" i="1"/>
  <c r="AE75" i="1"/>
  <c r="AF75" i="1"/>
  <c r="AE76" i="1"/>
  <c r="AF76" i="1"/>
  <c r="AE77" i="1"/>
  <c r="AF77" i="1"/>
  <c r="AE78" i="1"/>
  <c r="AF78" i="1"/>
  <c r="AE79" i="1"/>
  <c r="AF79" i="1"/>
  <c r="AE80" i="1"/>
  <c r="AF80" i="1"/>
  <c r="AE81" i="1"/>
  <c r="AF81" i="1"/>
  <c r="AE82" i="1"/>
  <c r="AF82" i="1"/>
  <c r="AE83" i="1"/>
  <c r="AF83" i="1"/>
  <c r="AE84" i="1"/>
  <c r="AF84" i="1"/>
  <c r="AE85" i="1"/>
  <c r="AF85" i="1"/>
  <c r="AE86" i="1"/>
  <c r="AF86" i="1"/>
  <c r="AE87" i="1"/>
  <c r="AF87" i="1"/>
  <c r="AE88" i="1"/>
  <c r="AF88" i="1"/>
  <c r="AE89" i="1"/>
  <c r="AF89" i="1"/>
  <c r="AE90" i="1"/>
  <c r="AF90" i="1"/>
  <c r="AE91" i="1"/>
  <c r="AF91" i="1"/>
  <c r="AE92" i="1"/>
  <c r="AF92" i="1"/>
  <c r="AE93" i="1"/>
  <c r="AF93" i="1"/>
  <c r="AE94" i="1"/>
  <c r="AF94" i="1"/>
  <c r="AE95" i="1"/>
  <c r="AF95" i="1"/>
  <c r="AE96" i="1"/>
  <c r="AF96" i="1"/>
  <c r="AE97" i="1"/>
  <c r="AF97" i="1"/>
  <c r="AE98" i="1"/>
  <c r="AF98" i="1"/>
  <c r="AE99" i="1"/>
  <c r="AF99" i="1"/>
  <c r="AE100" i="1"/>
  <c r="AF100" i="1"/>
  <c r="AE101" i="1"/>
  <c r="AF101" i="1"/>
  <c r="AE102" i="1"/>
  <c r="AF102" i="1"/>
  <c r="AE103" i="1"/>
  <c r="AF103" i="1"/>
  <c r="AE104" i="1"/>
  <c r="AF104" i="1"/>
  <c r="AE105" i="1"/>
  <c r="AF105" i="1"/>
  <c r="AE106" i="1"/>
  <c r="AF106" i="1"/>
  <c r="AE107" i="1"/>
  <c r="AF107" i="1"/>
  <c r="AE108" i="1"/>
  <c r="AF108" i="1"/>
  <c r="AE109" i="1"/>
  <c r="AF109" i="1"/>
  <c r="AE110" i="1"/>
  <c r="AF110" i="1"/>
  <c r="AE111" i="1"/>
  <c r="AF111" i="1"/>
  <c r="AE112" i="1"/>
  <c r="AF112" i="1"/>
  <c r="AE3" i="1"/>
  <c r="AF3" i="1"/>
  <c r="AE4" i="1"/>
  <c r="AF4" i="1"/>
  <c r="AF2" i="1"/>
  <c r="AE2" i="1"/>
  <c r="AD112" i="1"/>
  <c r="AG112" i="1"/>
  <c r="AH112" i="1"/>
  <c r="X112" i="1"/>
  <c r="Y112" i="1"/>
  <c r="Z112" i="1"/>
  <c r="AA112" i="1"/>
  <c r="AB112" i="1"/>
  <c r="AC112" i="1"/>
  <c r="D112" i="1"/>
  <c r="E112" i="1"/>
  <c r="D90" i="1"/>
  <c r="N90" i="1"/>
  <c r="X90" i="1"/>
  <c r="E90" i="1"/>
  <c r="O90" i="1"/>
  <c r="Y90" i="1"/>
  <c r="Z90" i="1"/>
  <c r="AA90" i="1"/>
  <c r="AB90" i="1"/>
  <c r="AC90" i="1"/>
  <c r="AD90" i="1"/>
  <c r="AG90" i="1"/>
  <c r="AH90" i="1"/>
  <c r="N89" i="1"/>
  <c r="X89" i="1"/>
  <c r="E89" i="1"/>
  <c r="O89" i="1"/>
  <c r="Y89" i="1"/>
  <c r="Z89" i="1"/>
  <c r="AA89" i="1"/>
  <c r="AB89" i="1"/>
  <c r="AC89" i="1"/>
  <c r="AD89" i="1"/>
  <c r="AG89" i="1"/>
  <c r="AH89" i="1"/>
  <c r="AD88" i="1"/>
  <c r="D88" i="1"/>
  <c r="N88" i="1"/>
  <c r="X88" i="1"/>
  <c r="AG88" i="1"/>
  <c r="E88" i="1"/>
  <c r="O88" i="1"/>
  <c r="Y88" i="1"/>
  <c r="AH88" i="1"/>
  <c r="AA88" i="1"/>
  <c r="Z88" i="1"/>
  <c r="AB88" i="1"/>
  <c r="AC88" i="1"/>
  <c r="X111" i="1"/>
  <c r="AD111" i="1"/>
  <c r="AG111" i="1"/>
  <c r="Y111" i="1"/>
  <c r="AH111" i="1"/>
  <c r="Z111" i="1"/>
  <c r="AA111" i="1"/>
  <c r="AB111" i="1"/>
  <c r="AC111" i="1"/>
  <c r="E111" i="1"/>
  <c r="D111" i="1"/>
  <c r="D87" i="1"/>
  <c r="N87" i="1"/>
  <c r="X87" i="1"/>
  <c r="E87" i="1"/>
  <c r="O87" i="1"/>
  <c r="Y87" i="1"/>
  <c r="AD87" i="1"/>
  <c r="AG87" i="1"/>
  <c r="AH87" i="1"/>
  <c r="AA87" i="1"/>
  <c r="Z87" i="1"/>
  <c r="AB87" i="1"/>
  <c r="AC87" i="1"/>
  <c r="AD86" i="1"/>
  <c r="D86" i="1"/>
  <c r="N86" i="1"/>
  <c r="X86" i="1"/>
  <c r="AG86" i="1"/>
  <c r="E86" i="1"/>
  <c r="O86" i="1"/>
  <c r="Y86" i="1"/>
  <c r="AH86" i="1"/>
  <c r="AA86" i="1"/>
  <c r="Z86" i="1"/>
  <c r="AB86" i="1"/>
  <c r="AC86" i="1"/>
  <c r="D85" i="1"/>
  <c r="N85" i="1"/>
  <c r="X85" i="1"/>
  <c r="E85" i="1"/>
  <c r="O85" i="1"/>
  <c r="Y85" i="1"/>
  <c r="Z85" i="1"/>
  <c r="AA85" i="1"/>
  <c r="AB85" i="1"/>
  <c r="AC85" i="1"/>
  <c r="AD85" i="1"/>
  <c r="AG85" i="1"/>
  <c r="AH85" i="1"/>
  <c r="N84" i="1"/>
  <c r="X84" i="1"/>
  <c r="E84" i="1"/>
  <c r="O84" i="1"/>
  <c r="Y84" i="1"/>
  <c r="Z84" i="1"/>
  <c r="AA84" i="1"/>
  <c r="AB84" i="1"/>
  <c r="AC84" i="1"/>
  <c r="AD84" i="1"/>
  <c r="AG84" i="1"/>
  <c r="AH84" i="1"/>
  <c r="N83" i="1"/>
  <c r="X83" i="1"/>
  <c r="E83" i="1"/>
  <c r="O83" i="1"/>
  <c r="Y83" i="1"/>
  <c r="Z83" i="1"/>
  <c r="AA83" i="1"/>
  <c r="AB83" i="1"/>
  <c r="AC83" i="1"/>
  <c r="AD83" i="1"/>
  <c r="AG83" i="1"/>
  <c r="AH83" i="1"/>
  <c r="X110" i="1"/>
  <c r="Y110" i="1"/>
  <c r="AD110" i="1"/>
  <c r="AG110" i="1"/>
  <c r="AH110" i="1"/>
  <c r="Z110" i="1"/>
  <c r="AA110" i="1"/>
  <c r="AB110" i="1"/>
  <c r="AC110" i="1"/>
  <c r="X109" i="1"/>
  <c r="Y109" i="1"/>
  <c r="AD109" i="1"/>
  <c r="AG109" i="1"/>
  <c r="AH109" i="1"/>
  <c r="Z109" i="1"/>
  <c r="AA109" i="1"/>
  <c r="AB109" i="1"/>
  <c r="AC109" i="1"/>
  <c r="X108" i="1"/>
  <c r="Y108" i="1"/>
  <c r="Z108" i="1"/>
  <c r="AA108" i="1"/>
  <c r="AB108" i="1"/>
  <c r="AC108" i="1"/>
  <c r="AD108" i="1"/>
  <c r="AG108" i="1"/>
  <c r="AH108" i="1"/>
  <c r="N82" i="1"/>
  <c r="X82" i="1"/>
  <c r="E82" i="1"/>
  <c r="O82" i="1"/>
  <c r="Y82" i="1"/>
  <c r="Z82" i="1"/>
  <c r="AA82" i="1"/>
  <c r="AB82" i="1"/>
  <c r="AC82" i="1"/>
  <c r="AD82" i="1"/>
  <c r="AG82" i="1"/>
  <c r="AH82" i="1"/>
  <c r="N81" i="1"/>
  <c r="X81" i="1"/>
  <c r="O81" i="1"/>
  <c r="Y81" i="1"/>
  <c r="Z81" i="1"/>
  <c r="AA81" i="1"/>
  <c r="AB81" i="1"/>
  <c r="AC81" i="1"/>
  <c r="AD81" i="1"/>
  <c r="AG81" i="1"/>
  <c r="AH81" i="1"/>
  <c r="X80" i="1"/>
  <c r="Y80" i="1"/>
  <c r="Z80" i="1"/>
  <c r="AA80" i="1"/>
  <c r="AB80" i="1"/>
  <c r="AC80" i="1"/>
  <c r="AD80" i="1"/>
  <c r="AG80" i="1"/>
  <c r="AH80" i="1"/>
  <c r="Y107" i="1"/>
  <c r="V107" i="1"/>
  <c r="X107" i="1"/>
  <c r="U107" i="1"/>
  <c r="AD107" i="1"/>
  <c r="AG107" i="1"/>
  <c r="AH107" i="1"/>
  <c r="Z107" i="1"/>
  <c r="AA107" i="1"/>
  <c r="AB107" i="1"/>
  <c r="AC107" i="1"/>
  <c r="E77" i="1"/>
  <c r="Q77" i="1"/>
  <c r="N77" i="1"/>
  <c r="P77" i="1"/>
  <c r="Y79" i="1"/>
  <c r="X79" i="1"/>
  <c r="AD79" i="1"/>
  <c r="AH79" i="1"/>
  <c r="AG79" i="1"/>
  <c r="AC79" i="1"/>
  <c r="AB79" i="1"/>
  <c r="AA79" i="1"/>
  <c r="Z79" i="1"/>
  <c r="X77" i="1"/>
  <c r="Y77" i="1"/>
  <c r="Z77" i="1"/>
  <c r="AA77" i="1"/>
  <c r="AB77" i="1"/>
  <c r="AC77" i="1"/>
  <c r="AD77" i="1"/>
  <c r="AG77" i="1"/>
  <c r="AH77" i="1"/>
  <c r="N78" i="1"/>
  <c r="X78" i="1"/>
  <c r="E78" i="1"/>
  <c r="O78" i="1"/>
  <c r="Y78" i="1"/>
  <c r="Z78" i="1"/>
  <c r="AA78" i="1"/>
  <c r="AB78" i="1"/>
  <c r="AC78" i="1"/>
  <c r="AD78" i="1"/>
  <c r="AG78" i="1"/>
  <c r="AH78" i="1"/>
  <c r="AD23" i="1"/>
  <c r="N23" i="1"/>
  <c r="X23" i="1"/>
  <c r="AG23" i="1"/>
  <c r="O23" i="1"/>
  <c r="Y23" i="1"/>
  <c r="AH23" i="1"/>
  <c r="AA23" i="1"/>
  <c r="Z23" i="1"/>
  <c r="AB23" i="1"/>
  <c r="AC23" i="1"/>
  <c r="N24" i="1"/>
  <c r="X24" i="1"/>
  <c r="O24" i="1"/>
  <c r="Y24" i="1"/>
  <c r="Z24" i="1"/>
  <c r="AA24" i="1"/>
  <c r="AB24" i="1"/>
  <c r="AC24" i="1"/>
  <c r="AD24" i="1"/>
  <c r="AG24" i="1"/>
  <c r="AH24" i="1"/>
  <c r="X21" i="1"/>
  <c r="Y21" i="1"/>
  <c r="Z21" i="1"/>
  <c r="AA21" i="1"/>
  <c r="AB21" i="1"/>
  <c r="AC21" i="1"/>
  <c r="AD21" i="1"/>
  <c r="AG21" i="1"/>
  <c r="AH21" i="1"/>
  <c r="N22" i="1"/>
  <c r="X22" i="1"/>
  <c r="O22" i="1"/>
  <c r="Y22" i="1"/>
  <c r="Z22" i="1"/>
  <c r="AA22" i="1"/>
  <c r="AB22" i="1"/>
  <c r="AC22" i="1"/>
  <c r="AD22" i="1"/>
  <c r="AG22" i="1"/>
  <c r="AH22" i="1"/>
  <c r="N19" i="1"/>
  <c r="X19" i="1"/>
  <c r="O19" i="1"/>
  <c r="Y19" i="1"/>
  <c r="Z19" i="1"/>
  <c r="AA19" i="1"/>
  <c r="AB19" i="1"/>
  <c r="AC19" i="1"/>
  <c r="AD19" i="1"/>
  <c r="AG19" i="1"/>
  <c r="AH19" i="1"/>
  <c r="N20" i="1"/>
  <c r="X20" i="1"/>
  <c r="O20" i="1"/>
  <c r="Y20" i="1"/>
  <c r="Z20" i="1"/>
  <c r="AA20" i="1"/>
  <c r="AB20" i="1"/>
  <c r="AC20" i="1"/>
  <c r="AD20" i="1"/>
  <c r="AG20" i="1"/>
  <c r="AH20" i="1"/>
  <c r="N18" i="1"/>
  <c r="X18" i="1"/>
  <c r="O18" i="1"/>
  <c r="Y18" i="1"/>
  <c r="Z18" i="1"/>
  <c r="AA18" i="1"/>
  <c r="AB18" i="1"/>
  <c r="AC18" i="1"/>
  <c r="AD18" i="1"/>
  <c r="AG18" i="1"/>
  <c r="AH18" i="1"/>
  <c r="N16" i="1"/>
  <c r="X16" i="1"/>
  <c r="O16" i="1"/>
  <c r="Y16" i="1"/>
  <c r="Z16" i="1"/>
  <c r="AA16" i="1"/>
  <c r="AB16" i="1"/>
  <c r="AC16" i="1"/>
  <c r="AD16" i="1"/>
  <c r="AG16" i="1"/>
  <c r="AH16" i="1"/>
  <c r="N17" i="1"/>
  <c r="X17" i="1"/>
  <c r="E17" i="1"/>
  <c r="O17" i="1"/>
  <c r="Y17" i="1"/>
  <c r="Z17" i="1"/>
  <c r="AA17" i="1"/>
  <c r="AB17" i="1"/>
  <c r="AC17" i="1"/>
  <c r="AD17" i="1"/>
  <c r="AG17" i="1"/>
  <c r="AH17" i="1"/>
  <c r="N15" i="1"/>
  <c r="X15" i="1"/>
  <c r="O15" i="1"/>
  <c r="Y15" i="1"/>
  <c r="Z15" i="1"/>
  <c r="AA15" i="1"/>
  <c r="AB15" i="1"/>
  <c r="AC15" i="1"/>
  <c r="AD15" i="1"/>
  <c r="AG15" i="1"/>
  <c r="AH15" i="1"/>
  <c r="N14" i="1"/>
  <c r="X14" i="1"/>
  <c r="O14" i="1"/>
  <c r="Y14" i="1"/>
  <c r="Z14" i="1"/>
  <c r="AA14" i="1"/>
  <c r="AB14" i="1"/>
  <c r="AC14" i="1"/>
  <c r="AD14" i="1"/>
  <c r="AG14" i="1"/>
  <c r="AH14" i="1"/>
  <c r="N13" i="1"/>
  <c r="X13" i="1"/>
  <c r="O13" i="1"/>
  <c r="Y13" i="1"/>
  <c r="Z13" i="1"/>
  <c r="AA13" i="1"/>
  <c r="AB13" i="1"/>
  <c r="AC13" i="1"/>
  <c r="AD13" i="1"/>
  <c r="AG13" i="1"/>
  <c r="AH13" i="1"/>
  <c r="N12" i="1"/>
  <c r="X12" i="1"/>
  <c r="O12" i="1"/>
  <c r="Y12" i="1"/>
  <c r="Z12" i="1"/>
  <c r="AA12" i="1"/>
  <c r="AB12" i="1"/>
  <c r="AC12" i="1"/>
  <c r="AD12" i="1"/>
  <c r="AG12" i="1"/>
  <c r="AH12" i="1"/>
  <c r="X91" i="1"/>
  <c r="Y91" i="1"/>
  <c r="Z91" i="1"/>
  <c r="AA91" i="1"/>
  <c r="AB91" i="1"/>
  <c r="AC91" i="1"/>
  <c r="AD91" i="1"/>
  <c r="AG91" i="1"/>
  <c r="AH91" i="1"/>
  <c r="V91" i="1"/>
  <c r="X92" i="1"/>
  <c r="Y92" i="1"/>
  <c r="Z92" i="1"/>
  <c r="AA92" i="1"/>
  <c r="AB92" i="1"/>
  <c r="AC92" i="1"/>
  <c r="AD92" i="1"/>
  <c r="AG92" i="1"/>
  <c r="AH92" i="1"/>
  <c r="X93" i="1"/>
  <c r="Y93" i="1"/>
  <c r="Z93" i="1"/>
  <c r="AA93" i="1"/>
  <c r="AB93" i="1"/>
  <c r="AC93" i="1"/>
  <c r="AD93" i="1"/>
  <c r="AG93" i="1"/>
  <c r="AH93" i="1"/>
  <c r="X94" i="1"/>
  <c r="Y94" i="1"/>
  <c r="Z94" i="1"/>
  <c r="AA94" i="1"/>
  <c r="AB94" i="1"/>
  <c r="AC94" i="1"/>
  <c r="AD94" i="1"/>
  <c r="AG94" i="1"/>
  <c r="AH94" i="1"/>
  <c r="X95" i="1"/>
  <c r="Y95" i="1"/>
  <c r="Z95" i="1"/>
  <c r="AA95" i="1"/>
  <c r="AB95" i="1"/>
  <c r="AC95" i="1"/>
  <c r="AD95" i="1"/>
  <c r="AG95" i="1"/>
  <c r="AH95" i="1"/>
  <c r="X96" i="1"/>
  <c r="Y96" i="1"/>
  <c r="Z96" i="1"/>
  <c r="AA96" i="1"/>
  <c r="AB96" i="1"/>
  <c r="AC96" i="1"/>
  <c r="AD96" i="1"/>
  <c r="AG96" i="1"/>
  <c r="AH96" i="1"/>
  <c r="X97" i="1"/>
  <c r="Y97" i="1"/>
  <c r="Z97" i="1"/>
  <c r="AA97" i="1"/>
  <c r="AB97" i="1"/>
  <c r="AC97" i="1"/>
  <c r="AD97" i="1"/>
  <c r="AG97" i="1"/>
  <c r="AH97" i="1"/>
  <c r="X98" i="1"/>
  <c r="Y98" i="1"/>
  <c r="Z98" i="1"/>
  <c r="AA98" i="1"/>
  <c r="AB98" i="1"/>
  <c r="AC98" i="1"/>
  <c r="AD98" i="1"/>
  <c r="AG98" i="1"/>
  <c r="AH98" i="1"/>
  <c r="X99" i="1"/>
  <c r="Y99" i="1"/>
  <c r="Z99" i="1"/>
  <c r="AA99" i="1"/>
  <c r="AB99" i="1"/>
  <c r="AC99" i="1"/>
  <c r="AD99" i="1"/>
  <c r="AG99" i="1"/>
  <c r="AH99" i="1"/>
  <c r="X100" i="1"/>
  <c r="Y100" i="1"/>
  <c r="Z100" i="1"/>
  <c r="AA100" i="1"/>
  <c r="AB100" i="1"/>
  <c r="AC100" i="1"/>
  <c r="AD100" i="1"/>
  <c r="AG100" i="1"/>
  <c r="AH100" i="1"/>
  <c r="X101" i="1"/>
  <c r="Y101" i="1"/>
  <c r="Z101" i="1"/>
  <c r="AA101" i="1"/>
  <c r="AB101" i="1"/>
  <c r="AC101" i="1"/>
  <c r="AD101" i="1"/>
  <c r="AG101" i="1"/>
  <c r="AH101" i="1"/>
  <c r="X102" i="1"/>
  <c r="Y102" i="1"/>
  <c r="Z102" i="1"/>
  <c r="AA102" i="1"/>
  <c r="AB102" i="1"/>
  <c r="AC102" i="1"/>
  <c r="AD102" i="1"/>
  <c r="AG102" i="1"/>
  <c r="AH102" i="1"/>
  <c r="X103" i="1"/>
  <c r="Y103" i="1"/>
  <c r="Z103" i="1"/>
  <c r="AA103" i="1"/>
  <c r="AB103" i="1"/>
  <c r="AC103" i="1"/>
  <c r="AD103" i="1"/>
  <c r="AG103" i="1"/>
  <c r="AH103" i="1"/>
  <c r="X104" i="1"/>
  <c r="Y104" i="1"/>
  <c r="Z104" i="1"/>
  <c r="AA104" i="1"/>
  <c r="AB104" i="1"/>
  <c r="AC104" i="1"/>
  <c r="AD104" i="1"/>
  <c r="AG104" i="1"/>
  <c r="AH104" i="1"/>
  <c r="X105" i="1"/>
  <c r="Y105" i="1"/>
  <c r="Z105" i="1"/>
  <c r="AA105" i="1"/>
  <c r="AB105" i="1"/>
  <c r="AC105" i="1"/>
  <c r="AD105" i="1"/>
  <c r="AG105" i="1"/>
  <c r="AH105" i="1"/>
  <c r="X106" i="1"/>
  <c r="Y106" i="1"/>
  <c r="Z106" i="1"/>
  <c r="AA106" i="1"/>
  <c r="AB106" i="1"/>
  <c r="AC106" i="1"/>
  <c r="AD106" i="1"/>
  <c r="AG106" i="1"/>
  <c r="AH106" i="1"/>
  <c r="L101" i="1"/>
  <c r="L100" i="1"/>
  <c r="L98" i="1"/>
  <c r="L94" i="1"/>
  <c r="U91" i="1"/>
  <c r="X3" i="1"/>
  <c r="N4" i="1"/>
  <c r="X4" i="1"/>
  <c r="X5" i="1"/>
  <c r="N6" i="1"/>
  <c r="X6" i="1"/>
  <c r="N7" i="1"/>
  <c r="X7" i="1"/>
  <c r="N8" i="1"/>
  <c r="X8" i="1"/>
  <c r="X9" i="1"/>
  <c r="X10" i="1"/>
  <c r="X11" i="1"/>
  <c r="X25" i="1"/>
  <c r="X26" i="1"/>
  <c r="X27" i="1"/>
  <c r="N28" i="1"/>
  <c r="X28" i="1"/>
  <c r="N29" i="1"/>
  <c r="X29" i="1"/>
  <c r="N30" i="1"/>
  <c r="X30" i="1"/>
  <c r="N31" i="1"/>
  <c r="X31" i="1"/>
  <c r="X32" i="1"/>
  <c r="N33" i="1"/>
  <c r="X33" i="1"/>
  <c r="X34" i="1"/>
  <c r="N35" i="1"/>
  <c r="X35" i="1"/>
  <c r="N36" i="1"/>
  <c r="X36" i="1"/>
  <c r="N37" i="1"/>
  <c r="X37" i="1"/>
  <c r="V37" i="1"/>
  <c r="N38" i="1"/>
  <c r="X38" i="1"/>
  <c r="V38" i="1"/>
  <c r="N39" i="1"/>
  <c r="X39" i="1"/>
  <c r="V39" i="1"/>
  <c r="N40" i="1"/>
  <c r="X40" i="1"/>
  <c r="V40" i="1"/>
  <c r="N41" i="1"/>
  <c r="X41" i="1"/>
  <c r="V41" i="1"/>
  <c r="N42" i="1"/>
  <c r="X42" i="1"/>
  <c r="V42" i="1"/>
  <c r="N43" i="1"/>
  <c r="X43" i="1"/>
  <c r="V43" i="1"/>
  <c r="N44" i="1"/>
  <c r="X44" i="1"/>
  <c r="V44" i="1"/>
  <c r="N45" i="1"/>
  <c r="X45" i="1"/>
  <c r="V45" i="1"/>
  <c r="N46" i="1"/>
  <c r="X46" i="1"/>
  <c r="V46" i="1"/>
  <c r="N47" i="1"/>
  <c r="X47" i="1"/>
  <c r="V47" i="1"/>
  <c r="D48" i="1"/>
  <c r="N48" i="1"/>
  <c r="X48" i="1"/>
  <c r="D49" i="1"/>
  <c r="N49" i="1"/>
  <c r="X49" i="1"/>
  <c r="D50" i="1"/>
  <c r="N50" i="1"/>
  <c r="X50" i="1"/>
  <c r="D51" i="1"/>
  <c r="N51" i="1"/>
  <c r="X51" i="1"/>
  <c r="D52" i="1"/>
  <c r="N52" i="1"/>
  <c r="X52" i="1"/>
  <c r="D53" i="1"/>
  <c r="N53" i="1"/>
  <c r="X53" i="1"/>
  <c r="E54" i="1"/>
  <c r="N54" i="1"/>
  <c r="X54" i="1"/>
  <c r="N55" i="1"/>
  <c r="X55" i="1"/>
  <c r="N56" i="1"/>
  <c r="X56" i="1"/>
  <c r="N57" i="1"/>
  <c r="X57" i="1"/>
  <c r="N58" i="1"/>
  <c r="X58" i="1"/>
  <c r="N59" i="1"/>
  <c r="X59" i="1"/>
  <c r="D60" i="1"/>
  <c r="N60" i="1"/>
  <c r="X60" i="1"/>
  <c r="E61" i="1"/>
  <c r="N61" i="1"/>
  <c r="X61" i="1"/>
  <c r="D62" i="1"/>
  <c r="E62" i="1"/>
  <c r="N62" i="1"/>
  <c r="X62" i="1"/>
  <c r="D63" i="1"/>
  <c r="E63" i="1"/>
  <c r="N63" i="1"/>
  <c r="X63" i="1"/>
  <c r="N64" i="1"/>
  <c r="X64" i="1"/>
  <c r="N65" i="1"/>
  <c r="X65" i="1"/>
  <c r="E66" i="1"/>
  <c r="N66" i="1"/>
  <c r="X66" i="1"/>
  <c r="N67" i="1"/>
  <c r="X67" i="1"/>
  <c r="X68" i="1"/>
  <c r="X69" i="1"/>
  <c r="X70" i="1"/>
  <c r="X71" i="1"/>
  <c r="D72" i="1"/>
  <c r="E72" i="1"/>
  <c r="N72" i="1"/>
  <c r="X72" i="1"/>
  <c r="D73" i="1"/>
  <c r="E73" i="1"/>
  <c r="N73" i="1"/>
  <c r="X73" i="1"/>
  <c r="X74" i="1"/>
  <c r="N75" i="1"/>
  <c r="X75" i="1"/>
  <c r="N76" i="1"/>
  <c r="X76" i="1"/>
  <c r="N2" i="1"/>
  <c r="X2" i="1"/>
  <c r="Y69" i="1"/>
  <c r="Z69" i="1"/>
  <c r="AA69" i="1"/>
  <c r="AB69" i="1"/>
  <c r="AC69" i="1"/>
  <c r="AD69" i="1"/>
  <c r="AG69" i="1"/>
  <c r="AH69" i="1"/>
  <c r="Y70" i="1"/>
  <c r="Z70" i="1"/>
  <c r="AA70" i="1"/>
  <c r="AB70" i="1"/>
  <c r="AC70" i="1"/>
  <c r="AD70" i="1"/>
  <c r="AG70" i="1"/>
  <c r="AH70" i="1"/>
  <c r="Y71" i="1"/>
  <c r="Z71" i="1"/>
  <c r="AA71" i="1"/>
  <c r="AB71" i="1"/>
  <c r="AC71" i="1"/>
  <c r="AD71" i="1"/>
  <c r="AG71" i="1"/>
  <c r="AH71" i="1"/>
  <c r="Y72" i="1"/>
  <c r="Z72" i="1"/>
  <c r="AA72" i="1"/>
  <c r="AB72" i="1"/>
  <c r="AC72" i="1"/>
  <c r="T72" i="1"/>
  <c r="AD72" i="1"/>
  <c r="AG72" i="1"/>
  <c r="AH72" i="1"/>
  <c r="Y73" i="1"/>
  <c r="Z73" i="1"/>
  <c r="AA73" i="1"/>
  <c r="AB73" i="1"/>
  <c r="AC73" i="1"/>
  <c r="T73" i="1"/>
  <c r="AD73" i="1"/>
  <c r="AG73" i="1"/>
  <c r="AH73" i="1"/>
  <c r="Y74" i="1"/>
  <c r="Z74" i="1"/>
  <c r="AA74" i="1"/>
  <c r="AB74" i="1"/>
  <c r="AC74" i="1"/>
  <c r="AD74" i="1"/>
  <c r="AG74" i="1"/>
  <c r="AH74" i="1"/>
  <c r="Y75" i="1"/>
  <c r="Z75" i="1"/>
  <c r="AA75" i="1"/>
  <c r="AB75" i="1"/>
  <c r="AC75" i="1"/>
  <c r="AD75" i="1"/>
  <c r="AG75" i="1"/>
  <c r="AH75" i="1"/>
  <c r="O76" i="1"/>
  <c r="Y76" i="1"/>
  <c r="Z76" i="1"/>
  <c r="AA76" i="1"/>
  <c r="AB76" i="1"/>
  <c r="AC76" i="1"/>
  <c r="AD76" i="1"/>
  <c r="AG76" i="1"/>
  <c r="AH76" i="1"/>
  <c r="E74" i="1"/>
  <c r="E71" i="1"/>
  <c r="E70" i="1"/>
  <c r="E69" i="1"/>
  <c r="D71" i="1"/>
  <c r="D70" i="1"/>
  <c r="D69" i="1"/>
  <c r="E60" i="1"/>
  <c r="O60" i="1"/>
  <c r="Y60" i="1"/>
  <c r="Z60" i="1"/>
  <c r="AA60" i="1"/>
  <c r="AB60" i="1"/>
  <c r="AC60" i="1"/>
  <c r="AD60" i="1"/>
  <c r="AG60" i="1"/>
  <c r="AH60" i="1"/>
  <c r="Y61" i="1"/>
  <c r="Z61" i="1"/>
  <c r="AA61" i="1"/>
  <c r="AB61" i="1"/>
  <c r="AC61" i="1"/>
  <c r="AD61" i="1"/>
  <c r="AG61" i="1"/>
  <c r="AH61" i="1"/>
  <c r="Y62" i="1"/>
  <c r="Z62" i="1"/>
  <c r="AA62" i="1"/>
  <c r="AB62" i="1"/>
  <c r="AC62" i="1"/>
  <c r="AD62" i="1"/>
  <c r="AG62" i="1"/>
  <c r="AH62" i="1"/>
  <c r="Y63" i="1"/>
  <c r="Z63" i="1"/>
  <c r="AA63" i="1"/>
  <c r="AB63" i="1"/>
  <c r="AC63" i="1"/>
  <c r="AD63" i="1"/>
  <c r="AG63" i="1"/>
  <c r="AH63" i="1"/>
  <c r="O64" i="1"/>
  <c r="Y64" i="1"/>
  <c r="Z64" i="1"/>
  <c r="AA64" i="1"/>
  <c r="AB64" i="1"/>
  <c r="AC64" i="1"/>
  <c r="AD64" i="1"/>
  <c r="AG64" i="1"/>
  <c r="AH64" i="1"/>
  <c r="Y65" i="1"/>
  <c r="Z65" i="1"/>
  <c r="AA65" i="1"/>
  <c r="AB65" i="1"/>
  <c r="AC65" i="1"/>
  <c r="AD65" i="1"/>
  <c r="AG65" i="1"/>
  <c r="AH65" i="1"/>
  <c r="Y66" i="1"/>
  <c r="Z66" i="1"/>
  <c r="AA66" i="1"/>
  <c r="AB66" i="1"/>
  <c r="AC66" i="1"/>
  <c r="AD66" i="1"/>
  <c r="AG66" i="1"/>
  <c r="AH66" i="1"/>
  <c r="Y67" i="1"/>
  <c r="Z67" i="1"/>
  <c r="AA67" i="1"/>
  <c r="AB67" i="1"/>
  <c r="AC67" i="1"/>
  <c r="AD67" i="1"/>
  <c r="AG67" i="1"/>
  <c r="AH67" i="1"/>
  <c r="Y68" i="1"/>
  <c r="Z68" i="1"/>
  <c r="AA68" i="1"/>
  <c r="AB68" i="1"/>
  <c r="AC68" i="1"/>
  <c r="AD68" i="1"/>
  <c r="AG68" i="1"/>
  <c r="AH68" i="1"/>
  <c r="O31" i="1"/>
  <c r="E55" i="1"/>
  <c r="O55" i="1"/>
  <c r="E59" i="1"/>
  <c r="O59" i="1"/>
  <c r="O58" i="1"/>
  <c r="E57" i="1"/>
  <c r="O57" i="1"/>
  <c r="E56" i="1"/>
  <c r="O56" i="1"/>
  <c r="E53" i="1"/>
  <c r="O53" i="1"/>
  <c r="E52" i="1"/>
  <c r="O52" i="1"/>
  <c r="E51" i="1"/>
  <c r="O51" i="1"/>
  <c r="E50" i="1"/>
  <c r="O50" i="1"/>
  <c r="E49" i="1"/>
  <c r="O49" i="1"/>
  <c r="E48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29" i="1"/>
  <c r="O7" i="1"/>
  <c r="O8" i="1"/>
  <c r="O4" i="1"/>
  <c r="O2" i="1"/>
  <c r="AD3" i="1"/>
  <c r="AG3" i="1"/>
  <c r="Y3" i="1"/>
  <c r="AH3" i="1"/>
  <c r="AD4" i="1"/>
  <c r="AG4" i="1"/>
  <c r="Y4" i="1"/>
  <c r="AH4" i="1"/>
  <c r="AD5" i="1"/>
  <c r="AG5" i="1"/>
  <c r="Y5" i="1"/>
  <c r="AH5" i="1"/>
  <c r="AD6" i="1"/>
  <c r="AG6" i="1"/>
  <c r="Y6" i="1"/>
  <c r="AH6" i="1"/>
  <c r="AD7" i="1"/>
  <c r="AG7" i="1"/>
  <c r="Y7" i="1"/>
  <c r="AH7" i="1"/>
  <c r="AD8" i="1"/>
  <c r="AG8" i="1"/>
  <c r="Y8" i="1"/>
  <c r="AH8" i="1"/>
  <c r="AD9" i="1"/>
  <c r="AG9" i="1"/>
  <c r="Y9" i="1"/>
  <c r="AH9" i="1"/>
  <c r="AD10" i="1"/>
  <c r="AG10" i="1"/>
  <c r="Y10" i="1"/>
  <c r="AH10" i="1"/>
  <c r="AD11" i="1"/>
  <c r="AG11" i="1"/>
  <c r="Y11" i="1"/>
  <c r="AH11" i="1"/>
  <c r="AD25" i="1"/>
  <c r="AG25" i="1"/>
  <c r="Y25" i="1"/>
  <c r="AH25" i="1"/>
  <c r="AD26" i="1"/>
  <c r="AG26" i="1"/>
  <c r="Y26" i="1"/>
  <c r="AH26" i="1"/>
  <c r="AD27" i="1"/>
  <c r="AG27" i="1"/>
  <c r="Y27" i="1"/>
  <c r="AH27" i="1"/>
  <c r="AD28" i="1"/>
  <c r="AG28" i="1"/>
  <c r="Y28" i="1"/>
  <c r="AH28" i="1"/>
  <c r="AD29" i="1"/>
  <c r="AG29" i="1"/>
  <c r="Y29" i="1"/>
  <c r="AH29" i="1"/>
  <c r="AD30" i="1"/>
  <c r="AG30" i="1"/>
  <c r="Y30" i="1"/>
  <c r="AH30" i="1"/>
  <c r="AD31" i="1"/>
  <c r="AG31" i="1"/>
  <c r="Y31" i="1"/>
  <c r="AH31" i="1"/>
  <c r="AD32" i="1"/>
  <c r="AG32" i="1"/>
  <c r="Y32" i="1"/>
  <c r="AH32" i="1"/>
  <c r="AD33" i="1"/>
  <c r="AG33" i="1"/>
  <c r="Y33" i="1"/>
  <c r="AH33" i="1"/>
  <c r="AD34" i="1"/>
  <c r="AG34" i="1"/>
  <c r="Y34" i="1"/>
  <c r="AH34" i="1"/>
  <c r="AD35" i="1"/>
  <c r="AG35" i="1"/>
  <c r="Y35" i="1"/>
  <c r="AH35" i="1"/>
  <c r="AD36" i="1"/>
  <c r="AG36" i="1"/>
  <c r="Y36" i="1"/>
  <c r="AH36" i="1"/>
  <c r="AD37" i="1"/>
  <c r="AG37" i="1"/>
  <c r="Y37" i="1"/>
  <c r="AH37" i="1"/>
  <c r="AD38" i="1"/>
  <c r="AG38" i="1"/>
  <c r="Y38" i="1"/>
  <c r="AH38" i="1"/>
  <c r="AD39" i="1"/>
  <c r="AG39" i="1"/>
  <c r="Y39" i="1"/>
  <c r="AH39" i="1"/>
  <c r="AD40" i="1"/>
  <c r="AG40" i="1"/>
  <c r="Y40" i="1"/>
  <c r="AH40" i="1"/>
  <c r="AD41" i="1"/>
  <c r="AG41" i="1"/>
  <c r="Y41" i="1"/>
  <c r="AH41" i="1"/>
  <c r="AD42" i="1"/>
  <c r="AG42" i="1"/>
  <c r="Y42" i="1"/>
  <c r="AH42" i="1"/>
  <c r="AD43" i="1"/>
  <c r="AG43" i="1"/>
  <c r="Y43" i="1"/>
  <c r="AH43" i="1"/>
  <c r="AD44" i="1"/>
  <c r="AG44" i="1"/>
  <c r="Y44" i="1"/>
  <c r="AH44" i="1"/>
  <c r="AD45" i="1"/>
  <c r="AG45" i="1"/>
  <c r="Y45" i="1"/>
  <c r="AH45" i="1"/>
  <c r="AD46" i="1"/>
  <c r="AG46" i="1"/>
  <c r="Y46" i="1"/>
  <c r="AH46" i="1"/>
  <c r="AD47" i="1"/>
  <c r="AG47" i="1"/>
  <c r="Y47" i="1"/>
  <c r="AH47" i="1"/>
  <c r="AD48" i="1"/>
  <c r="AG48" i="1"/>
  <c r="Y48" i="1"/>
  <c r="AH48" i="1"/>
  <c r="AD49" i="1"/>
  <c r="AG49" i="1"/>
  <c r="Y49" i="1"/>
  <c r="AH49" i="1"/>
  <c r="AD50" i="1"/>
  <c r="AG50" i="1"/>
  <c r="Y50" i="1"/>
  <c r="AH50" i="1"/>
  <c r="AD51" i="1"/>
  <c r="AG51" i="1"/>
  <c r="Y51" i="1"/>
  <c r="AH51" i="1"/>
  <c r="AD52" i="1"/>
  <c r="AG52" i="1"/>
  <c r="Y52" i="1"/>
  <c r="AH52" i="1"/>
  <c r="AD53" i="1"/>
  <c r="AG53" i="1"/>
  <c r="Y53" i="1"/>
  <c r="AH53" i="1"/>
  <c r="AD54" i="1"/>
  <c r="AG54" i="1"/>
  <c r="Y54" i="1"/>
  <c r="AH54" i="1"/>
  <c r="AD55" i="1"/>
  <c r="AG55" i="1"/>
  <c r="Y55" i="1"/>
  <c r="AH55" i="1"/>
  <c r="AD56" i="1"/>
  <c r="AG56" i="1"/>
  <c r="Y56" i="1"/>
  <c r="AH56" i="1"/>
  <c r="AD57" i="1"/>
  <c r="AG57" i="1"/>
  <c r="Y57" i="1"/>
  <c r="AH57" i="1"/>
  <c r="AD58" i="1"/>
  <c r="AG58" i="1"/>
  <c r="Y58" i="1"/>
  <c r="AH58" i="1"/>
  <c r="AD59" i="1"/>
  <c r="AG59" i="1"/>
  <c r="Y59" i="1"/>
  <c r="AH59" i="1"/>
  <c r="Y2" i="1"/>
  <c r="AD2" i="1"/>
  <c r="AH2" i="1"/>
  <c r="AG2" i="1"/>
  <c r="Z3" i="1"/>
  <c r="AA3" i="1"/>
  <c r="AB3" i="1"/>
  <c r="AC3" i="1"/>
  <c r="Z4" i="1"/>
  <c r="AA4" i="1"/>
  <c r="AB4" i="1"/>
  <c r="AC4" i="1"/>
  <c r="Z5" i="1"/>
  <c r="AA5" i="1"/>
  <c r="AB5" i="1"/>
  <c r="AC5" i="1"/>
  <c r="Z6" i="1"/>
  <c r="AA6" i="1"/>
  <c r="AB6" i="1"/>
  <c r="AC6" i="1"/>
  <c r="Z7" i="1"/>
  <c r="AA7" i="1"/>
  <c r="AB7" i="1"/>
  <c r="AC7" i="1"/>
  <c r="Z8" i="1"/>
  <c r="AA8" i="1"/>
  <c r="AB8" i="1"/>
  <c r="AC8" i="1"/>
  <c r="Z9" i="1"/>
  <c r="AA9" i="1"/>
  <c r="AB9" i="1"/>
  <c r="AC9" i="1"/>
  <c r="Z10" i="1"/>
  <c r="AA10" i="1"/>
  <c r="AB10" i="1"/>
  <c r="AC10" i="1"/>
  <c r="Z11" i="1"/>
  <c r="AA11" i="1"/>
  <c r="AB11" i="1"/>
  <c r="AC11" i="1"/>
  <c r="Z25" i="1"/>
  <c r="AA25" i="1"/>
  <c r="AB25" i="1"/>
  <c r="AC25" i="1"/>
  <c r="Z26" i="1"/>
  <c r="AA26" i="1"/>
  <c r="AB26" i="1"/>
  <c r="AC26" i="1"/>
  <c r="Z27" i="1"/>
  <c r="AA27" i="1"/>
  <c r="AB27" i="1"/>
  <c r="AC27" i="1"/>
  <c r="Z28" i="1"/>
  <c r="AA28" i="1"/>
  <c r="AB28" i="1"/>
  <c r="AC28" i="1"/>
  <c r="Z29" i="1"/>
  <c r="AA29" i="1"/>
  <c r="AB29" i="1"/>
  <c r="AC29" i="1"/>
  <c r="Z30" i="1"/>
  <c r="AA30" i="1"/>
  <c r="AB30" i="1"/>
  <c r="AC30" i="1"/>
  <c r="Z31" i="1"/>
  <c r="AA31" i="1"/>
  <c r="AB31" i="1"/>
  <c r="AC31" i="1"/>
  <c r="Z32" i="1"/>
  <c r="AA32" i="1"/>
  <c r="AB32" i="1"/>
  <c r="AC32" i="1"/>
  <c r="Z33" i="1"/>
  <c r="AA33" i="1"/>
  <c r="AB33" i="1"/>
  <c r="AC33" i="1"/>
  <c r="Z34" i="1"/>
  <c r="AA34" i="1"/>
  <c r="AB34" i="1"/>
  <c r="AC34" i="1"/>
  <c r="Z35" i="1"/>
  <c r="AA35" i="1"/>
  <c r="AB35" i="1"/>
  <c r="AC35" i="1"/>
  <c r="Z36" i="1"/>
  <c r="AA36" i="1"/>
  <c r="AB36" i="1"/>
  <c r="AC36" i="1"/>
  <c r="Z37" i="1"/>
  <c r="AA37" i="1"/>
  <c r="AB37" i="1"/>
  <c r="AC37" i="1"/>
  <c r="Z38" i="1"/>
  <c r="AA38" i="1"/>
  <c r="AB38" i="1"/>
  <c r="AC38" i="1"/>
  <c r="Z39" i="1"/>
  <c r="AA39" i="1"/>
  <c r="AB39" i="1"/>
  <c r="AC39" i="1"/>
  <c r="Z40" i="1"/>
  <c r="AA40" i="1"/>
  <c r="AB40" i="1"/>
  <c r="AC40" i="1"/>
  <c r="Z41" i="1"/>
  <c r="AA41" i="1"/>
  <c r="AB41" i="1"/>
  <c r="AC41" i="1"/>
  <c r="Z42" i="1"/>
  <c r="AA42" i="1"/>
  <c r="AB42" i="1"/>
  <c r="AC42" i="1"/>
  <c r="Z43" i="1"/>
  <c r="AA43" i="1"/>
  <c r="AB43" i="1"/>
  <c r="AC43" i="1"/>
  <c r="Z44" i="1"/>
  <c r="AA44" i="1"/>
  <c r="AB44" i="1"/>
  <c r="AC44" i="1"/>
  <c r="Z45" i="1"/>
  <c r="AA45" i="1"/>
  <c r="AB45" i="1"/>
  <c r="AC45" i="1"/>
  <c r="Z46" i="1"/>
  <c r="AA46" i="1"/>
  <c r="AB46" i="1"/>
  <c r="AC46" i="1"/>
  <c r="Z47" i="1"/>
  <c r="AA47" i="1"/>
  <c r="AB47" i="1"/>
  <c r="AC47" i="1"/>
  <c r="Z48" i="1"/>
  <c r="AA48" i="1"/>
  <c r="AB48" i="1"/>
  <c r="AC48" i="1"/>
  <c r="Z49" i="1"/>
  <c r="AA49" i="1"/>
  <c r="AB49" i="1"/>
  <c r="AC49" i="1"/>
  <c r="Z50" i="1"/>
  <c r="AA50" i="1"/>
  <c r="AB50" i="1"/>
  <c r="AC50" i="1"/>
  <c r="Z51" i="1"/>
  <c r="AA51" i="1"/>
  <c r="AB51" i="1"/>
  <c r="AC51" i="1"/>
  <c r="Z52" i="1"/>
  <c r="AA52" i="1"/>
  <c r="AB52" i="1"/>
  <c r="AC52" i="1"/>
  <c r="Z53" i="1"/>
  <c r="AA53" i="1"/>
  <c r="AB53" i="1"/>
  <c r="AC53" i="1"/>
  <c r="Z54" i="1"/>
  <c r="AA54" i="1"/>
  <c r="AB54" i="1"/>
  <c r="AC54" i="1"/>
  <c r="Z55" i="1"/>
  <c r="AA55" i="1"/>
  <c r="AB55" i="1"/>
  <c r="AC55" i="1"/>
  <c r="Z56" i="1"/>
  <c r="AA56" i="1"/>
  <c r="AB56" i="1"/>
  <c r="AC56" i="1"/>
  <c r="Z57" i="1"/>
  <c r="AA57" i="1"/>
  <c r="AB57" i="1"/>
  <c r="AC57" i="1"/>
  <c r="Z58" i="1"/>
  <c r="AA58" i="1"/>
  <c r="AB58" i="1"/>
  <c r="AC58" i="1"/>
  <c r="Z59" i="1"/>
  <c r="AA59" i="1"/>
  <c r="AB59" i="1"/>
  <c r="AC59" i="1"/>
  <c r="AC2" i="1"/>
  <c r="AB2" i="1"/>
  <c r="Z2" i="1"/>
  <c r="AA2" i="1"/>
  <c r="L5" i="1"/>
</calcChain>
</file>

<file path=xl/sharedStrings.xml><?xml version="1.0" encoding="utf-8"?>
<sst xmlns="http://schemas.openxmlformats.org/spreadsheetml/2006/main" count="456" uniqueCount="144">
  <si>
    <t>URL</t>
  </si>
  <si>
    <t>Code</t>
  </si>
  <si>
    <t>Standard</t>
  </si>
  <si>
    <t>Min coding rate</t>
  </si>
  <si>
    <t>Max coding rate</t>
  </si>
  <si>
    <t>Number of coding rates</t>
  </si>
  <si>
    <t>Number of block lengths</t>
  </si>
  <si>
    <t>Min code block length</t>
  </si>
  <si>
    <t>Max code block length</t>
  </si>
  <si>
    <t>Technology (nm)</t>
  </si>
  <si>
    <t>LDPC</t>
  </si>
  <si>
    <t>WiMAX/WiFi</t>
  </si>
  <si>
    <t>Synthesis</t>
  </si>
  <si>
    <t>http://dx.doi.org/10.1109/ASICON.2015.7517004</t>
  </si>
  <si>
    <t>http://dx.doi.org/10.1109/JSSC.2011.2125030</t>
  </si>
  <si>
    <t>WiMAX</t>
  </si>
  <si>
    <t>Measurement</t>
  </si>
  <si>
    <t>WiMAX/WiFi/G.hn</t>
  </si>
  <si>
    <t>Layout</t>
  </si>
  <si>
    <t>Core area (mm^2)</t>
  </si>
  <si>
    <t>http://dx.doi.org/10.1109/JSSC.2008.916606</t>
  </si>
  <si>
    <t>http://dx.doi.org/10.1109/TCSI.2012.2215746</t>
  </si>
  <si>
    <t>http://dx.doi.org/10.1109/JSSC.2007.916610</t>
  </si>
  <si>
    <t>http://dx.doi.org/10.1109/JSSC.2005.864133</t>
  </si>
  <si>
    <t>WiFi</t>
  </si>
  <si>
    <t>Results</t>
  </si>
  <si>
    <t>http://dx.doi.org/10.1109/ISCAS.2007.378835</t>
  </si>
  <si>
    <t>http://dx.doi.org/10.1109/DSD.2007.4341494</t>
  </si>
  <si>
    <t>http://dx.doi.org/10.1109/DATE.2007.364613</t>
  </si>
  <si>
    <t>DVB-S2</t>
  </si>
  <si>
    <t>Min coded throughout (Mbps)</t>
  </si>
  <si>
    <t>Max coded throughput (Mbps)</t>
  </si>
  <si>
    <t>Max data throughput (Mbps)</t>
  </si>
  <si>
    <t>Min data throughput (Mbps)</t>
  </si>
  <si>
    <t>Min power (mW)</t>
  </si>
  <si>
    <t>Max power (mW)</t>
  </si>
  <si>
    <t>http://dx.doi.org/10.1109/TCSI.2010.2071910</t>
  </si>
  <si>
    <t>http://dx.doi.org/10.1109/TCSI.2009.2019395</t>
  </si>
  <si>
    <t>http://dx.doi.org/10.1109/TCSII.2009.2027967</t>
  </si>
  <si>
    <t>http://dx.doi.org/10.1109/SOCC.2008.4641546</t>
  </si>
  <si>
    <t>http://dx.doi.org/10.1109/ISCAS.2001.922344</t>
  </si>
  <si>
    <t>http://dx.doi.org/10.1109/TURBOCODING.2008.4658677</t>
  </si>
  <si>
    <t>http://dx.doi.org/10.1109/ISCAS.2008.4541469</t>
  </si>
  <si>
    <t>http://dx.doi.org/10.1109/PIMRC.2006.254126</t>
  </si>
  <si>
    <t>http://dx.doi.org/10.1109/VLSIC.2007.4342718</t>
  </si>
  <si>
    <t>http://dx.doi.org/10.1109/4.987093</t>
  </si>
  <si>
    <t>Min latency (us)</t>
  </si>
  <si>
    <t>Max latency (us)</t>
  </si>
  <si>
    <t>http://ieeexplore.ieee.org/xpl/articleDetails.jsp?arnumber=7459497</t>
  </si>
  <si>
    <t>http://dx.doi.org/10.1109/ICASSP.2016.7472936</t>
  </si>
  <si>
    <t>http://dx.doi.org/10.1109/ICDSP.2015.7251868</t>
  </si>
  <si>
    <t>http://dx.doi.org/10.1109/TSP.2010.2051434</t>
  </si>
  <si>
    <t>http://dx.doi.org/10.1109/TSP.2011.2163630</t>
  </si>
  <si>
    <t>http://dx.doi.org/10.1109/TCSII.2016.2535038</t>
  </si>
  <si>
    <t>http://dx.doi.org/10.1109/TCSI.2014.2312479</t>
  </si>
  <si>
    <t>http://dx.doi.org/10.1109/ASSCC.2015.7387473</t>
  </si>
  <si>
    <t>WiGig</t>
  </si>
  <si>
    <t>http://dx.doi.org/10.1109/NEWCAS.2013.6573590</t>
  </si>
  <si>
    <t>http://dx.doi.org/10.1109/GlobalSIP.2013.6737136</t>
  </si>
  <si>
    <t>http://dx.doi.org/10.1109/ISSCC.2014.6757515</t>
  </si>
  <si>
    <t>Scaled min data throughput (Mbps)</t>
  </si>
  <si>
    <t>Scaled max data throughput (Mbps)</t>
  </si>
  <si>
    <t>Scaled min coded throughout (Mbps)</t>
  </si>
  <si>
    <t>Scaled max coded throughput (Mbps)</t>
  </si>
  <si>
    <t>Scaled min latency (us)</t>
  </si>
  <si>
    <t>Scaled max latency (us)</t>
  </si>
  <si>
    <t>Scaled core area (mm^2)</t>
  </si>
  <si>
    <t>Scaled min area efficiency (Mbps/mm^2)</t>
  </si>
  <si>
    <t>Scaled max area efficiency (Mbps/mm^2)</t>
  </si>
  <si>
    <t>Scaled min energy efficiency (bit/nJ)</t>
  </si>
  <si>
    <t>Scaled max energy efficiency (bit/nJ)</t>
  </si>
  <si>
    <t>http://dx.doi.org/10.1109/ISCAS.2015.7169329</t>
  </si>
  <si>
    <t>10GBASE-T</t>
  </si>
  <si>
    <t>http://dx.doi.org/10.1049/el.2014.4263</t>
  </si>
  <si>
    <t>http://dx.doi.org/10.1109/ECOC.2015.7341747</t>
  </si>
  <si>
    <t>http://dx.doi.org/10.1109/ISICIR.2014.7029459</t>
  </si>
  <si>
    <t>http://dx.doi.org/10.1109/ISCIT.2014.7011912</t>
  </si>
  <si>
    <t>http://dx.doi.org/10.1109/ASSCC.2009.5357173</t>
  </si>
  <si>
    <t>http://dx.doi.org/10.1109/ISCAS.2010.5537686</t>
  </si>
  <si>
    <t>http://dx.doi.org/10.1109/ASAP.2010.5540958</t>
  </si>
  <si>
    <t>http://dx.doi.org/10.1109/ASAP.2014.6868665</t>
  </si>
  <si>
    <t>http://dx.doi.org/10.1109/JSSC.2010.2042255</t>
  </si>
  <si>
    <t>http://dx.doi.org/10.1109/ASSCC.2010.5716619</t>
  </si>
  <si>
    <t>http://dx.doi.org/10.1109/ICGCCEE.2014.6922226</t>
  </si>
  <si>
    <t>http://dx.doi.org/10.1109/CICC.2008.4672138</t>
  </si>
  <si>
    <t>http://dx.doi.org/10.1109/ASSCC.2011.6123576</t>
  </si>
  <si>
    <t>Turbo</t>
  </si>
  <si>
    <t>UMTS/LTE</t>
  </si>
  <si>
    <t>http://dx.doi.org/10.1109/TVLSI.2015.2390264</t>
  </si>
  <si>
    <t>UMTS</t>
  </si>
  <si>
    <t>http://dx.doi.org/10.1109/ASICON.2015.7517198</t>
  </si>
  <si>
    <t>http://dx.doi.org/10.1109/TCSI.2014.2309810</t>
  </si>
  <si>
    <t>LTE/WiMAX</t>
  </si>
  <si>
    <t>http://dx.doi.org/10.1109/ASSCC.2013.6691006</t>
  </si>
  <si>
    <t>LTE</t>
  </si>
  <si>
    <t>http://ieeexplore.ieee.org/document/6578696/</t>
  </si>
  <si>
    <t>http://dx.doi.org/10.1109/JSSC.2010.2075390</t>
  </si>
  <si>
    <t>Number of PCMs/interleavers</t>
  </si>
  <si>
    <t>http://dx.doi.org/10.1109/INMIC.2011.6151500</t>
  </si>
  <si>
    <t>http://dx.doi.org/10.1109/ISICir.2011.6131904</t>
  </si>
  <si>
    <t>http://dx.doi.org/10.1109/TVLSI.2011.2177104</t>
  </si>
  <si>
    <t>UMTS/WiMAX</t>
  </si>
  <si>
    <t>http://dx.doi.org/10.1109/TVLSI.2009.2032553</t>
  </si>
  <si>
    <t>http://dx.doi.org/10.1109/TCSI.2014.2332266</t>
  </si>
  <si>
    <t>http://dx.doi.org/10.1109/ACCESS.2016.2515719</t>
  </si>
  <si>
    <t>http://dx.doi.org/10.1109/ISTC.2012.6325191</t>
  </si>
  <si>
    <t>http://dx.doi.org/10.1016/j.vlsi.2010.07.001</t>
  </si>
  <si>
    <t>Min data block length</t>
  </si>
  <si>
    <t>Max data block length</t>
  </si>
  <si>
    <t>http://dx.doi.org/10.1109/DATE.2006.244086</t>
  </si>
  <si>
    <t>http://dx.doi.org/10.1109/DATE.2005.39</t>
  </si>
  <si>
    <t>http://dx.doi.org/10.1186/1687-1499-2012-98</t>
  </si>
  <si>
    <t>http://dx.doi.org/10.1109/ASICON.2009.5351522</t>
  </si>
  <si>
    <t>http://dx.doi.org/10.1109/SiPS.2013.6674491</t>
  </si>
  <si>
    <t>http://ieeexplore.ieee.org/document/5090867/?arnumber=5090867</t>
  </si>
  <si>
    <t>http://dx.doi.org/10.1109/ISSCC.2008.4523181</t>
  </si>
  <si>
    <t>http://dx.doi.org/10.1109/ISSCC.2005.1494061</t>
  </si>
  <si>
    <t>http://dx.doi.org/10.1109/DATE.2006.243816</t>
  </si>
  <si>
    <t>http://dx.doi.org/10.1109/VETECS.2009.5073653</t>
  </si>
  <si>
    <t>http://dx.doi.org/10.1109/TCE.2009.5277954</t>
  </si>
  <si>
    <t>http://dx.doi.org/10.1109/ISPACS.2006.364808</t>
  </si>
  <si>
    <t>http://dx.doi.org/10.1109/TCSI.2014.2360331</t>
  </si>
  <si>
    <t>802.15.3c</t>
  </si>
  <si>
    <t>http://dx.doi.org/10.1109/APCCAS.2014.7032742</t>
  </si>
  <si>
    <t>http://dx.doi.org/10.1109/TCSI.2010.2089551</t>
  </si>
  <si>
    <t>http://dx.doi.org/10.1109/TCSI.2013.2290831</t>
  </si>
  <si>
    <t>http://dx.doi.org/10.1109/ISCAS.2011.5937928</t>
  </si>
  <si>
    <t>http://dx.doi.org/10.1109/ISCAS.2011.5937930</t>
  </si>
  <si>
    <t>http://dx.doi.org/10.1109/JSSC.2014.2300417</t>
  </si>
  <si>
    <t>http://dx.doi.org/10.1109/DATE.2010.5457035</t>
  </si>
  <si>
    <t>http://dx.doi.org/10.1109/CICC.2010.5617396</t>
  </si>
  <si>
    <t>http://dx.doi.org/10.1145/2020876.2020912</t>
  </si>
  <si>
    <t>http://dx.doi.org/10.1109/JSSC.2012.2194176</t>
  </si>
  <si>
    <t>http://dx.doi.org/10.1049/el.2013.1673</t>
  </si>
  <si>
    <t>http://dx.doi.org/10.1109/ISSCC.2014.6757514</t>
  </si>
  <si>
    <t>http://dx.doi.org/10.1109/ASSCC.2015.7387474</t>
  </si>
  <si>
    <t>http://dx.doi.org/10.1109/TCSI.2010.2046957</t>
  </si>
  <si>
    <t>http://dx.doi.org/10.1109/JSSC.2013.2274883</t>
  </si>
  <si>
    <t>http://dx.doi.org/10.1155/2013/913018</t>
  </si>
  <si>
    <t>http://dx.doi.org/10.1109/SiPS.2013.6674490</t>
  </si>
  <si>
    <t>http://dx.doi.org/10.1109/TSP.2013.2293116</t>
  </si>
  <si>
    <t>http://dx.doi.org/10.1109/TCSII.2014.2362733</t>
  </si>
  <si>
    <t>Scaled min power (mW)</t>
  </si>
  <si>
    <t>Scaled max power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</si>
</sst>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0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2" borderId="0" xfId="0" applyFill="1"/>
    <xf numFmtId="0" fontId="1" fillId="0" borderId="0" xfId="290"/>
    <xf numFmtId="0" fontId="0" fillId="0" borderId="0" xfId="0" applyFill="1"/>
  </cellXfs>
  <cellStyles count="3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LDPC Scaled max data throughput (Mbps)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Scaled max data throughput (Mbps)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Sheet1!$L$2:$L$90</c:f>
              <c:numCache>
                <c:formatCode>General</c:formatCode>
                <c:ptCount val="89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11.0</c:v>
                </c:pt>
                <c:pt idx="11">
                  <c:v>11.0</c:v>
                </c:pt>
                <c:pt idx="12">
                  <c:v>21.0</c:v>
                </c:pt>
                <c:pt idx="13">
                  <c:v>11.0</c:v>
                </c:pt>
                <c:pt idx="14">
                  <c:v>11.0</c:v>
                </c:pt>
                <c:pt idx="15">
                  <c:v>5.0</c:v>
                </c:pt>
                <c:pt idx="16">
                  <c:v>21.0</c:v>
                </c:pt>
                <c:pt idx="17">
                  <c:v>15.0</c:v>
                </c:pt>
                <c:pt idx="18">
                  <c:v>15.0</c:v>
                </c:pt>
                <c:pt idx="19">
                  <c:v>21.0</c:v>
                </c:pt>
                <c:pt idx="20">
                  <c:v>11.0</c:v>
                </c:pt>
                <c:pt idx="21">
                  <c:v>5.0</c:v>
                </c:pt>
                <c:pt idx="22">
                  <c:v>1.0</c:v>
                </c:pt>
                <c:pt idx="23">
                  <c:v>12.0</c:v>
                </c:pt>
                <c:pt idx="24">
                  <c:v>1.0</c:v>
                </c:pt>
                <c:pt idx="25">
                  <c:v>114.0</c:v>
                </c:pt>
                <c:pt idx="26">
                  <c:v>126.0</c:v>
                </c:pt>
                <c:pt idx="27">
                  <c:v>126.0</c:v>
                </c:pt>
                <c:pt idx="28">
                  <c:v>126.0</c:v>
                </c:pt>
                <c:pt idx="29">
                  <c:v>1.0</c:v>
                </c:pt>
                <c:pt idx="30">
                  <c:v>126.0</c:v>
                </c:pt>
                <c:pt idx="31">
                  <c:v>1.0</c:v>
                </c:pt>
                <c:pt idx="32">
                  <c:v>114.0</c:v>
                </c:pt>
                <c:pt idx="33">
                  <c:v>19.0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4.0</c:v>
                </c:pt>
                <c:pt idx="53">
                  <c:v>4.0</c:v>
                </c:pt>
                <c:pt idx="54">
                  <c:v>4.0</c:v>
                </c:pt>
                <c:pt idx="55">
                  <c:v>4.0</c:v>
                </c:pt>
                <c:pt idx="56">
                  <c:v>4.0</c:v>
                </c:pt>
                <c:pt idx="57">
                  <c:v>4.0</c:v>
                </c:pt>
                <c:pt idx="58">
                  <c:v>1.0</c:v>
                </c:pt>
                <c:pt idx="59">
                  <c:v>4.0</c:v>
                </c:pt>
                <c:pt idx="60">
                  <c:v>1.0</c:v>
                </c:pt>
                <c:pt idx="61">
                  <c:v>1.0</c:v>
                </c:pt>
                <c:pt idx="62">
                  <c:v>114.0</c:v>
                </c:pt>
                <c:pt idx="63">
                  <c:v>12.0</c:v>
                </c:pt>
                <c:pt idx="64">
                  <c:v>23.0</c:v>
                </c:pt>
                <c:pt idx="65">
                  <c:v>114.0</c:v>
                </c:pt>
                <c:pt idx="66">
                  <c:v>114.0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6.0</c:v>
                </c:pt>
                <c:pt idx="73">
                  <c:v>114.0</c:v>
                </c:pt>
                <c:pt idx="74">
                  <c:v>114.0</c:v>
                </c:pt>
                <c:pt idx="75">
                  <c:v>4.0</c:v>
                </c:pt>
                <c:pt idx="76">
                  <c:v>4.0</c:v>
                </c:pt>
                <c:pt idx="77">
                  <c:v>1.0</c:v>
                </c:pt>
                <c:pt idx="78">
                  <c:v>12.0</c:v>
                </c:pt>
                <c:pt idx="79">
                  <c:v>1.0</c:v>
                </c:pt>
                <c:pt idx="80">
                  <c:v>4.0</c:v>
                </c:pt>
                <c:pt idx="81">
                  <c:v>4.0</c:v>
                </c:pt>
                <c:pt idx="82">
                  <c:v>4.0</c:v>
                </c:pt>
                <c:pt idx="83">
                  <c:v>1.0</c:v>
                </c:pt>
                <c:pt idx="84">
                  <c:v>1.0</c:v>
                </c:pt>
                <c:pt idx="85">
                  <c:v>1.0</c:v>
                </c:pt>
                <c:pt idx="86">
                  <c:v>1.0</c:v>
                </c:pt>
                <c:pt idx="87">
                  <c:v>4.0</c:v>
                </c:pt>
                <c:pt idx="88">
                  <c:v>1.0</c:v>
                </c:pt>
              </c:numCache>
            </c:numRef>
          </c:xVal>
          <c:yVal>
            <c:numRef>
              <c:f>Sheet1!$Y$2:$Y$90</c:f>
              <c:numCache>
                <c:formatCode>General</c:formatCode>
                <c:ptCount val="89"/>
                <c:pt idx="0">
                  <c:v>1027.846153846154</c:v>
                </c:pt>
                <c:pt idx="1">
                  <c:v>1456.0</c:v>
                </c:pt>
                <c:pt idx="2">
                  <c:v>222.0</c:v>
                </c:pt>
                <c:pt idx="3">
                  <c:v>2709.692307692308</c:v>
                </c:pt>
                <c:pt idx="4">
                  <c:v>145.3846153846154</c:v>
                </c:pt>
                <c:pt idx="5">
                  <c:v>387.6923076923077</c:v>
                </c:pt>
                <c:pt idx="6">
                  <c:v>2695.588</c:v>
                </c:pt>
                <c:pt idx="7">
                  <c:v>497.0</c:v>
                </c:pt>
                <c:pt idx="8">
                  <c:v>333.0</c:v>
                </c:pt>
                <c:pt idx="9">
                  <c:v>708.0</c:v>
                </c:pt>
                <c:pt idx="10">
                  <c:v>975.6</c:v>
                </c:pt>
                <c:pt idx="11">
                  <c:v>459.0</c:v>
                </c:pt>
                <c:pt idx="12">
                  <c:v>112.1538461538462</c:v>
                </c:pt>
                <c:pt idx="13">
                  <c:v>243.0</c:v>
                </c:pt>
                <c:pt idx="14">
                  <c:v>224.3076923076923</c:v>
                </c:pt>
                <c:pt idx="15">
                  <c:v>600.0</c:v>
                </c:pt>
                <c:pt idx="16">
                  <c:v>121.5</c:v>
                </c:pt>
                <c:pt idx="17">
                  <c:v>168.2307692307692</c:v>
                </c:pt>
                <c:pt idx="18">
                  <c:v>162.0</c:v>
                </c:pt>
                <c:pt idx="19">
                  <c:v>1381.846153846154</c:v>
                </c:pt>
                <c:pt idx="20">
                  <c:v>112.1538461538462</c:v>
                </c:pt>
                <c:pt idx="21">
                  <c:v>723.8076923076922</c:v>
                </c:pt>
                <c:pt idx="22">
                  <c:v>360.0</c:v>
                </c:pt>
                <c:pt idx="23">
                  <c:v>281.0</c:v>
                </c:pt>
                <c:pt idx="24">
                  <c:v>1080.0</c:v>
                </c:pt>
                <c:pt idx="25">
                  <c:v>276.9230769230769</c:v>
                </c:pt>
                <c:pt idx="26">
                  <c:v>465.2307692307692</c:v>
                </c:pt>
                <c:pt idx="27">
                  <c:v>244.5175384615385</c:v>
                </c:pt>
                <c:pt idx="28">
                  <c:v>1384.615384615385</c:v>
                </c:pt>
                <c:pt idx="29">
                  <c:v>1230.769230769231</c:v>
                </c:pt>
                <c:pt idx="30">
                  <c:v>257.0</c:v>
                </c:pt>
                <c:pt idx="31">
                  <c:v>293.5384615384615</c:v>
                </c:pt>
                <c:pt idx="32">
                  <c:v>1238.0</c:v>
                </c:pt>
                <c:pt idx="33">
                  <c:v>60.6</c:v>
                </c:pt>
                <c:pt idx="34">
                  <c:v>1230.769230769231</c:v>
                </c:pt>
                <c:pt idx="35">
                  <c:v>171.6615384615385</c:v>
                </c:pt>
                <c:pt idx="36">
                  <c:v>153.5692307692308</c:v>
                </c:pt>
                <c:pt idx="37">
                  <c:v>158.7384615384615</c:v>
                </c:pt>
                <c:pt idx="38">
                  <c:v>122.7692307692308</c:v>
                </c:pt>
                <c:pt idx="39">
                  <c:v>153.3538461538461</c:v>
                </c:pt>
                <c:pt idx="40">
                  <c:v>18.52307692307692</c:v>
                </c:pt>
                <c:pt idx="41">
                  <c:v>90.46153846153846</c:v>
                </c:pt>
                <c:pt idx="42">
                  <c:v>83.56923076923077</c:v>
                </c:pt>
                <c:pt idx="43">
                  <c:v>84.21538461538462</c:v>
                </c:pt>
                <c:pt idx="44">
                  <c:v>78.4</c:v>
                </c:pt>
                <c:pt idx="45">
                  <c:v>82.27692307692308</c:v>
                </c:pt>
                <c:pt idx="46">
                  <c:v>17246.826171875</c:v>
                </c:pt>
                <c:pt idx="47">
                  <c:v>8581.34765625</c:v>
                </c:pt>
                <c:pt idx="48">
                  <c:v>71407.68479567307</c:v>
                </c:pt>
                <c:pt idx="49">
                  <c:v>200826.8329326923</c:v>
                </c:pt>
                <c:pt idx="50">
                  <c:v>20124.1015625</c:v>
                </c:pt>
                <c:pt idx="51">
                  <c:v>52909.25030048077</c:v>
                </c:pt>
                <c:pt idx="52">
                  <c:v>7926.153846153845</c:v>
                </c:pt>
                <c:pt idx="53">
                  <c:v>1560.0</c:v>
                </c:pt>
                <c:pt idx="54">
                  <c:v>2650.0</c:v>
                </c:pt>
                <c:pt idx="55">
                  <c:v>2650.0</c:v>
                </c:pt>
                <c:pt idx="56">
                  <c:v>3931.76</c:v>
                </c:pt>
                <c:pt idx="57">
                  <c:v>4200.0</c:v>
                </c:pt>
                <c:pt idx="58">
                  <c:v>69475.263671875</c:v>
                </c:pt>
                <c:pt idx="59">
                  <c:v>3988.923076923077</c:v>
                </c:pt>
                <c:pt idx="60">
                  <c:v>125000.0</c:v>
                </c:pt>
                <c:pt idx="61">
                  <c:v>100000.0</c:v>
                </c:pt>
                <c:pt idx="62">
                  <c:v>310.9524923076923</c:v>
                </c:pt>
                <c:pt idx="63">
                  <c:v>10661.53846153846</c:v>
                </c:pt>
                <c:pt idx="64">
                  <c:v>172.0</c:v>
                </c:pt>
                <c:pt idx="65">
                  <c:v>410.0</c:v>
                </c:pt>
                <c:pt idx="66">
                  <c:v>574.0</c:v>
                </c:pt>
                <c:pt idx="67">
                  <c:v>65800.0</c:v>
                </c:pt>
                <c:pt idx="68">
                  <c:v>88100.0</c:v>
                </c:pt>
                <c:pt idx="69">
                  <c:v>100300.0</c:v>
                </c:pt>
                <c:pt idx="70">
                  <c:v>47700.0</c:v>
                </c:pt>
                <c:pt idx="71">
                  <c:v>16186.15384615385</c:v>
                </c:pt>
                <c:pt idx="72">
                  <c:v>319.2</c:v>
                </c:pt>
                <c:pt idx="73">
                  <c:v>188.3076923076923</c:v>
                </c:pt>
                <c:pt idx="74">
                  <c:v>879.6479999999999</c:v>
                </c:pt>
                <c:pt idx="75">
                  <c:v>10966.15384615385</c:v>
                </c:pt>
                <c:pt idx="76">
                  <c:v>7515.625</c:v>
                </c:pt>
                <c:pt idx="77">
                  <c:v>1280.0</c:v>
                </c:pt>
                <c:pt idx="78">
                  <c:v>2076.923076923077</c:v>
                </c:pt>
                <c:pt idx="79">
                  <c:v>4500.0</c:v>
                </c:pt>
                <c:pt idx="80">
                  <c:v>2502.5</c:v>
                </c:pt>
                <c:pt idx="81">
                  <c:v>5066.25</c:v>
                </c:pt>
                <c:pt idx="82">
                  <c:v>4875.0</c:v>
                </c:pt>
                <c:pt idx="83">
                  <c:v>6568.333333333334</c:v>
                </c:pt>
                <c:pt idx="84">
                  <c:v>7475.0</c:v>
                </c:pt>
                <c:pt idx="85">
                  <c:v>78073.4375</c:v>
                </c:pt>
                <c:pt idx="86">
                  <c:v>72100.146484375</c:v>
                </c:pt>
                <c:pt idx="87">
                  <c:v>2800.0</c:v>
                </c:pt>
                <c:pt idx="88">
                  <c:v>106257.275390625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1261200"/>
        <c:axId val="-2135735504"/>
      </c:scatterChart>
      <c:valAx>
        <c:axId val="-208126120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</a:t>
                </a:r>
                <a:r>
                  <a:rPr lang="en-US" baseline="0"/>
                  <a:t> PCMs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5735504"/>
        <c:crosses val="autoZero"/>
        <c:crossBetween val="midCat"/>
      </c:valAx>
      <c:valAx>
        <c:axId val="-2135735504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1261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Turbo </a:t>
            </a:r>
            <a:r>
              <a:rPr lang="en-US" sz="1800" b="1" i="0" baseline="0">
                <a:effectLst/>
              </a:rPr>
              <a:t>Scaled max area efficiency (Mbps/mm^2)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Sheet1!$L$91:$L$112</c:f>
              <c:numCache>
                <c:formatCode>General</c:formatCode>
                <c:ptCount val="22"/>
                <c:pt idx="0">
                  <c:v>5263.0</c:v>
                </c:pt>
                <c:pt idx="1">
                  <c:v>5075.0</c:v>
                </c:pt>
                <c:pt idx="2">
                  <c:v>5263.0</c:v>
                </c:pt>
                <c:pt idx="3">
                  <c:v>205.0</c:v>
                </c:pt>
                <c:pt idx="4">
                  <c:v>188.0</c:v>
                </c:pt>
                <c:pt idx="5">
                  <c:v>188.0</c:v>
                </c:pt>
                <c:pt idx="6">
                  <c:v>188.0</c:v>
                </c:pt>
                <c:pt idx="7">
                  <c:v>205.0</c:v>
                </c:pt>
                <c:pt idx="8">
                  <c:v>188.0</c:v>
                </c:pt>
                <c:pt idx="9">
                  <c:v>5092.0</c:v>
                </c:pt>
                <c:pt idx="10">
                  <c:v>205.0</c:v>
                </c:pt>
                <c:pt idx="11">
                  <c:v>188.0</c:v>
                </c:pt>
                <c:pt idx="12">
                  <c:v>188.0</c:v>
                </c:pt>
                <c:pt idx="13">
                  <c:v>22.0</c:v>
                </c:pt>
                <c:pt idx="14">
                  <c:v>188.0</c:v>
                </c:pt>
                <c:pt idx="15">
                  <c:v>188.0</c:v>
                </c:pt>
                <c:pt idx="16">
                  <c:v>188.0</c:v>
                </c:pt>
                <c:pt idx="17">
                  <c:v>188.0</c:v>
                </c:pt>
                <c:pt idx="18">
                  <c:v>188.0</c:v>
                </c:pt>
                <c:pt idx="19">
                  <c:v>188.0</c:v>
                </c:pt>
                <c:pt idx="20">
                  <c:v>5.0</c:v>
                </c:pt>
                <c:pt idx="21">
                  <c:v>1.0</c:v>
                </c:pt>
              </c:numCache>
            </c:numRef>
          </c:xVal>
          <c:yVal>
            <c:numRef>
              <c:f>Sheet1!$AH$91:$AH$112</c:f>
              <c:numCache>
                <c:formatCode>General</c:formatCode>
                <c:ptCount val="22"/>
                <c:pt idx="0">
                  <c:v>1682.424242424242</c:v>
                </c:pt>
                <c:pt idx="1">
                  <c:v>397.9899497487437</c:v>
                </c:pt>
                <c:pt idx="2">
                  <c:v>228.0382339553937</c:v>
                </c:pt>
                <c:pt idx="3">
                  <c:v>496.9109195402299</c:v>
                </c:pt>
                <c:pt idx="4">
                  <c:v>406.8273092369478</c:v>
                </c:pt>
                <c:pt idx="5">
                  <c:v>875.2941176470588</c:v>
                </c:pt>
                <c:pt idx="6">
                  <c:v>359.4990571558619</c:v>
                </c:pt>
                <c:pt idx="7">
                  <c:v>146.1561623838855</c:v>
                </c:pt>
                <c:pt idx="8">
                  <c:v>7.811899343260289</c:v>
                </c:pt>
                <c:pt idx="9">
                  <c:v>149.375</c:v>
                </c:pt>
                <c:pt idx="10">
                  <c:v>132</c:v>
                </c:pt>
                <c:pt idx="11">
                  <c:v>190.9650686106986</c:v>
                </c:pt>
                <c:pt idx="12">
                  <c:v>444.4823839182314</c:v>
                </c:pt>
                <c:pt idx="13">
                  <c:v>200.9174311926606</c:v>
                </c:pt>
                <c:pt idx="14">
                  <c:v>279.2207792207792</c:v>
                </c:pt>
                <c:pt idx="15">
                  <c:v>154.2168674698795</c:v>
                </c:pt>
                <c:pt idx="16">
                  <c:v>406.8273092369478</c:v>
                </c:pt>
                <c:pt idx="17">
                  <c:v>71.42857142857143</c:v>
                </c:pt>
                <c:pt idx="18">
                  <c:v>163.6363636363636</c:v>
                </c:pt>
                <c:pt idx="19">
                  <c:v>11.19402985074627</c:v>
                </c:pt>
                <c:pt idx="20">
                  <c:v>98.17252588533397</c:v>
                </c:pt>
                <c:pt idx="21">
                  <c:v>298.4589375121919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7009184"/>
        <c:axId val="-2087908848"/>
      </c:scatterChart>
      <c:valAx>
        <c:axId val="-2087009184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interleavers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7908848"/>
        <c:crosses val="autoZero"/>
        <c:crossBetween val="midCat"/>
      </c:valAx>
      <c:valAx>
        <c:axId val="-2087908848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7009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Turbo </a:t>
            </a:r>
            <a:r>
              <a:rPr lang="en-US" sz="1800" b="1" i="0" baseline="0">
                <a:effectLst/>
              </a:rPr>
              <a:t>Scaled min energy efficiency (bit/nJ)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Sheet1!$L$91:$L$112</c:f>
              <c:numCache>
                <c:formatCode>General</c:formatCode>
                <c:ptCount val="22"/>
                <c:pt idx="0">
                  <c:v>5263.0</c:v>
                </c:pt>
                <c:pt idx="1">
                  <c:v>5075.0</c:v>
                </c:pt>
                <c:pt idx="2">
                  <c:v>5263.0</c:v>
                </c:pt>
                <c:pt idx="3">
                  <c:v>205.0</c:v>
                </c:pt>
                <c:pt idx="4">
                  <c:v>188.0</c:v>
                </c:pt>
                <c:pt idx="5">
                  <c:v>188.0</c:v>
                </c:pt>
                <c:pt idx="6">
                  <c:v>188.0</c:v>
                </c:pt>
                <c:pt idx="7">
                  <c:v>205.0</c:v>
                </c:pt>
                <c:pt idx="8">
                  <c:v>188.0</c:v>
                </c:pt>
                <c:pt idx="9">
                  <c:v>5092.0</c:v>
                </c:pt>
                <c:pt idx="10">
                  <c:v>205.0</c:v>
                </c:pt>
                <c:pt idx="11">
                  <c:v>188.0</c:v>
                </c:pt>
                <c:pt idx="12">
                  <c:v>188.0</c:v>
                </c:pt>
                <c:pt idx="13">
                  <c:v>22.0</c:v>
                </c:pt>
                <c:pt idx="14">
                  <c:v>188.0</c:v>
                </c:pt>
                <c:pt idx="15">
                  <c:v>188.0</c:v>
                </c:pt>
                <c:pt idx="16">
                  <c:v>188.0</c:v>
                </c:pt>
                <c:pt idx="17">
                  <c:v>188.0</c:v>
                </c:pt>
                <c:pt idx="18">
                  <c:v>188.0</c:v>
                </c:pt>
                <c:pt idx="19">
                  <c:v>188.0</c:v>
                </c:pt>
                <c:pt idx="20">
                  <c:v>5.0</c:v>
                </c:pt>
                <c:pt idx="21">
                  <c:v>1.0</c:v>
                </c:pt>
              </c:numCache>
            </c:numRef>
          </c:xVal>
          <c:yVal>
            <c:numRef>
              <c:f>Sheet1!$AI$91:$AI$112</c:f>
              <c:numCache>
                <c:formatCode>General</c:formatCode>
                <c:ptCount val="22"/>
                <c:pt idx="0">
                  <c:v>5.252393790090174</c:v>
                </c:pt>
                <c:pt idx="1">
                  <c:v>0.0</c:v>
                </c:pt>
                <c:pt idx="2">
                  <c:v>0.455049989798</c:v>
                </c:pt>
                <c:pt idx="3">
                  <c:v>1.089291338582677</c:v>
                </c:pt>
                <c:pt idx="4">
                  <c:v>1.048654244306418</c:v>
                </c:pt>
                <c:pt idx="5">
                  <c:v>1.980479148181012</c:v>
                </c:pt>
                <c:pt idx="6">
                  <c:v>0.0</c:v>
                </c:pt>
                <c:pt idx="7">
                  <c:v>2.409071113792456</c:v>
                </c:pt>
                <c:pt idx="8">
                  <c:v>0.473543059043889</c:v>
                </c:pt>
                <c:pt idx="9">
                  <c:v>1.275517011340894</c:v>
                </c:pt>
                <c:pt idx="10">
                  <c:v>1.127151434289526</c:v>
                </c:pt>
                <c:pt idx="11">
                  <c:v>3.09258645395865</c:v>
                </c:pt>
                <c:pt idx="12">
                  <c:v>4.370939219081769</c:v>
                </c:pt>
                <c:pt idx="13">
                  <c:v>2.276980661260137</c:v>
                </c:pt>
                <c:pt idx="14">
                  <c:v>0.0</c:v>
                </c:pt>
                <c:pt idx="15">
                  <c:v>1.514792899408284</c:v>
                </c:pt>
                <c:pt idx="16">
                  <c:v>0.53475935828877</c:v>
                </c:pt>
                <c:pt idx="17">
                  <c:v>0.5</c:v>
                </c:pt>
                <c:pt idx="18">
                  <c:v>1.188118811881188</c:v>
                </c:pt>
                <c:pt idx="19">
                  <c:v>0.25320729237002</c:v>
                </c:pt>
                <c:pt idx="20">
                  <c:v>0.0955431301232289</c:v>
                </c:pt>
                <c:pt idx="21">
                  <c:v>2.628364191639626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8450048"/>
        <c:axId val="-2116568240"/>
      </c:scatterChart>
      <c:valAx>
        <c:axId val="-2088450048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interleavers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6568240"/>
        <c:crosses val="autoZero"/>
        <c:crossBetween val="midCat"/>
      </c:valAx>
      <c:valAx>
        <c:axId val="-2116568240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8450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Turbo </a:t>
            </a:r>
            <a:r>
              <a:rPr lang="en-US" sz="1800" b="1" i="0" baseline="0">
                <a:effectLst/>
              </a:rPr>
              <a:t>Scaled max energy efficiency (bit/nJ)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Sheet1!$L$91:$L$112</c:f>
              <c:numCache>
                <c:formatCode>General</c:formatCode>
                <c:ptCount val="22"/>
                <c:pt idx="0">
                  <c:v>5263.0</c:v>
                </c:pt>
                <c:pt idx="1">
                  <c:v>5075.0</c:v>
                </c:pt>
                <c:pt idx="2">
                  <c:v>5263.0</c:v>
                </c:pt>
                <c:pt idx="3">
                  <c:v>205.0</c:v>
                </c:pt>
                <c:pt idx="4">
                  <c:v>188.0</c:v>
                </c:pt>
                <c:pt idx="5">
                  <c:v>188.0</c:v>
                </c:pt>
                <c:pt idx="6">
                  <c:v>188.0</c:v>
                </c:pt>
                <c:pt idx="7">
                  <c:v>205.0</c:v>
                </c:pt>
                <c:pt idx="8">
                  <c:v>188.0</c:v>
                </c:pt>
                <c:pt idx="9">
                  <c:v>5092.0</c:v>
                </c:pt>
                <c:pt idx="10">
                  <c:v>205.0</c:v>
                </c:pt>
                <c:pt idx="11">
                  <c:v>188.0</c:v>
                </c:pt>
                <c:pt idx="12">
                  <c:v>188.0</c:v>
                </c:pt>
                <c:pt idx="13">
                  <c:v>22.0</c:v>
                </c:pt>
                <c:pt idx="14">
                  <c:v>188.0</c:v>
                </c:pt>
                <c:pt idx="15">
                  <c:v>188.0</c:v>
                </c:pt>
                <c:pt idx="16">
                  <c:v>188.0</c:v>
                </c:pt>
                <c:pt idx="17">
                  <c:v>188.0</c:v>
                </c:pt>
                <c:pt idx="18">
                  <c:v>188.0</c:v>
                </c:pt>
                <c:pt idx="19">
                  <c:v>188.0</c:v>
                </c:pt>
                <c:pt idx="20">
                  <c:v>5.0</c:v>
                </c:pt>
                <c:pt idx="21">
                  <c:v>1.0</c:v>
                </c:pt>
              </c:numCache>
            </c:numRef>
          </c:xVal>
          <c:yVal>
            <c:numRef>
              <c:f>Sheet1!$AJ$91:$AJ$112</c:f>
              <c:numCache>
                <c:formatCode>General</c:formatCode>
                <c:ptCount val="22"/>
                <c:pt idx="0">
                  <c:v>6.451612903225806</c:v>
                </c:pt>
                <c:pt idx="1">
                  <c:v>0.0</c:v>
                </c:pt>
                <c:pt idx="2">
                  <c:v>0.920016323199347</c:v>
                </c:pt>
                <c:pt idx="3">
                  <c:v>1.089291338582677</c:v>
                </c:pt>
                <c:pt idx="4">
                  <c:v>1.048654244306418</c:v>
                </c:pt>
                <c:pt idx="5">
                  <c:v>1.980479148181012</c:v>
                </c:pt>
                <c:pt idx="6">
                  <c:v>0.0</c:v>
                </c:pt>
                <c:pt idx="7">
                  <c:v>2.409071113792456</c:v>
                </c:pt>
                <c:pt idx="8">
                  <c:v>0.473543059043889</c:v>
                </c:pt>
                <c:pt idx="9">
                  <c:v>1.275517011340894</c:v>
                </c:pt>
                <c:pt idx="10">
                  <c:v>1.127151434289526</c:v>
                </c:pt>
                <c:pt idx="11">
                  <c:v>3.09258645395865</c:v>
                </c:pt>
                <c:pt idx="12">
                  <c:v>4.370939219081769</c:v>
                </c:pt>
                <c:pt idx="13">
                  <c:v>2.276980661260137</c:v>
                </c:pt>
                <c:pt idx="14">
                  <c:v>0.0</c:v>
                </c:pt>
                <c:pt idx="15">
                  <c:v>1.514792899408284</c:v>
                </c:pt>
                <c:pt idx="16">
                  <c:v>0.53475935828877</c:v>
                </c:pt>
                <c:pt idx="17">
                  <c:v>0.5</c:v>
                </c:pt>
                <c:pt idx="18">
                  <c:v>1.188118811881188</c:v>
                </c:pt>
                <c:pt idx="19">
                  <c:v>0.25320729237002</c:v>
                </c:pt>
                <c:pt idx="20">
                  <c:v>0.929374083925954</c:v>
                </c:pt>
                <c:pt idx="21">
                  <c:v>2.628364191639626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8311920"/>
        <c:axId val="-2118839456"/>
      </c:scatterChart>
      <c:valAx>
        <c:axId val="-211831192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interleavers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8839456"/>
        <c:crosses val="autoZero"/>
        <c:crossBetween val="midCat"/>
      </c:valAx>
      <c:valAx>
        <c:axId val="-2118839456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8311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LDPC Scaled min data throughput (Mbps)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Scaled min data throughput (Mbps)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Sheet1!$L$2:$L$90</c:f>
              <c:numCache>
                <c:formatCode>General</c:formatCode>
                <c:ptCount val="89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11.0</c:v>
                </c:pt>
                <c:pt idx="11">
                  <c:v>11.0</c:v>
                </c:pt>
                <c:pt idx="12">
                  <c:v>21.0</c:v>
                </c:pt>
                <c:pt idx="13">
                  <c:v>11.0</c:v>
                </c:pt>
                <c:pt idx="14">
                  <c:v>11.0</c:v>
                </c:pt>
                <c:pt idx="15">
                  <c:v>5.0</c:v>
                </c:pt>
                <c:pt idx="16">
                  <c:v>21.0</c:v>
                </c:pt>
                <c:pt idx="17">
                  <c:v>15.0</c:v>
                </c:pt>
                <c:pt idx="18">
                  <c:v>15.0</c:v>
                </c:pt>
                <c:pt idx="19">
                  <c:v>21.0</c:v>
                </c:pt>
                <c:pt idx="20">
                  <c:v>11.0</c:v>
                </c:pt>
                <c:pt idx="21">
                  <c:v>5.0</c:v>
                </c:pt>
                <c:pt idx="22">
                  <c:v>1.0</c:v>
                </c:pt>
                <c:pt idx="23">
                  <c:v>12.0</c:v>
                </c:pt>
                <c:pt idx="24">
                  <c:v>1.0</c:v>
                </c:pt>
                <c:pt idx="25">
                  <c:v>114.0</c:v>
                </c:pt>
                <c:pt idx="26">
                  <c:v>126.0</c:v>
                </c:pt>
                <c:pt idx="27">
                  <c:v>126.0</c:v>
                </c:pt>
                <c:pt idx="28">
                  <c:v>126.0</c:v>
                </c:pt>
                <c:pt idx="29">
                  <c:v>1.0</c:v>
                </c:pt>
                <c:pt idx="30">
                  <c:v>126.0</c:v>
                </c:pt>
                <c:pt idx="31">
                  <c:v>1.0</c:v>
                </c:pt>
                <c:pt idx="32">
                  <c:v>114.0</c:v>
                </c:pt>
                <c:pt idx="33">
                  <c:v>19.0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4.0</c:v>
                </c:pt>
                <c:pt idx="53">
                  <c:v>4.0</c:v>
                </c:pt>
                <c:pt idx="54">
                  <c:v>4.0</c:v>
                </c:pt>
                <c:pt idx="55">
                  <c:v>4.0</c:v>
                </c:pt>
                <c:pt idx="56">
                  <c:v>4.0</c:v>
                </c:pt>
                <c:pt idx="57">
                  <c:v>4.0</c:v>
                </c:pt>
                <c:pt idx="58">
                  <c:v>1.0</c:v>
                </c:pt>
                <c:pt idx="59">
                  <c:v>4.0</c:v>
                </c:pt>
                <c:pt idx="60">
                  <c:v>1.0</c:v>
                </c:pt>
                <c:pt idx="61">
                  <c:v>1.0</c:v>
                </c:pt>
                <c:pt idx="62">
                  <c:v>114.0</c:v>
                </c:pt>
                <c:pt idx="63">
                  <c:v>12.0</c:v>
                </c:pt>
                <c:pt idx="64">
                  <c:v>23.0</c:v>
                </c:pt>
                <c:pt idx="65">
                  <c:v>114.0</c:v>
                </c:pt>
                <c:pt idx="66">
                  <c:v>114.0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6.0</c:v>
                </c:pt>
                <c:pt idx="73">
                  <c:v>114.0</c:v>
                </c:pt>
                <c:pt idx="74">
                  <c:v>114.0</c:v>
                </c:pt>
                <c:pt idx="75">
                  <c:v>4.0</c:v>
                </c:pt>
                <c:pt idx="76">
                  <c:v>4.0</c:v>
                </c:pt>
                <c:pt idx="77">
                  <c:v>1.0</c:v>
                </c:pt>
                <c:pt idx="78">
                  <c:v>12.0</c:v>
                </c:pt>
                <c:pt idx="79">
                  <c:v>1.0</c:v>
                </c:pt>
                <c:pt idx="80">
                  <c:v>4.0</c:v>
                </c:pt>
                <c:pt idx="81">
                  <c:v>4.0</c:v>
                </c:pt>
                <c:pt idx="82">
                  <c:v>4.0</c:v>
                </c:pt>
                <c:pt idx="83">
                  <c:v>1.0</c:v>
                </c:pt>
                <c:pt idx="84">
                  <c:v>1.0</c:v>
                </c:pt>
                <c:pt idx="85">
                  <c:v>1.0</c:v>
                </c:pt>
                <c:pt idx="86">
                  <c:v>1.0</c:v>
                </c:pt>
                <c:pt idx="87">
                  <c:v>4.0</c:v>
                </c:pt>
                <c:pt idx="88">
                  <c:v>1.0</c:v>
                </c:pt>
              </c:numCache>
            </c:numRef>
          </c:xVal>
          <c:yVal>
            <c:numRef>
              <c:f>Sheet1!$X$2:$X$90</c:f>
              <c:numCache>
                <c:formatCode>General</c:formatCode>
                <c:ptCount val="89"/>
                <c:pt idx="0">
                  <c:v>144.6153846153846</c:v>
                </c:pt>
                <c:pt idx="1">
                  <c:v>954.0</c:v>
                </c:pt>
                <c:pt idx="2">
                  <c:v>60.0</c:v>
                </c:pt>
                <c:pt idx="3">
                  <c:v>474.9230769230769</c:v>
                </c:pt>
                <c:pt idx="4">
                  <c:v>87.26567550096962</c:v>
                </c:pt>
                <c:pt idx="5">
                  <c:v>221.5384615384615</c:v>
                </c:pt>
                <c:pt idx="6">
                  <c:v>541.0</c:v>
                </c:pt>
                <c:pt idx="7">
                  <c:v>90.0</c:v>
                </c:pt>
                <c:pt idx="8">
                  <c:v>48.0</c:v>
                </c:pt>
                <c:pt idx="9">
                  <c:v>60.0</c:v>
                </c:pt>
                <c:pt idx="10">
                  <c:v>78.5</c:v>
                </c:pt>
                <c:pt idx="11">
                  <c:v>127.5</c:v>
                </c:pt>
                <c:pt idx="12">
                  <c:v>31.15384615384615</c:v>
                </c:pt>
                <c:pt idx="13">
                  <c:v>67.5</c:v>
                </c:pt>
                <c:pt idx="14">
                  <c:v>62.30769230769231</c:v>
                </c:pt>
                <c:pt idx="15">
                  <c:v>360.0</c:v>
                </c:pt>
                <c:pt idx="16">
                  <c:v>33.75</c:v>
                </c:pt>
                <c:pt idx="17">
                  <c:v>46.73076923076923</c:v>
                </c:pt>
                <c:pt idx="18">
                  <c:v>45.0</c:v>
                </c:pt>
                <c:pt idx="19">
                  <c:v>250.6153846153846</c:v>
                </c:pt>
                <c:pt idx="20">
                  <c:v>31.15384615384615</c:v>
                </c:pt>
                <c:pt idx="21">
                  <c:v>188.3076923076923</c:v>
                </c:pt>
                <c:pt idx="22">
                  <c:v>360.0</c:v>
                </c:pt>
                <c:pt idx="23">
                  <c:v>54.0</c:v>
                </c:pt>
                <c:pt idx="24">
                  <c:v>1080.0</c:v>
                </c:pt>
                <c:pt idx="25">
                  <c:v>92.3123076923077</c:v>
                </c:pt>
                <c:pt idx="26">
                  <c:v>279.2501616031028</c:v>
                </c:pt>
                <c:pt idx="27">
                  <c:v>146.7692307692308</c:v>
                </c:pt>
                <c:pt idx="28">
                  <c:v>831.1016714378058</c:v>
                </c:pt>
                <c:pt idx="29">
                  <c:v>1230.769230769231</c:v>
                </c:pt>
                <c:pt idx="30">
                  <c:v>27.7</c:v>
                </c:pt>
                <c:pt idx="31">
                  <c:v>293.5384615384615</c:v>
                </c:pt>
                <c:pt idx="32">
                  <c:v>166.0</c:v>
                </c:pt>
                <c:pt idx="33">
                  <c:v>60.6</c:v>
                </c:pt>
                <c:pt idx="34">
                  <c:v>1230.769230769231</c:v>
                </c:pt>
                <c:pt idx="35">
                  <c:v>171.6615384615385</c:v>
                </c:pt>
                <c:pt idx="36">
                  <c:v>153.5692307692308</c:v>
                </c:pt>
                <c:pt idx="37">
                  <c:v>158.7384615384615</c:v>
                </c:pt>
                <c:pt idx="38">
                  <c:v>122.7692307692308</c:v>
                </c:pt>
                <c:pt idx="39">
                  <c:v>153.3538461538461</c:v>
                </c:pt>
                <c:pt idx="40">
                  <c:v>18.52307692307692</c:v>
                </c:pt>
                <c:pt idx="41">
                  <c:v>90.46153846153846</c:v>
                </c:pt>
                <c:pt idx="42">
                  <c:v>83.56923076923077</c:v>
                </c:pt>
                <c:pt idx="43">
                  <c:v>84.21538461538462</c:v>
                </c:pt>
                <c:pt idx="44">
                  <c:v>78.4</c:v>
                </c:pt>
                <c:pt idx="45">
                  <c:v>82.27692307692308</c:v>
                </c:pt>
                <c:pt idx="46">
                  <c:v>17246.826171875</c:v>
                </c:pt>
                <c:pt idx="47">
                  <c:v>8581.34765625</c:v>
                </c:pt>
                <c:pt idx="48">
                  <c:v>71407.68479567307</c:v>
                </c:pt>
                <c:pt idx="49">
                  <c:v>200826.8329326923</c:v>
                </c:pt>
                <c:pt idx="50">
                  <c:v>20124.1015625</c:v>
                </c:pt>
                <c:pt idx="51">
                  <c:v>52909.25030048077</c:v>
                </c:pt>
                <c:pt idx="52">
                  <c:v>4877.633136094675</c:v>
                </c:pt>
                <c:pt idx="53">
                  <c:v>960.0</c:v>
                </c:pt>
                <c:pt idx="54">
                  <c:v>1630.769230769231</c:v>
                </c:pt>
                <c:pt idx="55">
                  <c:v>1630.769230769231</c:v>
                </c:pt>
                <c:pt idx="56">
                  <c:v>2360.0</c:v>
                </c:pt>
                <c:pt idx="57">
                  <c:v>2584.615384615385</c:v>
                </c:pt>
                <c:pt idx="58">
                  <c:v>69475.263671875</c:v>
                </c:pt>
                <c:pt idx="59">
                  <c:v>2454.721893491124</c:v>
                </c:pt>
                <c:pt idx="60">
                  <c:v>125000.0</c:v>
                </c:pt>
                <c:pt idx="61">
                  <c:v>100000.0</c:v>
                </c:pt>
                <c:pt idx="62">
                  <c:v>186.6461538461539</c:v>
                </c:pt>
                <c:pt idx="63">
                  <c:v>6399.482870071106</c:v>
                </c:pt>
                <c:pt idx="64">
                  <c:v>93.81818181818183</c:v>
                </c:pt>
                <c:pt idx="65">
                  <c:v>246.0984393757503</c:v>
                </c:pt>
                <c:pt idx="66">
                  <c:v>496.0</c:v>
                </c:pt>
                <c:pt idx="67">
                  <c:v>6530.0</c:v>
                </c:pt>
                <c:pt idx="68">
                  <c:v>8760.0</c:v>
                </c:pt>
                <c:pt idx="69">
                  <c:v>4980.0</c:v>
                </c:pt>
                <c:pt idx="70">
                  <c:v>47700.0</c:v>
                </c:pt>
                <c:pt idx="71">
                  <c:v>16186.15384615385</c:v>
                </c:pt>
                <c:pt idx="72">
                  <c:v>191.52</c:v>
                </c:pt>
                <c:pt idx="73">
                  <c:v>113.0298273155416</c:v>
                </c:pt>
                <c:pt idx="74">
                  <c:v>528.0</c:v>
                </c:pt>
                <c:pt idx="75">
                  <c:v>6266.373626373625</c:v>
                </c:pt>
                <c:pt idx="76">
                  <c:v>4625.0</c:v>
                </c:pt>
                <c:pt idx="77">
                  <c:v>1280.0</c:v>
                </c:pt>
                <c:pt idx="78">
                  <c:v>263.0769230769231</c:v>
                </c:pt>
                <c:pt idx="79">
                  <c:v>4500.0</c:v>
                </c:pt>
                <c:pt idx="80">
                  <c:v>1540.0</c:v>
                </c:pt>
                <c:pt idx="81">
                  <c:v>2895.0</c:v>
                </c:pt>
                <c:pt idx="82">
                  <c:v>3000.0</c:v>
                </c:pt>
                <c:pt idx="83">
                  <c:v>6568.333333333334</c:v>
                </c:pt>
                <c:pt idx="84">
                  <c:v>7475.0</c:v>
                </c:pt>
                <c:pt idx="85">
                  <c:v>78073.4375</c:v>
                </c:pt>
                <c:pt idx="86">
                  <c:v>72100.146484375</c:v>
                </c:pt>
                <c:pt idx="87">
                  <c:v>1723.076923076923</c:v>
                </c:pt>
                <c:pt idx="88">
                  <c:v>106257.275390625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141440"/>
        <c:axId val="-2116181664"/>
      </c:scatterChart>
      <c:valAx>
        <c:axId val="-211614144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6181664"/>
        <c:crosses val="autoZero"/>
        <c:crossBetween val="midCat"/>
      </c:valAx>
      <c:valAx>
        <c:axId val="-2116181664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6141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LDPC Scaled min area efficiency (Mbps/mm^2)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Sheet1!$AG$1</c:f>
              <c:strCache>
                <c:ptCount val="1"/>
                <c:pt idx="0">
                  <c:v>Scaled min area efficiency (Mbps/mm^2)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Sheet1!$L$2:$L$90</c:f>
              <c:numCache>
                <c:formatCode>General</c:formatCode>
                <c:ptCount val="89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11.0</c:v>
                </c:pt>
                <c:pt idx="11">
                  <c:v>11.0</c:v>
                </c:pt>
                <c:pt idx="12">
                  <c:v>21.0</c:v>
                </c:pt>
                <c:pt idx="13">
                  <c:v>11.0</c:v>
                </c:pt>
                <c:pt idx="14">
                  <c:v>11.0</c:v>
                </c:pt>
                <c:pt idx="15">
                  <c:v>5.0</c:v>
                </c:pt>
                <c:pt idx="16">
                  <c:v>21.0</c:v>
                </c:pt>
                <c:pt idx="17">
                  <c:v>15.0</c:v>
                </c:pt>
                <c:pt idx="18">
                  <c:v>15.0</c:v>
                </c:pt>
                <c:pt idx="19">
                  <c:v>21.0</c:v>
                </c:pt>
                <c:pt idx="20">
                  <c:v>11.0</c:v>
                </c:pt>
                <c:pt idx="21">
                  <c:v>5.0</c:v>
                </c:pt>
                <c:pt idx="22">
                  <c:v>1.0</c:v>
                </c:pt>
                <c:pt idx="23">
                  <c:v>12.0</c:v>
                </c:pt>
                <c:pt idx="24">
                  <c:v>1.0</c:v>
                </c:pt>
                <c:pt idx="25">
                  <c:v>114.0</c:v>
                </c:pt>
                <c:pt idx="26">
                  <c:v>126.0</c:v>
                </c:pt>
                <c:pt idx="27">
                  <c:v>126.0</c:v>
                </c:pt>
                <c:pt idx="28">
                  <c:v>126.0</c:v>
                </c:pt>
                <c:pt idx="29">
                  <c:v>1.0</c:v>
                </c:pt>
                <c:pt idx="30">
                  <c:v>126.0</c:v>
                </c:pt>
                <c:pt idx="31">
                  <c:v>1.0</c:v>
                </c:pt>
                <c:pt idx="32">
                  <c:v>114.0</c:v>
                </c:pt>
                <c:pt idx="33">
                  <c:v>19.0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4.0</c:v>
                </c:pt>
                <c:pt idx="53">
                  <c:v>4.0</c:v>
                </c:pt>
                <c:pt idx="54">
                  <c:v>4.0</c:v>
                </c:pt>
                <c:pt idx="55">
                  <c:v>4.0</c:v>
                </c:pt>
                <c:pt idx="56">
                  <c:v>4.0</c:v>
                </c:pt>
                <c:pt idx="57">
                  <c:v>4.0</c:v>
                </c:pt>
                <c:pt idx="58">
                  <c:v>1.0</c:v>
                </c:pt>
                <c:pt idx="59">
                  <c:v>4.0</c:v>
                </c:pt>
                <c:pt idx="60">
                  <c:v>1.0</c:v>
                </c:pt>
                <c:pt idx="61">
                  <c:v>1.0</c:v>
                </c:pt>
                <c:pt idx="62">
                  <c:v>114.0</c:v>
                </c:pt>
                <c:pt idx="63">
                  <c:v>12.0</c:v>
                </c:pt>
                <c:pt idx="64">
                  <c:v>23.0</c:v>
                </c:pt>
                <c:pt idx="65">
                  <c:v>114.0</c:v>
                </c:pt>
                <c:pt idx="66">
                  <c:v>114.0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6.0</c:v>
                </c:pt>
                <c:pt idx="73">
                  <c:v>114.0</c:v>
                </c:pt>
                <c:pt idx="74">
                  <c:v>114.0</c:v>
                </c:pt>
                <c:pt idx="75">
                  <c:v>4.0</c:v>
                </c:pt>
                <c:pt idx="76">
                  <c:v>4.0</c:v>
                </c:pt>
                <c:pt idx="77">
                  <c:v>1.0</c:v>
                </c:pt>
                <c:pt idx="78">
                  <c:v>12.0</c:v>
                </c:pt>
                <c:pt idx="79">
                  <c:v>1.0</c:v>
                </c:pt>
                <c:pt idx="80">
                  <c:v>4.0</c:v>
                </c:pt>
                <c:pt idx="81">
                  <c:v>4.0</c:v>
                </c:pt>
                <c:pt idx="82">
                  <c:v>4.0</c:v>
                </c:pt>
                <c:pt idx="83">
                  <c:v>1.0</c:v>
                </c:pt>
                <c:pt idx="84">
                  <c:v>1.0</c:v>
                </c:pt>
                <c:pt idx="85">
                  <c:v>1.0</c:v>
                </c:pt>
                <c:pt idx="86">
                  <c:v>1.0</c:v>
                </c:pt>
                <c:pt idx="87">
                  <c:v>4.0</c:v>
                </c:pt>
                <c:pt idx="88">
                  <c:v>1.0</c:v>
                </c:pt>
              </c:numCache>
            </c:numRef>
          </c:xVal>
          <c:yVal>
            <c:numRef>
              <c:f>Sheet1!$AG$2:$AG$90</c:f>
              <c:numCache>
                <c:formatCode>General</c:formatCode>
                <c:ptCount val="89"/>
                <c:pt idx="0">
                  <c:v>24.23256169917949</c:v>
                </c:pt>
                <c:pt idx="1">
                  <c:v>1259.40594059406</c:v>
                </c:pt>
                <c:pt idx="2">
                  <c:v>28.95054282267793</c:v>
                </c:pt>
                <c:pt idx="3">
                  <c:v>164.6479952524444</c:v>
                </c:pt>
                <c:pt idx="4">
                  <c:v>26.76835868621459</c:v>
                </c:pt>
                <c:pt idx="5">
                  <c:v>118.8040907658568</c:v>
                </c:pt>
                <c:pt idx="6">
                  <c:v>1169.72972972973</c:v>
                </c:pt>
                <c:pt idx="7">
                  <c:v>163.6363636363636</c:v>
                </c:pt>
                <c:pt idx="8">
                  <c:v>35.90127150336575</c:v>
                </c:pt>
                <c:pt idx="9">
                  <c:v>15.54001554001554</c:v>
                </c:pt>
                <c:pt idx="10">
                  <c:v>14.67426862323582</c:v>
                </c:pt>
                <c:pt idx="11">
                  <c:v>22.42842693170324</c:v>
                </c:pt>
                <c:pt idx="12">
                  <c:v>9.63337101913166</c:v>
                </c:pt>
                <c:pt idx="13">
                  <c:v>18.97399859451862</c:v>
                </c:pt>
                <c:pt idx="14">
                  <c:v>13.60521647348891</c:v>
                </c:pt>
                <c:pt idx="15">
                  <c:v>61.12054329371817</c:v>
                </c:pt>
                <c:pt idx="16">
                  <c:v>5.560131795716638</c:v>
                </c:pt>
                <c:pt idx="17">
                  <c:v>5.670275346704079</c:v>
                </c:pt>
                <c:pt idx="18">
                  <c:v>3.629032258064516</c:v>
                </c:pt>
                <c:pt idx="19">
                  <c:v>50.04893035958124</c:v>
                </c:pt>
                <c:pt idx="20">
                  <c:v>14.56753666307714</c:v>
                </c:pt>
                <c:pt idx="21">
                  <c:v>32.81963007406794</c:v>
                </c:pt>
                <c:pt idx="22">
                  <c:v>55.79446360492315</c:v>
                </c:pt>
                <c:pt idx="23">
                  <c:v>52.78592375366569</c:v>
                </c:pt>
                <c:pt idx="24">
                  <c:v>2142.857142857142</c:v>
                </c:pt>
                <c:pt idx="25">
                  <c:v>260.6442444275665</c:v>
                </c:pt>
                <c:pt idx="26">
                  <c:v>211.6075785471509</c:v>
                </c:pt>
                <c:pt idx="27">
                  <c:v>45.23795236708344</c:v>
                </c:pt>
                <c:pt idx="28">
                  <c:v>455.2441953437855</c:v>
                </c:pt>
                <c:pt idx="29">
                  <c:v>142.0465136441468</c:v>
                </c:pt>
                <c:pt idx="30">
                  <c:v>245.1327433628318</c:v>
                </c:pt>
                <c:pt idx="31">
                  <c:v>36.78170767624301</c:v>
                </c:pt>
                <c:pt idx="32">
                  <c:v>173.1872717788211</c:v>
                </c:pt>
                <c:pt idx="33">
                  <c:v>54.47191011235955</c:v>
                </c:pt>
                <c:pt idx="34">
                  <c:v>142.0465136441468</c:v>
                </c:pt>
                <c:pt idx="35">
                  <c:v>530.8980124412078</c:v>
                </c:pt>
                <c:pt idx="36">
                  <c:v>407.0947655894401</c:v>
                </c:pt>
                <c:pt idx="37">
                  <c:v>33.09645737548138</c:v>
                </c:pt>
                <c:pt idx="38">
                  <c:v>325.4474283113336</c:v>
                </c:pt>
                <c:pt idx="39">
                  <c:v>8.084280216824595</c:v>
                </c:pt>
                <c:pt idx="40">
                  <c:v>49.10259444697314</c:v>
                </c:pt>
                <c:pt idx="41">
                  <c:v>152.6021434187115</c:v>
                </c:pt>
                <c:pt idx="42">
                  <c:v>119.2868036833444</c:v>
                </c:pt>
                <c:pt idx="43">
                  <c:v>8.586366023598614</c:v>
                </c:pt>
                <c:pt idx="44">
                  <c:v>111.9082385070551</c:v>
                </c:pt>
                <c:pt idx="45">
                  <c:v>2.108768109199637</c:v>
                </c:pt>
                <c:pt idx="46">
                  <c:v>6387.71339699074</c:v>
                </c:pt>
                <c:pt idx="47">
                  <c:v>3900.612571022727</c:v>
                </c:pt>
                <c:pt idx="48">
                  <c:v>21457.67085919207</c:v>
                </c:pt>
                <c:pt idx="49">
                  <c:v>97968.73371304381</c:v>
                </c:pt>
                <c:pt idx="50">
                  <c:v>7317.855113636364</c:v>
                </c:pt>
                <c:pt idx="51">
                  <c:v>10566.1964357469</c:v>
                </c:pt>
                <c:pt idx="52">
                  <c:v>1160.389737125846</c:v>
                </c:pt>
                <c:pt idx="53">
                  <c:v>2019.723865877712</c:v>
                </c:pt>
                <c:pt idx="54">
                  <c:v>2859.11765201706</c:v>
                </c:pt>
                <c:pt idx="55">
                  <c:v>3150.864351202474</c:v>
                </c:pt>
                <c:pt idx="56">
                  <c:v>1258.771564297025</c:v>
                </c:pt>
                <c:pt idx="57">
                  <c:v>761.2805340615992</c:v>
                </c:pt>
                <c:pt idx="58">
                  <c:v>25263.73224431818</c:v>
                </c:pt>
                <c:pt idx="59">
                  <c:v>3615.106536107901</c:v>
                </c:pt>
                <c:pt idx="60">
                  <c:v>10775.86206896552</c:v>
                </c:pt>
                <c:pt idx="61">
                  <c:v>4184.100418410042</c:v>
                </c:pt>
                <c:pt idx="62">
                  <c:v>133.5188418399582</c:v>
                </c:pt>
                <c:pt idx="63">
                  <c:v>1496.19891030671</c:v>
                </c:pt>
                <c:pt idx="64">
                  <c:v>152.549889135255</c:v>
                </c:pt>
                <c:pt idx="65">
                  <c:v>156.2529773814288</c:v>
                </c:pt>
                <c:pt idx="66">
                  <c:v>806.5040650406504</c:v>
                </c:pt>
                <c:pt idx="67">
                  <c:v>1234.404536862004</c:v>
                </c:pt>
                <c:pt idx="68">
                  <c:v>1655.954631379962</c:v>
                </c:pt>
                <c:pt idx="69">
                  <c:v>830.0</c:v>
                </c:pt>
                <c:pt idx="70">
                  <c:v>8912.096461393246</c:v>
                </c:pt>
                <c:pt idx="71">
                  <c:v>5799.402496196826</c:v>
                </c:pt>
                <c:pt idx="72">
                  <c:v>798.0000000000001</c:v>
                </c:pt>
                <c:pt idx="73">
                  <c:v>255.6887752019373</c:v>
                </c:pt>
                <c:pt idx="74">
                  <c:v>157.1428571428571</c:v>
                </c:pt>
                <c:pt idx="75">
                  <c:v>4499.490403885058</c:v>
                </c:pt>
                <c:pt idx="76">
                  <c:v>8043.478260869566</c:v>
                </c:pt>
                <c:pt idx="77">
                  <c:v>653.0612244897959</c:v>
                </c:pt>
                <c:pt idx="78">
                  <c:v>155.666818388712</c:v>
                </c:pt>
                <c:pt idx="79">
                  <c:v>2812.5</c:v>
                </c:pt>
                <c:pt idx="80">
                  <c:v>1184.615384615385</c:v>
                </c:pt>
                <c:pt idx="81">
                  <c:v>1855.769230769231</c:v>
                </c:pt>
                <c:pt idx="82">
                  <c:v>2727.272727272727</c:v>
                </c:pt>
                <c:pt idx="83">
                  <c:v>4265.151515151515</c:v>
                </c:pt>
                <c:pt idx="84">
                  <c:v>4853.896103896103</c:v>
                </c:pt>
                <c:pt idx="85">
                  <c:v>16130.87551652893</c:v>
                </c:pt>
                <c:pt idx="86">
                  <c:v>14137.28362438726</c:v>
                </c:pt>
                <c:pt idx="87">
                  <c:v>4078.288575329996</c:v>
                </c:pt>
                <c:pt idx="88">
                  <c:v>73789.77457682292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6980064"/>
        <c:axId val="-2088690336"/>
      </c:scatterChart>
      <c:valAx>
        <c:axId val="-2086980064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8690336"/>
        <c:crosses val="autoZero"/>
        <c:crossBetween val="midCat"/>
      </c:valAx>
      <c:valAx>
        <c:axId val="-2088690336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6980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LDPC Scaled max area efficiency (Mbps/mm^2)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Scaled max area efficiency (Mbps/mm^2)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Sheet1!$L$2:$L$90</c:f>
              <c:numCache>
                <c:formatCode>General</c:formatCode>
                <c:ptCount val="89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11.0</c:v>
                </c:pt>
                <c:pt idx="11">
                  <c:v>11.0</c:v>
                </c:pt>
                <c:pt idx="12">
                  <c:v>21.0</c:v>
                </c:pt>
                <c:pt idx="13">
                  <c:v>11.0</c:v>
                </c:pt>
                <c:pt idx="14">
                  <c:v>11.0</c:v>
                </c:pt>
                <c:pt idx="15">
                  <c:v>5.0</c:v>
                </c:pt>
                <c:pt idx="16">
                  <c:v>21.0</c:v>
                </c:pt>
                <c:pt idx="17">
                  <c:v>15.0</c:v>
                </c:pt>
                <c:pt idx="18">
                  <c:v>15.0</c:v>
                </c:pt>
                <c:pt idx="19">
                  <c:v>21.0</c:v>
                </c:pt>
                <c:pt idx="20">
                  <c:v>11.0</c:v>
                </c:pt>
                <c:pt idx="21">
                  <c:v>5.0</c:v>
                </c:pt>
                <c:pt idx="22">
                  <c:v>1.0</c:v>
                </c:pt>
                <c:pt idx="23">
                  <c:v>12.0</c:v>
                </c:pt>
                <c:pt idx="24">
                  <c:v>1.0</c:v>
                </c:pt>
                <c:pt idx="25">
                  <c:v>114.0</c:v>
                </c:pt>
                <c:pt idx="26">
                  <c:v>126.0</c:v>
                </c:pt>
                <c:pt idx="27">
                  <c:v>126.0</c:v>
                </c:pt>
                <c:pt idx="28">
                  <c:v>126.0</c:v>
                </c:pt>
                <c:pt idx="29">
                  <c:v>1.0</c:v>
                </c:pt>
                <c:pt idx="30">
                  <c:v>126.0</c:v>
                </c:pt>
                <c:pt idx="31">
                  <c:v>1.0</c:v>
                </c:pt>
                <c:pt idx="32">
                  <c:v>114.0</c:v>
                </c:pt>
                <c:pt idx="33">
                  <c:v>19.0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4.0</c:v>
                </c:pt>
                <c:pt idx="53">
                  <c:v>4.0</c:v>
                </c:pt>
                <c:pt idx="54">
                  <c:v>4.0</c:v>
                </c:pt>
                <c:pt idx="55">
                  <c:v>4.0</c:v>
                </c:pt>
                <c:pt idx="56">
                  <c:v>4.0</c:v>
                </c:pt>
                <c:pt idx="57">
                  <c:v>4.0</c:v>
                </c:pt>
                <c:pt idx="58">
                  <c:v>1.0</c:v>
                </c:pt>
                <c:pt idx="59">
                  <c:v>4.0</c:v>
                </c:pt>
                <c:pt idx="60">
                  <c:v>1.0</c:v>
                </c:pt>
                <c:pt idx="61">
                  <c:v>1.0</c:v>
                </c:pt>
                <c:pt idx="62">
                  <c:v>114.0</c:v>
                </c:pt>
                <c:pt idx="63">
                  <c:v>12.0</c:v>
                </c:pt>
                <c:pt idx="64">
                  <c:v>23.0</c:v>
                </c:pt>
                <c:pt idx="65">
                  <c:v>114.0</c:v>
                </c:pt>
                <c:pt idx="66">
                  <c:v>114.0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6.0</c:v>
                </c:pt>
                <c:pt idx="73">
                  <c:v>114.0</c:v>
                </c:pt>
                <c:pt idx="74">
                  <c:v>114.0</c:v>
                </c:pt>
                <c:pt idx="75">
                  <c:v>4.0</c:v>
                </c:pt>
                <c:pt idx="76">
                  <c:v>4.0</c:v>
                </c:pt>
                <c:pt idx="77">
                  <c:v>1.0</c:v>
                </c:pt>
                <c:pt idx="78">
                  <c:v>12.0</c:v>
                </c:pt>
                <c:pt idx="79">
                  <c:v>1.0</c:v>
                </c:pt>
                <c:pt idx="80">
                  <c:v>4.0</c:v>
                </c:pt>
                <c:pt idx="81">
                  <c:v>4.0</c:v>
                </c:pt>
                <c:pt idx="82">
                  <c:v>4.0</c:v>
                </c:pt>
                <c:pt idx="83">
                  <c:v>1.0</c:v>
                </c:pt>
                <c:pt idx="84">
                  <c:v>1.0</c:v>
                </c:pt>
                <c:pt idx="85">
                  <c:v>1.0</c:v>
                </c:pt>
                <c:pt idx="86">
                  <c:v>1.0</c:v>
                </c:pt>
                <c:pt idx="87">
                  <c:v>4.0</c:v>
                </c:pt>
                <c:pt idx="88">
                  <c:v>1.0</c:v>
                </c:pt>
              </c:numCache>
            </c:numRef>
          </c:xVal>
          <c:yVal>
            <c:numRef>
              <c:f>Sheet1!$AH$2:$AH$90</c:f>
              <c:numCache>
                <c:formatCode>General</c:formatCode>
                <c:ptCount val="89"/>
                <c:pt idx="0">
                  <c:v>172.2316433108704</c:v>
                </c:pt>
                <c:pt idx="1">
                  <c:v>1922.112211221122</c:v>
                </c:pt>
                <c:pt idx="2">
                  <c:v>107.1170084439083</c:v>
                </c:pt>
                <c:pt idx="3">
                  <c:v>939.4056172275033</c:v>
                </c:pt>
                <c:pt idx="4">
                  <c:v>44.5960855712335</c:v>
                </c:pt>
                <c:pt idx="5">
                  <c:v>207.9071588402494</c:v>
                </c:pt>
                <c:pt idx="6">
                  <c:v>5828.298378378377</c:v>
                </c:pt>
                <c:pt idx="7">
                  <c:v>903.6363636363635</c:v>
                </c:pt>
                <c:pt idx="8">
                  <c:v>249.0650710545999</c:v>
                </c:pt>
                <c:pt idx="9">
                  <c:v>183.3721833721834</c:v>
                </c:pt>
                <c:pt idx="10">
                  <c:v>182.3721843162913</c:v>
                </c:pt>
                <c:pt idx="11">
                  <c:v>80.74233695413166</c:v>
                </c:pt>
                <c:pt idx="12">
                  <c:v>34.68013566887398</c:v>
                </c:pt>
                <c:pt idx="13">
                  <c:v>68.30639494026704</c:v>
                </c:pt>
                <c:pt idx="14">
                  <c:v>48.97877930456006</c:v>
                </c:pt>
                <c:pt idx="15">
                  <c:v>101.8675721561969</c:v>
                </c:pt>
                <c:pt idx="16">
                  <c:v>20.0164744645799</c:v>
                </c:pt>
                <c:pt idx="17">
                  <c:v>20.41299124813468</c:v>
                </c:pt>
                <c:pt idx="18">
                  <c:v>13.06451612903226</c:v>
                </c:pt>
                <c:pt idx="19">
                  <c:v>275.9604005461994</c:v>
                </c:pt>
                <c:pt idx="20">
                  <c:v>52.44313198707772</c:v>
                </c:pt>
                <c:pt idx="21">
                  <c:v>126.1504530971986</c:v>
                </c:pt>
                <c:pt idx="22">
                  <c:v>55.79446360492315</c:v>
                </c:pt>
                <c:pt idx="23">
                  <c:v>274.6823069403715</c:v>
                </c:pt>
                <c:pt idx="24">
                  <c:v>2142.857142857142</c:v>
                </c:pt>
                <c:pt idx="25">
                  <c:v>781.8936386007696</c:v>
                </c:pt>
                <c:pt idx="26">
                  <c:v>352.5382258595533</c:v>
                </c:pt>
                <c:pt idx="27">
                  <c:v>75.36642864356101</c:v>
                </c:pt>
                <c:pt idx="28">
                  <c:v>758.4368294427466</c:v>
                </c:pt>
                <c:pt idx="29">
                  <c:v>142.0465136441468</c:v>
                </c:pt>
                <c:pt idx="30">
                  <c:v>2274.336283185841</c:v>
                </c:pt>
                <c:pt idx="31">
                  <c:v>36.78170767624301</c:v>
                </c:pt>
                <c:pt idx="32">
                  <c:v>1291.601460615545</c:v>
                </c:pt>
                <c:pt idx="33">
                  <c:v>54.47191011235955</c:v>
                </c:pt>
                <c:pt idx="34">
                  <c:v>142.0465136441468</c:v>
                </c:pt>
                <c:pt idx="35">
                  <c:v>530.8980124412078</c:v>
                </c:pt>
                <c:pt idx="36">
                  <c:v>407.0947655894401</c:v>
                </c:pt>
                <c:pt idx="37">
                  <c:v>33.09645737548138</c:v>
                </c:pt>
                <c:pt idx="38">
                  <c:v>325.4474283113336</c:v>
                </c:pt>
                <c:pt idx="39">
                  <c:v>8.084280216824595</c:v>
                </c:pt>
                <c:pt idx="40">
                  <c:v>49.10259444697314</c:v>
                </c:pt>
                <c:pt idx="41">
                  <c:v>152.6021434187115</c:v>
                </c:pt>
                <c:pt idx="42">
                  <c:v>119.2868036833444</c:v>
                </c:pt>
                <c:pt idx="43">
                  <c:v>8.586366023598614</c:v>
                </c:pt>
                <c:pt idx="44">
                  <c:v>111.9082385070551</c:v>
                </c:pt>
                <c:pt idx="45">
                  <c:v>2.108768109199637</c:v>
                </c:pt>
                <c:pt idx="46">
                  <c:v>6387.71339699074</c:v>
                </c:pt>
                <c:pt idx="47">
                  <c:v>3900.612571022727</c:v>
                </c:pt>
                <c:pt idx="48">
                  <c:v>21457.67085919207</c:v>
                </c:pt>
                <c:pt idx="49">
                  <c:v>97968.73371304381</c:v>
                </c:pt>
                <c:pt idx="50">
                  <c:v>7317.855113636364</c:v>
                </c:pt>
                <c:pt idx="51">
                  <c:v>10566.1964357469</c:v>
                </c:pt>
                <c:pt idx="52">
                  <c:v>1885.633322829499</c:v>
                </c:pt>
                <c:pt idx="53">
                  <c:v>3282.051282051282</c:v>
                </c:pt>
                <c:pt idx="54">
                  <c:v>4646.066184527723</c:v>
                </c:pt>
                <c:pt idx="55">
                  <c:v>5120.15457070402</c:v>
                </c:pt>
                <c:pt idx="56">
                  <c:v>2097.113426118843</c:v>
                </c:pt>
                <c:pt idx="57">
                  <c:v>1237.080867850099</c:v>
                </c:pt>
                <c:pt idx="58">
                  <c:v>25263.73224431818</c:v>
                </c:pt>
                <c:pt idx="59">
                  <c:v>5874.54812117534</c:v>
                </c:pt>
                <c:pt idx="60">
                  <c:v>10775.86206896552</c:v>
                </c:pt>
                <c:pt idx="61">
                  <c:v>4184.100418410042</c:v>
                </c:pt>
                <c:pt idx="62">
                  <c:v>222.4423905053703</c:v>
                </c:pt>
                <c:pt idx="63">
                  <c:v>2492.667384570978</c:v>
                </c:pt>
                <c:pt idx="64">
                  <c:v>279.6747967479675</c:v>
                </c:pt>
                <c:pt idx="65">
                  <c:v>260.3174603174603</c:v>
                </c:pt>
                <c:pt idx="66">
                  <c:v>933.3333333333333</c:v>
                </c:pt>
                <c:pt idx="67">
                  <c:v>12438.56332703214</c:v>
                </c:pt>
                <c:pt idx="68">
                  <c:v>16654.06427221172</c:v>
                </c:pt>
                <c:pt idx="69">
                  <c:v>16716.66666666667</c:v>
                </c:pt>
                <c:pt idx="70">
                  <c:v>8912.096461393246</c:v>
                </c:pt>
                <c:pt idx="71">
                  <c:v>5799.402496196826</c:v>
                </c:pt>
                <c:pt idx="72">
                  <c:v>1330.0</c:v>
                </c:pt>
                <c:pt idx="73">
                  <c:v>425.9774994864276</c:v>
                </c:pt>
                <c:pt idx="74">
                  <c:v>261.8</c:v>
                </c:pt>
                <c:pt idx="75">
                  <c:v>7874.108206798852</c:v>
                </c:pt>
                <c:pt idx="76">
                  <c:v>13070.65217391304</c:v>
                </c:pt>
                <c:pt idx="77">
                  <c:v>653.0612244897959</c:v>
                </c:pt>
                <c:pt idx="78">
                  <c:v>1228.948566226673</c:v>
                </c:pt>
                <c:pt idx="79">
                  <c:v>2812.5</c:v>
                </c:pt>
                <c:pt idx="80">
                  <c:v>1925.0</c:v>
                </c:pt>
                <c:pt idx="81">
                  <c:v>3247.596153846153</c:v>
                </c:pt>
                <c:pt idx="82">
                  <c:v>4431.818181818181</c:v>
                </c:pt>
                <c:pt idx="83">
                  <c:v>4265.151515151515</c:v>
                </c:pt>
                <c:pt idx="84">
                  <c:v>4853.896103896103</c:v>
                </c:pt>
                <c:pt idx="85">
                  <c:v>16130.87551652893</c:v>
                </c:pt>
                <c:pt idx="86">
                  <c:v>14137.28362438726</c:v>
                </c:pt>
                <c:pt idx="87">
                  <c:v>6627.218934911243</c:v>
                </c:pt>
                <c:pt idx="88">
                  <c:v>73789.77457682292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4240160"/>
        <c:axId val="-2084410000"/>
      </c:scatterChart>
      <c:valAx>
        <c:axId val="-208424016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4410000"/>
        <c:crosses val="autoZero"/>
        <c:crossBetween val="midCat"/>
      </c:valAx>
      <c:valAx>
        <c:axId val="-2084410000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4240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LDPC Scaled max energy efficiency (bit/nJ)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Sheet1!$AJ$1</c:f>
              <c:strCache>
                <c:ptCount val="1"/>
                <c:pt idx="0">
                  <c:v>Scaled max energy efficiency (bit/nJ)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Sheet1!$L$2:$L$90</c:f>
              <c:numCache>
                <c:formatCode>General</c:formatCode>
                <c:ptCount val="89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11.0</c:v>
                </c:pt>
                <c:pt idx="11">
                  <c:v>11.0</c:v>
                </c:pt>
                <c:pt idx="12">
                  <c:v>21.0</c:v>
                </c:pt>
                <c:pt idx="13">
                  <c:v>11.0</c:v>
                </c:pt>
                <c:pt idx="14">
                  <c:v>11.0</c:v>
                </c:pt>
                <c:pt idx="15">
                  <c:v>5.0</c:v>
                </c:pt>
                <c:pt idx="16">
                  <c:v>21.0</c:v>
                </c:pt>
                <c:pt idx="17">
                  <c:v>15.0</c:v>
                </c:pt>
                <c:pt idx="18">
                  <c:v>15.0</c:v>
                </c:pt>
                <c:pt idx="19">
                  <c:v>21.0</c:v>
                </c:pt>
                <c:pt idx="20">
                  <c:v>11.0</c:v>
                </c:pt>
                <c:pt idx="21">
                  <c:v>5.0</c:v>
                </c:pt>
                <c:pt idx="22">
                  <c:v>1.0</c:v>
                </c:pt>
                <c:pt idx="23">
                  <c:v>12.0</c:v>
                </c:pt>
                <c:pt idx="24">
                  <c:v>1.0</c:v>
                </c:pt>
                <c:pt idx="25">
                  <c:v>114.0</c:v>
                </c:pt>
                <c:pt idx="26">
                  <c:v>126.0</c:v>
                </c:pt>
                <c:pt idx="27">
                  <c:v>126.0</c:v>
                </c:pt>
                <c:pt idx="28">
                  <c:v>126.0</c:v>
                </c:pt>
                <c:pt idx="29">
                  <c:v>1.0</c:v>
                </c:pt>
                <c:pt idx="30">
                  <c:v>126.0</c:v>
                </c:pt>
                <c:pt idx="31">
                  <c:v>1.0</c:v>
                </c:pt>
                <c:pt idx="32">
                  <c:v>114.0</c:v>
                </c:pt>
                <c:pt idx="33">
                  <c:v>19.0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4.0</c:v>
                </c:pt>
                <c:pt idx="53">
                  <c:v>4.0</c:v>
                </c:pt>
                <c:pt idx="54">
                  <c:v>4.0</c:v>
                </c:pt>
                <c:pt idx="55">
                  <c:v>4.0</c:v>
                </c:pt>
                <c:pt idx="56">
                  <c:v>4.0</c:v>
                </c:pt>
                <c:pt idx="57">
                  <c:v>4.0</c:v>
                </c:pt>
                <c:pt idx="58">
                  <c:v>1.0</c:v>
                </c:pt>
                <c:pt idx="59">
                  <c:v>4.0</c:v>
                </c:pt>
                <c:pt idx="60">
                  <c:v>1.0</c:v>
                </c:pt>
                <c:pt idx="61">
                  <c:v>1.0</c:v>
                </c:pt>
                <c:pt idx="62">
                  <c:v>114.0</c:v>
                </c:pt>
                <c:pt idx="63">
                  <c:v>12.0</c:v>
                </c:pt>
                <c:pt idx="64">
                  <c:v>23.0</c:v>
                </c:pt>
                <c:pt idx="65">
                  <c:v>114.0</c:v>
                </c:pt>
                <c:pt idx="66">
                  <c:v>114.0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6.0</c:v>
                </c:pt>
                <c:pt idx="73">
                  <c:v>114.0</c:v>
                </c:pt>
                <c:pt idx="74">
                  <c:v>114.0</c:v>
                </c:pt>
                <c:pt idx="75">
                  <c:v>4.0</c:v>
                </c:pt>
                <c:pt idx="76">
                  <c:v>4.0</c:v>
                </c:pt>
                <c:pt idx="77">
                  <c:v>1.0</c:v>
                </c:pt>
                <c:pt idx="78">
                  <c:v>12.0</c:v>
                </c:pt>
                <c:pt idx="79">
                  <c:v>1.0</c:v>
                </c:pt>
                <c:pt idx="80">
                  <c:v>4.0</c:v>
                </c:pt>
                <c:pt idx="81">
                  <c:v>4.0</c:v>
                </c:pt>
                <c:pt idx="82">
                  <c:v>4.0</c:v>
                </c:pt>
                <c:pt idx="83">
                  <c:v>1.0</c:v>
                </c:pt>
                <c:pt idx="84">
                  <c:v>1.0</c:v>
                </c:pt>
                <c:pt idx="85">
                  <c:v>1.0</c:v>
                </c:pt>
                <c:pt idx="86">
                  <c:v>1.0</c:v>
                </c:pt>
                <c:pt idx="87">
                  <c:v>4.0</c:v>
                </c:pt>
                <c:pt idx="88">
                  <c:v>1.0</c:v>
                </c:pt>
              </c:numCache>
            </c:numRef>
          </c:xVal>
          <c:yVal>
            <c:numRef>
              <c:f>Sheet1!$AJ$2:$AJ$90</c:f>
              <c:numCache>
                <c:formatCode>General</c:formatCode>
                <c:ptCount val="89"/>
                <c:pt idx="0">
                  <c:v>0.0</c:v>
                </c:pt>
                <c:pt idx="1">
                  <c:v>7.335012594458438</c:v>
                </c:pt>
                <c:pt idx="2">
                  <c:v>8.538461538461538</c:v>
                </c:pt>
                <c:pt idx="3">
                  <c:v>7.24301478147632</c:v>
                </c:pt>
                <c:pt idx="4">
                  <c:v>0.762506724045186</c:v>
                </c:pt>
                <c:pt idx="5">
                  <c:v>1.364179755343864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1.826940480334146</c:v>
                </c:pt>
                <c:pt idx="13">
                  <c:v>0.0</c:v>
                </c:pt>
                <c:pt idx="14">
                  <c:v>0.364103026561319</c:v>
                </c:pt>
                <c:pt idx="15">
                  <c:v>0.0</c:v>
                </c:pt>
                <c:pt idx="16">
                  <c:v>0.255252100840336</c:v>
                </c:pt>
                <c:pt idx="17">
                  <c:v>0.332764158918005</c:v>
                </c:pt>
                <c:pt idx="18">
                  <c:v>0.21038961038961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6.06696127630889</c:v>
                </c:pt>
                <c:pt idx="26">
                  <c:v>1.505060001106011</c:v>
                </c:pt>
                <c:pt idx="27">
                  <c:v>0.641217321140398</c:v>
                </c:pt>
                <c:pt idx="28">
                  <c:v>4.67599942271612</c:v>
                </c:pt>
                <c:pt idx="29">
                  <c:v>13.77084454007531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2.317399617590822</c:v>
                </c:pt>
                <c:pt idx="34">
                  <c:v>4.390704056255895</c:v>
                </c:pt>
                <c:pt idx="35">
                  <c:v>22.60655393025561</c:v>
                </c:pt>
                <c:pt idx="36">
                  <c:v>16.16512204813196</c:v>
                </c:pt>
                <c:pt idx="37">
                  <c:v>16.7110361135473</c:v>
                </c:pt>
                <c:pt idx="38">
                  <c:v>12.90866992539233</c:v>
                </c:pt>
                <c:pt idx="39">
                  <c:v>16.13583740674041</c:v>
                </c:pt>
                <c:pt idx="40">
                  <c:v>1.947307006672652</c:v>
                </c:pt>
                <c:pt idx="41">
                  <c:v>5.879196203644033</c:v>
                </c:pt>
                <c:pt idx="42">
                  <c:v>4.849316591000796</c:v>
                </c:pt>
                <c:pt idx="43">
                  <c:v>4.885222678470155</c:v>
                </c:pt>
                <c:pt idx="44">
                  <c:v>4.543219713604035</c:v>
                </c:pt>
                <c:pt idx="45">
                  <c:v>4.765640582408084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65.99906482388454</c:v>
                </c:pt>
                <c:pt idx="52">
                  <c:v>20.56833250160405</c:v>
                </c:pt>
                <c:pt idx="53">
                  <c:v>0.0</c:v>
                </c:pt>
                <c:pt idx="54">
                  <c:v>12.03519727504967</c:v>
                </c:pt>
                <c:pt idx="55">
                  <c:v>14.21769163704648</c:v>
                </c:pt>
                <c:pt idx="56">
                  <c:v>6.807947707891433</c:v>
                </c:pt>
                <c:pt idx="57">
                  <c:v>10.05128205128205</c:v>
                </c:pt>
                <c:pt idx="58">
                  <c:v>0.0</c:v>
                </c:pt>
                <c:pt idx="59">
                  <c:v>32.05793517619006</c:v>
                </c:pt>
                <c:pt idx="60">
                  <c:v>88.49557522123893</c:v>
                </c:pt>
                <c:pt idx="61">
                  <c:v>53.19148936170212</c:v>
                </c:pt>
                <c:pt idx="62">
                  <c:v>0.0</c:v>
                </c:pt>
                <c:pt idx="63">
                  <c:v>0.0</c:v>
                </c:pt>
                <c:pt idx="64">
                  <c:v>5.93103448275862</c:v>
                </c:pt>
                <c:pt idx="65">
                  <c:v>3.037037037037037</c:v>
                </c:pt>
                <c:pt idx="66">
                  <c:v>4.070921985815602</c:v>
                </c:pt>
                <c:pt idx="67">
                  <c:v>26.68613375512025</c:v>
                </c:pt>
                <c:pt idx="68">
                  <c:v>25.41981649258468</c:v>
                </c:pt>
                <c:pt idx="69">
                  <c:v>68.49689271324182</c:v>
                </c:pt>
                <c:pt idx="70">
                  <c:v>17.03571428571428</c:v>
                </c:pt>
                <c:pt idx="71">
                  <c:v>14.37562388270436</c:v>
                </c:pt>
                <c:pt idx="72">
                  <c:v>0.0</c:v>
                </c:pt>
                <c:pt idx="73">
                  <c:v>3.160408821947283</c:v>
                </c:pt>
                <c:pt idx="74">
                  <c:v>7.64911304347826</c:v>
                </c:pt>
                <c:pt idx="75">
                  <c:v>34.74577877675923</c:v>
                </c:pt>
                <c:pt idx="76">
                  <c:v>27.53984976181752</c:v>
                </c:pt>
                <c:pt idx="77">
                  <c:v>1.409691629955947</c:v>
                </c:pt>
                <c:pt idx="78">
                  <c:v>0.0</c:v>
                </c:pt>
                <c:pt idx="79">
                  <c:v>5.747860518584749</c:v>
                </c:pt>
                <c:pt idx="80">
                  <c:v>29.79166666666667</c:v>
                </c:pt>
                <c:pt idx="81">
                  <c:v>14.03393351800554</c:v>
                </c:pt>
                <c:pt idx="82">
                  <c:v>23.21428571428571</c:v>
                </c:pt>
                <c:pt idx="83">
                  <c:v>11.38754045307444</c:v>
                </c:pt>
                <c:pt idx="84">
                  <c:v>26.09986033519553</c:v>
                </c:pt>
                <c:pt idx="85">
                  <c:v>57.44918138337012</c:v>
                </c:pt>
                <c:pt idx="86">
                  <c:v>61.51889631772611</c:v>
                </c:pt>
                <c:pt idx="87">
                  <c:v>17.4048174048174</c:v>
                </c:pt>
                <c:pt idx="88">
                  <c:v>229.9941025771104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6954352"/>
        <c:axId val="-2087288768"/>
      </c:scatterChart>
      <c:valAx>
        <c:axId val="-2086954352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7288768"/>
        <c:crosses val="autoZero"/>
        <c:crossBetween val="midCat"/>
      </c:valAx>
      <c:valAx>
        <c:axId val="-2087288768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6954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LDPC Scaled min energy efficiency (bit/nJ)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Sheet1!$AI$1</c:f>
              <c:strCache>
                <c:ptCount val="1"/>
                <c:pt idx="0">
                  <c:v>Scaled min energy efficiency (bit/nJ)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Sheet1!$L$2:$L$90</c:f>
              <c:numCache>
                <c:formatCode>General</c:formatCode>
                <c:ptCount val="89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11.0</c:v>
                </c:pt>
                <c:pt idx="11">
                  <c:v>11.0</c:v>
                </c:pt>
                <c:pt idx="12">
                  <c:v>21.0</c:v>
                </c:pt>
                <c:pt idx="13">
                  <c:v>11.0</c:v>
                </c:pt>
                <c:pt idx="14">
                  <c:v>11.0</c:v>
                </c:pt>
                <c:pt idx="15">
                  <c:v>5.0</c:v>
                </c:pt>
                <c:pt idx="16">
                  <c:v>21.0</c:v>
                </c:pt>
                <c:pt idx="17">
                  <c:v>15.0</c:v>
                </c:pt>
                <c:pt idx="18">
                  <c:v>15.0</c:v>
                </c:pt>
                <c:pt idx="19">
                  <c:v>21.0</c:v>
                </c:pt>
                <c:pt idx="20">
                  <c:v>11.0</c:v>
                </c:pt>
                <c:pt idx="21">
                  <c:v>5.0</c:v>
                </c:pt>
                <c:pt idx="22">
                  <c:v>1.0</c:v>
                </c:pt>
                <c:pt idx="23">
                  <c:v>12.0</c:v>
                </c:pt>
                <c:pt idx="24">
                  <c:v>1.0</c:v>
                </c:pt>
                <c:pt idx="25">
                  <c:v>114.0</c:v>
                </c:pt>
                <c:pt idx="26">
                  <c:v>126.0</c:v>
                </c:pt>
                <c:pt idx="27">
                  <c:v>126.0</c:v>
                </c:pt>
                <c:pt idx="28">
                  <c:v>126.0</c:v>
                </c:pt>
                <c:pt idx="29">
                  <c:v>1.0</c:v>
                </c:pt>
                <c:pt idx="30">
                  <c:v>126.0</c:v>
                </c:pt>
                <c:pt idx="31">
                  <c:v>1.0</c:v>
                </c:pt>
                <c:pt idx="32">
                  <c:v>114.0</c:v>
                </c:pt>
                <c:pt idx="33">
                  <c:v>19.0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4.0</c:v>
                </c:pt>
                <c:pt idx="53">
                  <c:v>4.0</c:v>
                </c:pt>
                <c:pt idx="54">
                  <c:v>4.0</c:v>
                </c:pt>
                <c:pt idx="55">
                  <c:v>4.0</c:v>
                </c:pt>
                <c:pt idx="56">
                  <c:v>4.0</c:v>
                </c:pt>
                <c:pt idx="57">
                  <c:v>4.0</c:v>
                </c:pt>
                <c:pt idx="58">
                  <c:v>1.0</c:v>
                </c:pt>
                <c:pt idx="59">
                  <c:v>4.0</c:v>
                </c:pt>
                <c:pt idx="60">
                  <c:v>1.0</c:v>
                </c:pt>
                <c:pt idx="61">
                  <c:v>1.0</c:v>
                </c:pt>
                <c:pt idx="62">
                  <c:v>114.0</c:v>
                </c:pt>
                <c:pt idx="63">
                  <c:v>12.0</c:v>
                </c:pt>
                <c:pt idx="64">
                  <c:v>23.0</c:v>
                </c:pt>
                <c:pt idx="65">
                  <c:v>114.0</c:v>
                </c:pt>
                <c:pt idx="66">
                  <c:v>114.0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6.0</c:v>
                </c:pt>
                <c:pt idx="73">
                  <c:v>114.0</c:v>
                </c:pt>
                <c:pt idx="74">
                  <c:v>114.0</c:v>
                </c:pt>
                <c:pt idx="75">
                  <c:v>4.0</c:v>
                </c:pt>
                <c:pt idx="76">
                  <c:v>4.0</c:v>
                </c:pt>
                <c:pt idx="77">
                  <c:v>1.0</c:v>
                </c:pt>
                <c:pt idx="78">
                  <c:v>12.0</c:v>
                </c:pt>
                <c:pt idx="79">
                  <c:v>1.0</c:v>
                </c:pt>
                <c:pt idx="80">
                  <c:v>4.0</c:v>
                </c:pt>
                <c:pt idx="81">
                  <c:v>4.0</c:v>
                </c:pt>
                <c:pt idx="82">
                  <c:v>4.0</c:v>
                </c:pt>
                <c:pt idx="83">
                  <c:v>1.0</c:v>
                </c:pt>
                <c:pt idx="84">
                  <c:v>1.0</c:v>
                </c:pt>
                <c:pt idx="85">
                  <c:v>1.0</c:v>
                </c:pt>
                <c:pt idx="86">
                  <c:v>1.0</c:v>
                </c:pt>
                <c:pt idx="87">
                  <c:v>4.0</c:v>
                </c:pt>
                <c:pt idx="88">
                  <c:v>1.0</c:v>
                </c:pt>
              </c:numCache>
            </c:numRef>
          </c:xVal>
          <c:yVal>
            <c:numRef>
              <c:f>Sheet1!$AI$2:$AI$90</c:f>
              <c:numCache>
                <c:formatCode>General</c:formatCode>
                <c:ptCount val="89"/>
                <c:pt idx="0">
                  <c:v>0.0</c:v>
                </c:pt>
                <c:pt idx="1">
                  <c:v>4.806045340050378</c:v>
                </c:pt>
                <c:pt idx="2">
                  <c:v>2.307692307692307</c:v>
                </c:pt>
                <c:pt idx="3">
                  <c:v>1.269470654086039</c:v>
                </c:pt>
                <c:pt idx="4">
                  <c:v>0.45768710927082</c:v>
                </c:pt>
                <c:pt idx="5">
                  <c:v>0.779531288767922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0.507483466759485</c:v>
                </c:pt>
                <c:pt idx="13">
                  <c:v>0.0</c:v>
                </c:pt>
                <c:pt idx="14">
                  <c:v>0.101139729600366</c:v>
                </c:pt>
                <c:pt idx="15">
                  <c:v>0.0</c:v>
                </c:pt>
                <c:pt idx="16">
                  <c:v>0.0709033613445378</c:v>
                </c:pt>
                <c:pt idx="17">
                  <c:v>0.0924344885883347</c:v>
                </c:pt>
                <c:pt idx="18">
                  <c:v>0.0584415584415584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2.022421541457568</c:v>
                </c:pt>
                <c:pt idx="26">
                  <c:v>0.90339735960745</c:v>
                </c:pt>
                <c:pt idx="27">
                  <c:v>0.384884346422808</c:v>
                </c:pt>
                <c:pt idx="28">
                  <c:v>2.8067223425667</c:v>
                </c:pt>
                <c:pt idx="29">
                  <c:v>13.77084454007531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2.317399617590822</c:v>
                </c:pt>
                <c:pt idx="34">
                  <c:v>4.390704056255895</c:v>
                </c:pt>
                <c:pt idx="35">
                  <c:v>22.60655393025561</c:v>
                </c:pt>
                <c:pt idx="36">
                  <c:v>16.16512204813196</c:v>
                </c:pt>
                <c:pt idx="37">
                  <c:v>16.7110361135473</c:v>
                </c:pt>
                <c:pt idx="38">
                  <c:v>12.90866992539233</c:v>
                </c:pt>
                <c:pt idx="39">
                  <c:v>16.13583740674041</c:v>
                </c:pt>
                <c:pt idx="40">
                  <c:v>1.947307006672652</c:v>
                </c:pt>
                <c:pt idx="41">
                  <c:v>5.879196203644033</c:v>
                </c:pt>
                <c:pt idx="42">
                  <c:v>4.849316591000796</c:v>
                </c:pt>
                <c:pt idx="43">
                  <c:v>4.885222678470155</c:v>
                </c:pt>
                <c:pt idx="44">
                  <c:v>4.543219713604035</c:v>
                </c:pt>
                <c:pt idx="45">
                  <c:v>4.765640582408084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65.99906482388454</c:v>
                </c:pt>
                <c:pt idx="52">
                  <c:v>12.65743538560249</c:v>
                </c:pt>
                <c:pt idx="53">
                  <c:v>0.0</c:v>
                </c:pt>
                <c:pt idx="54">
                  <c:v>7.406275246184414</c:v>
                </c:pt>
                <c:pt idx="55">
                  <c:v>8.749348699720908</c:v>
                </c:pt>
                <c:pt idx="56">
                  <c:v>4.086403186009263</c:v>
                </c:pt>
                <c:pt idx="57">
                  <c:v>6.185404339250494</c:v>
                </c:pt>
                <c:pt idx="58">
                  <c:v>0.0</c:v>
                </c:pt>
                <c:pt idx="59">
                  <c:v>19.72796010842465</c:v>
                </c:pt>
                <c:pt idx="60">
                  <c:v>88.49557522123893</c:v>
                </c:pt>
                <c:pt idx="61">
                  <c:v>53.19148936170212</c:v>
                </c:pt>
                <c:pt idx="62">
                  <c:v>0.0</c:v>
                </c:pt>
                <c:pt idx="63">
                  <c:v>0.0</c:v>
                </c:pt>
                <c:pt idx="64">
                  <c:v>3.235109717868339</c:v>
                </c:pt>
                <c:pt idx="65">
                  <c:v>1.822951402783336</c:v>
                </c:pt>
                <c:pt idx="66">
                  <c:v>3.517730496453901</c:v>
                </c:pt>
                <c:pt idx="67">
                  <c:v>2.648335158372876</c:v>
                </c:pt>
                <c:pt idx="68">
                  <c:v>2.527554965664493</c:v>
                </c:pt>
                <c:pt idx="69">
                  <c:v>3.400942429829953</c:v>
                </c:pt>
                <c:pt idx="70">
                  <c:v>17.03571428571428</c:v>
                </c:pt>
                <c:pt idx="71">
                  <c:v>14.37562388270436</c:v>
                </c:pt>
                <c:pt idx="72">
                  <c:v>0.0</c:v>
                </c:pt>
                <c:pt idx="73">
                  <c:v>1.897004094806293</c:v>
                </c:pt>
                <c:pt idx="74">
                  <c:v>4.591304347826087</c:v>
                </c:pt>
                <c:pt idx="75">
                  <c:v>19.8547307295767</c:v>
                </c:pt>
                <c:pt idx="76">
                  <c:v>16.94759985342617</c:v>
                </c:pt>
                <c:pt idx="77">
                  <c:v>1.409691629955947</c:v>
                </c:pt>
                <c:pt idx="78">
                  <c:v>0.0</c:v>
                </c:pt>
                <c:pt idx="79">
                  <c:v>5.747860518584749</c:v>
                </c:pt>
                <c:pt idx="80">
                  <c:v>18.33333333333333</c:v>
                </c:pt>
                <c:pt idx="81">
                  <c:v>8.019390581717451</c:v>
                </c:pt>
                <c:pt idx="82">
                  <c:v>14.28571428571429</c:v>
                </c:pt>
                <c:pt idx="83">
                  <c:v>11.38754045307444</c:v>
                </c:pt>
                <c:pt idx="84">
                  <c:v>26.09986033519553</c:v>
                </c:pt>
                <c:pt idx="85">
                  <c:v>57.44918138337012</c:v>
                </c:pt>
                <c:pt idx="86">
                  <c:v>61.51889631772611</c:v>
                </c:pt>
                <c:pt idx="87">
                  <c:v>10.71065686450302</c:v>
                </c:pt>
                <c:pt idx="88">
                  <c:v>229.9941025771104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222640"/>
        <c:axId val="2105387408"/>
      </c:scatterChart>
      <c:valAx>
        <c:axId val="-211622264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5387408"/>
        <c:crosses val="autoZero"/>
        <c:crossBetween val="midCat"/>
      </c:valAx>
      <c:valAx>
        <c:axId val="2105387408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6222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Turbo Scaled max data throughput (Mbps)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Sheet1!$L$91:$L$112</c:f>
              <c:numCache>
                <c:formatCode>General</c:formatCode>
                <c:ptCount val="22"/>
                <c:pt idx="0">
                  <c:v>5263.0</c:v>
                </c:pt>
                <c:pt idx="1">
                  <c:v>5075.0</c:v>
                </c:pt>
                <c:pt idx="2">
                  <c:v>5263.0</c:v>
                </c:pt>
                <c:pt idx="3">
                  <c:v>205.0</c:v>
                </c:pt>
                <c:pt idx="4">
                  <c:v>188.0</c:v>
                </c:pt>
                <c:pt idx="5">
                  <c:v>188.0</c:v>
                </c:pt>
                <c:pt idx="6">
                  <c:v>188.0</c:v>
                </c:pt>
                <c:pt idx="7">
                  <c:v>205.0</c:v>
                </c:pt>
                <c:pt idx="8">
                  <c:v>188.0</c:v>
                </c:pt>
                <c:pt idx="9">
                  <c:v>5092.0</c:v>
                </c:pt>
                <c:pt idx="10">
                  <c:v>205.0</c:v>
                </c:pt>
                <c:pt idx="11">
                  <c:v>188.0</c:v>
                </c:pt>
                <c:pt idx="12">
                  <c:v>188.0</c:v>
                </c:pt>
                <c:pt idx="13">
                  <c:v>22.0</c:v>
                </c:pt>
                <c:pt idx="14">
                  <c:v>188.0</c:v>
                </c:pt>
                <c:pt idx="15">
                  <c:v>188.0</c:v>
                </c:pt>
                <c:pt idx="16">
                  <c:v>188.0</c:v>
                </c:pt>
                <c:pt idx="17">
                  <c:v>188.0</c:v>
                </c:pt>
                <c:pt idx="18">
                  <c:v>188.0</c:v>
                </c:pt>
                <c:pt idx="19">
                  <c:v>188.0</c:v>
                </c:pt>
                <c:pt idx="20">
                  <c:v>5.0</c:v>
                </c:pt>
                <c:pt idx="21">
                  <c:v>1.0</c:v>
                </c:pt>
              </c:numCache>
            </c:numRef>
          </c:xVal>
          <c:yVal>
            <c:numRef>
              <c:f>Sheet1!$Y$91:$Y$112</c:f>
              <c:numCache>
                <c:formatCode>General</c:formatCode>
                <c:ptCount val="22"/>
                <c:pt idx="0">
                  <c:v>1388.0</c:v>
                </c:pt>
                <c:pt idx="1">
                  <c:v>792.0</c:v>
                </c:pt>
                <c:pt idx="2">
                  <c:v>1156.153846153846</c:v>
                </c:pt>
                <c:pt idx="3">
                  <c:v>691.7</c:v>
                </c:pt>
                <c:pt idx="4">
                  <c:v>1013.0</c:v>
                </c:pt>
                <c:pt idx="5">
                  <c:v>781.2</c:v>
                </c:pt>
                <c:pt idx="6">
                  <c:v>393.7846153846153</c:v>
                </c:pt>
                <c:pt idx="7">
                  <c:v>257.6769230769231</c:v>
                </c:pt>
                <c:pt idx="8">
                  <c:v>1.426153846153846</c:v>
                </c:pt>
                <c:pt idx="9">
                  <c:v>47.8</c:v>
                </c:pt>
                <c:pt idx="10">
                  <c:v>211.2</c:v>
                </c:pt>
                <c:pt idx="11">
                  <c:v>607.6107692307691</c:v>
                </c:pt>
                <c:pt idx="12">
                  <c:v>4578.923076923077</c:v>
                </c:pt>
                <c:pt idx="13">
                  <c:v>21900.0</c:v>
                </c:pt>
                <c:pt idx="14">
                  <c:v>2150.0</c:v>
                </c:pt>
                <c:pt idx="15">
                  <c:v>1280.0</c:v>
                </c:pt>
                <c:pt idx="16">
                  <c:v>1013.0</c:v>
                </c:pt>
                <c:pt idx="17">
                  <c:v>150.0</c:v>
                </c:pt>
                <c:pt idx="18">
                  <c:v>108.0</c:v>
                </c:pt>
                <c:pt idx="19">
                  <c:v>75.0</c:v>
                </c:pt>
                <c:pt idx="20">
                  <c:v>329.2307692307692</c:v>
                </c:pt>
                <c:pt idx="21">
                  <c:v>588.4615384615385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5043920"/>
        <c:axId val="2107027744"/>
      </c:scatterChart>
      <c:valAx>
        <c:axId val="-208504392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interleavers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7027744"/>
        <c:crosses val="autoZero"/>
        <c:crossBetween val="midCat"/>
      </c:valAx>
      <c:valAx>
        <c:axId val="2107027744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5043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Turbo </a:t>
            </a:r>
            <a:r>
              <a:rPr lang="en-US" sz="1800" b="1" i="0" baseline="0">
                <a:effectLst/>
              </a:rPr>
              <a:t>Scaled min data throughput (Mbps)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Sheet1!$L$91:$L$112</c:f>
              <c:numCache>
                <c:formatCode>General</c:formatCode>
                <c:ptCount val="22"/>
                <c:pt idx="0">
                  <c:v>5263.0</c:v>
                </c:pt>
                <c:pt idx="1">
                  <c:v>5075.0</c:v>
                </c:pt>
                <c:pt idx="2">
                  <c:v>5263.0</c:v>
                </c:pt>
                <c:pt idx="3">
                  <c:v>205.0</c:v>
                </c:pt>
                <c:pt idx="4">
                  <c:v>188.0</c:v>
                </c:pt>
                <c:pt idx="5">
                  <c:v>188.0</c:v>
                </c:pt>
                <c:pt idx="6">
                  <c:v>188.0</c:v>
                </c:pt>
                <c:pt idx="7">
                  <c:v>205.0</c:v>
                </c:pt>
                <c:pt idx="8">
                  <c:v>188.0</c:v>
                </c:pt>
                <c:pt idx="9">
                  <c:v>5092.0</c:v>
                </c:pt>
                <c:pt idx="10">
                  <c:v>205.0</c:v>
                </c:pt>
                <c:pt idx="11">
                  <c:v>188.0</c:v>
                </c:pt>
                <c:pt idx="12">
                  <c:v>188.0</c:v>
                </c:pt>
                <c:pt idx="13">
                  <c:v>22.0</c:v>
                </c:pt>
                <c:pt idx="14">
                  <c:v>188.0</c:v>
                </c:pt>
                <c:pt idx="15">
                  <c:v>188.0</c:v>
                </c:pt>
                <c:pt idx="16">
                  <c:v>188.0</c:v>
                </c:pt>
                <c:pt idx="17">
                  <c:v>188.0</c:v>
                </c:pt>
                <c:pt idx="18">
                  <c:v>188.0</c:v>
                </c:pt>
                <c:pt idx="19">
                  <c:v>188.0</c:v>
                </c:pt>
                <c:pt idx="20">
                  <c:v>5.0</c:v>
                </c:pt>
                <c:pt idx="21">
                  <c:v>1.0</c:v>
                </c:pt>
              </c:numCache>
            </c:numRef>
          </c:xVal>
          <c:yVal>
            <c:numRef>
              <c:f>Sheet1!$X$91:$X$112</c:f>
              <c:numCache>
                <c:formatCode>General</c:formatCode>
                <c:ptCount val="22"/>
                <c:pt idx="0">
                  <c:v>1130.0</c:v>
                </c:pt>
                <c:pt idx="1">
                  <c:v>792.0</c:v>
                </c:pt>
                <c:pt idx="2">
                  <c:v>571.8461538461538</c:v>
                </c:pt>
                <c:pt idx="3">
                  <c:v>691.7</c:v>
                </c:pt>
                <c:pt idx="4">
                  <c:v>1013.0</c:v>
                </c:pt>
                <c:pt idx="5">
                  <c:v>781.2</c:v>
                </c:pt>
                <c:pt idx="6">
                  <c:v>393.7846153846153</c:v>
                </c:pt>
                <c:pt idx="7">
                  <c:v>257.6769230769231</c:v>
                </c:pt>
                <c:pt idx="8">
                  <c:v>1.426153846153846</c:v>
                </c:pt>
                <c:pt idx="9">
                  <c:v>47.8</c:v>
                </c:pt>
                <c:pt idx="10">
                  <c:v>211.2</c:v>
                </c:pt>
                <c:pt idx="11">
                  <c:v>607.6107692307691</c:v>
                </c:pt>
                <c:pt idx="12">
                  <c:v>4578.923076923077</c:v>
                </c:pt>
                <c:pt idx="13">
                  <c:v>21900.0</c:v>
                </c:pt>
                <c:pt idx="14">
                  <c:v>2150.0</c:v>
                </c:pt>
                <c:pt idx="15">
                  <c:v>1280.0</c:v>
                </c:pt>
                <c:pt idx="16">
                  <c:v>1013.0</c:v>
                </c:pt>
                <c:pt idx="17">
                  <c:v>150.0</c:v>
                </c:pt>
                <c:pt idx="18">
                  <c:v>108.0</c:v>
                </c:pt>
                <c:pt idx="19">
                  <c:v>75.0</c:v>
                </c:pt>
                <c:pt idx="20">
                  <c:v>33.84615384615384</c:v>
                </c:pt>
                <c:pt idx="21">
                  <c:v>588.4615384615385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774736"/>
        <c:axId val="-2084783360"/>
      </c:scatterChart>
      <c:valAx>
        <c:axId val="-211477473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interleavers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4783360"/>
        <c:crosses val="autoZero"/>
        <c:crossBetween val="midCat"/>
      </c:valAx>
      <c:valAx>
        <c:axId val="-2084783360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4774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Turbo </a:t>
            </a:r>
            <a:r>
              <a:rPr lang="en-US" sz="1800" b="1" i="0" baseline="0">
                <a:effectLst/>
              </a:rPr>
              <a:t>Scaled min area efficiency (Mbps/mm^2)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Sheet1!$L$91:$L$112</c:f>
              <c:numCache>
                <c:formatCode>General</c:formatCode>
                <c:ptCount val="22"/>
                <c:pt idx="0">
                  <c:v>5263.0</c:v>
                </c:pt>
                <c:pt idx="1">
                  <c:v>5075.0</c:v>
                </c:pt>
                <c:pt idx="2">
                  <c:v>5263.0</c:v>
                </c:pt>
                <c:pt idx="3">
                  <c:v>205.0</c:v>
                </c:pt>
                <c:pt idx="4">
                  <c:v>188.0</c:v>
                </c:pt>
                <c:pt idx="5">
                  <c:v>188.0</c:v>
                </c:pt>
                <c:pt idx="6">
                  <c:v>188.0</c:v>
                </c:pt>
                <c:pt idx="7">
                  <c:v>205.0</c:v>
                </c:pt>
                <c:pt idx="8">
                  <c:v>188.0</c:v>
                </c:pt>
                <c:pt idx="9">
                  <c:v>5092.0</c:v>
                </c:pt>
                <c:pt idx="10">
                  <c:v>205.0</c:v>
                </c:pt>
                <c:pt idx="11">
                  <c:v>188.0</c:v>
                </c:pt>
                <c:pt idx="12">
                  <c:v>188.0</c:v>
                </c:pt>
                <c:pt idx="13">
                  <c:v>22.0</c:v>
                </c:pt>
                <c:pt idx="14">
                  <c:v>188.0</c:v>
                </c:pt>
                <c:pt idx="15">
                  <c:v>188.0</c:v>
                </c:pt>
                <c:pt idx="16">
                  <c:v>188.0</c:v>
                </c:pt>
                <c:pt idx="17">
                  <c:v>188.0</c:v>
                </c:pt>
                <c:pt idx="18">
                  <c:v>188.0</c:v>
                </c:pt>
                <c:pt idx="19">
                  <c:v>188.0</c:v>
                </c:pt>
                <c:pt idx="20">
                  <c:v>5.0</c:v>
                </c:pt>
                <c:pt idx="21">
                  <c:v>1.0</c:v>
                </c:pt>
              </c:numCache>
            </c:numRef>
          </c:xVal>
          <c:yVal>
            <c:numRef>
              <c:f>Sheet1!$AG$91:$AG$112</c:f>
              <c:numCache>
                <c:formatCode>General</c:formatCode>
                <c:ptCount val="22"/>
                <c:pt idx="0">
                  <c:v>1369.69696969697</c:v>
                </c:pt>
                <c:pt idx="1">
                  <c:v>397.9899497487437</c:v>
                </c:pt>
                <c:pt idx="2">
                  <c:v>112.7901684114702</c:v>
                </c:pt>
                <c:pt idx="3">
                  <c:v>496.9109195402299</c:v>
                </c:pt>
                <c:pt idx="4">
                  <c:v>406.8273092369478</c:v>
                </c:pt>
                <c:pt idx="5">
                  <c:v>875.2941176470588</c:v>
                </c:pt>
                <c:pt idx="6">
                  <c:v>359.4990571558619</c:v>
                </c:pt>
                <c:pt idx="7">
                  <c:v>146.1561623838855</c:v>
                </c:pt>
                <c:pt idx="8">
                  <c:v>7.811899343260289</c:v>
                </c:pt>
                <c:pt idx="9">
                  <c:v>149.375</c:v>
                </c:pt>
                <c:pt idx="10">
                  <c:v>132</c:v>
                </c:pt>
                <c:pt idx="11">
                  <c:v>190.9650686106986</c:v>
                </c:pt>
                <c:pt idx="12">
                  <c:v>444.4823839182314</c:v>
                </c:pt>
                <c:pt idx="13">
                  <c:v>200.9174311926606</c:v>
                </c:pt>
                <c:pt idx="14">
                  <c:v>279.2207792207792</c:v>
                </c:pt>
                <c:pt idx="15">
                  <c:v>154.2168674698795</c:v>
                </c:pt>
                <c:pt idx="16">
                  <c:v>406.8273092369478</c:v>
                </c:pt>
                <c:pt idx="17">
                  <c:v>71.42857142857143</c:v>
                </c:pt>
                <c:pt idx="18">
                  <c:v>163.6363636363636</c:v>
                </c:pt>
                <c:pt idx="19">
                  <c:v>11.19402985074627</c:v>
                </c:pt>
                <c:pt idx="20">
                  <c:v>10.0925026611091</c:v>
                </c:pt>
                <c:pt idx="21">
                  <c:v>298.4589375121919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8488944"/>
        <c:axId val="-2087505552"/>
      </c:scatterChart>
      <c:valAx>
        <c:axId val="-2088488944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interleavers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7505552"/>
        <c:crosses val="autoZero"/>
        <c:crossBetween val="midCat"/>
      </c:valAx>
      <c:valAx>
        <c:axId val="-2087505552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84889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88900</xdr:colOff>
      <xdr:row>29</xdr:row>
      <xdr:rowOff>76200</xdr:rowOff>
    </xdr:from>
    <xdr:to>
      <xdr:col>42</xdr:col>
      <xdr:colOff>533400</xdr:colOff>
      <xdr:row>43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88900</xdr:colOff>
      <xdr:row>1</xdr:row>
      <xdr:rowOff>76200</xdr:rowOff>
    </xdr:from>
    <xdr:to>
      <xdr:col>42</xdr:col>
      <xdr:colOff>533400</xdr:colOff>
      <xdr:row>28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177800</xdr:colOff>
      <xdr:row>44</xdr:row>
      <xdr:rowOff>88900</xdr:rowOff>
    </xdr:from>
    <xdr:to>
      <xdr:col>42</xdr:col>
      <xdr:colOff>622300</xdr:colOff>
      <xdr:row>58</xdr:row>
      <xdr:rowOff>165100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215900</xdr:colOff>
      <xdr:row>59</xdr:row>
      <xdr:rowOff>152400</xdr:rowOff>
    </xdr:from>
    <xdr:to>
      <xdr:col>42</xdr:col>
      <xdr:colOff>660400</xdr:colOff>
      <xdr:row>73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241300</xdr:colOff>
      <xdr:row>74</xdr:row>
      <xdr:rowOff>12700</xdr:rowOff>
    </xdr:from>
    <xdr:to>
      <xdr:col>42</xdr:col>
      <xdr:colOff>685800</xdr:colOff>
      <xdr:row>100</xdr:row>
      <xdr:rowOff>88900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260350</xdr:colOff>
      <xdr:row>101</xdr:row>
      <xdr:rowOff>0</xdr:rowOff>
    </xdr:from>
    <xdr:to>
      <xdr:col>42</xdr:col>
      <xdr:colOff>704850</xdr:colOff>
      <xdr:row>114</xdr:row>
      <xdr:rowOff>101606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698500</xdr:colOff>
      <xdr:row>29</xdr:row>
      <xdr:rowOff>88900</xdr:rowOff>
    </xdr:from>
    <xdr:to>
      <xdr:col>48</xdr:col>
      <xdr:colOff>317500</xdr:colOff>
      <xdr:row>43</xdr:row>
      <xdr:rowOff>165100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723900</xdr:colOff>
      <xdr:row>1</xdr:row>
      <xdr:rowOff>76200</xdr:rowOff>
    </xdr:from>
    <xdr:to>
      <xdr:col>48</xdr:col>
      <xdr:colOff>342900</xdr:colOff>
      <xdr:row>28</xdr:row>
      <xdr:rowOff>152400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42</xdr:col>
      <xdr:colOff>723900</xdr:colOff>
      <xdr:row>44</xdr:row>
      <xdr:rowOff>101600</xdr:rowOff>
    </xdr:from>
    <xdr:to>
      <xdr:col>48</xdr:col>
      <xdr:colOff>342900</xdr:colOff>
      <xdr:row>58</xdr:row>
      <xdr:rowOff>177800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43</xdr:col>
      <xdr:colOff>0</xdr:colOff>
      <xdr:row>59</xdr:row>
      <xdr:rowOff>165100</xdr:rowOff>
    </xdr:from>
    <xdr:to>
      <xdr:col>48</xdr:col>
      <xdr:colOff>444500</xdr:colOff>
      <xdr:row>74</xdr:row>
      <xdr:rowOff>50800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43</xdr:col>
      <xdr:colOff>215900</xdr:colOff>
      <xdr:row>102</xdr:row>
      <xdr:rowOff>12700</xdr:rowOff>
    </xdr:from>
    <xdr:to>
      <xdr:col>48</xdr:col>
      <xdr:colOff>558800</xdr:colOff>
      <xdr:row>115</xdr:row>
      <xdr:rowOff>38100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43</xdr:col>
      <xdr:colOff>63500</xdr:colOff>
      <xdr:row>74</xdr:row>
      <xdr:rowOff>177800</xdr:rowOff>
    </xdr:from>
    <xdr:to>
      <xdr:col>48</xdr:col>
      <xdr:colOff>266700</xdr:colOff>
      <xdr:row>100</xdr:row>
      <xdr:rowOff>177800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1109/JSSC.2014.2300417" TargetMode="External"/><Relationship Id="rId4" Type="http://schemas.openxmlformats.org/officeDocument/2006/relationships/drawing" Target="../drawings/drawing1.xml"/><Relationship Id="rId1" Type="http://schemas.openxmlformats.org/officeDocument/2006/relationships/hyperlink" Target="http://dx.doi.org/10.1186/1687-1499-2012-98" TargetMode="External"/><Relationship Id="rId2" Type="http://schemas.openxmlformats.org/officeDocument/2006/relationships/hyperlink" Target="http://dx.doi.org/10.1109/ASICON.2009.5351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2"/>
  <sheetViews>
    <sheetView tabSelected="1" topLeftCell="AB1" workbookViewId="0">
      <pane ySplit="1" topLeftCell="A2" activePane="bottomLeft" state="frozen"/>
      <selection activeCell="B1" sqref="B1"/>
      <selection pane="bottomLeft" activeCell="AJ97" sqref="AJ97"/>
    </sheetView>
  </sheetViews>
  <sheetFormatPr baseColWidth="10" defaultRowHeight="16" x14ac:dyDescent="0.2"/>
  <cols>
    <col min="1" max="1" width="59.5" customWidth="1"/>
    <col min="3" max="3" width="18.33203125" bestFit="1" customWidth="1"/>
  </cols>
  <sheetData>
    <row r="1" spans="1:37" ht="8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107</v>
      </c>
      <c r="H1" s="1" t="s">
        <v>108</v>
      </c>
      <c r="I1" s="1" t="s">
        <v>7</v>
      </c>
      <c r="J1" s="1" t="s">
        <v>8</v>
      </c>
      <c r="K1" s="1" t="s">
        <v>6</v>
      </c>
      <c r="L1" s="1" t="s">
        <v>97</v>
      </c>
      <c r="M1" s="1" t="s">
        <v>9</v>
      </c>
      <c r="N1" s="1" t="s">
        <v>33</v>
      </c>
      <c r="O1" s="1" t="s">
        <v>32</v>
      </c>
      <c r="P1" s="1" t="s">
        <v>30</v>
      </c>
      <c r="Q1" s="1" t="s">
        <v>31</v>
      </c>
      <c r="R1" s="1" t="s">
        <v>46</v>
      </c>
      <c r="S1" s="1" t="s">
        <v>47</v>
      </c>
      <c r="T1" s="1" t="s">
        <v>19</v>
      </c>
      <c r="U1" s="1" t="s">
        <v>34</v>
      </c>
      <c r="V1" s="1" t="s">
        <v>35</v>
      </c>
      <c r="W1" s="1" t="s">
        <v>25</v>
      </c>
      <c r="X1" s="1" t="s">
        <v>60</v>
      </c>
      <c r="Y1" s="1" t="s">
        <v>61</v>
      </c>
      <c r="Z1" s="1" t="s">
        <v>62</v>
      </c>
      <c r="AA1" s="1" t="s">
        <v>63</v>
      </c>
      <c r="AB1" s="1" t="s">
        <v>64</v>
      </c>
      <c r="AC1" s="1" t="s">
        <v>65</v>
      </c>
      <c r="AD1" s="1" t="s">
        <v>66</v>
      </c>
      <c r="AE1" s="1" t="s">
        <v>142</v>
      </c>
      <c r="AF1" s="1" t="s">
        <v>143</v>
      </c>
      <c r="AG1" s="1" t="s">
        <v>67</v>
      </c>
      <c r="AH1" s="1" t="s">
        <v>68</v>
      </c>
      <c r="AI1" s="1" t="s">
        <v>69</v>
      </c>
      <c r="AJ1" s="1" t="s">
        <v>70</v>
      </c>
      <c r="AK1">
        <v>65</v>
      </c>
    </row>
    <row r="2" spans="1:37" x14ac:dyDescent="0.2">
      <c r="A2" t="s">
        <v>13</v>
      </c>
      <c r="B2" t="s">
        <v>10</v>
      </c>
      <c r="C2" t="s">
        <v>11</v>
      </c>
      <c r="D2">
        <v>0.5</v>
      </c>
      <c r="E2">
        <v>0.75</v>
      </c>
      <c r="F2">
        <v>3</v>
      </c>
      <c r="I2">
        <v>576</v>
      </c>
      <c r="J2">
        <v>2304</v>
      </c>
      <c r="K2">
        <v>22</v>
      </c>
      <c r="L2">
        <v>107</v>
      </c>
      <c r="M2">
        <v>40</v>
      </c>
      <c r="N2" s="3">
        <f>P2*D2</f>
        <v>235</v>
      </c>
      <c r="O2" s="3">
        <f>Q2*E2</f>
        <v>1670.25</v>
      </c>
      <c r="P2">
        <v>470</v>
      </c>
      <c r="Q2">
        <v>2227</v>
      </c>
      <c r="T2">
        <v>2.2599999999999998</v>
      </c>
      <c r="W2" t="s">
        <v>12</v>
      </c>
      <c r="X2" s="3">
        <f t="shared" ref="X2:X59" si="0">N2*$M2/$AK$1</f>
        <v>144.61538461538461</v>
      </c>
      <c r="Y2" s="3">
        <f t="shared" ref="Y2:Y59" si="1">O2*$M2/$AK$1</f>
        <v>1027.8461538461538</v>
      </c>
      <c r="Z2" s="3">
        <f t="shared" ref="Z2:Z59" si="2">P2*$M2/$AK$1</f>
        <v>289.23076923076923</v>
      </c>
      <c r="AA2" s="3">
        <f t="shared" ref="AA2:AA59" si="3">Q2*$M2/$AK$1</f>
        <v>1370.4615384615386</v>
      </c>
      <c r="AB2" s="3">
        <f t="shared" ref="AB2:AB59" si="4">R2*$AK$1/$M2</f>
        <v>0</v>
      </c>
      <c r="AC2" s="3">
        <f t="shared" ref="AC2:AC59" si="5">S2*$AK$1/$M2</f>
        <v>0</v>
      </c>
      <c r="AD2" s="3">
        <f t="shared" ref="AD2:AD59" si="6">T2*$AK$1^2/$M2^2</f>
        <v>5.9678125</v>
      </c>
      <c r="AE2" s="3">
        <f>U2*$AK$1/$M2</f>
        <v>0</v>
      </c>
      <c r="AF2" s="3">
        <f>V2*$AK$1/$M2</f>
        <v>0</v>
      </c>
      <c r="AG2" s="3">
        <f>X2/AD2</f>
        <v>24.232561699179492</v>
      </c>
      <c r="AH2" s="3">
        <f>Y2/AD2</f>
        <v>172.2316433108704</v>
      </c>
      <c r="AI2" s="3" t="e">
        <f>X2/AF2</f>
        <v>#DIV/0!</v>
      </c>
      <c r="AJ2" s="3" t="e">
        <f>Y2/AF2</f>
        <v>#DIV/0!</v>
      </c>
    </row>
    <row r="3" spans="1:37" x14ac:dyDescent="0.2">
      <c r="A3" t="s">
        <v>14</v>
      </c>
      <c r="B3" t="s">
        <v>10</v>
      </c>
      <c r="C3" t="s">
        <v>15</v>
      </c>
      <c r="D3">
        <v>0.5</v>
      </c>
      <c r="E3">
        <v>0.83299999999999996</v>
      </c>
      <c r="F3">
        <v>4</v>
      </c>
      <c r="I3">
        <v>576</v>
      </c>
      <c r="J3">
        <v>2304</v>
      </c>
      <c r="K3">
        <v>19</v>
      </c>
      <c r="L3">
        <v>114</v>
      </c>
      <c r="M3">
        <v>130</v>
      </c>
      <c r="N3">
        <v>477</v>
      </c>
      <c r="O3">
        <v>728</v>
      </c>
      <c r="P3">
        <v>847</v>
      </c>
      <c r="Q3">
        <v>955</v>
      </c>
      <c r="T3">
        <v>3.03</v>
      </c>
      <c r="U3">
        <v>342</v>
      </c>
      <c r="V3">
        <v>397</v>
      </c>
      <c r="W3" t="s">
        <v>16</v>
      </c>
      <c r="X3" s="3">
        <f t="shared" si="0"/>
        <v>954</v>
      </c>
      <c r="Y3" s="3">
        <f t="shared" si="1"/>
        <v>1456</v>
      </c>
      <c r="Z3" s="3">
        <f t="shared" si="2"/>
        <v>1694</v>
      </c>
      <c r="AA3" s="3">
        <f t="shared" si="3"/>
        <v>1910</v>
      </c>
      <c r="AB3" s="3">
        <f t="shared" si="4"/>
        <v>0</v>
      </c>
      <c r="AC3" s="3">
        <f t="shared" si="5"/>
        <v>0</v>
      </c>
      <c r="AD3" s="3">
        <f t="shared" si="6"/>
        <v>0.75749999999999995</v>
      </c>
      <c r="AE3" s="3">
        <f t="shared" ref="AE3:AE5" si="7">U3*$AK$1/$M3</f>
        <v>171</v>
      </c>
      <c r="AF3" s="3">
        <f t="shared" ref="AF3:AF5" si="8">V3*$AK$1/$M3</f>
        <v>198.5</v>
      </c>
      <c r="AG3" s="3">
        <f t="shared" ref="AG3:AG59" si="9">X3/AD3</f>
        <v>1259.4059405940595</v>
      </c>
      <c r="AH3" s="3">
        <f t="shared" ref="AH3:AH59" si="10">Y3/AD3</f>
        <v>1922.1122112211222</v>
      </c>
      <c r="AI3" s="3">
        <f t="shared" ref="AI3:AI66" si="11">X3/AF3</f>
        <v>4.8060453400503782</v>
      </c>
      <c r="AJ3" s="3">
        <f t="shared" ref="AJ3:AJ66" si="12">Y3/AF3</f>
        <v>7.3350125944584379</v>
      </c>
    </row>
    <row r="4" spans="1:37" x14ac:dyDescent="0.2">
      <c r="A4" t="s">
        <v>20</v>
      </c>
      <c r="B4" t="s">
        <v>10</v>
      </c>
      <c r="C4" t="s">
        <v>15</v>
      </c>
      <c r="D4">
        <v>0.5</v>
      </c>
      <c r="E4">
        <v>0.5</v>
      </c>
      <c r="F4">
        <v>1</v>
      </c>
      <c r="I4">
        <v>576</v>
      </c>
      <c r="J4">
        <v>2304</v>
      </c>
      <c r="K4">
        <v>19</v>
      </c>
      <c r="L4">
        <v>19</v>
      </c>
      <c r="M4">
        <v>130</v>
      </c>
      <c r="N4" s="3">
        <f>P4*D4</f>
        <v>30</v>
      </c>
      <c r="O4" s="3">
        <f>Q4*E4</f>
        <v>111</v>
      </c>
      <c r="P4">
        <v>60</v>
      </c>
      <c r="Q4">
        <v>222</v>
      </c>
      <c r="T4">
        <v>8.2899999999999991</v>
      </c>
      <c r="V4">
        <v>52</v>
      </c>
      <c r="W4" t="s">
        <v>16</v>
      </c>
      <c r="X4" s="3">
        <f t="shared" si="0"/>
        <v>60</v>
      </c>
      <c r="Y4" s="3">
        <f t="shared" si="1"/>
        <v>222</v>
      </c>
      <c r="Z4" s="3">
        <f t="shared" si="2"/>
        <v>120</v>
      </c>
      <c r="AA4" s="3">
        <f t="shared" si="3"/>
        <v>444</v>
      </c>
      <c r="AB4" s="3">
        <f t="shared" si="4"/>
        <v>0</v>
      </c>
      <c r="AC4" s="3">
        <f t="shared" si="5"/>
        <v>0</v>
      </c>
      <c r="AD4" s="3">
        <f t="shared" si="6"/>
        <v>2.0724999999999998</v>
      </c>
      <c r="AE4" s="3">
        <f t="shared" si="7"/>
        <v>0</v>
      </c>
      <c r="AF4" s="3">
        <f t="shared" si="8"/>
        <v>26</v>
      </c>
      <c r="AG4" s="3">
        <f t="shared" si="9"/>
        <v>28.950542822677928</v>
      </c>
      <c r="AH4" s="3">
        <f t="shared" si="10"/>
        <v>107.11700844390833</v>
      </c>
      <c r="AI4" s="3">
        <f t="shared" si="11"/>
        <v>2.3076923076923075</v>
      </c>
      <c r="AJ4" s="3">
        <f t="shared" si="12"/>
        <v>8.5384615384615383</v>
      </c>
    </row>
    <row r="5" spans="1:37" x14ac:dyDescent="0.2">
      <c r="A5" t="s">
        <v>21</v>
      </c>
      <c r="B5" t="s">
        <v>10</v>
      </c>
      <c r="C5" t="s">
        <v>17</v>
      </c>
      <c r="D5">
        <v>0.5</v>
      </c>
      <c r="E5">
        <v>0.83299999999999996</v>
      </c>
      <c r="F5">
        <v>4</v>
      </c>
      <c r="I5">
        <v>336</v>
      </c>
      <c r="J5">
        <v>8640</v>
      </c>
      <c r="K5">
        <v>24</v>
      </c>
      <c r="L5">
        <f>114+12+7</f>
        <v>133</v>
      </c>
      <c r="M5">
        <v>90</v>
      </c>
      <c r="N5">
        <v>343</v>
      </c>
      <c r="O5">
        <v>1957</v>
      </c>
      <c r="T5">
        <v>5.53</v>
      </c>
      <c r="U5">
        <v>228</v>
      </c>
      <c r="V5">
        <v>518</v>
      </c>
      <c r="W5" t="s">
        <v>18</v>
      </c>
      <c r="X5" s="3">
        <f t="shared" si="0"/>
        <v>474.92307692307691</v>
      </c>
      <c r="Y5" s="3">
        <f t="shared" si="1"/>
        <v>2709.6923076923076</v>
      </c>
      <c r="Z5" s="3">
        <f t="shared" si="2"/>
        <v>0</v>
      </c>
      <c r="AA5" s="3">
        <f t="shared" si="3"/>
        <v>0</v>
      </c>
      <c r="AB5" s="3">
        <f t="shared" si="4"/>
        <v>0</v>
      </c>
      <c r="AC5" s="3">
        <f t="shared" si="5"/>
        <v>0</v>
      </c>
      <c r="AD5" s="3">
        <f t="shared" si="6"/>
        <v>2.8844753086419752</v>
      </c>
      <c r="AE5" s="3">
        <f t="shared" si="7"/>
        <v>164.66666666666666</v>
      </c>
      <c r="AF5" s="3">
        <f t="shared" si="8"/>
        <v>374.11111111111109</v>
      </c>
      <c r="AG5" s="3">
        <f t="shared" si="9"/>
        <v>164.64799525244436</v>
      </c>
      <c r="AH5" s="3">
        <f t="shared" si="10"/>
        <v>939.40561722750328</v>
      </c>
      <c r="AI5" s="3">
        <f t="shared" si="11"/>
        <v>1.2694706540860388</v>
      </c>
      <c r="AJ5" s="3">
        <f t="shared" si="12"/>
        <v>7.2430147814763206</v>
      </c>
    </row>
    <row r="6" spans="1:37" x14ac:dyDescent="0.2">
      <c r="A6" t="s">
        <v>22</v>
      </c>
      <c r="B6" t="s">
        <v>10</v>
      </c>
      <c r="C6" t="s">
        <v>15</v>
      </c>
      <c r="D6">
        <v>0.5</v>
      </c>
      <c r="E6">
        <v>0.83299999999999996</v>
      </c>
      <c r="F6">
        <v>4</v>
      </c>
      <c r="I6">
        <v>576</v>
      </c>
      <c r="J6">
        <v>2304</v>
      </c>
      <c r="K6">
        <v>19</v>
      </c>
      <c r="L6">
        <v>114</v>
      </c>
      <c r="M6">
        <v>90</v>
      </c>
      <c r="N6" s="3">
        <f>O6*D6/E6</f>
        <v>63.025210084033617</v>
      </c>
      <c r="O6">
        <v>105</v>
      </c>
      <c r="T6">
        <v>6.25</v>
      </c>
      <c r="V6">
        <v>264</v>
      </c>
      <c r="W6" t="s">
        <v>16</v>
      </c>
      <c r="X6" s="3">
        <f t="shared" si="0"/>
        <v>87.265675500969621</v>
      </c>
      <c r="Y6" s="3">
        <f t="shared" si="1"/>
        <v>145.38461538461539</v>
      </c>
      <c r="Z6" s="3">
        <f t="shared" si="2"/>
        <v>0</v>
      </c>
      <c r="AA6" s="3">
        <f t="shared" si="3"/>
        <v>0</v>
      </c>
      <c r="AB6" s="3">
        <f t="shared" si="4"/>
        <v>0</v>
      </c>
      <c r="AC6" s="3">
        <f t="shared" si="5"/>
        <v>0</v>
      </c>
      <c r="AD6" s="3">
        <f t="shared" si="6"/>
        <v>3.2600308641975309</v>
      </c>
      <c r="AE6" s="3">
        <f t="shared" ref="AE6:AE69" si="13">U6*$AK$1/$M6</f>
        <v>0</v>
      </c>
      <c r="AF6" s="3">
        <f t="shared" ref="AF6:AF69" si="14">V6*$AK$1/$M6</f>
        <v>190.66666666666666</v>
      </c>
      <c r="AG6" s="3">
        <f t="shared" si="9"/>
        <v>26.768358686214587</v>
      </c>
      <c r="AH6" s="3">
        <f t="shared" si="10"/>
        <v>44.596085571233502</v>
      </c>
      <c r="AI6" s="3">
        <f t="shared" si="11"/>
        <v>0.45768710927081974</v>
      </c>
      <c r="AJ6" s="3">
        <f t="shared" si="12"/>
        <v>0.7625067240451856</v>
      </c>
    </row>
    <row r="7" spans="1:37" x14ac:dyDescent="0.2">
      <c r="A7" t="s">
        <v>23</v>
      </c>
      <c r="B7" t="s">
        <v>10</v>
      </c>
      <c r="D7">
        <v>0.5</v>
      </c>
      <c r="E7">
        <v>0.875</v>
      </c>
      <c r="F7">
        <v>7</v>
      </c>
      <c r="I7">
        <v>2048</v>
      </c>
      <c r="J7">
        <v>2048</v>
      </c>
      <c r="K7">
        <v>1</v>
      </c>
      <c r="L7">
        <v>7</v>
      </c>
      <c r="M7">
        <v>180</v>
      </c>
      <c r="N7" s="3">
        <f>Q7*D7</f>
        <v>80</v>
      </c>
      <c r="O7" s="3">
        <f>Q7*E7</f>
        <v>140</v>
      </c>
      <c r="Q7">
        <v>160</v>
      </c>
      <c r="T7">
        <v>14.3</v>
      </c>
      <c r="V7">
        <v>787</v>
      </c>
      <c r="W7" t="s">
        <v>16</v>
      </c>
      <c r="X7" s="3">
        <f t="shared" si="0"/>
        <v>221.53846153846155</v>
      </c>
      <c r="Y7" s="3">
        <f t="shared" si="1"/>
        <v>387.69230769230768</v>
      </c>
      <c r="Z7" s="3">
        <f t="shared" si="2"/>
        <v>0</v>
      </c>
      <c r="AA7" s="3">
        <f t="shared" si="3"/>
        <v>443.07692307692309</v>
      </c>
      <c r="AB7" s="3">
        <f t="shared" si="4"/>
        <v>0</v>
      </c>
      <c r="AC7" s="3">
        <f t="shared" si="5"/>
        <v>0</v>
      </c>
      <c r="AD7" s="3">
        <f t="shared" si="6"/>
        <v>1.8647376543209877</v>
      </c>
      <c r="AE7" s="3">
        <f t="shared" si="13"/>
        <v>0</v>
      </c>
      <c r="AF7" s="3">
        <f t="shared" si="14"/>
        <v>284.19444444444446</v>
      </c>
      <c r="AG7" s="3">
        <f t="shared" si="9"/>
        <v>118.80409076585681</v>
      </c>
      <c r="AH7" s="3">
        <f t="shared" si="10"/>
        <v>207.90715884024939</v>
      </c>
      <c r="AI7" s="3">
        <f t="shared" si="11"/>
        <v>0.77953128876792255</v>
      </c>
      <c r="AJ7" s="3">
        <f t="shared" si="12"/>
        <v>1.3641797553438644</v>
      </c>
    </row>
    <row r="8" spans="1:37" x14ac:dyDescent="0.2">
      <c r="A8" t="s">
        <v>26</v>
      </c>
      <c r="B8" t="s">
        <v>10</v>
      </c>
      <c r="C8" t="s">
        <v>24</v>
      </c>
      <c r="D8">
        <v>0.5</v>
      </c>
      <c r="E8">
        <v>0.83299999999999996</v>
      </c>
      <c r="F8">
        <v>4</v>
      </c>
      <c r="I8">
        <v>648</v>
      </c>
      <c r="J8">
        <v>1944</v>
      </c>
      <c r="K8">
        <v>3</v>
      </c>
      <c r="L8">
        <v>12</v>
      </c>
      <c r="M8">
        <v>130</v>
      </c>
      <c r="N8" s="3">
        <f>P8*D8</f>
        <v>270.5</v>
      </c>
      <c r="O8" s="3">
        <f>Q8*E8</f>
        <v>1347.7939999999999</v>
      </c>
      <c r="P8">
        <v>541</v>
      </c>
      <c r="Q8">
        <v>1618</v>
      </c>
      <c r="T8">
        <v>1.85</v>
      </c>
      <c r="W8" t="s">
        <v>12</v>
      </c>
      <c r="X8" s="3">
        <f t="shared" si="0"/>
        <v>541</v>
      </c>
      <c r="Y8" s="3">
        <f t="shared" si="1"/>
        <v>2695.5879999999997</v>
      </c>
      <c r="Z8" s="3">
        <f t="shared" si="2"/>
        <v>1082</v>
      </c>
      <c r="AA8" s="3">
        <f t="shared" si="3"/>
        <v>3236</v>
      </c>
      <c r="AB8" s="3">
        <f t="shared" si="4"/>
        <v>0</v>
      </c>
      <c r="AC8" s="3">
        <f t="shared" si="5"/>
        <v>0</v>
      </c>
      <c r="AD8" s="3">
        <f t="shared" si="6"/>
        <v>0.46250000000000002</v>
      </c>
      <c r="AE8" s="3">
        <f t="shared" si="13"/>
        <v>0</v>
      </c>
      <c r="AF8" s="3">
        <f t="shared" si="14"/>
        <v>0</v>
      </c>
      <c r="AG8" s="3">
        <f t="shared" si="9"/>
        <v>1169.7297297297296</v>
      </c>
      <c r="AH8" s="3">
        <f t="shared" si="10"/>
        <v>5828.2983783783775</v>
      </c>
      <c r="AI8" s="3" t="e">
        <f t="shared" si="11"/>
        <v>#DIV/0!</v>
      </c>
      <c r="AJ8" s="3" t="e">
        <f t="shared" si="12"/>
        <v>#DIV/0!</v>
      </c>
    </row>
    <row r="9" spans="1:37" x14ac:dyDescent="0.2">
      <c r="A9" t="s">
        <v>27</v>
      </c>
      <c r="B9" t="s">
        <v>10</v>
      </c>
      <c r="C9" t="s">
        <v>15</v>
      </c>
      <c r="D9">
        <v>0.5</v>
      </c>
      <c r="E9">
        <v>0.83299999999999996</v>
      </c>
      <c r="F9">
        <v>4</v>
      </c>
      <c r="I9">
        <v>576</v>
      </c>
      <c r="J9">
        <v>2304</v>
      </c>
      <c r="K9">
        <v>19</v>
      </c>
      <c r="L9">
        <v>114</v>
      </c>
      <c r="M9">
        <v>65</v>
      </c>
      <c r="N9">
        <v>90</v>
      </c>
      <c r="O9">
        <v>497</v>
      </c>
      <c r="T9">
        <v>0.55000000000000004</v>
      </c>
      <c r="W9" t="s">
        <v>12</v>
      </c>
      <c r="X9" s="3">
        <f t="shared" si="0"/>
        <v>90</v>
      </c>
      <c r="Y9" s="3">
        <f t="shared" si="1"/>
        <v>497</v>
      </c>
      <c r="Z9" s="3">
        <f t="shared" si="2"/>
        <v>0</v>
      </c>
      <c r="AA9" s="3">
        <f t="shared" si="3"/>
        <v>0</v>
      </c>
      <c r="AB9" s="3">
        <f t="shared" si="4"/>
        <v>0</v>
      </c>
      <c r="AC9" s="3">
        <f t="shared" si="5"/>
        <v>0</v>
      </c>
      <c r="AD9" s="3">
        <f t="shared" si="6"/>
        <v>0.55000000000000004</v>
      </c>
      <c r="AE9" s="3">
        <f t="shared" si="13"/>
        <v>0</v>
      </c>
      <c r="AF9" s="3">
        <f t="shared" si="14"/>
        <v>0</v>
      </c>
      <c r="AG9" s="3">
        <f t="shared" si="9"/>
        <v>163.63636363636363</v>
      </c>
      <c r="AH9" s="3">
        <f t="shared" si="10"/>
        <v>903.63636363636351</v>
      </c>
      <c r="AI9" s="3" t="e">
        <f t="shared" si="11"/>
        <v>#DIV/0!</v>
      </c>
      <c r="AJ9" s="3" t="e">
        <f t="shared" si="12"/>
        <v>#DIV/0!</v>
      </c>
    </row>
    <row r="10" spans="1:37" x14ac:dyDescent="0.2">
      <c r="A10" t="s">
        <v>28</v>
      </c>
      <c r="B10" t="s">
        <v>10</v>
      </c>
      <c r="C10" t="s">
        <v>15</v>
      </c>
      <c r="D10">
        <v>0.5</v>
      </c>
      <c r="E10">
        <v>0.83299999999999996</v>
      </c>
      <c r="F10">
        <v>4</v>
      </c>
      <c r="I10">
        <v>576</v>
      </c>
      <c r="J10">
        <v>2304</v>
      </c>
      <c r="K10">
        <v>19</v>
      </c>
      <c r="L10">
        <v>114</v>
      </c>
      <c r="M10">
        <v>65</v>
      </c>
      <c r="N10">
        <v>48</v>
      </c>
      <c r="O10">
        <v>333</v>
      </c>
      <c r="P10">
        <v>96</v>
      </c>
      <c r="Q10">
        <v>399</v>
      </c>
      <c r="R10">
        <v>5.7</v>
      </c>
      <c r="S10">
        <v>6</v>
      </c>
      <c r="T10">
        <v>1.337</v>
      </c>
      <c r="W10" t="s">
        <v>12</v>
      </c>
      <c r="X10" s="3">
        <f t="shared" si="0"/>
        <v>48</v>
      </c>
      <c r="Y10" s="3">
        <f t="shared" si="1"/>
        <v>333</v>
      </c>
      <c r="Z10" s="3">
        <f t="shared" si="2"/>
        <v>96</v>
      </c>
      <c r="AA10" s="3">
        <f t="shared" si="3"/>
        <v>399</v>
      </c>
      <c r="AB10" s="3">
        <f t="shared" si="4"/>
        <v>5.7</v>
      </c>
      <c r="AC10" s="3">
        <f t="shared" si="5"/>
        <v>6</v>
      </c>
      <c r="AD10" s="3">
        <f t="shared" si="6"/>
        <v>1.337</v>
      </c>
      <c r="AE10" s="3">
        <f t="shared" si="13"/>
        <v>0</v>
      </c>
      <c r="AF10" s="3">
        <f t="shared" si="14"/>
        <v>0</v>
      </c>
      <c r="AG10" s="3">
        <f t="shared" si="9"/>
        <v>35.901271503365749</v>
      </c>
      <c r="AH10" s="3">
        <f t="shared" si="10"/>
        <v>249.06507105459985</v>
      </c>
      <c r="AI10" s="3" t="e">
        <f t="shared" si="11"/>
        <v>#DIV/0!</v>
      </c>
      <c r="AJ10" s="3" t="e">
        <f t="shared" si="12"/>
        <v>#DIV/0!</v>
      </c>
    </row>
    <row r="11" spans="1:37" x14ac:dyDescent="0.2">
      <c r="A11" t="s">
        <v>28</v>
      </c>
      <c r="B11" t="s">
        <v>10</v>
      </c>
      <c r="C11" t="s">
        <v>29</v>
      </c>
      <c r="D11">
        <v>0.25</v>
      </c>
      <c r="E11">
        <v>0.9</v>
      </c>
      <c r="F11">
        <v>11</v>
      </c>
      <c r="I11">
        <v>64800</v>
      </c>
      <c r="J11">
        <v>64800</v>
      </c>
      <c r="K11">
        <v>1</v>
      </c>
      <c r="L11">
        <v>11</v>
      </c>
      <c r="M11">
        <v>65</v>
      </c>
      <c r="N11">
        <v>60</v>
      </c>
      <c r="O11">
        <v>708</v>
      </c>
      <c r="P11">
        <v>240</v>
      </c>
      <c r="Q11">
        <v>786</v>
      </c>
      <c r="R11">
        <v>82</v>
      </c>
      <c r="S11">
        <v>270</v>
      </c>
      <c r="T11">
        <v>3.8610000000000002</v>
      </c>
      <c r="W11" t="s">
        <v>12</v>
      </c>
      <c r="X11" s="3">
        <f t="shared" si="0"/>
        <v>60</v>
      </c>
      <c r="Y11" s="3">
        <f t="shared" si="1"/>
        <v>708</v>
      </c>
      <c r="Z11" s="3">
        <f t="shared" si="2"/>
        <v>240</v>
      </c>
      <c r="AA11" s="3">
        <f t="shared" si="3"/>
        <v>786</v>
      </c>
      <c r="AB11" s="3">
        <f t="shared" si="4"/>
        <v>82</v>
      </c>
      <c r="AC11" s="3">
        <f t="shared" si="5"/>
        <v>270</v>
      </c>
      <c r="AD11" s="3">
        <f t="shared" si="6"/>
        <v>3.8610000000000002</v>
      </c>
      <c r="AE11" s="3">
        <f t="shared" si="13"/>
        <v>0</v>
      </c>
      <c r="AF11" s="3">
        <f t="shared" si="14"/>
        <v>0</v>
      </c>
      <c r="AG11" s="3">
        <f t="shared" si="9"/>
        <v>15.540015540015538</v>
      </c>
      <c r="AH11" s="3">
        <f t="shared" si="10"/>
        <v>183.37218337218337</v>
      </c>
      <c r="AI11" s="3" t="e">
        <f t="shared" si="11"/>
        <v>#DIV/0!</v>
      </c>
      <c r="AJ11" s="3" t="e">
        <f t="shared" si="12"/>
        <v>#DIV/0!</v>
      </c>
    </row>
    <row r="12" spans="1:37" x14ac:dyDescent="0.2">
      <c r="A12" t="s">
        <v>109</v>
      </c>
      <c r="B12" t="s">
        <v>10</v>
      </c>
      <c r="C12" t="s">
        <v>29</v>
      </c>
      <c r="D12">
        <v>0.25</v>
      </c>
      <c r="E12">
        <v>0.9</v>
      </c>
      <c r="F12">
        <v>11</v>
      </c>
      <c r="I12">
        <v>64800</v>
      </c>
      <c r="J12">
        <v>64800</v>
      </c>
      <c r="K12">
        <v>1</v>
      </c>
      <c r="L12">
        <v>11</v>
      </c>
      <c r="M12">
        <v>130</v>
      </c>
      <c r="N12" s="3">
        <f t="shared" ref="N12:O14" si="15">P12*D12</f>
        <v>39.25</v>
      </c>
      <c r="O12" s="3">
        <f t="shared" si="15"/>
        <v>487.8</v>
      </c>
      <c r="P12">
        <v>157</v>
      </c>
      <c r="Q12">
        <v>542</v>
      </c>
      <c r="T12">
        <v>21.398</v>
      </c>
      <c r="W12" t="s">
        <v>12</v>
      </c>
      <c r="X12" s="3">
        <f t="shared" ref="X12" si="16">N12*$M12/$AK$1</f>
        <v>78.5</v>
      </c>
      <c r="Y12" s="3">
        <f t="shared" ref="Y12" si="17">O12*$M12/$AK$1</f>
        <v>975.6</v>
      </c>
      <c r="Z12" s="3">
        <f t="shared" ref="Z12" si="18">P12*$M12/$AK$1</f>
        <v>314</v>
      </c>
      <c r="AA12" s="3">
        <f t="shared" ref="AA12" si="19">Q12*$M12/$AK$1</f>
        <v>1084</v>
      </c>
      <c r="AB12" s="3">
        <f t="shared" ref="AB12" si="20">R12*$AK$1/$M12</f>
        <v>0</v>
      </c>
      <c r="AC12" s="3">
        <f t="shared" ref="AC12" si="21">S12*$AK$1/$M12</f>
        <v>0</v>
      </c>
      <c r="AD12" s="3">
        <f t="shared" ref="AD12" si="22">T12*$AK$1^2/$M12^2</f>
        <v>5.3494999999999999</v>
      </c>
      <c r="AE12" s="3">
        <f t="shared" si="13"/>
        <v>0</v>
      </c>
      <c r="AF12" s="3">
        <f t="shared" si="14"/>
        <v>0</v>
      </c>
      <c r="AG12" s="3">
        <f t="shared" ref="AG12" si="23">X12/AD12</f>
        <v>14.674268623235816</v>
      </c>
      <c r="AH12" s="3">
        <f t="shared" ref="AH12" si="24">Y12/AD12</f>
        <v>182.37218431629125</v>
      </c>
      <c r="AI12" s="3" t="e">
        <f t="shared" si="11"/>
        <v>#DIV/0!</v>
      </c>
      <c r="AJ12" s="3" t="e">
        <f t="shared" si="12"/>
        <v>#DIV/0!</v>
      </c>
    </row>
    <row r="13" spans="1:37" x14ac:dyDescent="0.2">
      <c r="A13" t="s">
        <v>110</v>
      </c>
      <c r="B13" t="s">
        <v>10</v>
      </c>
      <c r="C13" t="s">
        <v>29</v>
      </c>
      <c r="D13">
        <v>0.25</v>
      </c>
      <c r="E13">
        <v>0.9</v>
      </c>
      <c r="F13">
        <v>11</v>
      </c>
      <c r="I13">
        <v>64800</v>
      </c>
      <c r="J13">
        <v>64800</v>
      </c>
      <c r="K13">
        <v>1</v>
      </c>
      <c r="L13">
        <v>11</v>
      </c>
      <c r="M13">
        <v>130</v>
      </c>
      <c r="N13" s="3">
        <f t="shared" si="15"/>
        <v>63.75</v>
      </c>
      <c r="O13" s="3">
        <f t="shared" si="15"/>
        <v>229.5</v>
      </c>
      <c r="P13">
        <v>255</v>
      </c>
      <c r="Q13">
        <v>255</v>
      </c>
      <c r="T13">
        <v>22.739000000000001</v>
      </c>
      <c r="W13" t="s">
        <v>12</v>
      </c>
      <c r="X13" s="3">
        <f t="shared" ref="X13" si="25">N13*$M13/$AK$1</f>
        <v>127.5</v>
      </c>
      <c r="Y13" s="3">
        <f t="shared" ref="Y13" si="26">O13*$M13/$AK$1</f>
        <v>459</v>
      </c>
      <c r="Z13" s="3">
        <f t="shared" ref="Z13" si="27">P13*$M13/$AK$1</f>
        <v>510</v>
      </c>
      <c r="AA13" s="3">
        <f t="shared" ref="AA13" si="28">Q13*$M13/$AK$1</f>
        <v>510</v>
      </c>
      <c r="AB13" s="3">
        <f t="shared" ref="AB13" si="29">R13*$AK$1/$M13</f>
        <v>0</v>
      </c>
      <c r="AC13" s="3">
        <f t="shared" ref="AC13" si="30">S13*$AK$1/$M13</f>
        <v>0</v>
      </c>
      <c r="AD13" s="3">
        <f t="shared" ref="AD13" si="31">T13*$AK$1^2/$M13^2</f>
        <v>5.6847500000000002</v>
      </c>
      <c r="AE13" s="3">
        <f t="shared" si="13"/>
        <v>0</v>
      </c>
      <c r="AF13" s="3">
        <f t="shared" si="14"/>
        <v>0</v>
      </c>
      <c r="AG13" s="3">
        <f t="shared" ref="AG13" si="32">X13/AD13</f>
        <v>22.428426931703239</v>
      </c>
      <c r="AH13" s="3">
        <f t="shared" ref="AH13" si="33">Y13/AD13</f>
        <v>80.742336954131659</v>
      </c>
      <c r="AI13" s="3" t="e">
        <f t="shared" si="11"/>
        <v>#DIV/0!</v>
      </c>
      <c r="AJ13" s="3" t="e">
        <f t="shared" si="12"/>
        <v>#DIV/0!</v>
      </c>
    </row>
    <row r="14" spans="1:37" x14ac:dyDescent="0.2">
      <c r="A14" s="4" t="s">
        <v>111</v>
      </c>
      <c r="B14" t="s">
        <v>10</v>
      </c>
      <c r="C14" t="s">
        <v>29</v>
      </c>
      <c r="D14">
        <v>0.25</v>
      </c>
      <c r="E14">
        <v>0.9</v>
      </c>
      <c r="F14">
        <v>11</v>
      </c>
      <c r="I14">
        <v>16200</v>
      </c>
      <c r="J14">
        <v>64800</v>
      </c>
      <c r="K14">
        <v>2</v>
      </c>
      <c r="L14">
        <v>21</v>
      </c>
      <c r="M14">
        <v>90</v>
      </c>
      <c r="N14" s="3">
        <f t="shared" si="15"/>
        <v>22.5</v>
      </c>
      <c r="O14" s="3">
        <f t="shared" si="15"/>
        <v>81</v>
      </c>
      <c r="P14">
        <v>90</v>
      </c>
      <c r="Q14">
        <v>90</v>
      </c>
      <c r="T14">
        <v>6.2</v>
      </c>
      <c r="U14">
        <v>85</v>
      </c>
      <c r="V14">
        <v>85</v>
      </c>
      <c r="W14" t="s">
        <v>12</v>
      </c>
      <c r="X14" s="3">
        <f t="shared" ref="X14" si="34">N14*$M14/$AK$1</f>
        <v>31.153846153846153</v>
      </c>
      <c r="Y14" s="3">
        <f t="shared" ref="Y14" si="35">O14*$M14/$AK$1</f>
        <v>112.15384615384616</v>
      </c>
      <c r="Z14" s="3">
        <f t="shared" ref="Z14" si="36">P14*$M14/$AK$1</f>
        <v>124.61538461538461</v>
      </c>
      <c r="AA14" s="3">
        <f t="shared" ref="AA14" si="37">Q14*$M14/$AK$1</f>
        <v>124.61538461538461</v>
      </c>
      <c r="AB14" s="3">
        <f t="shared" ref="AB14" si="38">R14*$AK$1/$M14</f>
        <v>0</v>
      </c>
      <c r="AC14" s="3">
        <f t="shared" ref="AC14" si="39">S14*$AK$1/$M14</f>
        <v>0</v>
      </c>
      <c r="AD14" s="3">
        <f t="shared" ref="AD14" si="40">T14*$AK$1^2/$M14^2</f>
        <v>3.2339506172839507</v>
      </c>
      <c r="AE14" s="3">
        <f t="shared" si="13"/>
        <v>61.388888888888886</v>
      </c>
      <c r="AF14" s="3">
        <f t="shared" si="14"/>
        <v>61.388888888888886</v>
      </c>
      <c r="AG14" s="3">
        <f t="shared" ref="AG14" si="41">X14/AD14</f>
        <v>9.6333710191316602</v>
      </c>
      <c r="AH14" s="3">
        <f t="shared" ref="AH14" si="42">Y14/AD14</f>
        <v>34.68013566887398</v>
      </c>
      <c r="AI14" s="3">
        <f t="shared" si="11"/>
        <v>0.50748346675948486</v>
      </c>
      <c r="AJ14" s="3">
        <f t="shared" si="12"/>
        <v>1.8269404803341458</v>
      </c>
    </row>
    <row r="15" spans="1:37" x14ac:dyDescent="0.2">
      <c r="A15" s="4" t="s">
        <v>112</v>
      </c>
      <c r="B15" t="s">
        <v>10</v>
      </c>
      <c r="C15" t="s">
        <v>29</v>
      </c>
      <c r="D15">
        <v>0.25</v>
      </c>
      <c r="E15">
        <v>0.9</v>
      </c>
      <c r="F15">
        <v>11</v>
      </c>
      <c r="I15">
        <v>64800</v>
      </c>
      <c r="J15">
        <v>64800</v>
      </c>
      <c r="K15">
        <v>1</v>
      </c>
      <c r="L15">
        <v>11</v>
      </c>
      <c r="M15">
        <v>130</v>
      </c>
      <c r="N15" s="3">
        <f t="shared" ref="N15" si="43">Q15*D15</f>
        <v>33.75</v>
      </c>
      <c r="O15" s="3">
        <f t="shared" ref="O15" si="44">Q15*E15</f>
        <v>121.5</v>
      </c>
      <c r="Q15">
        <v>135</v>
      </c>
      <c r="T15">
        <v>14.23</v>
      </c>
      <c r="W15" t="s">
        <v>12</v>
      </c>
      <c r="X15" s="3">
        <f t="shared" ref="X15" si="45">N15*$M15/$AK$1</f>
        <v>67.5</v>
      </c>
      <c r="Y15" s="3">
        <f t="shared" ref="Y15" si="46">O15*$M15/$AK$1</f>
        <v>243</v>
      </c>
      <c r="Z15" s="3">
        <f t="shared" ref="Z15" si="47">P15*$M15/$AK$1</f>
        <v>0</v>
      </c>
      <c r="AA15" s="3">
        <f t="shared" ref="AA15" si="48">Q15*$M15/$AK$1</f>
        <v>270</v>
      </c>
      <c r="AB15" s="3">
        <f t="shared" ref="AB15" si="49">R15*$AK$1/$M15</f>
        <v>0</v>
      </c>
      <c r="AC15" s="3">
        <f t="shared" ref="AC15" si="50">S15*$AK$1/$M15</f>
        <v>0</v>
      </c>
      <c r="AD15" s="3">
        <f t="shared" ref="AD15" si="51">T15*$AK$1^2/$M15^2</f>
        <v>3.5575000000000001</v>
      </c>
      <c r="AE15" s="3">
        <f t="shared" si="13"/>
        <v>0</v>
      </c>
      <c r="AF15" s="3">
        <f t="shared" si="14"/>
        <v>0</v>
      </c>
      <c r="AG15" s="3">
        <f t="shared" ref="AG15" si="52">X15/AD15</f>
        <v>18.973998594518623</v>
      </c>
      <c r="AH15" s="3">
        <f t="shared" ref="AH15" si="53">Y15/AD15</f>
        <v>68.30639494026704</v>
      </c>
      <c r="AI15" s="3" t="e">
        <f t="shared" si="11"/>
        <v>#DIV/0!</v>
      </c>
      <c r="AJ15" s="3" t="e">
        <f t="shared" si="12"/>
        <v>#DIV/0!</v>
      </c>
    </row>
    <row r="16" spans="1:37" x14ac:dyDescent="0.2">
      <c r="A16" s="4" t="s">
        <v>114</v>
      </c>
      <c r="B16" t="s">
        <v>10</v>
      </c>
      <c r="C16" t="s">
        <v>29</v>
      </c>
      <c r="D16">
        <v>0.25</v>
      </c>
      <c r="E16">
        <v>0.9</v>
      </c>
      <c r="F16">
        <v>11</v>
      </c>
      <c r="I16">
        <v>64800</v>
      </c>
      <c r="J16">
        <v>64800</v>
      </c>
      <c r="K16">
        <v>1</v>
      </c>
      <c r="L16">
        <v>11</v>
      </c>
      <c r="M16">
        <v>90</v>
      </c>
      <c r="N16" s="3">
        <f t="shared" ref="N16" si="54">Q16*D16</f>
        <v>45</v>
      </c>
      <c r="O16" s="3">
        <f t="shared" ref="O16" si="55">Q16*E16</f>
        <v>162</v>
      </c>
      <c r="Q16">
        <v>180</v>
      </c>
      <c r="T16">
        <v>8.7799999999999994</v>
      </c>
      <c r="U16">
        <v>477</v>
      </c>
      <c r="V16">
        <v>853</v>
      </c>
      <c r="W16" t="s">
        <v>18</v>
      </c>
      <c r="X16" s="3">
        <f t="shared" ref="X16" si="56">N16*$M16/$AK$1</f>
        <v>62.307692307692307</v>
      </c>
      <c r="Y16" s="3">
        <f t="shared" ref="Y16" si="57">O16*$M16/$AK$1</f>
        <v>224.30769230769232</v>
      </c>
      <c r="Z16" s="3">
        <f t="shared" ref="Z16" si="58">P16*$M16/$AK$1</f>
        <v>0</v>
      </c>
      <c r="AA16" s="3">
        <f t="shared" ref="AA16" si="59">Q16*$M16/$AK$1</f>
        <v>249.23076923076923</v>
      </c>
      <c r="AB16" s="3">
        <f t="shared" ref="AB16" si="60">R16*$AK$1/$M16</f>
        <v>0</v>
      </c>
      <c r="AC16" s="3">
        <f t="shared" ref="AC16" si="61">S16*$AK$1/$M16</f>
        <v>0</v>
      </c>
      <c r="AD16" s="3">
        <f t="shared" ref="AD16" si="62">T16*$AK$1^2/$M16^2</f>
        <v>4.5796913580246912</v>
      </c>
      <c r="AE16" s="3">
        <f t="shared" si="13"/>
        <v>344.5</v>
      </c>
      <c r="AF16" s="3">
        <f t="shared" si="14"/>
        <v>616.05555555555554</v>
      </c>
      <c r="AG16" s="3">
        <f t="shared" ref="AG16" si="63">X16/AD16</f>
        <v>13.605216473488905</v>
      </c>
      <c r="AH16" s="3">
        <f t="shared" ref="AH16" si="64">Y16/AD16</f>
        <v>48.978779304560064</v>
      </c>
      <c r="AI16" s="3">
        <f t="shared" si="11"/>
        <v>0.10113972960036627</v>
      </c>
      <c r="AJ16" s="3">
        <f t="shared" si="12"/>
        <v>0.3641030265613186</v>
      </c>
    </row>
    <row r="17" spans="1:36" x14ac:dyDescent="0.2">
      <c r="A17" s="4" t="s">
        <v>113</v>
      </c>
      <c r="B17" t="s">
        <v>10</v>
      </c>
      <c r="C17" t="s">
        <v>29</v>
      </c>
      <c r="D17">
        <v>0.5</v>
      </c>
      <c r="E17">
        <f>5/6</f>
        <v>0.83333333333333337</v>
      </c>
      <c r="F17">
        <v>5</v>
      </c>
      <c r="I17">
        <v>64800</v>
      </c>
      <c r="J17">
        <v>64800</v>
      </c>
      <c r="K17">
        <v>1</v>
      </c>
      <c r="L17">
        <v>5</v>
      </c>
      <c r="M17">
        <v>65</v>
      </c>
      <c r="N17" s="3">
        <f t="shared" ref="N17" si="65">Q17*D17</f>
        <v>360</v>
      </c>
      <c r="O17" s="3">
        <f t="shared" ref="O17" si="66">Q17*E17</f>
        <v>600</v>
      </c>
      <c r="Q17">
        <v>720</v>
      </c>
      <c r="T17">
        <v>5.89</v>
      </c>
      <c r="W17" t="s">
        <v>12</v>
      </c>
      <c r="X17" s="3">
        <f t="shared" ref="X17" si="67">N17*$M17/$AK$1</f>
        <v>360</v>
      </c>
      <c r="Y17" s="3">
        <f t="shared" ref="Y17" si="68">O17*$M17/$AK$1</f>
        <v>600</v>
      </c>
      <c r="Z17" s="3">
        <f t="shared" ref="Z17" si="69">P17*$M17/$AK$1</f>
        <v>0</v>
      </c>
      <c r="AA17" s="3">
        <f t="shared" ref="AA17" si="70">Q17*$M17/$AK$1</f>
        <v>720</v>
      </c>
      <c r="AB17" s="3">
        <f t="shared" ref="AB17" si="71">R17*$AK$1/$M17</f>
        <v>0</v>
      </c>
      <c r="AC17" s="3">
        <f t="shared" ref="AC17" si="72">S17*$AK$1/$M17</f>
        <v>0</v>
      </c>
      <c r="AD17" s="3">
        <f t="shared" ref="AD17" si="73">T17*$AK$1^2/$M17^2</f>
        <v>5.89</v>
      </c>
      <c r="AE17" s="3">
        <f t="shared" si="13"/>
        <v>0</v>
      </c>
      <c r="AF17" s="3">
        <f t="shared" si="14"/>
        <v>0</v>
      </c>
      <c r="AG17" s="3">
        <f t="shared" ref="AG17" si="74">X17/AD17</f>
        <v>61.120543293718171</v>
      </c>
      <c r="AH17" s="3">
        <f t="shared" ref="AH17" si="75">Y17/AD17</f>
        <v>101.86757215619694</v>
      </c>
      <c r="AI17" s="3" t="e">
        <f t="shared" si="11"/>
        <v>#DIV/0!</v>
      </c>
      <c r="AJ17" s="3" t="e">
        <f t="shared" si="12"/>
        <v>#DIV/0!</v>
      </c>
    </row>
    <row r="18" spans="1:36" x14ac:dyDescent="0.2">
      <c r="A18" s="4" t="s">
        <v>115</v>
      </c>
      <c r="B18" t="s">
        <v>10</v>
      </c>
      <c r="C18" t="s">
        <v>29</v>
      </c>
      <c r="D18">
        <v>0.25</v>
      </c>
      <c r="E18">
        <v>0.9</v>
      </c>
      <c r="F18">
        <v>11</v>
      </c>
      <c r="I18">
        <v>16200</v>
      </c>
      <c r="J18">
        <v>64800</v>
      </c>
      <c r="K18">
        <v>2</v>
      </c>
      <c r="L18">
        <v>21</v>
      </c>
      <c r="M18">
        <v>65</v>
      </c>
      <c r="N18" s="3">
        <f t="shared" ref="N18:N24" si="76">Q18*D18</f>
        <v>33.75</v>
      </c>
      <c r="O18" s="3">
        <f t="shared" ref="O18:O24" si="77">Q18*E18</f>
        <v>121.5</v>
      </c>
      <c r="Q18">
        <v>135</v>
      </c>
      <c r="T18">
        <v>6.07</v>
      </c>
      <c r="U18">
        <v>130</v>
      </c>
      <c r="V18">
        <v>476</v>
      </c>
      <c r="W18" t="s">
        <v>16</v>
      </c>
      <c r="X18" s="3">
        <f t="shared" ref="X18" si="78">N18*$M18/$AK$1</f>
        <v>33.75</v>
      </c>
      <c r="Y18" s="3">
        <f t="shared" ref="Y18" si="79">O18*$M18/$AK$1</f>
        <v>121.5</v>
      </c>
      <c r="Z18" s="3">
        <f t="shared" ref="Z18" si="80">P18*$M18/$AK$1</f>
        <v>0</v>
      </c>
      <c r="AA18" s="3">
        <f t="shared" ref="AA18" si="81">Q18*$M18/$AK$1</f>
        <v>135</v>
      </c>
      <c r="AB18" s="3">
        <f t="shared" ref="AB18" si="82">R18*$AK$1/$M18</f>
        <v>0</v>
      </c>
      <c r="AC18" s="3">
        <f t="shared" ref="AC18" si="83">S18*$AK$1/$M18</f>
        <v>0</v>
      </c>
      <c r="AD18" s="3">
        <f t="shared" ref="AD18" si="84">T18*$AK$1^2/$M18^2</f>
        <v>6.07</v>
      </c>
      <c r="AE18" s="3">
        <f t="shared" si="13"/>
        <v>130</v>
      </c>
      <c r="AF18" s="3">
        <f t="shared" si="14"/>
        <v>476</v>
      </c>
      <c r="AG18" s="3">
        <f t="shared" ref="AG18" si="85">X18/AD18</f>
        <v>5.5601317957166385</v>
      </c>
      <c r="AH18" s="3">
        <f t="shared" ref="AH18" si="86">Y18/AD18</f>
        <v>20.0164744645799</v>
      </c>
      <c r="AI18" s="3">
        <f t="shared" si="11"/>
        <v>7.0903361344537813E-2</v>
      </c>
      <c r="AJ18" s="3">
        <f t="shared" si="12"/>
        <v>0.25525210084033612</v>
      </c>
    </row>
    <row r="19" spans="1:36" x14ac:dyDescent="0.2">
      <c r="A19" s="4" t="s">
        <v>116</v>
      </c>
      <c r="B19" t="s">
        <v>10</v>
      </c>
      <c r="C19" t="s">
        <v>29</v>
      </c>
      <c r="D19">
        <v>0.25</v>
      </c>
      <c r="E19">
        <v>0.9</v>
      </c>
      <c r="F19">
        <v>11</v>
      </c>
      <c r="I19">
        <v>16200</v>
      </c>
      <c r="J19">
        <v>64800</v>
      </c>
      <c r="K19">
        <v>2</v>
      </c>
      <c r="L19">
        <v>15</v>
      </c>
      <c r="M19">
        <v>90</v>
      </c>
      <c r="N19" s="3">
        <f t="shared" ref="N19" si="87">Q19*D19</f>
        <v>33.75</v>
      </c>
      <c r="O19" s="3">
        <f t="shared" ref="O19" si="88">Q19*E19</f>
        <v>121.5</v>
      </c>
      <c r="Q19">
        <v>135</v>
      </c>
      <c r="T19">
        <v>15.8</v>
      </c>
      <c r="V19">
        <v>700</v>
      </c>
      <c r="W19" t="s">
        <v>12</v>
      </c>
      <c r="X19" s="3">
        <f t="shared" ref="X19:X20" si="89">N19*$M19/$AK$1</f>
        <v>46.730769230769234</v>
      </c>
      <c r="Y19" s="3">
        <f t="shared" ref="Y19:Y20" si="90">O19*$M19/$AK$1</f>
        <v>168.23076923076923</v>
      </c>
      <c r="Z19" s="3">
        <f t="shared" ref="Z19:Z20" si="91">P19*$M19/$AK$1</f>
        <v>0</v>
      </c>
      <c r="AA19" s="3">
        <f t="shared" ref="AA19:AA20" si="92">Q19*$M19/$AK$1</f>
        <v>186.92307692307693</v>
      </c>
      <c r="AB19" s="3">
        <f t="shared" ref="AB19:AB20" si="93">R19*$AK$1/$M19</f>
        <v>0</v>
      </c>
      <c r="AC19" s="3">
        <f t="shared" ref="AC19:AC20" si="94">S19*$AK$1/$M19</f>
        <v>0</v>
      </c>
      <c r="AD19" s="3">
        <f t="shared" ref="AD19:AD20" si="95">T19*$AK$1^2/$M19^2</f>
        <v>8.2413580246913583</v>
      </c>
      <c r="AE19" s="3">
        <f t="shared" si="13"/>
        <v>0</v>
      </c>
      <c r="AF19" s="3">
        <f t="shared" si="14"/>
        <v>505.55555555555554</v>
      </c>
      <c r="AG19" s="3">
        <f t="shared" ref="AG19:AG20" si="96">X19/AD19</f>
        <v>5.670275346704079</v>
      </c>
      <c r="AH19" s="3">
        <f t="shared" ref="AH19:AH20" si="97">Y19/AD19</f>
        <v>20.412991248134681</v>
      </c>
      <c r="AI19" s="3">
        <f t="shared" si="11"/>
        <v>9.2434488588334751E-2</v>
      </c>
      <c r="AJ19" s="3">
        <f t="shared" si="12"/>
        <v>0.33276415891800509</v>
      </c>
    </row>
    <row r="20" spans="1:36" x14ac:dyDescent="0.2">
      <c r="A20" s="4" t="s">
        <v>116</v>
      </c>
      <c r="B20" t="s">
        <v>10</v>
      </c>
      <c r="C20" t="s">
        <v>29</v>
      </c>
      <c r="D20">
        <v>0.25</v>
      </c>
      <c r="E20">
        <v>0.9</v>
      </c>
      <c r="F20">
        <v>11</v>
      </c>
      <c r="I20">
        <v>16200</v>
      </c>
      <c r="J20">
        <v>64800</v>
      </c>
      <c r="K20">
        <v>2</v>
      </c>
      <c r="L20">
        <v>15</v>
      </c>
      <c r="M20">
        <v>130</v>
      </c>
      <c r="N20" s="3">
        <f t="shared" si="76"/>
        <v>22.5</v>
      </c>
      <c r="O20" s="3">
        <f t="shared" si="77"/>
        <v>81</v>
      </c>
      <c r="Q20">
        <v>90</v>
      </c>
      <c r="T20">
        <v>49.6</v>
      </c>
      <c r="V20">
        <v>1540</v>
      </c>
      <c r="W20" t="s">
        <v>16</v>
      </c>
      <c r="X20" s="3">
        <f t="shared" si="89"/>
        <v>45</v>
      </c>
      <c r="Y20" s="3">
        <f t="shared" si="90"/>
        <v>162</v>
      </c>
      <c r="Z20" s="3">
        <f t="shared" si="91"/>
        <v>0</v>
      </c>
      <c r="AA20" s="3">
        <f t="shared" si="92"/>
        <v>180</v>
      </c>
      <c r="AB20" s="3">
        <f t="shared" si="93"/>
        <v>0</v>
      </c>
      <c r="AC20" s="3">
        <f t="shared" si="94"/>
        <v>0</v>
      </c>
      <c r="AD20" s="3">
        <f t="shared" si="95"/>
        <v>12.4</v>
      </c>
      <c r="AE20" s="3">
        <f t="shared" si="13"/>
        <v>0</v>
      </c>
      <c r="AF20" s="3">
        <f t="shared" si="14"/>
        <v>770</v>
      </c>
      <c r="AG20" s="3">
        <f t="shared" si="96"/>
        <v>3.629032258064516</v>
      </c>
      <c r="AH20" s="3">
        <f t="shared" si="97"/>
        <v>13.064516129032258</v>
      </c>
      <c r="AI20" s="3">
        <f t="shared" si="11"/>
        <v>5.844155844155844E-2</v>
      </c>
      <c r="AJ20" s="3">
        <f t="shared" si="12"/>
        <v>0.21038961038961038</v>
      </c>
    </row>
    <row r="21" spans="1:36" x14ac:dyDescent="0.2">
      <c r="A21" s="4" t="s">
        <v>118</v>
      </c>
      <c r="B21" t="s">
        <v>10</v>
      </c>
      <c r="C21" t="s">
        <v>29</v>
      </c>
      <c r="D21">
        <v>0.25</v>
      </c>
      <c r="E21">
        <v>0.9</v>
      </c>
      <c r="F21">
        <v>11</v>
      </c>
      <c r="I21">
        <v>16200</v>
      </c>
      <c r="J21">
        <v>64800</v>
      </c>
      <c r="K21">
        <v>2</v>
      </c>
      <c r="L21">
        <v>21</v>
      </c>
      <c r="M21">
        <v>90</v>
      </c>
      <c r="N21">
        <v>181</v>
      </c>
      <c r="O21">
        <v>998</v>
      </c>
      <c r="T21">
        <v>9.6</v>
      </c>
      <c r="W21" t="s">
        <v>12</v>
      </c>
      <c r="X21" s="3">
        <f t="shared" ref="X21" si="98">N21*$M21/$AK$1</f>
        <v>250.61538461538461</v>
      </c>
      <c r="Y21" s="3">
        <f t="shared" ref="Y21" si="99">O21*$M21/$AK$1</f>
        <v>1381.8461538461538</v>
      </c>
      <c r="Z21" s="3">
        <f t="shared" ref="Z21" si="100">P21*$M21/$AK$1</f>
        <v>0</v>
      </c>
      <c r="AA21" s="3">
        <f t="shared" ref="AA21" si="101">Q21*$M21/$AK$1</f>
        <v>0</v>
      </c>
      <c r="AB21" s="3">
        <f t="shared" ref="AB21" si="102">R21*$AK$1/$M21</f>
        <v>0</v>
      </c>
      <c r="AC21" s="3">
        <f t="shared" ref="AC21" si="103">S21*$AK$1/$M21</f>
        <v>0</v>
      </c>
      <c r="AD21" s="3">
        <f t="shared" ref="AD21" si="104">T21*$AK$1^2/$M21^2</f>
        <v>5.0074074074074071</v>
      </c>
      <c r="AE21" s="3">
        <f t="shared" si="13"/>
        <v>0</v>
      </c>
      <c r="AF21" s="3">
        <f t="shared" si="14"/>
        <v>0</v>
      </c>
      <c r="AG21" s="3">
        <f t="shared" ref="AG21" si="105">X21/AD21</f>
        <v>50.048930359581249</v>
      </c>
      <c r="AH21" s="3">
        <f t="shared" ref="AH21" si="106">Y21/AD21</f>
        <v>275.96040054619937</v>
      </c>
      <c r="AI21" s="3" t="e">
        <f t="shared" si="11"/>
        <v>#DIV/0!</v>
      </c>
      <c r="AJ21" s="3" t="e">
        <f t="shared" si="12"/>
        <v>#DIV/0!</v>
      </c>
    </row>
    <row r="22" spans="1:36" x14ac:dyDescent="0.2">
      <c r="A22" s="4" t="s">
        <v>117</v>
      </c>
      <c r="B22" t="s">
        <v>10</v>
      </c>
      <c r="C22" t="s">
        <v>29</v>
      </c>
      <c r="D22">
        <v>0.25</v>
      </c>
      <c r="E22">
        <v>0.9</v>
      </c>
      <c r="F22">
        <v>11</v>
      </c>
      <c r="I22">
        <v>64800</v>
      </c>
      <c r="J22">
        <v>64800</v>
      </c>
      <c r="K22">
        <v>1</v>
      </c>
      <c r="L22">
        <v>11</v>
      </c>
      <c r="M22">
        <v>90</v>
      </c>
      <c r="N22" s="3">
        <f t="shared" si="76"/>
        <v>22.5</v>
      </c>
      <c r="O22" s="3">
        <f t="shared" si="77"/>
        <v>81</v>
      </c>
      <c r="Q22">
        <v>90</v>
      </c>
      <c r="T22">
        <v>4.0999999999999996</v>
      </c>
      <c r="W22" t="s">
        <v>12</v>
      </c>
      <c r="X22" s="3">
        <f t="shared" ref="X22:X23" si="107">N22*$M22/$AK$1</f>
        <v>31.153846153846153</v>
      </c>
      <c r="Y22" s="3">
        <f t="shared" ref="Y22:Y23" si="108">O22*$M22/$AK$1</f>
        <v>112.15384615384616</v>
      </c>
      <c r="Z22" s="3">
        <f t="shared" ref="Z22:Z23" si="109">P22*$M22/$AK$1</f>
        <v>0</v>
      </c>
      <c r="AA22" s="3">
        <f t="shared" ref="AA22:AA23" si="110">Q22*$M22/$AK$1</f>
        <v>124.61538461538461</v>
      </c>
      <c r="AB22" s="3">
        <f t="shared" ref="AB22:AB23" si="111">R22*$AK$1/$M22</f>
        <v>0</v>
      </c>
      <c r="AC22" s="3">
        <f t="shared" ref="AC22:AC23" si="112">S22*$AK$1/$M22</f>
        <v>0</v>
      </c>
      <c r="AD22" s="3">
        <f t="shared" ref="AD22:AD23" si="113">T22*$AK$1^2/$M22^2</f>
        <v>2.1385802469135804</v>
      </c>
      <c r="AE22" s="3">
        <f t="shared" si="13"/>
        <v>0</v>
      </c>
      <c r="AF22" s="3">
        <f t="shared" si="14"/>
        <v>0</v>
      </c>
      <c r="AG22" s="3">
        <f t="shared" ref="AG22:AG23" si="114">X22/AD22</f>
        <v>14.567536663077144</v>
      </c>
      <c r="AH22" s="3">
        <f t="shared" ref="AH22:AH23" si="115">Y22/AD22</f>
        <v>52.44313198707772</v>
      </c>
      <c r="AI22" s="3" t="e">
        <f t="shared" si="11"/>
        <v>#DIV/0!</v>
      </c>
      <c r="AJ22" s="3" t="e">
        <f t="shared" si="12"/>
        <v>#DIV/0!</v>
      </c>
    </row>
    <row r="23" spans="1:36" x14ac:dyDescent="0.2">
      <c r="A23" s="4" t="s">
        <v>120</v>
      </c>
      <c r="B23" t="s">
        <v>10</v>
      </c>
      <c r="C23" t="s">
        <v>29</v>
      </c>
      <c r="D23">
        <v>0.25</v>
      </c>
      <c r="E23">
        <v>0.8</v>
      </c>
      <c r="F23">
        <v>5</v>
      </c>
      <c r="I23">
        <v>64800</v>
      </c>
      <c r="J23">
        <v>64800</v>
      </c>
      <c r="K23">
        <v>1</v>
      </c>
      <c r="L23">
        <v>5</v>
      </c>
      <c r="M23">
        <v>90</v>
      </c>
      <c r="N23" s="3">
        <f>544*0.25</f>
        <v>136</v>
      </c>
      <c r="O23" s="3">
        <f>697*3/4</f>
        <v>522.75</v>
      </c>
      <c r="P23">
        <v>369</v>
      </c>
      <c r="Q23">
        <v>697</v>
      </c>
      <c r="T23">
        <v>11</v>
      </c>
      <c r="W23" t="s">
        <v>12</v>
      </c>
      <c r="X23" s="3">
        <f t="shared" si="107"/>
        <v>188.30769230769232</v>
      </c>
      <c r="Y23" s="3">
        <f t="shared" si="108"/>
        <v>723.80769230769226</v>
      </c>
      <c r="Z23" s="3">
        <f t="shared" si="109"/>
        <v>510.92307692307691</v>
      </c>
      <c r="AA23" s="3">
        <f t="shared" si="110"/>
        <v>965.07692307692309</v>
      </c>
      <c r="AB23" s="3">
        <f t="shared" si="111"/>
        <v>0</v>
      </c>
      <c r="AC23" s="3">
        <f t="shared" si="112"/>
        <v>0</v>
      </c>
      <c r="AD23" s="3">
        <f t="shared" si="113"/>
        <v>5.7376543209876543</v>
      </c>
      <c r="AE23" s="3">
        <f t="shared" si="13"/>
        <v>0</v>
      </c>
      <c r="AF23" s="3">
        <f t="shared" si="14"/>
        <v>0</v>
      </c>
      <c r="AG23" s="3">
        <f t="shared" si="114"/>
        <v>32.819630074067945</v>
      </c>
      <c r="AH23" s="3">
        <f t="shared" si="115"/>
        <v>126.15045309719865</v>
      </c>
      <c r="AI23" s="3" t="e">
        <f t="shared" si="11"/>
        <v>#DIV/0!</v>
      </c>
      <c r="AJ23" s="3" t="e">
        <f t="shared" si="12"/>
        <v>#DIV/0!</v>
      </c>
    </row>
    <row r="24" spans="1:36" x14ac:dyDescent="0.2">
      <c r="A24" s="4" t="s">
        <v>119</v>
      </c>
      <c r="B24" t="s">
        <v>10</v>
      </c>
      <c r="C24" t="s">
        <v>29</v>
      </c>
      <c r="D24">
        <v>0.5</v>
      </c>
      <c r="E24">
        <v>0.5</v>
      </c>
      <c r="F24">
        <v>1</v>
      </c>
      <c r="I24">
        <v>64800</v>
      </c>
      <c r="J24">
        <v>64800</v>
      </c>
      <c r="K24">
        <v>1</v>
      </c>
      <c r="L24">
        <v>1</v>
      </c>
      <c r="M24">
        <v>90</v>
      </c>
      <c r="N24" s="3">
        <f t="shared" si="76"/>
        <v>260</v>
      </c>
      <c r="O24" s="3">
        <f t="shared" si="77"/>
        <v>260</v>
      </c>
      <c r="Q24">
        <v>520</v>
      </c>
      <c r="T24">
        <v>12.37</v>
      </c>
      <c r="W24" t="s">
        <v>12</v>
      </c>
      <c r="X24" s="3">
        <f t="shared" ref="X24" si="116">N24*$M24/$AK$1</f>
        <v>360</v>
      </c>
      <c r="Y24" s="3">
        <f t="shared" ref="Y24" si="117">O24*$M24/$AK$1</f>
        <v>360</v>
      </c>
      <c r="Z24" s="3">
        <f t="shared" ref="Z24" si="118">P24*$M24/$AK$1</f>
        <v>0</v>
      </c>
      <c r="AA24" s="3">
        <f t="shared" ref="AA24" si="119">Q24*$M24/$AK$1</f>
        <v>720</v>
      </c>
      <c r="AB24" s="3">
        <f t="shared" ref="AB24" si="120">R24*$AK$1/$M24</f>
        <v>0</v>
      </c>
      <c r="AC24" s="3">
        <f t="shared" ref="AC24" si="121">S24*$AK$1/$M24</f>
        <v>0</v>
      </c>
      <c r="AD24" s="3">
        <f t="shared" ref="AD24" si="122">T24*$AK$1^2/$M24^2</f>
        <v>6.4522530864197529</v>
      </c>
      <c r="AE24" s="3">
        <f t="shared" si="13"/>
        <v>0</v>
      </c>
      <c r="AF24" s="3">
        <f t="shared" si="14"/>
        <v>0</v>
      </c>
      <c r="AG24" s="3">
        <f t="shared" ref="AG24" si="123">X24/AD24</f>
        <v>55.794463604923152</v>
      </c>
      <c r="AH24" s="3">
        <f t="shared" ref="AH24" si="124">Y24/AD24</f>
        <v>55.794463604923152</v>
      </c>
      <c r="AI24" s="3" t="e">
        <f t="shared" si="11"/>
        <v>#DIV/0!</v>
      </c>
      <c r="AJ24" s="3" t="e">
        <f t="shared" si="12"/>
        <v>#DIV/0!</v>
      </c>
    </row>
    <row r="25" spans="1:36" x14ac:dyDescent="0.2">
      <c r="A25" t="s">
        <v>28</v>
      </c>
      <c r="B25" t="s">
        <v>10</v>
      </c>
      <c r="C25" t="s">
        <v>24</v>
      </c>
      <c r="D25">
        <v>0.5</v>
      </c>
      <c r="E25">
        <v>0.83299999999999996</v>
      </c>
      <c r="F25">
        <v>4</v>
      </c>
      <c r="I25">
        <v>648</v>
      </c>
      <c r="J25">
        <v>1944</v>
      </c>
      <c r="K25">
        <v>3</v>
      </c>
      <c r="L25">
        <v>12</v>
      </c>
      <c r="M25">
        <v>65</v>
      </c>
      <c r="N25">
        <v>54</v>
      </c>
      <c r="O25">
        <v>281</v>
      </c>
      <c r="P25">
        <v>108</v>
      </c>
      <c r="Q25">
        <v>337</v>
      </c>
      <c r="R25">
        <v>5.8</v>
      </c>
      <c r="S25">
        <v>6</v>
      </c>
      <c r="T25">
        <v>1.0229999999999999</v>
      </c>
      <c r="W25" t="s">
        <v>12</v>
      </c>
      <c r="X25" s="3">
        <f t="shared" si="0"/>
        <v>54</v>
      </c>
      <c r="Y25" s="3">
        <f t="shared" si="1"/>
        <v>281</v>
      </c>
      <c r="Z25" s="3">
        <f t="shared" si="2"/>
        <v>108</v>
      </c>
      <c r="AA25" s="3">
        <f t="shared" si="3"/>
        <v>337</v>
      </c>
      <c r="AB25" s="3">
        <f t="shared" si="4"/>
        <v>5.8</v>
      </c>
      <c r="AC25" s="3">
        <f t="shared" si="5"/>
        <v>6</v>
      </c>
      <c r="AD25" s="3">
        <f t="shared" si="6"/>
        <v>1.0229999999999999</v>
      </c>
      <c r="AE25" s="3">
        <f t="shared" si="13"/>
        <v>0</v>
      </c>
      <c r="AF25" s="3">
        <f t="shared" si="14"/>
        <v>0</v>
      </c>
      <c r="AG25" s="3">
        <f t="shared" si="9"/>
        <v>52.785923753665692</v>
      </c>
      <c r="AH25" s="3">
        <f t="shared" si="10"/>
        <v>274.68230694037146</v>
      </c>
      <c r="AI25" s="3" t="e">
        <f t="shared" si="11"/>
        <v>#DIV/0!</v>
      </c>
      <c r="AJ25" s="3" t="e">
        <f t="shared" si="12"/>
        <v>#DIV/0!</v>
      </c>
    </row>
    <row r="26" spans="1:36" x14ac:dyDescent="0.2">
      <c r="A26" t="s">
        <v>28</v>
      </c>
      <c r="B26" t="s">
        <v>10</v>
      </c>
      <c r="D26">
        <v>0.75</v>
      </c>
      <c r="E26">
        <v>0.75</v>
      </c>
      <c r="F26">
        <v>1</v>
      </c>
      <c r="I26">
        <v>9600</v>
      </c>
      <c r="J26">
        <v>9600</v>
      </c>
      <c r="K26">
        <v>1</v>
      </c>
      <c r="L26">
        <v>1</v>
      </c>
      <c r="M26">
        <v>65</v>
      </c>
      <c r="N26">
        <v>1080</v>
      </c>
      <c r="O26">
        <v>1080</v>
      </c>
      <c r="P26">
        <v>1450</v>
      </c>
      <c r="Q26">
        <v>1450</v>
      </c>
      <c r="R26">
        <v>6.6</v>
      </c>
      <c r="S26">
        <v>6.6</v>
      </c>
      <c r="T26">
        <v>0.504</v>
      </c>
      <c r="W26" t="s">
        <v>12</v>
      </c>
      <c r="X26" s="3">
        <f t="shared" si="0"/>
        <v>1080</v>
      </c>
      <c r="Y26" s="3">
        <f t="shared" si="1"/>
        <v>1080</v>
      </c>
      <c r="Z26" s="3">
        <f t="shared" si="2"/>
        <v>1450</v>
      </c>
      <c r="AA26" s="3">
        <f t="shared" si="3"/>
        <v>1450</v>
      </c>
      <c r="AB26" s="3">
        <f t="shared" si="4"/>
        <v>6.6</v>
      </c>
      <c r="AC26" s="3">
        <f t="shared" si="5"/>
        <v>6.6</v>
      </c>
      <c r="AD26" s="3">
        <f t="shared" si="6"/>
        <v>0.504</v>
      </c>
      <c r="AE26" s="3">
        <f t="shared" si="13"/>
        <v>0</v>
      </c>
      <c r="AF26" s="3">
        <f t="shared" si="14"/>
        <v>0</v>
      </c>
      <c r="AG26" s="3">
        <f t="shared" si="9"/>
        <v>2142.8571428571427</v>
      </c>
      <c r="AH26" s="3">
        <f t="shared" si="10"/>
        <v>2142.8571428571427</v>
      </c>
      <c r="AI26" s="3" t="e">
        <f t="shared" si="11"/>
        <v>#DIV/0!</v>
      </c>
      <c r="AJ26" s="3" t="e">
        <f t="shared" si="12"/>
        <v>#DIV/0!</v>
      </c>
    </row>
    <row r="27" spans="1:36" x14ac:dyDescent="0.2">
      <c r="A27" t="s">
        <v>36</v>
      </c>
      <c r="B27" t="s">
        <v>10</v>
      </c>
      <c r="C27" t="s">
        <v>15</v>
      </c>
      <c r="D27">
        <v>0.5</v>
      </c>
      <c r="E27">
        <v>0.83299999999999996</v>
      </c>
      <c r="F27">
        <v>4</v>
      </c>
      <c r="I27">
        <v>576</v>
      </c>
      <c r="J27">
        <v>2304</v>
      </c>
      <c r="K27">
        <v>19</v>
      </c>
      <c r="L27">
        <v>114</v>
      </c>
      <c r="M27">
        <v>90</v>
      </c>
      <c r="N27">
        <v>66.67</v>
      </c>
      <c r="O27">
        <v>200</v>
      </c>
      <c r="T27">
        <v>0.67900000000000005</v>
      </c>
      <c r="U27">
        <v>53</v>
      </c>
      <c r="V27">
        <v>63.2</v>
      </c>
      <c r="W27" t="s">
        <v>18</v>
      </c>
      <c r="X27" s="3">
        <f t="shared" si="0"/>
        <v>92.312307692307698</v>
      </c>
      <c r="Y27" s="3">
        <f t="shared" si="1"/>
        <v>276.92307692307691</v>
      </c>
      <c r="Z27" s="3">
        <f t="shared" si="2"/>
        <v>0</v>
      </c>
      <c r="AA27" s="3">
        <f t="shared" si="3"/>
        <v>0</v>
      </c>
      <c r="AB27" s="3">
        <f t="shared" si="4"/>
        <v>0</v>
      </c>
      <c r="AC27" s="3">
        <f t="shared" si="5"/>
        <v>0</v>
      </c>
      <c r="AD27" s="3">
        <f t="shared" si="6"/>
        <v>0.35416975308641979</v>
      </c>
      <c r="AE27" s="3">
        <f t="shared" si="13"/>
        <v>38.277777777777779</v>
      </c>
      <c r="AF27" s="3">
        <f t="shared" si="14"/>
        <v>45.644444444444446</v>
      </c>
      <c r="AG27" s="3">
        <f t="shared" si="9"/>
        <v>260.64424442756655</v>
      </c>
      <c r="AH27" s="3">
        <f t="shared" si="10"/>
        <v>781.89363860076958</v>
      </c>
      <c r="AI27" s="3">
        <f t="shared" si="11"/>
        <v>2.0224215414575686</v>
      </c>
      <c r="AJ27" s="3">
        <f t="shared" si="12"/>
        <v>6.0669612763088905</v>
      </c>
    </row>
    <row r="28" spans="1:36" x14ac:dyDescent="0.2">
      <c r="A28" t="s">
        <v>37</v>
      </c>
      <c r="B28" t="s">
        <v>10</v>
      </c>
      <c r="C28" t="s">
        <v>11</v>
      </c>
      <c r="D28">
        <v>0.5</v>
      </c>
      <c r="E28">
        <v>0.83299999999999996</v>
      </c>
      <c r="F28">
        <v>4</v>
      </c>
      <c r="I28">
        <v>576</v>
      </c>
      <c r="J28">
        <v>2304</v>
      </c>
      <c r="K28">
        <v>22</v>
      </c>
      <c r="L28">
        <v>126</v>
      </c>
      <c r="M28">
        <v>180</v>
      </c>
      <c r="N28" s="3">
        <f>O28*D28/E28</f>
        <v>100.84033613445379</v>
      </c>
      <c r="O28">
        <v>168</v>
      </c>
      <c r="T28">
        <v>10.119999999999999</v>
      </c>
      <c r="U28">
        <v>411</v>
      </c>
      <c r="V28">
        <v>856</v>
      </c>
      <c r="W28" t="s">
        <v>18</v>
      </c>
      <c r="X28" s="3">
        <f t="shared" si="0"/>
        <v>279.25016160310281</v>
      </c>
      <c r="Y28" s="3">
        <f t="shared" si="1"/>
        <v>465.23076923076923</v>
      </c>
      <c r="Z28" s="3">
        <f t="shared" si="2"/>
        <v>0</v>
      </c>
      <c r="AA28" s="3">
        <f t="shared" si="3"/>
        <v>0</v>
      </c>
      <c r="AB28" s="3">
        <f t="shared" si="4"/>
        <v>0</v>
      </c>
      <c r="AC28" s="3">
        <f t="shared" si="5"/>
        <v>0</v>
      </c>
      <c r="AD28" s="3">
        <f t="shared" si="6"/>
        <v>1.3196604938271606</v>
      </c>
      <c r="AE28" s="3">
        <f t="shared" si="13"/>
        <v>148.41666666666666</v>
      </c>
      <c r="AF28" s="3">
        <f t="shared" si="14"/>
        <v>309.11111111111109</v>
      </c>
      <c r="AG28" s="3">
        <f t="shared" si="9"/>
        <v>211.60757854715089</v>
      </c>
      <c r="AH28" s="3">
        <f t="shared" si="10"/>
        <v>352.53822585955334</v>
      </c>
      <c r="AI28" s="3">
        <f t="shared" si="11"/>
        <v>0.90339735960744982</v>
      </c>
      <c r="AJ28" s="3">
        <f t="shared" si="12"/>
        <v>1.5050600011060113</v>
      </c>
    </row>
    <row r="29" spans="1:36" x14ac:dyDescent="0.2">
      <c r="A29" t="s">
        <v>38</v>
      </c>
      <c r="B29" t="s">
        <v>10</v>
      </c>
      <c r="C29" t="s">
        <v>11</v>
      </c>
      <c r="D29">
        <v>0.5</v>
      </c>
      <c r="E29">
        <v>0.83299999999999996</v>
      </c>
      <c r="F29">
        <v>4</v>
      </c>
      <c r="I29">
        <v>576</v>
      </c>
      <c r="J29">
        <v>2304</v>
      </c>
      <c r="K29">
        <v>22</v>
      </c>
      <c r="L29">
        <v>126</v>
      </c>
      <c r="M29">
        <v>90</v>
      </c>
      <c r="N29" s="3">
        <f>Q29*D29</f>
        <v>106</v>
      </c>
      <c r="O29" s="3">
        <f>Q29*E29</f>
        <v>176.596</v>
      </c>
      <c r="Q29">
        <v>212</v>
      </c>
      <c r="T29">
        <v>6.22</v>
      </c>
      <c r="V29">
        <v>528</v>
      </c>
      <c r="W29" t="s">
        <v>18</v>
      </c>
      <c r="X29" s="3">
        <f t="shared" si="0"/>
        <v>146.76923076923077</v>
      </c>
      <c r="Y29" s="3">
        <f t="shared" si="1"/>
        <v>244.51753846153846</v>
      </c>
      <c r="Z29" s="3">
        <f t="shared" si="2"/>
        <v>0</v>
      </c>
      <c r="AA29" s="3">
        <f t="shared" si="3"/>
        <v>293.53846153846155</v>
      </c>
      <c r="AB29" s="3">
        <f t="shared" si="4"/>
        <v>0</v>
      </c>
      <c r="AC29" s="3">
        <f t="shared" si="5"/>
        <v>0</v>
      </c>
      <c r="AD29" s="3">
        <f t="shared" si="6"/>
        <v>3.2443827160493828</v>
      </c>
      <c r="AE29" s="3">
        <f t="shared" si="13"/>
        <v>0</v>
      </c>
      <c r="AF29" s="3">
        <f t="shared" si="14"/>
        <v>381.33333333333331</v>
      </c>
      <c r="AG29" s="3">
        <f t="shared" si="9"/>
        <v>45.237952367083437</v>
      </c>
      <c r="AH29" s="3">
        <f t="shared" si="10"/>
        <v>75.366428643561008</v>
      </c>
      <c r="AI29" s="3">
        <f t="shared" si="11"/>
        <v>0.384884346422808</v>
      </c>
      <c r="AJ29" s="3">
        <f t="shared" si="12"/>
        <v>0.64121732114039809</v>
      </c>
    </row>
    <row r="30" spans="1:36" x14ac:dyDescent="0.2">
      <c r="A30" t="s">
        <v>39</v>
      </c>
      <c r="B30" t="s">
        <v>10</v>
      </c>
      <c r="C30" t="s">
        <v>11</v>
      </c>
      <c r="D30">
        <v>0.5</v>
      </c>
      <c r="E30">
        <v>0.83299999999999996</v>
      </c>
      <c r="F30">
        <v>4</v>
      </c>
      <c r="I30">
        <v>576</v>
      </c>
      <c r="J30">
        <v>2304</v>
      </c>
      <c r="K30">
        <v>22</v>
      </c>
      <c r="L30">
        <v>126</v>
      </c>
      <c r="M30">
        <v>90</v>
      </c>
      <c r="N30" s="3">
        <f>O30*D30/E30</f>
        <v>600.24009603841534</v>
      </c>
      <c r="O30">
        <v>1000</v>
      </c>
      <c r="T30">
        <v>3.5</v>
      </c>
      <c r="V30">
        <v>410</v>
      </c>
      <c r="W30" t="s">
        <v>18</v>
      </c>
      <c r="X30" s="3">
        <f t="shared" si="0"/>
        <v>831.10167143780586</v>
      </c>
      <c r="Y30" s="3">
        <f t="shared" si="1"/>
        <v>1384.6153846153845</v>
      </c>
      <c r="Z30" s="3">
        <f t="shared" si="2"/>
        <v>0</v>
      </c>
      <c r="AA30" s="3">
        <f t="shared" si="3"/>
        <v>0</v>
      </c>
      <c r="AB30" s="3">
        <f t="shared" si="4"/>
        <v>0</v>
      </c>
      <c r="AC30" s="3">
        <f t="shared" si="5"/>
        <v>0</v>
      </c>
      <c r="AD30" s="3">
        <f t="shared" si="6"/>
        <v>1.8256172839506173</v>
      </c>
      <c r="AE30" s="3">
        <f t="shared" si="13"/>
        <v>0</v>
      </c>
      <c r="AF30" s="3">
        <f t="shared" si="14"/>
        <v>296.11111111111109</v>
      </c>
      <c r="AG30" s="3">
        <f t="shared" si="9"/>
        <v>455.24419534378546</v>
      </c>
      <c r="AH30" s="3">
        <f t="shared" si="10"/>
        <v>758.43682944274656</v>
      </c>
      <c r="AI30" s="3">
        <f t="shared" si="11"/>
        <v>2.8067223425666992</v>
      </c>
      <c r="AJ30" s="3">
        <f t="shared" si="12"/>
        <v>4.6759994227161208</v>
      </c>
    </row>
    <row r="31" spans="1:36" x14ac:dyDescent="0.2">
      <c r="A31" t="s">
        <v>40</v>
      </c>
      <c r="B31" t="s">
        <v>10</v>
      </c>
      <c r="D31">
        <v>0.5</v>
      </c>
      <c r="E31">
        <v>0.5</v>
      </c>
      <c r="F31">
        <v>1</v>
      </c>
      <c r="I31">
        <v>1024</v>
      </c>
      <c r="J31">
        <v>1024</v>
      </c>
      <c r="K31">
        <v>1</v>
      </c>
      <c r="L31">
        <v>1</v>
      </c>
      <c r="M31">
        <v>160</v>
      </c>
      <c r="N31" s="3">
        <f>Q31*D31</f>
        <v>500</v>
      </c>
      <c r="O31" s="3">
        <f>Q31*E31</f>
        <v>500</v>
      </c>
      <c r="Q31">
        <v>1000</v>
      </c>
      <c r="T31">
        <v>52.5</v>
      </c>
      <c r="V31">
        <v>220</v>
      </c>
      <c r="W31" t="s">
        <v>18</v>
      </c>
      <c r="X31" s="3">
        <f t="shared" si="0"/>
        <v>1230.7692307692307</v>
      </c>
      <c r="Y31" s="3">
        <f t="shared" si="1"/>
        <v>1230.7692307692307</v>
      </c>
      <c r="Z31" s="3">
        <f t="shared" si="2"/>
        <v>0</v>
      </c>
      <c r="AA31" s="3">
        <f t="shared" si="3"/>
        <v>2461.5384615384614</v>
      </c>
      <c r="AB31" s="3">
        <f t="shared" si="4"/>
        <v>0</v>
      </c>
      <c r="AC31" s="3">
        <f t="shared" si="5"/>
        <v>0</v>
      </c>
      <c r="AD31" s="3">
        <f t="shared" si="6"/>
        <v>8.66455078125</v>
      </c>
      <c r="AE31" s="3">
        <f t="shared" si="13"/>
        <v>0</v>
      </c>
      <c r="AF31" s="3">
        <f t="shared" si="14"/>
        <v>89.375</v>
      </c>
      <c r="AG31" s="3">
        <f t="shared" si="9"/>
        <v>142.04651364414678</v>
      </c>
      <c r="AH31" s="3">
        <f t="shared" si="10"/>
        <v>142.04651364414678</v>
      </c>
      <c r="AI31" s="3">
        <f t="shared" si="11"/>
        <v>13.770844540075309</v>
      </c>
      <c r="AJ31" s="3">
        <f t="shared" si="12"/>
        <v>13.770844540075309</v>
      </c>
    </row>
    <row r="32" spans="1:36" x14ac:dyDescent="0.2">
      <c r="A32" t="s">
        <v>41</v>
      </c>
      <c r="B32" t="s">
        <v>10</v>
      </c>
      <c r="C32" t="s">
        <v>11</v>
      </c>
      <c r="D32">
        <v>0.5</v>
      </c>
      <c r="E32">
        <v>0.83299999999999996</v>
      </c>
      <c r="F32">
        <v>4</v>
      </c>
      <c r="I32">
        <v>576</v>
      </c>
      <c r="J32">
        <v>2304</v>
      </c>
      <c r="K32">
        <v>22</v>
      </c>
      <c r="L32">
        <v>126</v>
      </c>
      <c r="M32">
        <v>65</v>
      </c>
      <c r="N32">
        <v>27.7</v>
      </c>
      <c r="O32">
        <v>257</v>
      </c>
      <c r="T32">
        <v>0.113</v>
      </c>
      <c r="W32" t="s">
        <v>12</v>
      </c>
      <c r="X32" s="3">
        <f t="shared" si="0"/>
        <v>27.7</v>
      </c>
      <c r="Y32" s="3">
        <f t="shared" si="1"/>
        <v>257</v>
      </c>
      <c r="Z32" s="3">
        <f t="shared" si="2"/>
        <v>0</v>
      </c>
      <c r="AA32" s="3">
        <f t="shared" si="3"/>
        <v>0</v>
      </c>
      <c r="AB32" s="3">
        <f t="shared" si="4"/>
        <v>0</v>
      </c>
      <c r="AC32" s="3">
        <f t="shared" si="5"/>
        <v>0</v>
      </c>
      <c r="AD32" s="3">
        <f t="shared" si="6"/>
        <v>0.113</v>
      </c>
      <c r="AE32" s="3">
        <f t="shared" si="13"/>
        <v>0</v>
      </c>
      <c r="AF32" s="3">
        <f t="shared" si="14"/>
        <v>0</v>
      </c>
      <c r="AG32" s="3">
        <f t="shared" si="9"/>
        <v>245.13274336283183</v>
      </c>
      <c r="AH32" s="3">
        <f t="shared" si="10"/>
        <v>2274.3362831858408</v>
      </c>
      <c r="AI32" s="3" t="e">
        <f t="shared" si="11"/>
        <v>#DIV/0!</v>
      </c>
      <c r="AJ32" s="3" t="e">
        <f t="shared" si="12"/>
        <v>#DIV/0!</v>
      </c>
    </row>
    <row r="33" spans="1:36" x14ac:dyDescent="0.2">
      <c r="A33" t="s">
        <v>42</v>
      </c>
      <c r="B33" t="s">
        <v>10</v>
      </c>
      <c r="D33">
        <v>0.5</v>
      </c>
      <c r="E33">
        <v>0.5</v>
      </c>
      <c r="F33">
        <v>1</v>
      </c>
      <c r="I33">
        <v>2304</v>
      </c>
      <c r="J33">
        <v>2304</v>
      </c>
      <c r="K33">
        <v>1</v>
      </c>
      <c r="L33">
        <v>1</v>
      </c>
      <c r="M33">
        <v>180</v>
      </c>
      <c r="N33" s="3">
        <f>O33*D33/E33</f>
        <v>106</v>
      </c>
      <c r="O33">
        <v>106</v>
      </c>
      <c r="T33">
        <v>61.2</v>
      </c>
      <c r="W33" t="s">
        <v>12</v>
      </c>
      <c r="X33" s="3">
        <f t="shared" si="0"/>
        <v>293.53846153846155</v>
      </c>
      <c r="Y33" s="3">
        <f t="shared" si="1"/>
        <v>293.53846153846155</v>
      </c>
      <c r="Z33" s="3">
        <f t="shared" si="2"/>
        <v>0</v>
      </c>
      <c r="AA33" s="3">
        <f t="shared" si="3"/>
        <v>0</v>
      </c>
      <c r="AB33" s="3">
        <f t="shared" si="4"/>
        <v>0</v>
      </c>
      <c r="AC33" s="3">
        <f t="shared" si="5"/>
        <v>0</v>
      </c>
      <c r="AD33" s="3">
        <f t="shared" si="6"/>
        <v>7.9805555555555552</v>
      </c>
      <c r="AE33" s="3">
        <f t="shared" si="13"/>
        <v>0</v>
      </c>
      <c r="AF33" s="3">
        <f t="shared" si="14"/>
        <v>0</v>
      </c>
      <c r="AG33" s="3">
        <f t="shared" si="9"/>
        <v>36.781707676243009</v>
      </c>
      <c r="AH33" s="3">
        <f t="shared" si="10"/>
        <v>36.781707676243009</v>
      </c>
      <c r="AI33" s="3" t="e">
        <f t="shared" si="11"/>
        <v>#DIV/0!</v>
      </c>
      <c r="AJ33" s="3" t="e">
        <f t="shared" si="12"/>
        <v>#DIV/0!</v>
      </c>
    </row>
    <row r="34" spans="1:36" x14ac:dyDescent="0.2">
      <c r="A34" t="s">
        <v>43</v>
      </c>
      <c r="B34" t="s">
        <v>10</v>
      </c>
      <c r="C34" t="s">
        <v>15</v>
      </c>
      <c r="D34">
        <v>0.5</v>
      </c>
      <c r="E34">
        <v>0.83299999999999996</v>
      </c>
      <c r="F34">
        <v>4</v>
      </c>
      <c r="I34">
        <v>576</v>
      </c>
      <c r="J34">
        <v>2304</v>
      </c>
      <c r="K34">
        <v>19</v>
      </c>
      <c r="L34">
        <v>114</v>
      </c>
      <c r="M34">
        <v>130</v>
      </c>
      <c r="N34">
        <v>83</v>
      </c>
      <c r="O34">
        <v>619</v>
      </c>
      <c r="R34">
        <v>3.7</v>
      </c>
      <c r="S34">
        <v>6.9</v>
      </c>
      <c r="T34">
        <v>3.8340000000000001</v>
      </c>
      <c r="W34" t="s">
        <v>12</v>
      </c>
      <c r="X34" s="3">
        <f t="shared" si="0"/>
        <v>166</v>
      </c>
      <c r="Y34" s="3">
        <f t="shared" si="1"/>
        <v>1238</v>
      </c>
      <c r="Z34" s="3">
        <f t="shared" si="2"/>
        <v>0</v>
      </c>
      <c r="AA34" s="3">
        <f t="shared" si="3"/>
        <v>0</v>
      </c>
      <c r="AB34" s="3">
        <f t="shared" si="4"/>
        <v>1.85</v>
      </c>
      <c r="AC34" s="3">
        <f t="shared" si="5"/>
        <v>3.45</v>
      </c>
      <c r="AD34" s="3">
        <f t="shared" si="6"/>
        <v>0.95850000000000002</v>
      </c>
      <c r="AE34" s="3">
        <f t="shared" si="13"/>
        <v>0</v>
      </c>
      <c r="AF34" s="3">
        <f t="shared" si="14"/>
        <v>0</v>
      </c>
      <c r="AG34" s="3">
        <f t="shared" si="9"/>
        <v>173.18727177882107</v>
      </c>
      <c r="AH34" s="3">
        <f t="shared" si="10"/>
        <v>1291.6014606155452</v>
      </c>
      <c r="AI34" s="3" t="e">
        <f t="shared" si="11"/>
        <v>#DIV/0!</v>
      </c>
      <c r="AJ34" s="3" t="e">
        <f t="shared" si="12"/>
        <v>#DIV/0!</v>
      </c>
    </row>
    <row r="35" spans="1:36" x14ac:dyDescent="0.2">
      <c r="A35" t="s">
        <v>44</v>
      </c>
      <c r="B35" t="s">
        <v>10</v>
      </c>
      <c r="C35" t="s">
        <v>15</v>
      </c>
      <c r="D35">
        <v>0.5</v>
      </c>
      <c r="E35">
        <v>0.5</v>
      </c>
      <c r="F35">
        <v>1</v>
      </c>
      <c r="I35">
        <v>576</v>
      </c>
      <c r="J35">
        <v>2304</v>
      </c>
      <c r="K35">
        <v>19</v>
      </c>
      <c r="L35">
        <v>19</v>
      </c>
      <c r="M35">
        <v>130</v>
      </c>
      <c r="N35" s="3">
        <f>O35*D35/E35</f>
        <v>30.3</v>
      </c>
      <c r="O35">
        <v>30.3</v>
      </c>
      <c r="T35">
        <v>4.45</v>
      </c>
      <c r="V35">
        <v>52.3</v>
      </c>
      <c r="W35" t="s">
        <v>16</v>
      </c>
      <c r="X35" s="3">
        <f t="shared" si="0"/>
        <v>60.6</v>
      </c>
      <c r="Y35" s="3">
        <f t="shared" si="1"/>
        <v>60.6</v>
      </c>
      <c r="Z35" s="3">
        <f t="shared" si="2"/>
        <v>0</v>
      </c>
      <c r="AA35" s="3">
        <f t="shared" si="3"/>
        <v>0</v>
      </c>
      <c r="AB35" s="3">
        <f t="shared" si="4"/>
        <v>0</v>
      </c>
      <c r="AC35" s="3">
        <f t="shared" si="5"/>
        <v>0</v>
      </c>
      <c r="AD35" s="3">
        <f t="shared" si="6"/>
        <v>1.1125</v>
      </c>
      <c r="AE35" s="3">
        <f t="shared" si="13"/>
        <v>0</v>
      </c>
      <c r="AF35" s="3">
        <f t="shared" si="14"/>
        <v>26.15</v>
      </c>
      <c r="AG35" s="3">
        <f t="shared" si="9"/>
        <v>54.471910112359552</v>
      </c>
      <c r="AH35" s="3">
        <f t="shared" si="10"/>
        <v>54.471910112359552</v>
      </c>
      <c r="AI35" s="3">
        <f t="shared" si="11"/>
        <v>2.3173996175908225</v>
      </c>
      <c r="AJ35" s="3">
        <f t="shared" si="12"/>
        <v>2.3173996175908225</v>
      </c>
    </row>
    <row r="36" spans="1:36" x14ac:dyDescent="0.2">
      <c r="A36" t="s">
        <v>45</v>
      </c>
      <c r="B36" t="s">
        <v>10</v>
      </c>
      <c r="D36">
        <v>0.5</v>
      </c>
      <c r="E36">
        <v>0.5</v>
      </c>
      <c r="F36">
        <v>1</v>
      </c>
      <c r="I36">
        <v>1024</v>
      </c>
      <c r="J36">
        <v>1024</v>
      </c>
      <c r="K36">
        <v>1</v>
      </c>
      <c r="L36">
        <v>1</v>
      </c>
      <c r="M36">
        <v>160</v>
      </c>
      <c r="N36" s="3">
        <f t="shared" ref="N36:N53" si="125">Q36*D36</f>
        <v>500</v>
      </c>
      <c r="O36" s="3">
        <f t="shared" ref="O36:O53" si="126">Q36*E36</f>
        <v>500</v>
      </c>
      <c r="Q36">
        <v>1000</v>
      </c>
      <c r="T36">
        <v>52.5</v>
      </c>
      <c r="V36">
        <v>690</v>
      </c>
      <c r="W36" t="s">
        <v>18</v>
      </c>
      <c r="X36" s="3">
        <f t="shared" si="0"/>
        <v>1230.7692307692307</v>
      </c>
      <c r="Y36" s="3">
        <f t="shared" si="1"/>
        <v>1230.7692307692307</v>
      </c>
      <c r="Z36" s="3">
        <f t="shared" si="2"/>
        <v>0</v>
      </c>
      <c r="AA36" s="3">
        <f t="shared" si="3"/>
        <v>2461.5384615384614</v>
      </c>
      <c r="AB36" s="3">
        <f t="shared" si="4"/>
        <v>0</v>
      </c>
      <c r="AC36" s="3">
        <f t="shared" si="5"/>
        <v>0</v>
      </c>
      <c r="AD36" s="3">
        <f t="shared" si="6"/>
        <v>8.66455078125</v>
      </c>
      <c r="AE36" s="3">
        <f t="shared" si="13"/>
        <v>0</v>
      </c>
      <c r="AF36" s="3">
        <f t="shared" si="14"/>
        <v>280.3125</v>
      </c>
      <c r="AG36" s="3">
        <f t="shared" si="9"/>
        <v>142.04651364414678</v>
      </c>
      <c r="AH36" s="3">
        <f t="shared" si="10"/>
        <v>142.04651364414678</v>
      </c>
      <c r="AI36" s="3">
        <f t="shared" si="11"/>
        <v>4.3907040562558954</v>
      </c>
      <c r="AJ36" s="3">
        <f t="shared" si="12"/>
        <v>4.3907040562558954</v>
      </c>
    </row>
    <row r="37" spans="1:36" x14ac:dyDescent="0.2">
      <c r="A37" t="s">
        <v>48</v>
      </c>
      <c r="B37" t="s">
        <v>10</v>
      </c>
      <c r="D37">
        <v>0.5</v>
      </c>
      <c r="E37">
        <v>0.5</v>
      </c>
      <c r="F37">
        <v>1</v>
      </c>
      <c r="I37">
        <v>96</v>
      </c>
      <c r="J37">
        <v>96</v>
      </c>
      <c r="K37">
        <v>1</v>
      </c>
      <c r="L37">
        <v>1</v>
      </c>
      <c r="M37">
        <v>28</v>
      </c>
      <c r="N37" s="3">
        <f t="shared" si="125"/>
        <v>398.5</v>
      </c>
      <c r="O37" s="3">
        <f t="shared" si="126"/>
        <v>398.5</v>
      </c>
      <c r="Q37">
        <v>797</v>
      </c>
      <c r="T37">
        <v>0.06</v>
      </c>
      <c r="V37" s="3">
        <f>394/J37*Q37/1000</f>
        <v>3.2710208333333335</v>
      </c>
      <c r="W37" t="s">
        <v>18</v>
      </c>
      <c r="X37" s="3">
        <f t="shared" si="0"/>
        <v>171.66153846153847</v>
      </c>
      <c r="Y37" s="3">
        <f t="shared" si="1"/>
        <v>171.66153846153847</v>
      </c>
      <c r="Z37" s="3">
        <f t="shared" si="2"/>
        <v>0</v>
      </c>
      <c r="AA37" s="3">
        <f t="shared" si="3"/>
        <v>343.32307692307694</v>
      </c>
      <c r="AB37" s="3">
        <f t="shared" si="4"/>
        <v>0</v>
      </c>
      <c r="AC37" s="3">
        <f t="shared" si="5"/>
        <v>0</v>
      </c>
      <c r="AD37" s="3">
        <f t="shared" si="6"/>
        <v>0.32334183673469385</v>
      </c>
      <c r="AE37" s="3">
        <f t="shared" si="13"/>
        <v>0</v>
      </c>
      <c r="AF37" s="3">
        <f t="shared" si="14"/>
        <v>7.5934412202380956</v>
      </c>
      <c r="AG37" s="3">
        <f t="shared" si="9"/>
        <v>530.89801244120781</v>
      </c>
      <c r="AH37" s="3">
        <f t="shared" si="10"/>
        <v>530.89801244120781</v>
      </c>
      <c r="AI37" s="3">
        <f t="shared" si="11"/>
        <v>22.606553930255608</v>
      </c>
      <c r="AJ37" s="3">
        <f t="shared" si="12"/>
        <v>22.606553930255608</v>
      </c>
    </row>
    <row r="38" spans="1:36" x14ac:dyDescent="0.2">
      <c r="A38" t="s">
        <v>48</v>
      </c>
      <c r="B38" t="s">
        <v>10</v>
      </c>
      <c r="D38">
        <v>0.5</v>
      </c>
      <c r="E38">
        <v>0.5</v>
      </c>
      <c r="F38">
        <v>1</v>
      </c>
      <c r="I38">
        <v>96</v>
      </c>
      <c r="J38">
        <v>96</v>
      </c>
      <c r="K38">
        <v>1</v>
      </c>
      <c r="L38">
        <v>1</v>
      </c>
      <c r="M38">
        <v>28</v>
      </c>
      <c r="N38" s="3">
        <f t="shared" si="125"/>
        <v>356.5</v>
      </c>
      <c r="O38" s="3">
        <f t="shared" si="126"/>
        <v>356.5</v>
      </c>
      <c r="Q38">
        <v>713</v>
      </c>
      <c r="T38">
        <v>7.0000000000000007E-2</v>
      </c>
      <c r="V38" s="3">
        <f>551/J38*Q38/1000</f>
        <v>4.0923229166666664</v>
      </c>
      <c r="W38" t="s">
        <v>18</v>
      </c>
      <c r="X38" s="3">
        <f t="shared" si="0"/>
        <v>153.56923076923076</v>
      </c>
      <c r="Y38" s="3">
        <f t="shared" si="1"/>
        <v>153.56923076923076</v>
      </c>
      <c r="Z38" s="3">
        <f t="shared" si="2"/>
        <v>0</v>
      </c>
      <c r="AA38" s="3">
        <f t="shared" si="3"/>
        <v>307.13846153846151</v>
      </c>
      <c r="AB38" s="3">
        <f t="shared" si="4"/>
        <v>0</v>
      </c>
      <c r="AC38" s="3">
        <f t="shared" si="5"/>
        <v>0</v>
      </c>
      <c r="AD38" s="3">
        <f t="shared" si="6"/>
        <v>0.37723214285714285</v>
      </c>
      <c r="AE38" s="3">
        <f t="shared" si="13"/>
        <v>0</v>
      </c>
      <c r="AF38" s="3">
        <f t="shared" si="14"/>
        <v>9.5000353422619046</v>
      </c>
      <c r="AG38" s="3">
        <f t="shared" si="9"/>
        <v>407.0947655894401</v>
      </c>
      <c r="AH38" s="3">
        <f t="shared" si="10"/>
        <v>407.0947655894401</v>
      </c>
      <c r="AI38" s="3">
        <f t="shared" si="11"/>
        <v>16.165122048131959</v>
      </c>
      <c r="AJ38" s="3">
        <f t="shared" si="12"/>
        <v>16.165122048131959</v>
      </c>
    </row>
    <row r="39" spans="1:36" x14ac:dyDescent="0.2">
      <c r="A39" t="s">
        <v>48</v>
      </c>
      <c r="B39" t="s">
        <v>10</v>
      </c>
      <c r="D39">
        <v>0.5</v>
      </c>
      <c r="E39">
        <v>0.5</v>
      </c>
      <c r="F39">
        <v>1</v>
      </c>
      <c r="I39">
        <v>96</v>
      </c>
      <c r="J39">
        <v>96</v>
      </c>
      <c r="K39">
        <v>1</v>
      </c>
      <c r="L39">
        <v>1</v>
      </c>
      <c r="M39">
        <v>28</v>
      </c>
      <c r="N39" s="3">
        <f t="shared" si="125"/>
        <v>368.5</v>
      </c>
      <c r="O39" s="3">
        <f t="shared" si="126"/>
        <v>368.5</v>
      </c>
      <c r="Q39">
        <v>737</v>
      </c>
      <c r="T39">
        <v>0.89</v>
      </c>
      <c r="V39" s="3">
        <f>533/J39*Q39/1000</f>
        <v>4.0918854166666669</v>
      </c>
      <c r="W39" t="s">
        <v>18</v>
      </c>
      <c r="X39" s="3">
        <f t="shared" si="0"/>
        <v>158.73846153846154</v>
      </c>
      <c r="Y39" s="3">
        <f t="shared" si="1"/>
        <v>158.73846153846154</v>
      </c>
      <c r="Z39" s="3">
        <f t="shared" si="2"/>
        <v>0</v>
      </c>
      <c r="AA39" s="3">
        <f t="shared" si="3"/>
        <v>317.47692307692307</v>
      </c>
      <c r="AB39" s="3">
        <f t="shared" si="4"/>
        <v>0</v>
      </c>
      <c r="AC39" s="3">
        <f t="shared" si="5"/>
        <v>0</v>
      </c>
      <c r="AD39" s="3">
        <f t="shared" si="6"/>
        <v>4.7962372448979593</v>
      </c>
      <c r="AE39" s="3">
        <f t="shared" si="13"/>
        <v>0</v>
      </c>
      <c r="AF39" s="3">
        <f t="shared" si="14"/>
        <v>9.4990197172619055</v>
      </c>
      <c r="AG39" s="3">
        <f t="shared" si="9"/>
        <v>33.096457375481378</v>
      </c>
      <c r="AH39" s="3">
        <f t="shared" si="10"/>
        <v>33.096457375481378</v>
      </c>
      <c r="AI39" s="3">
        <f t="shared" si="11"/>
        <v>16.711036113547298</v>
      </c>
      <c r="AJ39" s="3">
        <f t="shared" si="12"/>
        <v>16.711036113547298</v>
      </c>
    </row>
    <row r="40" spans="1:36" x14ac:dyDescent="0.2">
      <c r="A40" t="s">
        <v>48</v>
      </c>
      <c r="B40" t="s">
        <v>10</v>
      </c>
      <c r="D40">
        <v>0.5</v>
      </c>
      <c r="E40">
        <v>0.5</v>
      </c>
      <c r="F40">
        <v>1</v>
      </c>
      <c r="I40">
        <v>96</v>
      </c>
      <c r="J40">
        <v>96</v>
      </c>
      <c r="K40">
        <v>1</v>
      </c>
      <c r="L40">
        <v>1</v>
      </c>
      <c r="M40">
        <v>28</v>
      </c>
      <c r="N40" s="3">
        <f t="shared" si="125"/>
        <v>285</v>
      </c>
      <c r="O40" s="3">
        <f t="shared" si="126"/>
        <v>285</v>
      </c>
      <c r="Q40">
        <v>570</v>
      </c>
      <c r="T40">
        <v>7.0000000000000007E-2</v>
      </c>
      <c r="V40" s="3">
        <f>690/J40*Q40/1000</f>
        <v>4.0968749999999998</v>
      </c>
      <c r="W40" t="s">
        <v>18</v>
      </c>
      <c r="X40" s="3">
        <f t="shared" si="0"/>
        <v>122.76923076923077</v>
      </c>
      <c r="Y40" s="3">
        <f t="shared" si="1"/>
        <v>122.76923076923077</v>
      </c>
      <c r="Z40" s="3">
        <f t="shared" si="2"/>
        <v>0</v>
      </c>
      <c r="AA40" s="3">
        <f t="shared" si="3"/>
        <v>245.53846153846155</v>
      </c>
      <c r="AB40" s="3">
        <f t="shared" si="4"/>
        <v>0</v>
      </c>
      <c r="AC40" s="3">
        <f t="shared" si="5"/>
        <v>0</v>
      </c>
      <c r="AD40" s="3">
        <f t="shared" si="6"/>
        <v>0.37723214285714285</v>
      </c>
      <c r="AE40" s="3">
        <f t="shared" si="13"/>
        <v>0</v>
      </c>
      <c r="AF40" s="3">
        <f t="shared" si="14"/>
        <v>9.5106026785714288</v>
      </c>
      <c r="AG40" s="3">
        <f t="shared" si="9"/>
        <v>325.44742831133368</v>
      </c>
      <c r="AH40" s="3">
        <f t="shared" si="10"/>
        <v>325.44742831133368</v>
      </c>
      <c r="AI40" s="3">
        <f t="shared" si="11"/>
        <v>12.908669925392333</v>
      </c>
      <c r="AJ40" s="3">
        <f t="shared" si="12"/>
        <v>12.908669925392333</v>
      </c>
    </row>
    <row r="41" spans="1:36" x14ac:dyDescent="0.2">
      <c r="A41" t="s">
        <v>48</v>
      </c>
      <c r="B41" t="s">
        <v>10</v>
      </c>
      <c r="D41">
        <v>0.5</v>
      </c>
      <c r="E41">
        <v>0.5</v>
      </c>
      <c r="F41">
        <v>1</v>
      </c>
      <c r="I41">
        <v>96</v>
      </c>
      <c r="J41">
        <v>96</v>
      </c>
      <c r="K41">
        <v>1</v>
      </c>
      <c r="L41">
        <v>1</v>
      </c>
      <c r="M41">
        <v>28</v>
      </c>
      <c r="N41" s="3">
        <f t="shared" si="125"/>
        <v>356</v>
      </c>
      <c r="O41" s="3">
        <f t="shared" si="126"/>
        <v>356</v>
      </c>
      <c r="Q41">
        <v>712</v>
      </c>
      <c r="T41">
        <v>3.52</v>
      </c>
      <c r="V41" s="3">
        <f>552/J41*Q41/1000</f>
        <v>4.0940000000000003</v>
      </c>
      <c r="W41" t="s">
        <v>18</v>
      </c>
      <c r="X41" s="3">
        <f t="shared" si="0"/>
        <v>153.35384615384615</v>
      </c>
      <c r="Y41" s="3">
        <f t="shared" si="1"/>
        <v>153.35384615384615</v>
      </c>
      <c r="Z41" s="3">
        <f t="shared" si="2"/>
        <v>0</v>
      </c>
      <c r="AA41" s="3">
        <f t="shared" si="3"/>
        <v>306.7076923076923</v>
      </c>
      <c r="AB41" s="3">
        <f t="shared" si="4"/>
        <v>0</v>
      </c>
      <c r="AC41" s="3">
        <f t="shared" si="5"/>
        <v>0</v>
      </c>
      <c r="AD41" s="3">
        <f t="shared" si="6"/>
        <v>18.969387755102041</v>
      </c>
      <c r="AE41" s="3">
        <f t="shared" si="13"/>
        <v>0</v>
      </c>
      <c r="AF41" s="3">
        <f t="shared" si="14"/>
        <v>9.5039285714285722</v>
      </c>
      <c r="AG41" s="3">
        <f t="shared" si="9"/>
        <v>8.0842802168245953</v>
      </c>
      <c r="AH41" s="3">
        <f t="shared" si="10"/>
        <v>8.0842802168245953</v>
      </c>
      <c r="AI41" s="3">
        <f t="shared" si="11"/>
        <v>16.135837406740414</v>
      </c>
      <c r="AJ41" s="3">
        <f t="shared" si="12"/>
        <v>16.135837406740414</v>
      </c>
    </row>
    <row r="42" spans="1:36" x14ac:dyDescent="0.2">
      <c r="A42" t="s">
        <v>48</v>
      </c>
      <c r="B42" t="s">
        <v>10</v>
      </c>
      <c r="D42">
        <v>0.5</v>
      </c>
      <c r="E42">
        <v>0.5</v>
      </c>
      <c r="F42">
        <v>1</v>
      </c>
      <c r="I42">
        <v>96</v>
      </c>
      <c r="J42">
        <v>96</v>
      </c>
      <c r="K42">
        <v>1</v>
      </c>
      <c r="L42">
        <v>1</v>
      </c>
      <c r="M42">
        <v>28</v>
      </c>
      <c r="N42" s="3">
        <f t="shared" si="125"/>
        <v>43</v>
      </c>
      <c r="O42" s="3">
        <f t="shared" si="126"/>
        <v>43</v>
      </c>
      <c r="Q42">
        <v>86</v>
      </c>
      <c r="T42">
        <v>7.0000000000000007E-2</v>
      </c>
      <c r="V42" s="3">
        <f>4574/J42*Q42/1000</f>
        <v>4.0975416666666673</v>
      </c>
      <c r="W42" t="s">
        <v>18</v>
      </c>
      <c r="X42" s="3">
        <f t="shared" si="0"/>
        <v>18.523076923076925</v>
      </c>
      <c r="Y42" s="3">
        <f t="shared" si="1"/>
        <v>18.523076923076925</v>
      </c>
      <c r="Z42" s="3">
        <f t="shared" si="2"/>
        <v>0</v>
      </c>
      <c r="AA42" s="3">
        <f t="shared" si="3"/>
        <v>37.04615384615385</v>
      </c>
      <c r="AB42" s="3">
        <f t="shared" si="4"/>
        <v>0</v>
      </c>
      <c r="AC42" s="3">
        <f t="shared" si="5"/>
        <v>0</v>
      </c>
      <c r="AD42" s="3">
        <f t="shared" si="6"/>
        <v>0.37723214285714285</v>
      </c>
      <c r="AE42" s="3">
        <f t="shared" si="13"/>
        <v>0</v>
      </c>
      <c r="AF42" s="3">
        <f t="shared" si="14"/>
        <v>9.5121502976190477</v>
      </c>
      <c r="AG42" s="3">
        <f t="shared" si="9"/>
        <v>49.10259444697315</v>
      </c>
      <c r="AH42" s="3">
        <f t="shared" si="10"/>
        <v>49.10259444697315</v>
      </c>
      <c r="AI42" s="3">
        <f t="shared" si="11"/>
        <v>1.9473070066726521</v>
      </c>
      <c r="AJ42" s="3">
        <f t="shared" si="12"/>
        <v>1.9473070066726521</v>
      </c>
    </row>
    <row r="43" spans="1:36" x14ac:dyDescent="0.2">
      <c r="A43" t="s">
        <v>48</v>
      </c>
      <c r="B43" t="s">
        <v>10</v>
      </c>
      <c r="D43">
        <v>0.5</v>
      </c>
      <c r="E43">
        <v>0.5</v>
      </c>
      <c r="F43">
        <v>1</v>
      </c>
      <c r="I43" s="2">
        <v>128</v>
      </c>
      <c r="J43" s="2">
        <v>128</v>
      </c>
      <c r="K43">
        <v>1</v>
      </c>
      <c r="L43">
        <v>1</v>
      </c>
      <c r="M43">
        <v>28</v>
      </c>
      <c r="N43" s="3">
        <f t="shared" si="125"/>
        <v>210</v>
      </c>
      <c r="O43" s="3">
        <f t="shared" si="126"/>
        <v>210</v>
      </c>
      <c r="Q43">
        <v>420</v>
      </c>
      <c r="T43">
        <v>0.11</v>
      </c>
      <c r="V43" s="3">
        <f>2020/J43*Q43/1000</f>
        <v>6.6281249999999998</v>
      </c>
      <c r="W43" t="s">
        <v>18</v>
      </c>
      <c r="X43" s="3">
        <f t="shared" si="0"/>
        <v>90.461538461538467</v>
      </c>
      <c r="Y43" s="3">
        <f t="shared" si="1"/>
        <v>90.461538461538467</v>
      </c>
      <c r="Z43" s="3">
        <f t="shared" si="2"/>
        <v>0</v>
      </c>
      <c r="AA43" s="3">
        <f t="shared" si="3"/>
        <v>180.92307692307693</v>
      </c>
      <c r="AB43" s="3">
        <f t="shared" si="4"/>
        <v>0</v>
      </c>
      <c r="AC43" s="3">
        <f t="shared" si="5"/>
        <v>0</v>
      </c>
      <c r="AD43" s="3">
        <f t="shared" si="6"/>
        <v>0.59279336734693877</v>
      </c>
      <c r="AE43" s="3">
        <f t="shared" si="13"/>
        <v>0</v>
      </c>
      <c r="AF43" s="3">
        <f t="shared" si="14"/>
        <v>15.38671875</v>
      </c>
      <c r="AG43" s="3">
        <f t="shared" si="9"/>
        <v>152.60214341871148</v>
      </c>
      <c r="AH43" s="3">
        <f t="shared" si="10"/>
        <v>152.60214341871148</v>
      </c>
      <c r="AI43" s="3">
        <f t="shared" si="11"/>
        <v>5.8791962036440335</v>
      </c>
      <c r="AJ43" s="3">
        <f t="shared" si="12"/>
        <v>5.8791962036440335</v>
      </c>
    </row>
    <row r="44" spans="1:36" x14ac:dyDescent="0.2">
      <c r="A44" t="s">
        <v>48</v>
      </c>
      <c r="B44" t="s">
        <v>10</v>
      </c>
      <c r="D44">
        <v>0.5</v>
      </c>
      <c r="E44">
        <v>0.5</v>
      </c>
      <c r="F44">
        <v>1</v>
      </c>
      <c r="I44" s="2">
        <v>128</v>
      </c>
      <c r="J44" s="2">
        <v>128</v>
      </c>
      <c r="K44">
        <v>1</v>
      </c>
      <c r="L44">
        <v>1</v>
      </c>
      <c r="M44">
        <v>28</v>
      </c>
      <c r="N44" s="3">
        <f t="shared" si="125"/>
        <v>194</v>
      </c>
      <c r="O44" s="3">
        <f t="shared" si="126"/>
        <v>194</v>
      </c>
      <c r="Q44">
        <v>388</v>
      </c>
      <c r="T44">
        <v>0.13</v>
      </c>
      <c r="V44" s="3">
        <f>2449/J44*Q44/1000</f>
        <v>7.4235312499999999</v>
      </c>
      <c r="W44" t="s">
        <v>18</v>
      </c>
      <c r="X44" s="3">
        <f t="shared" si="0"/>
        <v>83.569230769230771</v>
      </c>
      <c r="Y44" s="3">
        <f t="shared" si="1"/>
        <v>83.569230769230771</v>
      </c>
      <c r="Z44" s="3">
        <f t="shared" si="2"/>
        <v>0</v>
      </c>
      <c r="AA44" s="3">
        <f t="shared" si="3"/>
        <v>167.13846153846154</v>
      </c>
      <c r="AB44" s="3">
        <f t="shared" si="4"/>
        <v>0</v>
      </c>
      <c r="AC44" s="3">
        <f t="shared" si="5"/>
        <v>0</v>
      </c>
      <c r="AD44" s="3">
        <f t="shared" si="6"/>
        <v>0.70057397959183676</v>
      </c>
      <c r="AE44" s="3">
        <f t="shared" si="13"/>
        <v>0</v>
      </c>
      <c r="AF44" s="3">
        <f t="shared" si="14"/>
        <v>17.233197544642856</v>
      </c>
      <c r="AG44" s="3">
        <f t="shared" si="9"/>
        <v>119.28680368334442</v>
      </c>
      <c r="AH44" s="3">
        <f t="shared" si="10"/>
        <v>119.28680368334442</v>
      </c>
      <c r="AI44" s="3">
        <f t="shared" si="11"/>
        <v>4.8493165910007958</v>
      </c>
      <c r="AJ44" s="3">
        <f t="shared" si="12"/>
        <v>4.8493165910007958</v>
      </c>
    </row>
    <row r="45" spans="1:36" x14ac:dyDescent="0.2">
      <c r="A45" t="s">
        <v>48</v>
      </c>
      <c r="B45" t="s">
        <v>10</v>
      </c>
      <c r="D45">
        <v>0.5</v>
      </c>
      <c r="E45">
        <v>0.5</v>
      </c>
      <c r="F45">
        <v>1</v>
      </c>
      <c r="I45" s="2">
        <v>128</v>
      </c>
      <c r="J45" s="2">
        <v>128</v>
      </c>
      <c r="K45">
        <v>1</v>
      </c>
      <c r="L45">
        <v>1</v>
      </c>
      <c r="M45">
        <v>28</v>
      </c>
      <c r="N45" s="3">
        <f t="shared" si="125"/>
        <v>195.5</v>
      </c>
      <c r="O45" s="3">
        <f t="shared" si="126"/>
        <v>195.5</v>
      </c>
      <c r="Q45">
        <v>391</v>
      </c>
      <c r="T45">
        <v>1.82</v>
      </c>
      <c r="V45" s="3">
        <f>2431/J45*Q45/1000</f>
        <v>7.4259453124999997</v>
      </c>
      <c r="W45" t="s">
        <v>18</v>
      </c>
      <c r="X45" s="3">
        <f t="shared" si="0"/>
        <v>84.215384615384622</v>
      </c>
      <c r="Y45" s="3">
        <f t="shared" si="1"/>
        <v>84.215384615384622</v>
      </c>
      <c r="Z45" s="3">
        <f t="shared" si="2"/>
        <v>0</v>
      </c>
      <c r="AA45" s="3">
        <f t="shared" si="3"/>
        <v>168.43076923076924</v>
      </c>
      <c r="AB45" s="3">
        <f t="shared" si="4"/>
        <v>0</v>
      </c>
      <c r="AC45" s="3">
        <f t="shared" si="5"/>
        <v>0</v>
      </c>
      <c r="AD45" s="3">
        <f t="shared" si="6"/>
        <v>9.8080357142857135</v>
      </c>
      <c r="AE45" s="3">
        <f t="shared" si="13"/>
        <v>0</v>
      </c>
      <c r="AF45" s="3">
        <f t="shared" si="14"/>
        <v>17.238801618303572</v>
      </c>
      <c r="AG45" s="3">
        <f t="shared" si="9"/>
        <v>8.5863660235986146</v>
      </c>
      <c r="AH45" s="3">
        <f t="shared" si="10"/>
        <v>8.5863660235986146</v>
      </c>
      <c r="AI45" s="3">
        <f t="shared" si="11"/>
        <v>4.8852226784701553</v>
      </c>
      <c r="AJ45" s="3">
        <f t="shared" si="12"/>
        <v>4.8852226784701553</v>
      </c>
    </row>
    <row r="46" spans="1:36" x14ac:dyDescent="0.2">
      <c r="A46" t="s">
        <v>48</v>
      </c>
      <c r="B46" t="s">
        <v>10</v>
      </c>
      <c r="D46">
        <v>0.5</v>
      </c>
      <c r="E46">
        <v>0.5</v>
      </c>
      <c r="F46">
        <v>1</v>
      </c>
      <c r="I46" s="2">
        <v>128</v>
      </c>
      <c r="J46" s="2">
        <v>128</v>
      </c>
      <c r="K46">
        <v>1</v>
      </c>
      <c r="L46">
        <v>1</v>
      </c>
      <c r="M46">
        <v>28</v>
      </c>
      <c r="N46" s="3">
        <f t="shared" si="125"/>
        <v>182</v>
      </c>
      <c r="O46" s="3">
        <f t="shared" si="126"/>
        <v>182</v>
      </c>
      <c r="Q46">
        <v>364</v>
      </c>
      <c r="T46">
        <v>0.13</v>
      </c>
      <c r="V46" s="3">
        <f>2614/J46*Q46/1000</f>
        <v>7.4335624999999999</v>
      </c>
      <c r="W46" t="s">
        <v>18</v>
      </c>
      <c r="X46" s="3">
        <f t="shared" si="0"/>
        <v>78.400000000000006</v>
      </c>
      <c r="Y46" s="3">
        <f t="shared" si="1"/>
        <v>78.400000000000006</v>
      </c>
      <c r="Z46" s="3">
        <f t="shared" si="2"/>
        <v>0</v>
      </c>
      <c r="AA46" s="3">
        <f t="shared" si="3"/>
        <v>156.80000000000001</v>
      </c>
      <c r="AB46" s="3">
        <f t="shared" si="4"/>
        <v>0</v>
      </c>
      <c r="AC46" s="3">
        <f t="shared" si="5"/>
        <v>0</v>
      </c>
      <c r="AD46" s="3">
        <f t="shared" si="6"/>
        <v>0.70057397959183676</v>
      </c>
      <c r="AE46" s="3">
        <f t="shared" si="13"/>
        <v>0</v>
      </c>
      <c r="AF46" s="3">
        <f t="shared" si="14"/>
        <v>17.256484374999999</v>
      </c>
      <c r="AG46" s="3">
        <f t="shared" si="9"/>
        <v>111.90823850705507</v>
      </c>
      <c r="AH46" s="3">
        <f t="shared" si="10"/>
        <v>111.90823850705507</v>
      </c>
      <c r="AI46" s="3">
        <f t="shared" si="11"/>
        <v>4.5432197136040351</v>
      </c>
      <c r="AJ46" s="3">
        <f t="shared" si="12"/>
        <v>4.5432197136040351</v>
      </c>
    </row>
    <row r="47" spans="1:36" x14ac:dyDescent="0.2">
      <c r="A47" t="s">
        <v>48</v>
      </c>
      <c r="B47" t="s">
        <v>10</v>
      </c>
      <c r="D47">
        <v>0.5</v>
      </c>
      <c r="E47">
        <v>0.5</v>
      </c>
      <c r="F47">
        <v>1</v>
      </c>
      <c r="I47" s="2">
        <v>128</v>
      </c>
      <c r="J47" s="2">
        <v>128</v>
      </c>
      <c r="K47">
        <v>1</v>
      </c>
      <c r="L47">
        <v>1</v>
      </c>
      <c r="M47">
        <v>28</v>
      </c>
      <c r="N47" s="3">
        <f t="shared" si="125"/>
        <v>191</v>
      </c>
      <c r="O47" s="3">
        <f t="shared" si="126"/>
        <v>191</v>
      </c>
      <c r="Q47">
        <v>382</v>
      </c>
      <c r="T47">
        <v>7.24</v>
      </c>
      <c r="V47" s="3">
        <f>2492/J47*Q47/1000</f>
        <v>7.4370624999999997</v>
      </c>
      <c r="W47" t="s">
        <v>18</v>
      </c>
      <c r="X47" s="3">
        <f t="shared" si="0"/>
        <v>82.276923076923083</v>
      </c>
      <c r="Y47" s="3">
        <f t="shared" si="1"/>
        <v>82.276923076923083</v>
      </c>
      <c r="Z47" s="3">
        <f t="shared" si="2"/>
        <v>0</v>
      </c>
      <c r="AA47" s="3">
        <f t="shared" si="3"/>
        <v>164.55384615384617</v>
      </c>
      <c r="AB47" s="3">
        <f t="shared" si="4"/>
        <v>0</v>
      </c>
      <c r="AC47" s="3">
        <f t="shared" si="5"/>
        <v>0</v>
      </c>
      <c r="AD47" s="3">
        <f t="shared" si="6"/>
        <v>39.016581632653065</v>
      </c>
      <c r="AE47" s="3">
        <f t="shared" si="13"/>
        <v>0</v>
      </c>
      <c r="AF47" s="3">
        <f t="shared" si="14"/>
        <v>17.264609374999999</v>
      </c>
      <c r="AG47" s="3">
        <f t="shared" si="9"/>
        <v>2.1087681091996369</v>
      </c>
      <c r="AH47" s="3">
        <f t="shared" si="10"/>
        <v>2.1087681091996369</v>
      </c>
      <c r="AI47" s="3">
        <f t="shared" si="11"/>
        <v>4.7656405824080847</v>
      </c>
      <c r="AJ47" s="3">
        <f t="shared" si="12"/>
        <v>4.7656405824080847</v>
      </c>
    </row>
    <row r="48" spans="1:36" x14ac:dyDescent="0.2">
      <c r="A48" t="s">
        <v>49</v>
      </c>
      <c r="B48" t="s">
        <v>10</v>
      </c>
      <c r="C48" t="s">
        <v>72</v>
      </c>
      <c r="D48">
        <f t="shared" ref="D48:E53" si="127">1723/2048</f>
        <v>0.84130859375</v>
      </c>
      <c r="E48">
        <f t="shared" si="127"/>
        <v>0.84130859375</v>
      </c>
      <c r="F48">
        <v>1</v>
      </c>
      <c r="I48" s="2">
        <v>2048</v>
      </c>
      <c r="J48" s="2">
        <v>2048</v>
      </c>
      <c r="K48">
        <v>1</v>
      </c>
      <c r="L48">
        <v>1</v>
      </c>
      <c r="M48">
        <v>65</v>
      </c>
      <c r="N48" s="3">
        <f t="shared" si="125"/>
        <v>17246.826171875</v>
      </c>
      <c r="O48" s="3">
        <f t="shared" si="126"/>
        <v>17246.826171875</v>
      </c>
      <c r="Q48">
        <v>20500</v>
      </c>
      <c r="T48">
        <v>2.7</v>
      </c>
      <c r="W48" t="s">
        <v>12</v>
      </c>
      <c r="X48" s="3">
        <f t="shared" si="0"/>
        <v>17246.826171875</v>
      </c>
      <c r="Y48" s="3">
        <f t="shared" si="1"/>
        <v>17246.826171875</v>
      </c>
      <c r="Z48" s="3">
        <f t="shared" si="2"/>
        <v>0</v>
      </c>
      <c r="AA48" s="3">
        <f t="shared" si="3"/>
        <v>20500</v>
      </c>
      <c r="AB48" s="3">
        <f t="shared" si="4"/>
        <v>0</v>
      </c>
      <c r="AC48" s="3">
        <f t="shared" si="5"/>
        <v>0</v>
      </c>
      <c r="AD48" s="3">
        <f t="shared" si="6"/>
        <v>2.7</v>
      </c>
      <c r="AE48" s="3">
        <f t="shared" si="13"/>
        <v>0</v>
      </c>
      <c r="AF48" s="3">
        <f t="shared" si="14"/>
        <v>0</v>
      </c>
      <c r="AG48" s="3">
        <f t="shared" si="9"/>
        <v>6387.71339699074</v>
      </c>
      <c r="AH48" s="3">
        <f t="shared" si="10"/>
        <v>6387.71339699074</v>
      </c>
      <c r="AI48" s="3" t="e">
        <f t="shared" si="11"/>
        <v>#DIV/0!</v>
      </c>
      <c r="AJ48" s="3" t="e">
        <f t="shared" si="12"/>
        <v>#DIV/0!</v>
      </c>
    </row>
    <row r="49" spans="1:36" x14ac:dyDescent="0.2">
      <c r="A49" t="s">
        <v>50</v>
      </c>
      <c r="B49" t="s">
        <v>10</v>
      </c>
      <c r="C49" t="s">
        <v>72</v>
      </c>
      <c r="D49">
        <f t="shared" si="127"/>
        <v>0.84130859375</v>
      </c>
      <c r="E49">
        <f t="shared" si="127"/>
        <v>0.84130859375</v>
      </c>
      <c r="F49">
        <v>1</v>
      </c>
      <c r="I49" s="2">
        <v>2048</v>
      </c>
      <c r="J49" s="2">
        <v>2048</v>
      </c>
      <c r="K49">
        <v>1</v>
      </c>
      <c r="L49">
        <v>1</v>
      </c>
      <c r="M49">
        <v>65</v>
      </c>
      <c r="N49" s="3">
        <f t="shared" si="125"/>
        <v>8581.34765625</v>
      </c>
      <c r="O49" s="3">
        <f t="shared" si="126"/>
        <v>8581.34765625</v>
      </c>
      <c r="Q49">
        <v>10200</v>
      </c>
      <c r="T49">
        <v>2.2000000000000002</v>
      </c>
      <c r="W49" t="s">
        <v>12</v>
      </c>
      <c r="X49" s="3">
        <f t="shared" si="0"/>
        <v>8581.34765625</v>
      </c>
      <c r="Y49" s="3">
        <f t="shared" si="1"/>
        <v>8581.34765625</v>
      </c>
      <c r="Z49" s="3">
        <f t="shared" si="2"/>
        <v>0</v>
      </c>
      <c r="AA49" s="3">
        <f t="shared" si="3"/>
        <v>10200</v>
      </c>
      <c r="AB49" s="3">
        <f t="shared" si="4"/>
        <v>0</v>
      </c>
      <c r="AC49" s="3">
        <f t="shared" si="5"/>
        <v>0</v>
      </c>
      <c r="AD49" s="3">
        <f t="shared" si="6"/>
        <v>2.2000000000000002</v>
      </c>
      <c r="AE49" s="3">
        <f t="shared" si="13"/>
        <v>0</v>
      </c>
      <c r="AF49" s="3">
        <f t="shared" si="14"/>
        <v>0</v>
      </c>
      <c r="AG49" s="3">
        <f t="shared" si="9"/>
        <v>3900.612571022727</v>
      </c>
      <c r="AH49" s="3">
        <f t="shared" si="10"/>
        <v>3900.612571022727</v>
      </c>
      <c r="AI49" s="3" t="e">
        <f t="shared" si="11"/>
        <v>#DIV/0!</v>
      </c>
      <c r="AJ49" s="3" t="e">
        <f t="shared" si="12"/>
        <v>#DIV/0!</v>
      </c>
    </row>
    <row r="50" spans="1:36" x14ac:dyDescent="0.2">
      <c r="A50" t="s">
        <v>51</v>
      </c>
      <c r="B50" t="s">
        <v>10</v>
      </c>
      <c r="C50" t="s">
        <v>72</v>
      </c>
      <c r="D50">
        <f t="shared" si="127"/>
        <v>0.84130859375</v>
      </c>
      <c r="E50">
        <f t="shared" si="127"/>
        <v>0.84130859375</v>
      </c>
      <c r="F50">
        <v>1</v>
      </c>
      <c r="I50" s="2">
        <v>2048</v>
      </c>
      <c r="J50" s="2">
        <v>2048</v>
      </c>
      <c r="K50">
        <v>1</v>
      </c>
      <c r="L50">
        <v>1</v>
      </c>
      <c r="M50">
        <v>90</v>
      </c>
      <c r="N50" s="3">
        <f t="shared" si="125"/>
        <v>51572.216796875</v>
      </c>
      <c r="O50" s="3">
        <f t="shared" si="126"/>
        <v>51572.216796875</v>
      </c>
      <c r="Q50">
        <v>61300</v>
      </c>
      <c r="S50">
        <v>0.8</v>
      </c>
      <c r="T50">
        <v>6.38</v>
      </c>
      <c r="W50" t="s">
        <v>18</v>
      </c>
      <c r="X50" s="3">
        <f t="shared" si="0"/>
        <v>71407.684795673078</v>
      </c>
      <c r="Y50" s="3">
        <f t="shared" si="1"/>
        <v>71407.684795673078</v>
      </c>
      <c r="Z50" s="3">
        <f t="shared" si="2"/>
        <v>0</v>
      </c>
      <c r="AA50" s="3">
        <f t="shared" si="3"/>
        <v>84876.923076923078</v>
      </c>
      <c r="AB50" s="3">
        <f t="shared" si="4"/>
        <v>0</v>
      </c>
      <c r="AC50" s="3">
        <f t="shared" si="5"/>
        <v>0.57777777777777772</v>
      </c>
      <c r="AD50" s="3">
        <f t="shared" si="6"/>
        <v>3.3278395061728396</v>
      </c>
      <c r="AE50" s="3">
        <f t="shared" si="13"/>
        <v>0</v>
      </c>
      <c r="AF50" s="3">
        <f t="shared" si="14"/>
        <v>0</v>
      </c>
      <c r="AG50" s="3">
        <f t="shared" si="9"/>
        <v>21457.670859192072</v>
      </c>
      <c r="AH50" s="3">
        <f t="shared" si="10"/>
        <v>21457.670859192072</v>
      </c>
      <c r="AI50" s="3" t="e">
        <f t="shared" si="11"/>
        <v>#DIV/0!</v>
      </c>
      <c r="AJ50" s="3" t="e">
        <f t="shared" si="12"/>
        <v>#DIV/0!</v>
      </c>
    </row>
    <row r="51" spans="1:36" x14ac:dyDescent="0.2">
      <c r="A51" t="s">
        <v>52</v>
      </c>
      <c r="B51" t="s">
        <v>10</v>
      </c>
      <c r="C51" t="s">
        <v>72</v>
      </c>
      <c r="D51">
        <f t="shared" si="127"/>
        <v>0.84130859375</v>
      </c>
      <c r="E51">
        <f t="shared" si="127"/>
        <v>0.84130859375</v>
      </c>
      <c r="F51">
        <v>1</v>
      </c>
      <c r="I51" s="2">
        <v>2048</v>
      </c>
      <c r="J51" s="2">
        <v>2048</v>
      </c>
      <c r="K51">
        <v>1</v>
      </c>
      <c r="L51">
        <v>1</v>
      </c>
      <c r="M51">
        <v>90</v>
      </c>
      <c r="N51" s="3">
        <f t="shared" si="125"/>
        <v>145041.6015625</v>
      </c>
      <c r="O51" s="3">
        <f t="shared" si="126"/>
        <v>145041.6015625</v>
      </c>
      <c r="Q51">
        <v>172400</v>
      </c>
      <c r="S51">
        <v>0.8</v>
      </c>
      <c r="T51">
        <v>3.93</v>
      </c>
      <c r="W51" t="s">
        <v>18</v>
      </c>
      <c r="X51" s="3">
        <f t="shared" si="0"/>
        <v>200826.83293269231</v>
      </c>
      <c r="Y51" s="3">
        <f t="shared" si="1"/>
        <v>200826.83293269231</v>
      </c>
      <c r="Z51" s="3">
        <f t="shared" si="2"/>
        <v>0</v>
      </c>
      <c r="AA51" s="3">
        <f t="shared" si="3"/>
        <v>238707.69230769231</v>
      </c>
      <c r="AB51" s="3">
        <f t="shared" si="4"/>
        <v>0</v>
      </c>
      <c r="AC51" s="3">
        <f t="shared" si="5"/>
        <v>0.57777777777777772</v>
      </c>
      <c r="AD51" s="3">
        <f t="shared" si="6"/>
        <v>2.0499074074074075</v>
      </c>
      <c r="AE51" s="3">
        <f t="shared" si="13"/>
        <v>0</v>
      </c>
      <c r="AF51" s="3">
        <f t="shared" si="14"/>
        <v>0</v>
      </c>
      <c r="AG51" s="3">
        <f t="shared" si="9"/>
        <v>97968.73371304381</v>
      </c>
      <c r="AH51" s="3">
        <f t="shared" si="10"/>
        <v>97968.73371304381</v>
      </c>
      <c r="AI51" s="3" t="e">
        <f t="shared" si="11"/>
        <v>#DIV/0!</v>
      </c>
      <c r="AJ51" s="3" t="e">
        <f t="shared" si="12"/>
        <v>#DIV/0!</v>
      </c>
    </row>
    <row r="52" spans="1:36" x14ac:dyDescent="0.2">
      <c r="A52" t="s">
        <v>53</v>
      </c>
      <c r="B52" t="s">
        <v>10</v>
      </c>
      <c r="C52" t="s">
        <v>72</v>
      </c>
      <c r="D52">
        <f t="shared" si="127"/>
        <v>0.84130859375</v>
      </c>
      <c r="E52">
        <f t="shared" si="127"/>
        <v>0.84130859375</v>
      </c>
      <c r="F52">
        <v>1</v>
      </c>
      <c r="I52" s="2">
        <v>2048</v>
      </c>
      <c r="J52" s="2">
        <v>2048</v>
      </c>
      <c r="K52">
        <v>1</v>
      </c>
      <c r="L52">
        <v>1</v>
      </c>
      <c r="M52">
        <v>65</v>
      </c>
      <c r="N52" s="3">
        <f t="shared" si="125"/>
        <v>20124.1015625</v>
      </c>
      <c r="O52" s="3">
        <f t="shared" si="126"/>
        <v>20124.1015625</v>
      </c>
      <c r="Q52">
        <v>23920</v>
      </c>
      <c r="T52">
        <v>2.75</v>
      </c>
      <c r="W52" t="s">
        <v>12</v>
      </c>
      <c r="X52" s="3">
        <f t="shared" si="0"/>
        <v>20124.1015625</v>
      </c>
      <c r="Y52" s="3">
        <f t="shared" si="1"/>
        <v>20124.1015625</v>
      </c>
      <c r="Z52" s="3">
        <f t="shared" si="2"/>
        <v>0</v>
      </c>
      <c r="AA52" s="3">
        <f t="shared" si="3"/>
        <v>23920</v>
      </c>
      <c r="AB52" s="3">
        <f t="shared" si="4"/>
        <v>0</v>
      </c>
      <c r="AC52" s="3">
        <f t="shared" si="5"/>
        <v>0</v>
      </c>
      <c r="AD52" s="3">
        <f t="shared" si="6"/>
        <v>2.75</v>
      </c>
      <c r="AE52" s="3">
        <f t="shared" si="13"/>
        <v>0</v>
      </c>
      <c r="AF52" s="3">
        <f t="shared" si="14"/>
        <v>0</v>
      </c>
      <c r="AG52" s="3">
        <f t="shared" si="9"/>
        <v>7317.855113636364</v>
      </c>
      <c r="AH52" s="3">
        <f t="shared" si="10"/>
        <v>7317.855113636364</v>
      </c>
      <c r="AI52" s="3" t="e">
        <f t="shared" si="11"/>
        <v>#DIV/0!</v>
      </c>
      <c r="AJ52" s="3" t="e">
        <f t="shared" si="12"/>
        <v>#DIV/0!</v>
      </c>
    </row>
    <row r="53" spans="1:36" x14ac:dyDescent="0.2">
      <c r="A53" t="s">
        <v>54</v>
      </c>
      <c r="B53" t="s">
        <v>10</v>
      </c>
      <c r="C53" t="s">
        <v>72</v>
      </c>
      <c r="D53">
        <f t="shared" si="127"/>
        <v>0.84130859375</v>
      </c>
      <c r="E53">
        <f t="shared" si="127"/>
        <v>0.84130859375</v>
      </c>
      <c r="F53">
        <v>1</v>
      </c>
      <c r="I53" s="2">
        <v>2048</v>
      </c>
      <c r="J53" s="2">
        <v>2048</v>
      </c>
      <c r="K53">
        <v>1</v>
      </c>
      <c r="L53">
        <v>1</v>
      </c>
      <c r="M53">
        <v>90</v>
      </c>
      <c r="N53" s="3">
        <f t="shared" si="125"/>
        <v>38212.236328125</v>
      </c>
      <c r="O53" s="3">
        <f t="shared" si="126"/>
        <v>38212.236328125</v>
      </c>
      <c r="Q53">
        <v>45420</v>
      </c>
      <c r="S53">
        <v>4.5089999999999998E-2</v>
      </c>
      <c r="T53">
        <v>9.6</v>
      </c>
      <c r="V53">
        <v>1110</v>
      </c>
      <c r="W53" t="s">
        <v>18</v>
      </c>
      <c r="X53" s="3">
        <f t="shared" si="0"/>
        <v>52909.250300480766</v>
      </c>
      <c r="Y53" s="3">
        <f t="shared" si="1"/>
        <v>52909.250300480766</v>
      </c>
      <c r="Z53" s="3">
        <f t="shared" si="2"/>
        <v>0</v>
      </c>
      <c r="AA53" s="3">
        <f t="shared" si="3"/>
        <v>62889.230769230766</v>
      </c>
      <c r="AB53" s="3">
        <f t="shared" si="4"/>
        <v>0</v>
      </c>
      <c r="AC53" s="3">
        <f t="shared" si="5"/>
        <v>3.2564999999999997E-2</v>
      </c>
      <c r="AD53" s="3">
        <f t="shared" si="6"/>
        <v>5.0074074074074071</v>
      </c>
      <c r="AE53" s="3">
        <f t="shared" si="13"/>
        <v>0</v>
      </c>
      <c r="AF53" s="3">
        <f t="shared" si="14"/>
        <v>801.66666666666663</v>
      </c>
      <c r="AG53" s="3">
        <f t="shared" si="9"/>
        <v>10566.196435746899</v>
      </c>
      <c r="AH53" s="3">
        <f t="shared" si="10"/>
        <v>10566.196435746899</v>
      </c>
      <c r="AI53" s="3">
        <f t="shared" si="11"/>
        <v>65.999064823884538</v>
      </c>
      <c r="AJ53" s="3">
        <f t="shared" si="12"/>
        <v>65.999064823884538</v>
      </c>
    </row>
    <row r="54" spans="1:36" x14ac:dyDescent="0.2">
      <c r="A54" t="s">
        <v>55</v>
      </c>
      <c r="B54" t="s">
        <v>10</v>
      </c>
      <c r="C54" t="s">
        <v>56</v>
      </c>
      <c r="D54">
        <v>0.5</v>
      </c>
      <c r="E54">
        <f>13/16</f>
        <v>0.8125</v>
      </c>
      <c r="F54">
        <v>4</v>
      </c>
      <c r="I54" s="2">
        <v>672</v>
      </c>
      <c r="J54" s="2">
        <v>672</v>
      </c>
      <c r="K54">
        <v>1</v>
      </c>
      <c r="L54">
        <v>4</v>
      </c>
      <c r="M54">
        <v>28</v>
      </c>
      <c r="N54" s="3">
        <f>O54*D54/E54</f>
        <v>11323.076923076924</v>
      </c>
      <c r="O54">
        <v>18400</v>
      </c>
      <c r="T54">
        <v>0.78</v>
      </c>
      <c r="V54">
        <v>166</v>
      </c>
      <c r="W54" t="s">
        <v>16</v>
      </c>
      <c r="X54" s="3">
        <f t="shared" si="0"/>
        <v>4877.6331360946751</v>
      </c>
      <c r="Y54" s="3">
        <f t="shared" si="1"/>
        <v>7926.1538461538457</v>
      </c>
      <c r="Z54" s="3">
        <f t="shared" si="2"/>
        <v>0</v>
      </c>
      <c r="AA54" s="3">
        <f t="shared" si="3"/>
        <v>0</v>
      </c>
      <c r="AB54" s="3">
        <f t="shared" si="4"/>
        <v>0</v>
      </c>
      <c r="AC54" s="3">
        <f t="shared" si="5"/>
        <v>0</v>
      </c>
      <c r="AD54" s="3">
        <f t="shared" si="6"/>
        <v>4.2034438775510203</v>
      </c>
      <c r="AE54" s="3">
        <f t="shared" si="13"/>
        <v>0</v>
      </c>
      <c r="AF54" s="3">
        <f t="shared" si="14"/>
        <v>385.35714285714283</v>
      </c>
      <c r="AG54" s="3">
        <f t="shared" si="9"/>
        <v>1160.3897371258461</v>
      </c>
      <c r="AH54" s="3">
        <f t="shared" si="10"/>
        <v>1885.6333228294993</v>
      </c>
      <c r="AI54" s="3">
        <f t="shared" si="11"/>
        <v>12.657435385602493</v>
      </c>
      <c r="AJ54" s="3">
        <f t="shared" si="12"/>
        <v>20.568332501604051</v>
      </c>
    </row>
    <row r="55" spans="1:36" x14ac:dyDescent="0.2">
      <c r="A55" t="s">
        <v>57</v>
      </c>
      <c r="B55" t="s">
        <v>10</v>
      </c>
      <c r="C55" t="s">
        <v>56</v>
      </c>
      <c r="D55">
        <v>0.5</v>
      </c>
      <c r="E55">
        <f>13/16</f>
        <v>0.8125</v>
      </c>
      <c r="F55">
        <v>4</v>
      </c>
      <c r="I55" s="2">
        <v>672</v>
      </c>
      <c r="J55" s="2">
        <v>672</v>
      </c>
      <c r="K55">
        <v>1</v>
      </c>
      <c r="L55">
        <v>4</v>
      </c>
      <c r="M55">
        <v>40</v>
      </c>
      <c r="N55" s="3">
        <f>P55*D55</f>
        <v>1560</v>
      </c>
      <c r="O55" s="3">
        <f>P55*E55</f>
        <v>2535</v>
      </c>
      <c r="P55">
        <v>3120</v>
      </c>
      <c r="T55">
        <v>0.18</v>
      </c>
      <c r="W55" t="s">
        <v>12</v>
      </c>
      <c r="X55" s="3">
        <f t="shared" si="0"/>
        <v>960</v>
      </c>
      <c r="Y55" s="3">
        <f t="shared" si="1"/>
        <v>1560</v>
      </c>
      <c r="Z55" s="3">
        <f t="shared" si="2"/>
        <v>1920</v>
      </c>
      <c r="AA55" s="3">
        <f t="shared" si="3"/>
        <v>0</v>
      </c>
      <c r="AB55" s="3">
        <f t="shared" si="4"/>
        <v>0</v>
      </c>
      <c r="AC55" s="3">
        <f t="shared" si="5"/>
        <v>0</v>
      </c>
      <c r="AD55" s="3">
        <f t="shared" si="6"/>
        <v>0.47531250000000003</v>
      </c>
      <c r="AE55" s="3">
        <f t="shared" si="13"/>
        <v>0</v>
      </c>
      <c r="AF55" s="3">
        <f t="shared" si="14"/>
        <v>0</v>
      </c>
      <c r="AG55" s="3">
        <f t="shared" si="9"/>
        <v>2019.7238658777119</v>
      </c>
      <c r="AH55" s="3">
        <f t="shared" si="10"/>
        <v>3282.0512820512818</v>
      </c>
      <c r="AI55" s="3" t="e">
        <f t="shared" si="11"/>
        <v>#DIV/0!</v>
      </c>
      <c r="AJ55" s="3" t="e">
        <f t="shared" si="12"/>
        <v>#DIV/0!</v>
      </c>
    </row>
    <row r="56" spans="1:36" x14ac:dyDescent="0.2">
      <c r="A56" t="s">
        <v>58</v>
      </c>
      <c r="B56" t="s">
        <v>10</v>
      </c>
      <c r="C56" t="s">
        <v>56</v>
      </c>
      <c r="D56">
        <v>0.5</v>
      </c>
      <c r="E56">
        <f>13/16</f>
        <v>0.8125</v>
      </c>
      <c r="F56">
        <v>4</v>
      </c>
      <c r="I56" s="2">
        <v>672</v>
      </c>
      <c r="J56" s="2">
        <v>672</v>
      </c>
      <c r="K56">
        <v>1</v>
      </c>
      <c r="L56">
        <v>4</v>
      </c>
      <c r="M56">
        <v>40</v>
      </c>
      <c r="N56" s="3">
        <f t="shared" ref="N56:N60" si="128">Q56*D56</f>
        <v>2650</v>
      </c>
      <c r="O56" s="3">
        <f t="shared" ref="O56:O60" si="129">Q56*E56</f>
        <v>4306.25</v>
      </c>
      <c r="Q56">
        <v>5300</v>
      </c>
      <c r="T56">
        <v>0.216</v>
      </c>
      <c r="V56">
        <v>135.5</v>
      </c>
      <c r="W56" t="s">
        <v>12</v>
      </c>
      <c r="X56" s="3">
        <f t="shared" si="0"/>
        <v>1630.7692307692307</v>
      </c>
      <c r="Y56" s="3">
        <f t="shared" si="1"/>
        <v>2650</v>
      </c>
      <c r="Z56" s="3">
        <f t="shared" si="2"/>
        <v>0</v>
      </c>
      <c r="AA56" s="3">
        <f t="shared" si="3"/>
        <v>3261.5384615384614</v>
      </c>
      <c r="AB56" s="3">
        <f t="shared" si="4"/>
        <v>0</v>
      </c>
      <c r="AC56" s="3">
        <f t="shared" si="5"/>
        <v>0</v>
      </c>
      <c r="AD56" s="3">
        <f t="shared" si="6"/>
        <v>0.57037499999999997</v>
      </c>
      <c r="AE56" s="3">
        <f t="shared" si="13"/>
        <v>0</v>
      </c>
      <c r="AF56" s="3">
        <f t="shared" si="14"/>
        <v>220.1875</v>
      </c>
      <c r="AG56" s="3">
        <f t="shared" si="9"/>
        <v>2859.1176520170602</v>
      </c>
      <c r="AH56" s="3">
        <f t="shared" si="10"/>
        <v>4646.0661845277236</v>
      </c>
      <c r="AI56" s="3">
        <f t="shared" si="11"/>
        <v>7.4062752461844141</v>
      </c>
      <c r="AJ56" s="3">
        <f t="shared" si="12"/>
        <v>12.035197275049674</v>
      </c>
    </row>
    <row r="57" spans="1:36" x14ac:dyDescent="0.2">
      <c r="A57" t="s">
        <v>58</v>
      </c>
      <c r="B57" t="s">
        <v>10</v>
      </c>
      <c r="C57" t="s">
        <v>56</v>
      </c>
      <c r="D57">
        <v>0.5</v>
      </c>
      <c r="E57">
        <f>13/16</f>
        <v>0.8125</v>
      </c>
      <c r="F57">
        <v>4</v>
      </c>
      <c r="I57" s="2">
        <v>672</v>
      </c>
      <c r="J57" s="2">
        <v>672</v>
      </c>
      <c r="K57">
        <v>1</v>
      </c>
      <c r="L57">
        <v>4</v>
      </c>
      <c r="M57">
        <v>40</v>
      </c>
      <c r="N57" s="3">
        <f t="shared" si="128"/>
        <v>2650</v>
      </c>
      <c r="O57" s="3">
        <f t="shared" si="129"/>
        <v>4306.25</v>
      </c>
      <c r="Q57">
        <v>5300</v>
      </c>
      <c r="T57">
        <v>0.19600000000000001</v>
      </c>
      <c r="V57">
        <v>114.7</v>
      </c>
      <c r="W57" t="s">
        <v>12</v>
      </c>
      <c r="X57" s="3">
        <f t="shared" si="0"/>
        <v>1630.7692307692307</v>
      </c>
      <c r="Y57" s="3">
        <f t="shared" si="1"/>
        <v>2650</v>
      </c>
      <c r="Z57" s="3">
        <f t="shared" si="2"/>
        <v>0</v>
      </c>
      <c r="AA57" s="3">
        <f t="shared" si="3"/>
        <v>3261.5384615384614</v>
      </c>
      <c r="AB57" s="3">
        <f t="shared" si="4"/>
        <v>0</v>
      </c>
      <c r="AC57" s="3">
        <f t="shared" si="5"/>
        <v>0</v>
      </c>
      <c r="AD57" s="3">
        <f t="shared" si="6"/>
        <v>0.51756250000000004</v>
      </c>
      <c r="AE57" s="3">
        <f t="shared" si="13"/>
        <v>0</v>
      </c>
      <c r="AF57" s="3">
        <f t="shared" si="14"/>
        <v>186.38749999999999</v>
      </c>
      <c r="AG57" s="3">
        <f t="shared" si="9"/>
        <v>3150.8643512024742</v>
      </c>
      <c r="AH57" s="3">
        <f t="shared" si="10"/>
        <v>5120.1545707040204</v>
      </c>
      <c r="AI57" s="3">
        <f t="shared" si="11"/>
        <v>8.7493486997209082</v>
      </c>
      <c r="AJ57" s="3">
        <f t="shared" si="12"/>
        <v>14.217691637046476</v>
      </c>
    </row>
    <row r="58" spans="1:36" x14ac:dyDescent="0.2">
      <c r="A58" t="s">
        <v>58</v>
      </c>
      <c r="B58" t="s">
        <v>10</v>
      </c>
      <c r="C58" t="s">
        <v>24</v>
      </c>
      <c r="D58">
        <v>0.5</v>
      </c>
      <c r="E58">
        <v>0.83299999999999996</v>
      </c>
      <c r="F58">
        <v>4</v>
      </c>
      <c r="I58">
        <v>1944</v>
      </c>
      <c r="J58">
        <v>1944</v>
      </c>
      <c r="K58">
        <v>1</v>
      </c>
      <c r="L58">
        <v>4</v>
      </c>
      <c r="M58">
        <v>40</v>
      </c>
      <c r="N58" s="3">
        <f t="shared" si="128"/>
        <v>3835</v>
      </c>
      <c r="O58" s="3">
        <f t="shared" si="129"/>
        <v>6389.11</v>
      </c>
      <c r="Q58">
        <v>7670</v>
      </c>
      <c r="T58">
        <v>0.71</v>
      </c>
      <c r="V58">
        <v>355.4</v>
      </c>
      <c r="W58" t="s">
        <v>12</v>
      </c>
      <c r="X58" s="3">
        <f t="shared" si="0"/>
        <v>2360</v>
      </c>
      <c r="Y58" s="3">
        <f t="shared" si="1"/>
        <v>3931.7599999999998</v>
      </c>
      <c r="Z58" s="3">
        <f t="shared" si="2"/>
        <v>0</v>
      </c>
      <c r="AA58" s="3">
        <f t="shared" si="3"/>
        <v>4720</v>
      </c>
      <c r="AB58" s="3">
        <f t="shared" si="4"/>
        <v>0</v>
      </c>
      <c r="AC58" s="3">
        <f t="shared" si="5"/>
        <v>0</v>
      </c>
      <c r="AD58" s="3">
        <f t="shared" si="6"/>
        <v>1.8748437499999999</v>
      </c>
      <c r="AE58" s="3">
        <f t="shared" si="13"/>
        <v>0</v>
      </c>
      <c r="AF58" s="3">
        <f t="shared" si="14"/>
        <v>577.52499999999998</v>
      </c>
      <c r="AG58" s="3">
        <f t="shared" si="9"/>
        <v>1258.7715642970247</v>
      </c>
      <c r="AH58" s="3">
        <f t="shared" si="10"/>
        <v>2097.1134261188431</v>
      </c>
      <c r="AI58" s="3">
        <f t="shared" si="11"/>
        <v>4.0864031860092638</v>
      </c>
      <c r="AJ58" s="3">
        <f t="shared" si="12"/>
        <v>6.807947707891433</v>
      </c>
    </row>
    <row r="59" spans="1:36" x14ac:dyDescent="0.2">
      <c r="A59" t="s">
        <v>59</v>
      </c>
      <c r="B59" t="s">
        <v>10</v>
      </c>
      <c r="C59" t="s">
        <v>56</v>
      </c>
      <c r="D59">
        <v>0.5</v>
      </c>
      <c r="E59">
        <f>13/16</f>
        <v>0.8125</v>
      </c>
      <c r="F59">
        <v>4</v>
      </c>
      <c r="I59" s="2">
        <v>672</v>
      </c>
      <c r="J59" s="2">
        <v>672</v>
      </c>
      <c r="K59">
        <v>1</v>
      </c>
      <c r="L59">
        <v>4</v>
      </c>
      <c r="M59">
        <v>28</v>
      </c>
      <c r="N59" s="3">
        <f t="shared" si="128"/>
        <v>6000</v>
      </c>
      <c r="O59" s="3">
        <f t="shared" si="129"/>
        <v>9750</v>
      </c>
      <c r="Q59">
        <v>12000</v>
      </c>
      <c r="T59">
        <v>0.63</v>
      </c>
      <c r="V59">
        <v>180</v>
      </c>
      <c r="W59" t="s">
        <v>16</v>
      </c>
      <c r="X59" s="3">
        <f t="shared" si="0"/>
        <v>2584.6153846153848</v>
      </c>
      <c r="Y59" s="3">
        <f t="shared" si="1"/>
        <v>4200</v>
      </c>
      <c r="Z59" s="3">
        <f t="shared" si="2"/>
        <v>0</v>
      </c>
      <c r="AA59" s="3">
        <f t="shared" si="3"/>
        <v>5169.2307692307695</v>
      </c>
      <c r="AB59" s="3">
        <f t="shared" si="4"/>
        <v>0</v>
      </c>
      <c r="AC59" s="3">
        <f t="shared" si="5"/>
        <v>0</v>
      </c>
      <c r="AD59" s="3">
        <f t="shared" si="6"/>
        <v>3.3950892857142856</v>
      </c>
      <c r="AE59" s="3">
        <f t="shared" si="13"/>
        <v>0</v>
      </c>
      <c r="AF59" s="3">
        <f t="shared" si="14"/>
        <v>417.85714285714283</v>
      </c>
      <c r="AG59" s="3">
        <f t="shared" si="9"/>
        <v>761.28053406159927</v>
      </c>
      <c r="AH59" s="3">
        <f t="shared" si="10"/>
        <v>1237.0808678500987</v>
      </c>
      <c r="AI59" s="3">
        <f t="shared" si="11"/>
        <v>6.1854043392504936</v>
      </c>
      <c r="AJ59" s="3">
        <f t="shared" si="12"/>
        <v>10.051282051282051</v>
      </c>
    </row>
    <row r="60" spans="1:36" x14ac:dyDescent="0.2">
      <c r="A60" t="s">
        <v>71</v>
      </c>
      <c r="B60" t="s">
        <v>10</v>
      </c>
      <c r="C60" t="s">
        <v>72</v>
      </c>
      <c r="D60">
        <f t="shared" ref="D60:E60" si="130">1723/2048</f>
        <v>0.84130859375</v>
      </c>
      <c r="E60">
        <f t="shared" si="130"/>
        <v>0.84130859375</v>
      </c>
      <c r="F60">
        <v>1</v>
      </c>
      <c r="I60" s="2">
        <v>2048</v>
      </c>
      <c r="J60" s="2">
        <v>2048</v>
      </c>
      <c r="K60">
        <v>1</v>
      </c>
      <c r="L60">
        <v>1</v>
      </c>
      <c r="M60">
        <v>65</v>
      </c>
      <c r="N60" s="3">
        <f t="shared" si="128"/>
        <v>69475.263671875</v>
      </c>
      <c r="O60" s="3">
        <f t="shared" si="129"/>
        <v>69475.263671875</v>
      </c>
      <c r="Q60">
        <v>82580</v>
      </c>
      <c r="T60">
        <v>2.75</v>
      </c>
      <c r="W60" t="s">
        <v>12</v>
      </c>
      <c r="X60" s="3">
        <f t="shared" ref="X60:X68" si="131">N60*$M60/$AK$1</f>
        <v>69475.263671875</v>
      </c>
      <c r="Y60" s="3">
        <f t="shared" ref="Y60:Y68" si="132">O60*$M60/$AK$1</f>
        <v>69475.263671875</v>
      </c>
      <c r="Z60" s="3">
        <f t="shared" ref="Z60:Z68" si="133">P60*$M60/$AK$1</f>
        <v>0</v>
      </c>
      <c r="AA60" s="3">
        <f t="shared" ref="AA60:AA68" si="134">Q60*$M60/$AK$1</f>
        <v>82580</v>
      </c>
      <c r="AB60" s="3">
        <f t="shared" ref="AB60:AB68" si="135">R60*$AK$1/$M60</f>
        <v>0</v>
      </c>
      <c r="AC60" s="3">
        <f t="shared" ref="AC60:AC68" si="136">S60*$AK$1/$M60</f>
        <v>0</v>
      </c>
      <c r="AD60" s="3">
        <f t="shared" ref="AD60:AD68" si="137">T60*$AK$1^2/$M60^2</f>
        <v>2.75</v>
      </c>
      <c r="AE60" s="3">
        <f t="shared" si="13"/>
        <v>0</v>
      </c>
      <c r="AF60" s="3">
        <f t="shared" si="14"/>
        <v>0</v>
      </c>
      <c r="AG60" s="3">
        <f t="shared" ref="AG60:AG68" si="138">X60/AD60</f>
        <v>25263.73224431818</v>
      </c>
      <c r="AH60" s="3">
        <f t="shared" ref="AH60:AH68" si="139">Y60/AD60</f>
        <v>25263.73224431818</v>
      </c>
      <c r="AI60" s="3" t="e">
        <f t="shared" si="11"/>
        <v>#DIV/0!</v>
      </c>
      <c r="AJ60" s="3" t="e">
        <f t="shared" si="12"/>
        <v>#DIV/0!</v>
      </c>
    </row>
    <row r="61" spans="1:36" x14ac:dyDescent="0.2">
      <c r="A61" t="s">
        <v>73</v>
      </c>
      <c r="B61" t="s">
        <v>10</v>
      </c>
      <c r="C61" t="s">
        <v>56</v>
      </c>
      <c r="D61">
        <v>0.5</v>
      </c>
      <c r="E61">
        <f>13/16</f>
        <v>0.8125</v>
      </c>
      <c r="F61">
        <v>4</v>
      </c>
      <c r="I61" s="2">
        <v>672</v>
      </c>
      <c r="J61" s="2">
        <v>672</v>
      </c>
      <c r="K61">
        <v>1</v>
      </c>
      <c r="L61">
        <v>4</v>
      </c>
      <c r="M61">
        <v>28</v>
      </c>
      <c r="N61" s="3">
        <f>O61*D61/E61</f>
        <v>5698.4615384615381</v>
      </c>
      <c r="O61">
        <v>9260</v>
      </c>
      <c r="T61">
        <v>0.126</v>
      </c>
      <c r="V61">
        <v>53.6</v>
      </c>
      <c r="W61" t="s">
        <v>18</v>
      </c>
      <c r="X61" s="3">
        <f t="shared" si="131"/>
        <v>2454.7218934911239</v>
      </c>
      <c r="Y61" s="3">
        <f t="shared" si="132"/>
        <v>3988.9230769230771</v>
      </c>
      <c r="Z61" s="3">
        <f t="shared" si="133"/>
        <v>0</v>
      </c>
      <c r="AA61" s="3">
        <f t="shared" si="134"/>
        <v>0</v>
      </c>
      <c r="AB61" s="3">
        <f t="shared" si="135"/>
        <v>0</v>
      </c>
      <c r="AC61" s="3">
        <f t="shared" si="136"/>
        <v>0</v>
      </c>
      <c r="AD61" s="3">
        <f t="shared" si="137"/>
        <v>0.67901785714285712</v>
      </c>
      <c r="AE61" s="3">
        <f t="shared" si="13"/>
        <v>0</v>
      </c>
      <c r="AF61" s="3">
        <f t="shared" si="14"/>
        <v>124.42857142857143</v>
      </c>
      <c r="AG61" s="3">
        <f t="shared" si="138"/>
        <v>3615.1065361079013</v>
      </c>
      <c r="AH61" s="3">
        <f t="shared" si="139"/>
        <v>5874.5481211753404</v>
      </c>
      <c r="AI61" s="3">
        <f t="shared" si="11"/>
        <v>19.727960108424647</v>
      </c>
      <c r="AJ61" s="3">
        <f t="shared" si="12"/>
        <v>32.057935176190057</v>
      </c>
    </row>
    <row r="62" spans="1:36" x14ac:dyDescent="0.2">
      <c r="A62" t="s">
        <v>74</v>
      </c>
      <c r="B62" t="s">
        <v>10</v>
      </c>
      <c r="D62">
        <f>25000/30000</f>
        <v>0.83333333333333337</v>
      </c>
      <c r="E62">
        <f>25000/30000</f>
        <v>0.83333333333333337</v>
      </c>
      <c r="F62">
        <v>1</v>
      </c>
      <c r="I62" s="2">
        <v>30000</v>
      </c>
      <c r="J62" s="2">
        <v>30000</v>
      </c>
      <c r="K62">
        <v>1</v>
      </c>
      <c r="L62">
        <v>1</v>
      </c>
      <c r="M62">
        <v>65</v>
      </c>
      <c r="N62" s="3">
        <f>O62*D62/E62</f>
        <v>125000</v>
      </c>
      <c r="O62">
        <v>125000</v>
      </c>
      <c r="S62">
        <v>0.2</v>
      </c>
      <c r="T62">
        <v>11.6</v>
      </c>
      <c r="V62" s="3">
        <v>1412.5</v>
      </c>
      <c r="W62" t="s">
        <v>12</v>
      </c>
      <c r="X62" s="3">
        <f t="shared" si="131"/>
        <v>125000</v>
      </c>
      <c r="Y62" s="3">
        <f t="shared" si="132"/>
        <v>125000</v>
      </c>
      <c r="Z62" s="3">
        <f t="shared" si="133"/>
        <v>0</v>
      </c>
      <c r="AA62" s="3">
        <f t="shared" si="134"/>
        <v>0</v>
      </c>
      <c r="AB62" s="3">
        <f t="shared" si="135"/>
        <v>0</v>
      </c>
      <c r="AC62" s="3">
        <f t="shared" si="136"/>
        <v>0.2</v>
      </c>
      <c r="AD62" s="3">
        <f t="shared" si="137"/>
        <v>11.6</v>
      </c>
      <c r="AE62" s="3">
        <f t="shared" si="13"/>
        <v>0</v>
      </c>
      <c r="AF62" s="3">
        <f t="shared" si="14"/>
        <v>1412.5</v>
      </c>
      <c r="AG62" s="3">
        <f t="shared" si="138"/>
        <v>10775.862068965518</v>
      </c>
      <c r="AH62" s="3">
        <f t="shared" si="139"/>
        <v>10775.862068965518</v>
      </c>
      <c r="AI62" s="3">
        <f t="shared" si="11"/>
        <v>88.495575221238937</v>
      </c>
      <c r="AJ62" s="3">
        <f t="shared" si="12"/>
        <v>88.495575221238937</v>
      </c>
    </row>
    <row r="63" spans="1:36" x14ac:dyDescent="0.2">
      <c r="A63" t="s">
        <v>74</v>
      </c>
      <c r="B63" t="s">
        <v>10</v>
      </c>
      <c r="D63">
        <f>5/6</f>
        <v>0.83333333333333337</v>
      </c>
      <c r="E63">
        <f>5/6</f>
        <v>0.83333333333333337</v>
      </c>
      <c r="F63">
        <v>1</v>
      </c>
      <c r="I63" s="2">
        <v>60000</v>
      </c>
      <c r="J63" s="2">
        <v>60000</v>
      </c>
      <c r="K63">
        <v>1</v>
      </c>
      <c r="L63">
        <v>1</v>
      </c>
      <c r="M63">
        <v>65</v>
      </c>
      <c r="N63" s="3">
        <f>O63*D63/E63</f>
        <v>100000</v>
      </c>
      <c r="O63">
        <v>100000</v>
      </c>
      <c r="S63">
        <v>0.5</v>
      </c>
      <c r="T63">
        <v>23.9</v>
      </c>
      <c r="V63" s="3">
        <v>1880</v>
      </c>
      <c r="W63" t="s">
        <v>12</v>
      </c>
      <c r="X63" s="3">
        <f t="shared" si="131"/>
        <v>100000</v>
      </c>
      <c r="Y63" s="3">
        <f t="shared" si="132"/>
        <v>100000</v>
      </c>
      <c r="Z63" s="3">
        <f t="shared" si="133"/>
        <v>0</v>
      </c>
      <c r="AA63" s="3">
        <f t="shared" si="134"/>
        <v>0</v>
      </c>
      <c r="AB63" s="3">
        <f t="shared" si="135"/>
        <v>0</v>
      </c>
      <c r="AC63" s="3">
        <f t="shared" si="136"/>
        <v>0.5</v>
      </c>
      <c r="AD63" s="3">
        <f t="shared" si="137"/>
        <v>23.9</v>
      </c>
      <c r="AE63" s="3">
        <f t="shared" si="13"/>
        <v>0</v>
      </c>
      <c r="AF63" s="3">
        <f t="shared" si="14"/>
        <v>1880</v>
      </c>
      <c r="AG63" s="3">
        <f t="shared" si="138"/>
        <v>4184.100418410042</v>
      </c>
      <c r="AH63" s="3">
        <f t="shared" si="139"/>
        <v>4184.100418410042</v>
      </c>
      <c r="AI63" s="3">
        <f t="shared" si="11"/>
        <v>53.191489361702125</v>
      </c>
      <c r="AJ63" s="3">
        <f t="shared" si="12"/>
        <v>53.191489361702125</v>
      </c>
    </row>
    <row r="64" spans="1:36" x14ac:dyDescent="0.2">
      <c r="A64" t="s">
        <v>75</v>
      </c>
      <c r="B64" t="s">
        <v>10</v>
      </c>
      <c r="C64" t="s">
        <v>15</v>
      </c>
      <c r="D64">
        <v>0.5</v>
      </c>
      <c r="E64">
        <v>0.83299999999999996</v>
      </c>
      <c r="F64">
        <v>4</v>
      </c>
      <c r="I64">
        <v>576</v>
      </c>
      <c r="J64">
        <v>2304</v>
      </c>
      <c r="K64">
        <v>19</v>
      </c>
      <c r="L64">
        <v>114</v>
      </c>
      <c r="M64">
        <v>180</v>
      </c>
      <c r="N64" s="3">
        <f t="shared" ref="N64" si="140">Q64*D64</f>
        <v>67.400000000000006</v>
      </c>
      <c r="O64" s="3">
        <f t="shared" ref="O64" si="141">Q64*E64</f>
        <v>112.28840000000001</v>
      </c>
      <c r="Q64">
        <v>134.80000000000001</v>
      </c>
      <c r="T64">
        <v>10.72</v>
      </c>
      <c r="W64" t="s">
        <v>18</v>
      </c>
      <c r="X64" s="3">
        <f t="shared" si="131"/>
        <v>186.64615384615388</v>
      </c>
      <c r="Y64" s="3">
        <f t="shared" si="132"/>
        <v>310.9524923076923</v>
      </c>
      <c r="Z64" s="3">
        <f t="shared" si="133"/>
        <v>0</v>
      </c>
      <c r="AA64" s="3">
        <f t="shared" si="134"/>
        <v>373.29230769230776</v>
      </c>
      <c r="AB64" s="3">
        <f t="shared" si="135"/>
        <v>0</v>
      </c>
      <c r="AC64" s="3">
        <f t="shared" si="136"/>
        <v>0</v>
      </c>
      <c r="AD64" s="3">
        <f t="shared" si="137"/>
        <v>1.3979012345679012</v>
      </c>
      <c r="AE64" s="3">
        <f t="shared" si="13"/>
        <v>0</v>
      </c>
      <c r="AF64" s="3">
        <f t="shared" si="14"/>
        <v>0</v>
      </c>
      <c r="AG64" s="3">
        <f t="shared" si="138"/>
        <v>133.51884183995818</v>
      </c>
      <c r="AH64" s="3">
        <f t="shared" si="139"/>
        <v>222.4423905053703</v>
      </c>
      <c r="AI64" s="3" t="e">
        <f t="shared" si="11"/>
        <v>#DIV/0!</v>
      </c>
      <c r="AJ64" s="3" t="e">
        <f t="shared" si="12"/>
        <v>#DIV/0!</v>
      </c>
    </row>
    <row r="65" spans="1:36" x14ac:dyDescent="0.2">
      <c r="A65" t="s">
        <v>76</v>
      </c>
      <c r="B65" t="s">
        <v>10</v>
      </c>
      <c r="C65" t="s">
        <v>24</v>
      </c>
      <c r="D65">
        <v>0.5</v>
      </c>
      <c r="E65">
        <v>0.83299999999999996</v>
      </c>
      <c r="F65">
        <v>4</v>
      </c>
      <c r="I65">
        <v>648</v>
      </c>
      <c r="J65">
        <v>1944</v>
      </c>
      <c r="K65">
        <v>3</v>
      </c>
      <c r="L65">
        <v>12</v>
      </c>
      <c r="M65">
        <v>90</v>
      </c>
      <c r="N65" s="3">
        <f>O65*D65/E65</f>
        <v>4621.8487394957983</v>
      </c>
      <c r="O65">
        <v>7700</v>
      </c>
      <c r="T65">
        <v>8.1999999999999993</v>
      </c>
      <c r="W65" t="s">
        <v>12</v>
      </c>
      <c r="X65" s="3">
        <f t="shared" si="131"/>
        <v>6399.4828700711059</v>
      </c>
      <c r="Y65" s="3">
        <f t="shared" si="132"/>
        <v>10661.538461538461</v>
      </c>
      <c r="Z65" s="3">
        <f t="shared" si="133"/>
        <v>0</v>
      </c>
      <c r="AA65" s="3">
        <f t="shared" si="134"/>
        <v>0</v>
      </c>
      <c r="AB65" s="3">
        <f t="shared" si="135"/>
        <v>0</v>
      </c>
      <c r="AC65" s="3">
        <f t="shared" si="136"/>
        <v>0</v>
      </c>
      <c r="AD65" s="3">
        <f t="shared" si="137"/>
        <v>4.2771604938271608</v>
      </c>
      <c r="AE65" s="3">
        <f t="shared" si="13"/>
        <v>0</v>
      </c>
      <c r="AF65" s="3">
        <f t="shared" si="14"/>
        <v>0</v>
      </c>
      <c r="AG65" s="3">
        <f t="shared" si="138"/>
        <v>1496.1989103067096</v>
      </c>
      <c r="AH65" s="3">
        <f t="shared" si="139"/>
        <v>2492.6673845709779</v>
      </c>
      <c r="AI65" s="3" t="e">
        <f t="shared" si="11"/>
        <v>#DIV/0!</v>
      </c>
      <c r="AJ65" s="3" t="e">
        <f t="shared" si="12"/>
        <v>#DIV/0!</v>
      </c>
    </row>
    <row r="66" spans="1:36" x14ac:dyDescent="0.2">
      <c r="A66" t="s">
        <v>77</v>
      </c>
      <c r="B66" t="s">
        <v>10</v>
      </c>
      <c r="D66">
        <v>0.5</v>
      </c>
      <c r="E66">
        <f>11/12</f>
        <v>0.91666666666666663</v>
      </c>
      <c r="F66">
        <v>23</v>
      </c>
      <c r="I66" s="2">
        <v>1536</v>
      </c>
      <c r="J66" s="2">
        <v>1536</v>
      </c>
      <c r="K66">
        <v>1</v>
      </c>
      <c r="L66">
        <v>23</v>
      </c>
      <c r="M66">
        <v>130</v>
      </c>
      <c r="N66" s="3">
        <f>O66*D66/E66</f>
        <v>46.909090909090914</v>
      </c>
      <c r="O66">
        <v>86</v>
      </c>
      <c r="T66">
        <v>2.46</v>
      </c>
      <c r="V66">
        <v>58</v>
      </c>
      <c r="W66" t="s">
        <v>16</v>
      </c>
      <c r="X66" s="3">
        <f t="shared" si="131"/>
        <v>93.818181818181827</v>
      </c>
      <c r="Y66" s="3">
        <f t="shared" si="132"/>
        <v>172</v>
      </c>
      <c r="Z66" s="3">
        <f t="shared" si="133"/>
        <v>0</v>
      </c>
      <c r="AA66" s="3">
        <f t="shared" si="134"/>
        <v>0</v>
      </c>
      <c r="AB66" s="3">
        <f t="shared" si="135"/>
        <v>0</v>
      </c>
      <c r="AC66" s="3">
        <f t="shared" si="136"/>
        <v>0</v>
      </c>
      <c r="AD66" s="3">
        <f t="shared" si="137"/>
        <v>0.61499999999999999</v>
      </c>
      <c r="AE66" s="3">
        <f t="shared" si="13"/>
        <v>0</v>
      </c>
      <c r="AF66" s="3">
        <f t="shared" si="14"/>
        <v>29</v>
      </c>
      <c r="AG66" s="3">
        <f t="shared" si="138"/>
        <v>152.549889135255</v>
      </c>
      <c r="AH66" s="3">
        <f t="shared" si="139"/>
        <v>279.67479674796749</v>
      </c>
      <c r="AI66" s="3">
        <f t="shared" si="11"/>
        <v>3.235109717868339</v>
      </c>
      <c r="AJ66" s="3">
        <f t="shared" si="12"/>
        <v>5.931034482758621</v>
      </c>
    </row>
    <row r="67" spans="1:36" x14ac:dyDescent="0.2">
      <c r="A67" t="s">
        <v>78</v>
      </c>
      <c r="B67" t="s">
        <v>10</v>
      </c>
      <c r="C67" t="s">
        <v>15</v>
      </c>
      <c r="D67">
        <v>0.5</v>
      </c>
      <c r="E67">
        <v>0.83299999999999996</v>
      </c>
      <c r="F67">
        <v>4</v>
      </c>
      <c r="I67">
        <v>576</v>
      </c>
      <c r="J67">
        <v>2304</v>
      </c>
      <c r="K67">
        <v>19</v>
      </c>
      <c r="L67">
        <v>114</v>
      </c>
      <c r="M67">
        <v>130</v>
      </c>
      <c r="N67" s="3">
        <f>O67*D67/E67</f>
        <v>123.04921968787515</v>
      </c>
      <c r="O67">
        <v>205</v>
      </c>
      <c r="T67">
        <v>6.3</v>
      </c>
      <c r="V67">
        <v>270</v>
      </c>
      <c r="W67" t="s">
        <v>18</v>
      </c>
      <c r="X67" s="3">
        <f t="shared" si="131"/>
        <v>246.0984393757503</v>
      </c>
      <c r="Y67" s="3">
        <f t="shared" si="132"/>
        <v>410</v>
      </c>
      <c r="Z67" s="3">
        <f t="shared" si="133"/>
        <v>0</v>
      </c>
      <c r="AA67" s="3">
        <f t="shared" si="134"/>
        <v>0</v>
      </c>
      <c r="AB67" s="3">
        <f t="shared" si="135"/>
        <v>0</v>
      </c>
      <c r="AC67" s="3">
        <f t="shared" si="136"/>
        <v>0</v>
      </c>
      <c r="AD67" s="3">
        <f t="shared" si="137"/>
        <v>1.575</v>
      </c>
      <c r="AE67" s="3">
        <f t="shared" si="13"/>
        <v>0</v>
      </c>
      <c r="AF67" s="3">
        <f t="shared" si="14"/>
        <v>135</v>
      </c>
      <c r="AG67" s="3">
        <f t="shared" si="138"/>
        <v>156.25297738142876</v>
      </c>
      <c r="AH67" s="3">
        <f t="shared" si="139"/>
        <v>260.3174603174603</v>
      </c>
      <c r="AI67" s="3">
        <f t="shared" ref="AI67:AI112" si="142">X67/AF67</f>
        <v>1.8229514027833356</v>
      </c>
      <c r="AJ67" s="3">
        <f t="shared" ref="AJ67:AJ112" si="143">Y67/AF67</f>
        <v>3.0370370370370372</v>
      </c>
    </row>
    <row r="68" spans="1:36" x14ac:dyDescent="0.2">
      <c r="A68" t="s">
        <v>79</v>
      </c>
      <c r="B68" t="s">
        <v>10</v>
      </c>
      <c r="C68" t="s">
        <v>15</v>
      </c>
      <c r="D68">
        <v>0.5</v>
      </c>
      <c r="E68">
        <v>0.83299999999999996</v>
      </c>
      <c r="F68">
        <v>4</v>
      </c>
      <c r="I68">
        <v>576</v>
      </c>
      <c r="J68">
        <v>2304</v>
      </c>
      <c r="K68">
        <v>19</v>
      </c>
      <c r="L68">
        <v>114</v>
      </c>
      <c r="M68">
        <v>130</v>
      </c>
      <c r="N68">
        <v>248</v>
      </c>
      <c r="O68">
        <v>287</v>
      </c>
      <c r="T68">
        <v>2.46</v>
      </c>
      <c r="V68">
        <v>282</v>
      </c>
      <c r="W68" t="s">
        <v>18</v>
      </c>
      <c r="X68" s="3">
        <f t="shared" si="131"/>
        <v>496</v>
      </c>
      <c r="Y68" s="3">
        <f t="shared" si="132"/>
        <v>574</v>
      </c>
      <c r="Z68" s="3">
        <f t="shared" si="133"/>
        <v>0</v>
      </c>
      <c r="AA68" s="3">
        <f t="shared" si="134"/>
        <v>0</v>
      </c>
      <c r="AB68" s="3">
        <f t="shared" si="135"/>
        <v>0</v>
      </c>
      <c r="AC68" s="3">
        <f t="shared" si="136"/>
        <v>0</v>
      </c>
      <c r="AD68" s="3">
        <f t="shared" si="137"/>
        <v>0.61499999999999999</v>
      </c>
      <c r="AE68" s="3">
        <f t="shared" si="13"/>
        <v>0</v>
      </c>
      <c r="AF68" s="3">
        <f t="shared" si="14"/>
        <v>141</v>
      </c>
      <c r="AG68" s="3">
        <f t="shared" si="138"/>
        <v>806.5040650406504</v>
      </c>
      <c r="AH68" s="3">
        <f t="shared" si="139"/>
        <v>933.33333333333337</v>
      </c>
      <c r="AI68" s="3">
        <f t="shared" si="142"/>
        <v>3.5177304964539009</v>
      </c>
      <c r="AJ68" s="3">
        <f t="shared" si="143"/>
        <v>4.0709219858156027</v>
      </c>
    </row>
    <row r="69" spans="1:36" x14ac:dyDescent="0.2">
      <c r="A69" t="s">
        <v>80</v>
      </c>
      <c r="B69" t="s">
        <v>10</v>
      </c>
      <c r="D69">
        <f t="shared" ref="D69:E71" si="144">1723/2048</f>
        <v>0.84130859375</v>
      </c>
      <c r="E69">
        <f t="shared" si="144"/>
        <v>0.84130859375</v>
      </c>
      <c r="F69">
        <v>1</v>
      </c>
      <c r="I69">
        <v>2048</v>
      </c>
      <c r="J69">
        <v>2048</v>
      </c>
      <c r="K69">
        <v>1</v>
      </c>
      <c r="L69">
        <v>1</v>
      </c>
      <c r="M69">
        <v>65</v>
      </c>
      <c r="N69">
        <v>6530</v>
      </c>
      <c r="O69">
        <v>65800</v>
      </c>
      <c r="S69">
        <v>0.314</v>
      </c>
      <c r="T69">
        <v>5.29</v>
      </c>
      <c r="V69">
        <v>2465.6999999999998</v>
      </c>
      <c r="W69" t="s">
        <v>18</v>
      </c>
      <c r="X69" s="3">
        <f t="shared" ref="X69:X76" si="145">N69*$M69/$AK$1</f>
        <v>6530</v>
      </c>
      <c r="Y69" s="3">
        <f t="shared" ref="Y69:Y76" si="146">O69*$M69/$AK$1</f>
        <v>65800</v>
      </c>
      <c r="Z69" s="3">
        <f t="shared" ref="Z69:Z76" si="147">P69*$M69/$AK$1</f>
        <v>0</v>
      </c>
      <c r="AA69" s="3">
        <f t="shared" ref="AA69:AA76" si="148">Q69*$M69/$AK$1</f>
        <v>0</v>
      </c>
      <c r="AB69" s="3">
        <f t="shared" ref="AB69:AB76" si="149">R69*$AK$1/$M69</f>
        <v>0</v>
      </c>
      <c r="AC69" s="3">
        <f t="shared" ref="AC69:AC76" si="150">S69*$AK$1/$M69</f>
        <v>0.314</v>
      </c>
      <c r="AD69" s="3">
        <f t="shared" ref="AD69:AD76" si="151">T69*$AK$1^2/$M69^2</f>
        <v>5.29</v>
      </c>
      <c r="AE69" s="3">
        <f t="shared" si="13"/>
        <v>0</v>
      </c>
      <c r="AF69" s="3">
        <f t="shared" si="14"/>
        <v>2465.6999999999998</v>
      </c>
      <c r="AG69" s="3">
        <f t="shared" ref="AG69:AG76" si="152">X69/AD69</f>
        <v>1234.4045368620039</v>
      </c>
      <c r="AH69" s="3">
        <f t="shared" ref="AH69:AH76" si="153">Y69/AD69</f>
        <v>12438.563327032136</v>
      </c>
      <c r="AI69" s="3">
        <f t="shared" si="142"/>
        <v>2.648335158372876</v>
      </c>
      <c r="AJ69" s="3">
        <f t="shared" si="143"/>
        <v>26.686133755120252</v>
      </c>
    </row>
    <row r="70" spans="1:36" x14ac:dyDescent="0.2">
      <c r="A70" t="s">
        <v>80</v>
      </c>
      <c r="B70" t="s">
        <v>10</v>
      </c>
      <c r="D70">
        <f t="shared" si="144"/>
        <v>0.84130859375</v>
      </c>
      <c r="E70">
        <f t="shared" si="144"/>
        <v>0.84130859375</v>
      </c>
      <c r="F70">
        <v>1</v>
      </c>
      <c r="I70">
        <v>2048</v>
      </c>
      <c r="J70">
        <v>2048</v>
      </c>
      <c r="K70">
        <v>1</v>
      </c>
      <c r="L70">
        <v>1</v>
      </c>
      <c r="M70">
        <v>65</v>
      </c>
      <c r="N70">
        <v>8760</v>
      </c>
      <c r="O70">
        <v>88100</v>
      </c>
      <c r="S70">
        <v>0.23400000000000001</v>
      </c>
      <c r="T70">
        <v>5.29</v>
      </c>
      <c r="V70">
        <v>3465.8</v>
      </c>
      <c r="W70" t="s">
        <v>18</v>
      </c>
      <c r="X70" s="3">
        <f t="shared" si="145"/>
        <v>8760</v>
      </c>
      <c r="Y70" s="3">
        <f t="shared" si="146"/>
        <v>88100</v>
      </c>
      <c r="Z70" s="3">
        <f t="shared" si="147"/>
        <v>0</v>
      </c>
      <c r="AA70" s="3">
        <f t="shared" si="148"/>
        <v>0</v>
      </c>
      <c r="AB70" s="3">
        <f t="shared" si="149"/>
        <v>0</v>
      </c>
      <c r="AC70" s="3">
        <f t="shared" si="150"/>
        <v>0.23400000000000001</v>
      </c>
      <c r="AD70" s="3">
        <f t="shared" si="151"/>
        <v>5.29</v>
      </c>
      <c r="AE70" s="3">
        <f t="shared" ref="AE70:AE112" si="154">U70*$AK$1/$M70</f>
        <v>0</v>
      </c>
      <c r="AF70" s="3">
        <f t="shared" ref="AF70:AF112" si="155">V70*$AK$1/$M70</f>
        <v>3465.8</v>
      </c>
      <c r="AG70" s="3">
        <f t="shared" si="152"/>
        <v>1655.9546313799622</v>
      </c>
      <c r="AH70" s="3">
        <f t="shared" si="153"/>
        <v>16654.064272211719</v>
      </c>
      <c r="AI70" s="3">
        <f t="shared" si="142"/>
        <v>2.5275549656644931</v>
      </c>
      <c r="AJ70" s="3">
        <f t="shared" si="143"/>
        <v>25.419816492584683</v>
      </c>
    </row>
    <row r="71" spans="1:36" x14ac:dyDescent="0.2">
      <c r="A71" t="s">
        <v>80</v>
      </c>
      <c r="B71" t="s">
        <v>10</v>
      </c>
      <c r="D71">
        <f t="shared" si="144"/>
        <v>0.84130859375</v>
      </c>
      <c r="E71">
        <f t="shared" si="144"/>
        <v>0.84130859375</v>
      </c>
      <c r="F71">
        <v>1</v>
      </c>
      <c r="I71">
        <v>2048</v>
      </c>
      <c r="J71">
        <v>2048</v>
      </c>
      <c r="K71">
        <v>1</v>
      </c>
      <c r="L71">
        <v>1</v>
      </c>
      <c r="M71">
        <v>65</v>
      </c>
      <c r="N71">
        <v>4980</v>
      </c>
      <c r="O71">
        <v>100300</v>
      </c>
      <c r="S71">
        <v>0.41099999999999998</v>
      </c>
      <c r="T71">
        <v>6</v>
      </c>
      <c r="V71">
        <v>1464.3</v>
      </c>
      <c r="W71" t="s">
        <v>18</v>
      </c>
      <c r="X71" s="3">
        <f t="shared" si="145"/>
        <v>4980</v>
      </c>
      <c r="Y71" s="3">
        <f t="shared" si="146"/>
        <v>100300</v>
      </c>
      <c r="Z71" s="3">
        <f t="shared" si="147"/>
        <v>0</v>
      </c>
      <c r="AA71" s="3">
        <f t="shared" si="148"/>
        <v>0</v>
      </c>
      <c r="AB71" s="3">
        <f t="shared" si="149"/>
        <v>0</v>
      </c>
      <c r="AC71" s="3">
        <f t="shared" si="150"/>
        <v>0.41099999999999998</v>
      </c>
      <c r="AD71" s="3">
        <f t="shared" si="151"/>
        <v>6</v>
      </c>
      <c r="AE71" s="3">
        <f t="shared" si="154"/>
        <v>0</v>
      </c>
      <c r="AF71" s="3">
        <f t="shared" si="155"/>
        <v>1464.3</v>
      </c>
      <c r="AG71" s="3">
        <f t="shared" si="152"/>
        <v>830</v>
      </c>
      <c r="AH71" s="3">
        <f t="shared" si="153"/>
        <v>16716.666666666668</v>
      </c>
      <c r="AI71" s="3">
        <f t="shared" si="142"/>
        <v>3.4009424298299531</v>
      </c>
      <c r="AJ71" s="3">
        <f t="shared" si="143"/>
        <v>68.49689271324182</v>
      </c>
    </row>
    <row r="72" spans="1:36" x14ac:dyDescent="0.2">
      <c r="A72" t="s">
        <v>81</v>
      </c>
      <c r="B72" t="s">
        <v>10</v>
      </c>
      <c r="C72" t="s">
        <v>72</v>
      </c>
      <c r="D72">
        <f t="shared" ref="D72:E73" si="156">1723/2048</f>
        <v>0.84130859375</v>
      </c>
      <c r="E72">
        <f t="shared" si="156"/>
        <v>0.84130859375</v>
      </c>
      <c r="F72">
        <v>1</v>
      </c>
      <c r="I72" s="2">
        <v>2048</v>
      </c>
      <c r="J72" s="2">
        <v>2048</v>
      </c>
      <c r="K72">
        <v>1</v>
      </c>
      <c r="L72">
        <v>1</v>
      </c>
      <c r="M72">
        <v>65</v>
      </c>
      <c r="N72" s="3">
        <f>O72*D72/E72</f>
        <v>47700</v>
      </c>
      <c r="O72">
        <v>47700</v>
      </c>
      <c r="S72">
        <v>0.13700000000000001</v>
      </c>
      <c r="T72">
        <f>2.316*2.311</f>
        <v>5.3522759999999998</v>
      </c>
      <c r="V72">
        <v>2800</v>
      </c>
      <c r="W72" t="s">
        <v>16</v>
      </c>
      <c r="X72" s="3">
        <f t="shared" si="145"/>
        <v>47700</v>
      </c>
      <c r="Y72" s="3">
        <f t="shared" si="146"/>
        <v>47700</v>
      </c>
      <c r="Z72" s="3">
        <f t="shared" si="147"/>
        <v>0</v>
      </c>
      <c r="AA72" s="3">
        <f t="shared" si="148"/>
        <v>0</v>
      </c>
      <c r="AB72" s="3">
        <f t="shared" si="149"/>
        <v>0</v>
      </c>
      <c r="AC72" s="3">
        <f t="shared" si="150"/>
        <v>0.13700000000000001</v>
      </c>
      <c r="AD72" s="3">
        <f t="shared" si="151"/>
        <v>5.3522759999999998</v>
      </c>
      <c r="AE72" s="3">
        <f t="shared" si="154"/>
        <v>0</v>
      </c>
      <c r="AF72" s="3">
        <f t="shared" si="155"/>
        <v>2800</v>
      </c>
      <c r="AG72" s="3">
        <f t="shared" si="152"/>
        <v>8912.0964613932465</v>
      </c>
      <c r="AH72" s="3">
        <f t="shared" si="153"/>
        <v>8912.0964613932465</v>
      </c>
      <c r="AI72" s="3">
        <f t="shared" si="142"/>
        <v>17.035714285714285</v>
      </c>
      <c r="AJ72" s="3">
        <f t="shared" si="143"/>
        <v>17.035714285714285</v>
      </c>
    </row>
    <row r="73" spans="1:36" x14ac:dyDescent="0.2">
      <c r="A73" t="s">
        <v>82</v>
      </c>
      <c r="B73" t="s">
        <v>10</v>
      </c>
      <c r="C73" t="s">
        <v>72</v>
      </c>
      <c r="D73">
        <f t="shared" si="156"/>
        <v>0.84130859375</v>
      </c>
      <c r="E73">
        <f t="shared" si="156"/>
        <v>0.84130859375</v>
      </c>
      <c r="F73">
        <v>1</v>
      </c>
      <c r="I73" s="2">
        <v>2048</v>
      </c>
      <c r="J73" s="2">
        <v>2048</v>
      </c>
      <c r="K73">
        <v>1</v>
      </c>
      <c r="L73">
        <v>1</v>
      </c>
      <c r="M73">
        <v>90</v>
      </c>
      <c r="N73" s="3">
        <f>O73*D73/E73</f>
        <v>11690</v>
      </c>
      <c r="O73">
        <v>11690</v>
      </c>
      <c r="T73">
        <f>1.56*3.43</f>
        <v>5.3508000000000004</v>
      </c>
      <c r="V73">
        <v>1559</v>
      </c>
      <c r="W73" t="s">
        <v>16</v>
      </c>
      <c r="X73" s="3">
        <f t="shared" si="145"/>
        <v>16186.153846153846</v>
      </c>
      <c r="Y73" s="3">
        <f t="shared" si="146"/>
        <v>16186.153846153846</v>
      </c>
      <c r="Z73" s="3">
        <f t="shared" si="147"/>
        <v>0</v>
      </c>
      <c r="AA73" s="3">
        <f t="shared" si="148"/>
        <v>0</v>
      </c>
      <c r="AB73" s="3">
        <f t="shared" si="149"/>
        <v>0</v>
      </c>
      <c r="AC73" s="3">
        <f t="shared" si="150"/>
        <v>0</v>
      </c>
      <c r="AD73" s="3">
        <f t="shared" si="151"/>
        <v>2.7910037037037037</v>
      </c>
      <c r="AE73" s="3">
        <f t="shared" si="154"/>
        <v>0</v>
      </c>
      <c r="AF73" s="3">
        <f t="shared" si="155"/>
        <v>1125.9444444444443</v>
      </c>
      <c r="AG73" s="3">
        <f t="shared" si="152"/>
        <v>5799.4024961968262</v>
      </c>
      <c r="AH73" s="3">
        <f t="shared" si="153"/>
        <v>5799.4024961968262</v>
      </c>
      <c r="AI73" s="3">
        <f t="shared" si="142"/>
        <v>14.375623882704359</v>
      </c>
      <c r="AJ73" s="3">
        <f t="shared" si="143"/>
        <v>14.375623882704359</v>
      </c>
    </row>
    <row r="74" spans="1:36" x14ac:dyDescent="0.2">
      <c r="A74" t="s">
        <v>83</v>
      </c>
      <c r="B74" t="s">
        <v>10</v>
      </c>
      <c r="C74" t="s">
        <v>15</v>
      </c>
      <c r="D74">
        <v>0.5</v>
      </c>
      <c r="E74">
        <f>5/6</f>
        <v>0.83333333333333337</v>
      </c>
      <c r="F74">
        <v>4</v>
      </c>
      <c r="I74">
        <v>576</v>
      </c>
      <c r="J74">
        <v>576</v>
      </c>
      <c r="K74">
        <v>1</v>
      </c>
      <c r="L74">
        <v>6</v>
      </c>
      <c r="M74">
        <v>130</v>
      </c>
      <c r="N74">
        <v>95.76</v>
      </c>
      <c r="O74">
        <v>159.6</v>
      </c>
      <c r="T74">
        <v>0.96</v>
      </c>
      <c r="W74" t="s">
        <v>18</v>
      </c>
      <c r="X74" s="3">
        <f t="shared" si="145"/>
        <v>191.52</v>
      </c>
      <c r="Y74" s="3">
        <f t="shared" si="146"/>
        <v>319.2</v>
      </c>
      <c r="Z74" s="3">
        <f t="shared" si="147"/>
        <v>0</v>
      </c>
      <c r="AA74" s="3">
        <f t="shared" si="148"/>
        <v>0</v>
      </c>
      <c r="AB74" s="3">
        <f t="shared" si="149"/>
        <v>0</v>
      </c>
      <c r="AC74" s="3">
        <f t="shared" si="150"/>
        <v>0</v>
      </c>
      <c r="AD74" s="3">
        <f t="shared" si="151"/>
        <v>0.24</v>
      </c>
      <c r="AE74" s="3">
        <f t="shared" si="154"/>
        <v>0</v>
      </c>
      <c r="AF74" s="3">
        <f t="shared" si="155"/>
        <v>0</v>
      </c>
      <c r="AG74" s="3">
        <f t="shared" si="152"/>
        <v>798.00000000000011</v>
      </c>
      <c r="AH74" s="3">
        <f t="shared" si="153"/>
        <v>1330</v>
      </c>
      <c r="AI74" s="3" t="e">
        <f t="shared" si="142"/>
        <v>#DIV/0!</v>
      </c>
      <c r="AJ74" s="3" t="e">
        <f t="shared" si="143"/>
        <v>#DIV/0!</v>
      </c>
    </row>
    <row r="75" spans="1:36" x14ac:dyDescent="0.2">
      <c r="A75" t="s">
        <v>84</v>
      </c>
      <c r="B75" t="s">
        <v>10</v>
      </c>
      <c r="C75" t="s">
        <v>15</v>
      </c>
      <c r="D75">
        <v>0.5</v>
      </c>
      <c r="E75">
        <v>0.83299999999999996</v>
      </c>
      <c r="F75">
        <v>4</v>
      </c>
      <c r="I75">
        <v>576</v>
      </c>
      <c r="J75">
        <v>2304</v>
      </c>
      <c r="K75">
        <v>19</v>
      </c>
      <c r="L75">
        <v>114</v>
      </c>
      <c r="M75">
        <v>180</v>
      </c>
      <c r="N75" s="3">
        <f>O75*D75/E75</f>
        <v>40.816326530612244</v>
      </c>
      <c r="O75">
        <v>68</v>
      </c>
      <c r="T75">
        <v>3.39</v>
      </c>
      <c r="V75">
        <v>165</v>
      </c>
      <c r="W75" t="s">
        <v>18</v>
      </c>
      <c r="X75" s="3">
        <f t="shared" si="145"/>
        <v>113.02982731554161</v>
      </c>
      <c r="Y75" s="3">
        <f t="shared" si="146"/>
        <v>188.30769230769232</v>
      </c>
      <c r="Z75" s="3">
        <f t="shared" si="147"/>
        <v>0</v>
      </c>
      <c r="AA75" s="3">
        <f t="shared" si="148"/>
        <v>0</v>
      </c>
      <c r="AB75" s="3">
        <f t="shared" si="149"/>
        <v>0</v>
      </c>
      <c r="AC75" s="3">
        <f t="shared" si="150"/>
        <v>0</v>
      </c>
      <c r="AD75" s="3">
        <f t="shared" si="151"/>
        <v>0.44206018518518519</v>
      </c>
      <c r="AE75" s="3">
        <f t="shared" si="154"/>
        <v>0</v>
      </c>
      <c r="AF75" s="3">
        <f t="shared" si="155"/>
        <v>59.583333333333336</v>
      </c>
      <c r="AG75" s="3">
        <f t="shared" si="152"/>
        <v>255.68877520193735</v>
      </c>
      <c r="AH75" s="3">
        <f t="shared" si="153"/>
        <v>425.97749948642763</v>
      </c>
      <c r="AI75" s="3">
        <f t="shared" si="142"/>
        <v>1.8970040948062927</v>
      </c>
      <c r="AJ75" s="3">
        <f t="shared" si="143"/>
        <v>3.1604088219472835</v>
      </c>
    </row>
    <row r="76" spans="1:36" x14ac:dyDescent="0.2">
      <c r="A76" t="s">
        <v>85</v>
      </c>
      <c r="B76" t="s">
        <v>10</v>
      </c>
      <c r="C76" t="s">
        <v>15</v>
      </c>
      <c r="D76">
        <v>0.5</v>
      </c>
      <c r="E76">
        <v>0.83299999999999996</v>
      </c>
      <c r="F76">
        <v>4</v>
      </c>
      <c r="I76">
        <v>576</v>
      </c>
      <c r="J76">
        <v>2304</v>
      </c>
      <c r="K76">
        <v>19</v>
      </c>
      <c r="L76">
        <v>114</v>
      </c>
      <c r="M76">
        <v>65</v>
      </c>
      <c r="N76" s="3">
        <f t="shared" ref="N76" si="157">Q76*D76</f>
        <v>528</v>
      </c>
      <c r="O76" s="3">
        <f t="shared" ref="O76" si="158">Q76*E76</f>
        <v>879.64799999999991</v>
      </c>
      <c r="Q76">
        <v>1056</v>
      </c>
      <c r="T76">
        <v>3.36</v>
      </c>
      <c r="V76">
        <v>115</v>
      </c>
      <c r="W76" t="s">
        <v>16</v>
      </c>
      <c r="X76" s="3">
        <f t="shared" si="145"/>
        <v>528</v>
      </c>
      <c r="Y76" s="3">
        <f t="shared" si="146"/>
        <v>879.64799999999991</v>
      </c>
      <c r="Z76" s="3">
        <f t="shared" si="147"/>
        <v>0</v>
      </c>
      <c r="AA76" s="3">
        <f t="shared" si="148"/>
        <v>1056</v>
      </c>
      <c r="AB76" s="3">
        <f t="shared" si="149"/>
        <v>0</v>
      </c>
      <c r="AC76" s="3">
        <f t="shared" si="150"/>
        <v>0</v>
      </c>
      <c r="AD76" s="3">
        <f t="shared" si="151"/>
        <v>3.36</v>
      </c>
      <c r="AE76" s="3">
        <f t="shared" si="154"/>
        <v>0</v>
      </c>
      <c r="AF76" s="3">
        <f t="shared" si="155"/>
        <v>115</v>
      </c>
      <c r="AG76" s="3">
        <f t="shared" si="152"/>
        <v>157.14285714285714</v>
      </c>
      <c r="AH76" s="3">
        <f t="shared" si="153"/>
        <v>261.8</v>
      </c>
      <c r="AI76" s="3">
        <f t="shared" si="142"/>
        <v>4.5913043478260871</v>
      </c>
      <c r="AJ76" s="3">
        <f t="shared" si="143"/>
        <v>7.6491130434782599</v>
      </c>
    </row>
    <row r="77" spans="1:36" x14ac:dyDescent="0.2">
      <c r="A77" t="s">
        <v>121</v>
      </c>
      <c r="B77" t="s">
        <v>10</v>
      </c>
      <c r="C77" t="s">
        <v>122</v>
      </c>
      <c r="D77">
        <v>0.5</v>
      </c>
      <c r="E77">
        <f>7/8</f>
        <v>0.875</v>
      </c>
      <c r="F77">
        <v>4</v>
      </c>
      <c r="I77">
        <v>672</v>
      </c>
      <c r="J77">
        <v>672</v>
      </c>
      <c r="K77">
        <v>1</v>
      </c>
      <c r="L77">
        <v>4</v>
      </c>
      <c r="M77">
        <v>90</v>
      </c>
      <c r="N77" s="3">
        <f t="shared" ref="N77:N78" si="159">Q77*D77</f>
        <v>4525.7142857142853</v>
      </c>
      <c r="O77" s="5">
        <v>7920</v>
      </c>
      <c r="P77" s="3">
        <f>O77/E77</f>
        <v>9051.4285714285706</v>
      </c>
      <c r="Q77" s="3">
        <f>O77/E77</f>
        <v>9051.4285714285706</v>
      </c>
      <c r="T77">
        <v>2.67</v>
      </c>
      <c r="U77">
        <v>437</v>
      </c>
      <c r="V77">
        <v>437</v>
      </c>
      <c r="W77" t="s">
        <v>16</v>
      </c>
      <c r="X77" s="3">
        <f t="shared" ref="X77:X78" si="160">N77*$M77/$AK$1</f>
        <v>6266.3736263736255</v>
      </c>
      <c r="Y77" s="3">
        <f t="shared" ref="Y77:Y78" si="161">O77*$M77/$AK$1</f>
        <v>10966.153846153846</v>
      </c>
      <c r="Z77" s="3">
        <f t="shared" ref="Z77:Z78" si="162">P77*$M77/$AK$1</f>
        <v>12532.747252747251</v>
      </c>
      <c r="AA77" s="3">
        <f t="shared" ref="AA77:AA78" si="163">Q77*$M77/$AK$1</f>
        <v>12532.747252747251</v>
      </c>
      <c r="AB77" s="3">
        <f t="shared" ref="AB77:AB78" si="164">R77*$AK$1/$M77</f>
        <v>0</v>
      </c>
      <c r="AC77" s="3">
        <f t="shared" ref="AC77:AC78" si="165">S77*$AK$1/$M77</f>
        <v>0</v>
      </c>
      <c r="AD77" s="3">
        <f t="shared" ref="AD77:AD78" si="166">T77*$AK$1^2/$M77^2</f>
        <v>1.3926851851851851</v>
      </c>
      <c r="AE77" s="3">
        <f t="shared" si="154"/>
        <v>315.61111111111109</v>
      </c>
      <c r="AF77" s="3">
        <f t="shared" si="155"/>
        <v>315.61111111111109</v>
      </c>
      <c r="AG77" s="3">
        <f t="shared" ref="AG77:AG78" si="167">X77/AD77</f>
        <v>4499.4904038850582</v>
      </c>
      <c r="AH77" s="3">
        <f t="shared" ref="AH77:AH78" si="168">Y77/AD77</f>
        <v>7874.1082067988527</v>
      </c>
      <c r="AI77" s="3">
        <f t="shared" si="142"/>
        <v>19.854730729576705</v>
      </c>
      <c r="AJ77" s="3">
        <f t="shared" si="143"/>
        <v>34.745778776759238</v>
      </c>
    </row>
    <row r="78" spans="1:36" x14ac:dyDescent="0.2">
      <c r="A78" t="s">
        <v>123</v>
      </c>
      <c r="B78" t="s">
        <v>10</v>
      </c>
      <c r="C78" t="s">
        <v>56</v>
      </c>
      <c r="D78">
        <v>0.5</v>
      </c>
      <c r="E78">
        <f>13/16</f>
        <v>0.8125</v>
      </c>
      <c r="F78">
        <v>4</v>
      </c>
      <c r="I78" s="2">
        <v>672</v>
      </c>
      <c r="J78" s="2">
        <v>672</v>
      </c>
      <c r="K78">
        <v>1</v>
      </c>
      <c r="L78">
        <v>4</v>
      </c>
      <c r="M78">
        <v>65</v>
      </c>
      <c r="N78" s="3">
        <f t="shared" si="159"/>
        <v>4625</v>
      </c>
      <c r="O78" s="3">
        <f t="shared" ref="O78" si="169">Q78*E78</f>
        <v>7515.625</v>
      </c>
      <c r="P78" s="5">
        <v>9250</v>
      </c>
      <c r="Q78" s="5">
        <v>9250</v>
      </c>
      <c r="T78">
        <v>0.57499999999999996</v>
      </c>
      <c r="U78">
        <v>272.89999999999998</v>
      </c>
      <c r="V78">
        <v>272.89999999999998</v>
      </c>
      <c r="W78" t="s">
        <v>18</v>
      </c>
      <c r="X78" s="3">
        <f t="shared" si="160"/>
        <v>4625</v>
      </c>
      <c r="Y78" s="3">
        <f t="shared" si="161"/>
        <v>7515.625</v>
      </c>
      <c r="Z78" s="3">
        <f t="shared" si="162"/>
        <v>9250</v>
      </c>
      <c r="AA78" s="3">
        <f t="shared" si="163"/>
        <v>9250</v>
      </c>
      <c r="AB78" s="3">
        <f t="shared" si="164"/>
        <v>0</v>
      </c>
      <c r="AC78" s="3">
        <f t="shared" si="165"/>
        <v>0</v>
      </c>
      <c r="AD78" s="3">
        <f t="shared" si="166"/>
        <v>0.57499999999999996</v>
      </c>
      <c r="AE78" s="3">
        <f t="shared" si="154"/>
        <v>272.89999999999998</v>
      </c>
      <c r="AF78" s="3">
        <f t="shared" si="155"/>
        <v>272.89999999999998</v>
      </c>
      <c r="AG78" s="3">
        <f t="shared" si="167"/>
        <v>8043.4782608695659</v>
      </c>
      <c r="AH78" s="3">
        <f t="shared" si="168"/>
        <v>13070.652173913044</v>
      </c>
      <c r="AI78" s="3">
        <f t="shared" si="142"/>
        <v>16.947599853426166</v>
      </c>
      <c r="AJ78" s="3">
        <f t="shared" si="143"/>
        <v>27.539849761817518</v>
      </c>
    </row>
    <row r="79" spans="1:36" x14ac:dyDescent="0.2">
      <c r="A79" t="s">
        <v>124</v>
      </c>
      <c r="B79" t="s">
        <v>10</v>
      </c>
      <c r="C79" t="s">
        <v>15</v>
      </c>
      <c r="D79">
        <v>0.5</v>
      </c>
      <c r="E79">
        <v>0.5</v>
      </c>
      <c r="F79">
        <v>1</v>
      </c>
      <c r="G79">
        <v>1152</v>
      </c>
      <c r="H79">
        <v>1152</v>
      </c>
      <c r="I79" s="2">
        <v>2304</v>
      </c>
      <c r="J79" s="2">
        <v>2304</v>
      </c>
      <c r="K79">
        <v>1</v>
      </c>
      <c r="L79">
        <v>1</v>
      </c>
      <c r="M79">
        <v>65</v>
      </c>
      <c r="N79" s="5">
        <v>1280</v>
      </c>
      <c r="O79" s="5">
        <v>1280</v>
      </c>
      <c r="P79" s="5"/>
      <c r="Q79" s="5"/>
      <c r="T79">
        <v>1.96</v>
      </c>
      <c r="U79">
        <v>908</v>
      </c>
      <c r="V79">
        <v>908</v>
      </c>
      <c r="W79" t="s">
        <v>18</v>
      </c>
      <c r="X79" s="3">
        <f t="shared" ref="X79" si="170">N79*$M79/$AK$1</f>
        <v>1280</v>
      </c>
      <c r="Y79" s="3">
        <f t="shared" ref="Y79" si="171">O79*$M79/$AK$1</f>
        <v>1280</v>
      </c>
      <c r="Z79" s="3">
        <f t="shared" ref="Z79" si="172">P79*$M79/$AK$1</f>
        <v>0</v>
      </c>
      <c r="AA79" s="3">
        <f t="shared" ref="AA79" si="173">Q79*$M79/$AK$1</f>
        <v>0</v>
      </c>
      <c r="AB79" s="3">
        <f t="shared" ref="AB79" si="174">R79*$AK$1/$M79</f>
        <v>0</v>
      </c>
      <c r="AC79" s="3">
        <f t="shared" ref="AC79" si="175">S79*$AK$1/$M79</f>
        <v>0</v>
      </c>
      <c r="AD79" s="3">
        <f t="shared" ref="AD79" si="176">T79*$AK$1^2/$M79^2</f>
        <v>1.96</v>
      </c>
      <c r="AE79" s="3">
        <f t="shared" si="154"/>
        <v>908</v>
      </c>
      <c r="AF79" s="3">
        <f t="shared" si="155"/>
        <v>908</v>
      </c>
      <c r="AG79" s="3">
        <f t="shared" ref="AG79" si="177">X79/AD79</f>
        <v>653.0612244897959</v>
      </c>
      <c r="AH79" s="3">
        <f t="shared" ref="AH79" si="178">Y79/AD79</f>
        <v>653.0612244897959</v>
      </c>
      <c r="AI79" s="3">
        <f t="shared" si="142"/>
        <v>1.4096916299559472</v>
      </c>
      <c r="AJ79" s="3">
        <f t="shared" si="143"/>
        <v>1.4096916299559472</v>
      </c>
    </row>
    <row r="80" spans="1:36" x14ac:dyDescent="0.2">
      <c r="A80" t="s">
        <v>126</v>
      </c>
      <c r="B80" t="s">
        <v>10</v>
      </c>
      <c r="C80" t="s">
        <v>24</v>
      </c>
      <c r="D80">
        <v>0.5</v>
      </c>
      <c r="E80">
        <v>0.83299999999999996</v>
      </c>
      <c r="F80">
        <v>4</v>
      </c>
      <c r="I80">
        <v>648</v>
      </c>
      <c r="J80">
        <v>1944</v>
      </c>
      <c r="K80">
        <v>3</v>
      </c>
      <c r="L80">
        <v>12</v>
      </c>
      <c r="M80">
        <v>45</v>
      </c>
      <c r="N80" s="5">
        <v>380</v>
      </c>
      <c r="O80" s="5">
        <v>3000</v>
      </c>
      <c r="P80" s="5"/>
      <c r="Q80" s="5"/>
      <c r="T80">
        <v>0.81</v>
      </c>
      <c r="W80" t="s">
        <v>12</v>
      </c>
      <c r="X80" s="3">
        <f t="shared" ref="X80" si="179">N80*$M80/$AK$1</f>
        <v>263.07692307692309</v>
      </c>
      <c r="Y80" s="3">
        <f t="shared" ref="Y80" si="180">O80*$M80/$AK$1</f>
        <v>2076.9230769230771</v>
      </c>
      <c r="Z80" s="3">
        <f t="shared" ref="Z80" si="181">P80*$M80/$AK$1</f>
        <v>0</v>
      </c>
      <c r="AA80" s="3">
        <f t="shared" ref="AA80" si="182">Q80*$M80/$AK$1</f>
        <v>0</v>
      </c>
      <c r="AB80" s="3">
        <f t="shared" ref="AB80" si="183">R80*$AK$1/$M80</f>
        <v>0</v>
      </c>
      <c r="AC80" s="3">
        <f t="shared" ref="AC80" si="184">S80*$AK$1/$M80</f>
        <v>0</v>
      </c>
      <c r="AD80" s="3">
        <f t="shared" ref="AD80" si="185">T80*$AK$1^2/$M80^2</f>
        <v>1.69</v>
      </c>
      <c r="AE80" s="3">
        <f t="shared" si="154"/>
        <v>0</v>
      </c>
      <c r="AF80" s="3">
        <f t="shared" si="155"/>
        <v>0</v>
      </c>
      <c r="AG80" s="3">
        <f t="shared" ref="AG80" si="186">X80/AD80</f>
        <v>155.6668183887119</v>
      </c>
      <c r="AH80" s="3">
        <f t="shared" ref="AH80" si="187">Y80/AD80</f>
        <v>1228.9485662266729</v>
      </c>
      <c r="AI80" s="3" t="e">
        <f t="shared" si="142"/>
        <v>#DIV/0!</v>
      </c>
      <c r="AJ80" s="3" t="e">
        <f t="shared" si="143"/>
        <v>#DIV/0!</v>
      </c>
    </row>
    <row r="81" spans="1:36" x14ac:dyDescent="0.2">
      <c r="A81" s="4" t="s">
        <v>128</v>
      </c>
      <c r="B81" t="s">
        <v>10</v>
      </c>
      <c r="C81" t="s">
        <v>56</v>
      </c>
      <c r="D81">
        <v>0.5</v>
      </c>
      <c r="E81">
        <v>0.5</v>
      </c>
      <c r="F81">
        <v>1</v>
      </c>
      <c r="I81">
        <v>672</v>
      </c>
      <c r="J81">
        <v>672</v>
      </c>
      <c r="K81">
        <v>1</v>
      </c>
      <c r="L81">
        <v>1</v>
      </c>
      <c r="M81">
        <v>65</v>
      </c>
      <c r="N81" s="3">
        <f t="shared" ref="N81" si="188">Q81*D81</f>
        <v>4500</v>
      </c>
      <c r="O81" s="3">
        <f t="shared" ref="O81" si="189">Q81*E81</f>
        <v>4500</v>
      </c>
      <c r="P81" s="5">
        <v>9000</v>
      </c>
      <c r="Q81" s="5">
        <v>9000</v>
      </c>
      <c r="T81">
        <v>1.6</v>
      </c>
      <c r="U81">
        <v>782.9</v>
      </c>
      <c r="V81">
        <v>782.9</v>
      </c>
      <c r="W81" t="s">
        <v>16</v>
      </c>
      <c r="X81" s="3">
        <f t="shared" ref="X81" si="190">N81*$M81/$AK$1</f>
        <v>4500</v>
      </c>
      <c r="Y81" s="3">
        <f t="shared" ref="Y81" si="191">O81*$M81/$AK$1</f>
        <v>4500</v>
      </c>
      <c r="Z81" s="3">
        <f t="shared" ref="Z81" si="192">P81*$M81/$AK$1</f>
        <v>9000</v>
      </c>
      <c r="AA81" s="3">
        <f t="shared" ref="AA81" si="193">Q81*$M81/$AK$1</f>
        <v>9000</v>
      </c>
      <c r="AB81" s="3">
        <f t="shared" ref="AB81" si="194">R81*$AK$1/$M81</f>
        <v>0</v>
      </c>
      <c r="AC81" s="3">
        <f t="shared" ref="AC81" si="195">S81*$AK$1/$M81</f>
        <v>0</v>
      </c>
      <c r="AD81" s="3">
        <f t="shared" ref="AD81" si="196">T81*$AK$1^2/$M81^2</f>
        <v>1.6</v>
      </c>
      <c r="AE81" s="3">
        <f t="shared" si="154"/>
        <v>782.9</v>
      </c>
      <c r="AF81" s="3">
        <f t="shared" si="155"/>
        <v>782.9</v>
      </c>
      <c r="AG81" s="3">
        <f t="shared" ref="AG81" si="197">X81/AD81</f>
        <v>2812.5</v>
      </c>
      <c r="AH81" s="3">
        <f t="shared" ref="AH81" si="198">Y81/AD81</f>
        <v>2812.5</v>
      </c>
      <c r="AI81" s="3">
        <f t="shared" si="142"/>
        <v>5.7478605185847496</v>
      </c>
      <c r="AJ81" s="3">
        <f t="shared" si="143"/>
        <v>5.7478605185847496</v>
      </c>
    </row>
    <row r="82" spans="1:36" x14ac:dyDescent="0.2">
      <c r="A82" s="4" t="s">
        <v>127</v>
      </c>
      <c r="B82" t="s">
        <v>10</v>
      </c>
      <c r="C82" t="s">
        <v>56</v>
      </c>
      <c r="D82">
        <v>0.5</v>
      </c>
      <c r="E82">
        <f>13/16</f>
        <v>0.8125</v>
      </c>
      <c r="F82">
        <v>4</v>
      </c>
      <c r="I82">
        <v>672</v>
      </c>
      <c r="J82">
        <v>672</v>
      </c>
      <c r="K82">
        <v>1</v>
      </c>
      <c r="L82">
        <v>4</v>
      </c>
      <c r="M82">
        <v>65</v>
      </c>
      <c r="N82" s="3">
        <f t="shared" ref="N82" si="199">Q82*D82</f>
        <v>1540</v>
      </c>
      <c r="O82" s="3">
        <f t="shared" ref="O82" si="200">Q82*E82</f>
        <v>2502.5</v>
      </c>
      <c r="P82" s="5">
        <v>3080</v>
      </c>
      <c r="Q82" s="5">
        <v>3080</v>
      </c>
      <c r="T82">
        <v>1.3</v>
      </c>
      <c r="U82">
        <v>84</v>
      </c>
      <c r="V82">
        <v>84</v>
      </c>
      <c r="W82" t="s">
        <v>12</v>
      </c>
      <c r="X82" s="3">
        <f t="shared" ref="X82" si="201">N82*$M82/$AK$1</f>
        <v>1540</v>
      </c>
      <c r="Y82" s="3">
        <f t="shared" ref="Y82" si="202">O82*$M82/$AK$1</f>
        <v>2502.5</v>
      </c>
      <c r="Z82" s="3">
        <f t="shared" ref="Z82" si="203">P82*$M82/$AK$1</f>
        <v>3080</v>
      </c>
      <c r="AA82" s="3">
        <f t="shared" ref="AA82" si="204">Q82*$M82/$AK$1</f>
        <v>3080</v>
      </c>
      <c r="AB82" s="3">
        <f t="shared" ref="AB82" si="205">R82*$AK$1/$M82</f>
        <v>0</v>
      </c>
      <c r="AC82" s="3">
        <f t="shared" ref="AC82" si="206">S82*$AK$1/$M82</f>
        <v>0</v>
      </c>
      <c r="AD82" s="3">
        <f t="shared" ref="AD82" si="207">T82*$AK$1^2/$M82^2</f>
        <v>1.3</v>
      </c>
      <c r="AE82" s="3">
        <f t="shared" si="154"/>
        <v>84</v>
      </c>
      <c r="AF82" s="3">
        <f t="shared" si="155"/>
        <v>84</v>
      </c>
      <c r="AG82" s="3">
        <f t="shared" ref="AG82" si="208">X82/AD82</f>
        <v>1184.6153846153845</v>
      </c>
      <c r="AH82" s="3">
        <f t="shared" ref="AH82" si="209">Y82/AD82</f>
        <v>1925</v>
      </c>
      <c r="AI82" s="3">
        <f t="shared" si="142"/>
        <v>18.333333333333332</v>
      </c>
      <c r="AJ82" s="3">
        <f t="shared" si="143"/>
        <v>29.791666666666668</v>
      </c>
    </row>
    <row r="83" spans="1:36" x14ac:dyDescent="0.2">
      <c r="A83" s="4" t="s">
        <v>132</v>
      </c>
      <c r="B83" t="s">
        <v>10</v>
      </c>
      <c r="C83" t="s">
        <v>122</v>
      </c>
      <c r="D83">
        <v>0.5</v>
      </c>
      <c r="E83">
        <f>7/8</f>
        <v>0.875</v>
      </c>
      <c r="F83">
        <v>4</v>
      </c>
      <c r="I83">
        <v>672</v>
      </c>
      <c r="J83">
        <v>672</v>
      </c>
      <c r="K83">
        <v>1</v>
      </c>
      <c r="L83">
        <v>4</v>
      </c>
      <c r="M83">
        <v>65</v>
      </c>
      <c r="N83" s="3">
        <f t="shared" ref="N83" si="210">Q83*D83</f>
        <v>2895</v>
      </c>
      <c r="O83" s="3">
        <f t="shared" ref="O83" si="211">Q83*E83</f>
        <v>5066.25</v>
      </c>
      <c r="P83" s="5">
        <v>5790</v>
      </c>
      <c r="Q83" s="5">
        <v>5790</v>
      </c>
      <c r="T83">
        <v>1.56</v>
      </c>
      <c r="U83">
        <v>361</v>
      </c>
      <c r="V83">
        <v>361</v>
      </c>
      <c r="W83" t="s">
        <v>16</v>
      </c>
      <c r="X83" s="3">
        <f t="shared" ref="X83" si="212">N83*$M83/$AK$1</f>
        <v>2895</v>
      </c>
      <c r="Y83" s="3">
        <f t="shared" ref="Y83" si="213">O83*$M83/$AK$1</f>
        <v>5066.25</v>
      </c>
      <c r="Z83" s="3">
        <f t="shared" ref="Z83" si="214">P83*$M83/$AK$1</f>
        <v>5790</v>
      </c>
      <c r="AA83" s="3">
        <f t="shared" ref="AA83" si="215">Q83*$M83/$AK$1</f>
        <v>5790</v>
      </c>
      <c r="AB83" s="3">
        <f t="shared" ref="AB83" si="216">R83*$AK$1/$M83</f>
        <v>0</v>
      </c>
      <c r="AC83" s="3">
        <f t="shared" ref="AC83" si="217">S83*$AK$1/$M83</f>
        <v>0</v>
      </c>
      <c r="AD83" s="3">
        <f t="shared" ref="AD83" si="218">T83*$AK$1^2/$M83^2</f>
        <v>1.56</v>
      </c>
      <c r="AE83" s="3">
        <f t="shared" si="154"/>
        <v>361</v>
      </c>
      <c r="AF83" s="3">
        <f t="shared" si="155"/>
        <v>361</v>
      </c>
      <c r="AG83" s="3">
        <f t="shared" ref="AG83" si="219">X83/AD83</f>
        <v>1855.7692307692307</v>
      </c>
      <c r="AH83" s="3">
        <f t="shared" ref="AH83" si="220">Y83/AD83</f>
        <v>3247.5961538461538</v>
      </c>
      <c r="AI83" s="3">
        <f t="shared" si="142"/>
        <v>8.0193905817174507</v>
      </c>
      <c r="AJ83" s="3">
        <f t="shared" si="143"/>
        <v>14.03393351800554</v>
      </c>
    </row>
    <row r="84" spans="1:36" x14ac:dyDescent="0.2">
      <c r="A84" s="4" t="s">
        <v>133</v>
      </c>
      <c r="B84" t="s">
        <v>10</v>
      </c>
      <c r="C84" t="s">
        <v>56</v>
      </c>
      <c r="D84">
        <v>0.5</v>
      </c>
      <c r="E84">
        <f>13/16</f>
        <v>0.8125</v>
      </c>
      <c r="F84">
        <v>4</v>
      </c>
      <c r="I84" s="2">
        <v>672</v>
      </c>
      <c r="J84" s="2">
        <v>672</v>
      </c>
      <c r="K84">
        <v>1</v>
      </c>
      <c r="L84">
        <v>4</v>
      </c>
      <c r="M84">
        <v>65</v>
      </c>
      <c r="N84" s="3">
        <f t="shared" ref="N84" si="221">Q84*D84</f>
        <v>3000</v>
      </c>
      <c r="O84" s="3">
        <f t="shared" ref="O84" si="222">Q84*E84</f>
        <v>4875</v>
      </c>
      <c r="P84" s="5">
        <v>6000</v>
      </c>
      <c r="Q84" s="5">
        <v>6000</v>
      </c>
      <c r="T84">
        <v>1.1000000000000001</v>
      </c>
      <c r="U84">
        <v>210</v>
      </c>
      <c r="V84">
        <v>210</v>
      </c>
      <c r="W84" t="s">
        <v>18</v>
      </c>
      <c r="X84" s="3">
        <f t="shared" ref="X84" si="223">N84*$M84/$AK$1</f>
        <v>3000</v>
      </c>
      <c r="Y84" s="3">
        <f t="shared" ref="Y84" si="224">O84*$M84/$AK$1</f>
        <v>4875</v>
      </c>
      <c r="Z84" s="3">
        <f t="shared" ref="Z84" si="225">P84*$M84/$AK$1</f>
        <v>6000</v>
      </c>
      <c r="AA84" s="3">
        <f t="shared" ref="AA84" si="226">Q84*$M84/$AK$1</f>
        <v>6000</v>
      </c>
      <c r="AB84" s="3">
        <f t="shared" ref="AB84" si="227">R84*$AK$1/$M84</f>
        <v>0</v>
      </c>
      <c r="AC84" s="3">
        <f t="shared" ref="AC84" si="228">S84*$AK$1/$M84</f>
        <v>0</v>
      </c>
      <c r="AD84" s="3">
        <f t="shared" ref="AD84" si="229">T84*$AK$1^2/$M84^2</f>
        <v>1.1000000000000001</v>
      </c>
      <c r="AE84" s="3">
        <f t="shared" si="154"/>
        <v>210</v>
      </c>
      <c r="AF84" s="3">
        <f t="shared" si="155"/>
        <v>210</v>
      </c>
      <c r="AG84" s="3">
        <f t="shared" ref="AG84" si="230">X84/AD84</f>
        <v>2727.272727272727</v>
      </c>
      <c r="AH84" s="3">
        <f t="shared" ref="AH84" si="231">Y84/AD84</f>
        <v>4431.8181818181811</v>
      </c>
      <c r="AI84" s="3">
        <f t="shared" si="142"/>
        <v>14.285714285714286</v>
      </c>
      <c r="AJ84" s="3">
        <f t="shared" si="143"/>
        <v>23.214285714285715</v>
      </c>
    </row>
    <row r="85" spans="1:36" x14ac:dyDescent="0.2">
      <c r="A85" s="4" t="s">
        <v>134</v>
      </c>
      <c r="B85" t="s">
        <v>10</v>
      </c>
      <c r="C85" t="s">
        <v>15</v>
      </c>
      <c r="D85">
        <f>5/6</f>
        <v>0.83333333333333337</v>
      </c>
      <c r="E85">
        <f>5/6</f>
        <v>0.83333333333333337</v>
      </c>
      <c r="F85">
        <v>1</v>
      </c>
      <c r="I85" s="2">
        <v>576</v>
      </c>
      <c r="J85" s="2">
        <v>576</v>
      </c>
      <c r="K85">
        <v>1</v>
      </c>
      <c r="L85">
        <v>1</v>
      </c>
      <c r="M85">
        <v>65</v>
      </c>
      <c r="N85" s="3">
        <f t="shared" ref="N85:N90" si="232">Q85*D85</f>
        <v>6568.3333333333339</v>
      </c>
      <c r="O85" s="3">
        <f t="shared" ref="O85:O90" si="233">Q85*E85</f>
        <v>6568.3333333333339</v>
      </c>
      <c r="P85" s="5">
        <v>7882</v>
      </c>
      <c r="Q85" s="5">
        <v>7882</v>
      </c>
      <c r="T85">
        <v>1.54</v>
      </c>
      <c r="U85">
        <v>576.79999999999995</v>
      </c>
      <c r="V85">
        <v>576.79999999999995</v>
      </c>
      <c r="W85" t="s">
        <v>16</v>
      </c>
      <c r="X85" s="3">
        <f t="shared" ref="X85:X88" si="234">N85*$M85/$AK$1</f>
        <v>6568.3333333333339</v>
      </c>
      <c r="Y85" s="3">
        <f>O85*$M85/$AK$1</f>
        <v>6568.3333333333339</v>
      </c>
      <c r="Z85" s="3">
        <f>P85*$M85/$AK$1</f>
        <v>7882</v>
      </c>
      <c r="AA85" s="3">
        <f>Q85*$M85/$AK$1</f>
        <v>7882</v>
      </c>
      <c r="AB85" s="3">
        <f>R85*$AK$1/$M85</f>
        <v>0</v>
      </c>
      <c r="AC85" s="3">
        <f>S85*$AK$1/$M85</f>
        <v>0</v>
      </c>
      <c r="AD85" s="3">
        <f t="shared" ref="AD85" si="235">T85*$AK$1^2/$M85^2</f>
        <v>1.54</v>
      </c>
      <c r="AE85" s="3">
        <f t="shared" si="154"/>
        <v>576.79999999999995</v>
      </c>
      <c r="AF85" s="3">
        <f t="shared" si="155"/>
        <v>576.79999999999995</v>
      </c>
      <c r="AG85" s="3">
        <f t="shared" ref="AG85" si="236">X85/AD85</f>
        <v>4265.151515151515</v>
      </c>
      <c r="AH85" s="3">
        <f t="shared" ref="AH85" si="237">Y85/AD85</f>
        <v>4265.151515151515</v>
      </c>
      <c r="AI85" s="3">
        <f t="shared" si="142"/>
        <v>11.387540453074436</v>
      </c>
      <c r="AJ85" s="3">
        <f t="shared" si="143"/>
        <v>11.387540453074436</v>
      </c>
    </row>
    <row r="86" spans="1:36" x14ac:dyDescent="0.2">
      <c r="A86" s="4" t="s">
        <v>135</v>
      </c>
      <c r="B86" t="s">
        <v>10</v>
      </c>
      <c r="C86" t="s">
        <v>15</v>
      </c>
      <c r="D86">
        <f>5/6</f>
        <v>0.83333333333333337</v>
      </c>
      <c r="E86">
        <f>5/6</f>
        <v>0.83333333333333337</v>
      </c>
      <c r="F86">
        <v>1</v>
      </c>
      <c r="I86" s="2">
        <v>576</v>
      </c>
      <c r="J86" s="2">
        <v>576</v>
      </c>
      <c r="K86">
        <v>1</v>
      </c>
      <c r="L86">
        <v>1</v>
      </c>
      <c r="M86">
        <v>65</v>
      </c>
      <c r="N86" s="3">
        <f t="shared" si="232"/>
        <v>7475</v>
      </c>
      <c r="O86" s="3">
        <f t="shared" si="233"/>
        <v>7475</v>
      </c>
      <c r="P86" s="5">
        <v>8970</v>
      </c>
      <c r="Q86" s="5">
        <v>8970</v>
      </c>
      <c r="T86">
        <v>1.54</v>
      </c>
      <c r="U86">
        <v>286.39999999999998</v>
      </c>
      <c r="V86">
        <v>286.39999999999998</v>
      </c>
      <c r="W86" t="s">
        <v>16</v>
      </c>
      <c r="X86" s="3">
        <f t="shared" si="234"/>
        <v>7475</v>
      </c>
      <c r="Y86" s="3">
        <f>O86*$M86/$AK$1</f>
        <v>7475</v>
      </c>
      <c r="Z86" s="3">
        <f>P86*$M86/$AK$1</f>
        <v>8970</v>
      </c>
      <c r="AA86" s="3">
        <f>Q86*$M86/$AK$1</f>
        <v>8970</v>
      </c>
      <c r="AB86" s="3">
        <f>R86*$AK$1/$M86</f>
        <v>0</v>
      </c>
      <c r="AC86" s="3">
        <f>S86*$AK$1/$M86</f>
        <v>0</v>
      </c>
      <c r="AD86" s="3">
        <f>T86*$AK$1^2/$M86^2</f>
        <v>1.54</v>
      </c>
      <c r="AE86" s="3">
        <f t="shared" si="154"/>
        <v>286.39999999999998</v>
      </c>
      <c r="AF86" s="3">
        <f t="shared" si="155"/>
        <v>286.39999999999998</v>
      </c>
      <c r="AG86" s="3">
        <f t="shared" ref="AG86:AG88" si="238">X86/AD86</f>
        <v>4853.8961038961033</v>
      </c>
      <c r="AH86" s="3">
        <f>Y86/AD86</f>
        <v>4853.8961038961033</v>
      </c>
      <c r="AI86" s="3">
        <f t="shared" si="142"/>
        <v>26.099860335195533</v>
      </c>
      <c r="AJ86" s="3">
        <f t="shared" si="143"/>
        <v>26.099860335195533</v>
      </c>
    </row>
    <row r="87" spans="1:36" x14ac:dyDescent="0.2">
      <c r="A87" s="4" t="s">
        <v>136</v>
      </c>
      <c r="B87" t="s">
        <v>10</v>
      </c>
      <c r="C87" t="s">
        <v>72</v>
      </c>
      <c r="D87">
        <f t="shared" ref="D87:E90" si="239">1723/2048</f>
        <v>0.84130859375</v>
      </c>
      <c r="E87">
        <f t="shared" si="239"/>
        <v>0.84130859375</v>
      </c>
      <c r="F87">
        <v>1</v>
      </c>
      <c r="I87" s="2">
        <v>2048</v>
      </c>
      <c r="J87" s="2">
        <v>2048</v>
      </c>
      <c r="K87">
        <v>1</v>
      </c>
      <c r="L87">
        <v>1</v>
      </c>
      <c r="M87">
        <v>65</v>
      </c>
      <c r="N87" s="3">
        <f t="shared" si="232"/>
        <v>78073.4375</v>
      </c>
      <c r="O87" s="3">
        <f t="shared" si="233"/>
        <v>78073.4375</v>
      </c>
      <c r="P87" s="5">
        <v>92800</v>
      </c>
      <c r="Q87" s="5">
        <v>92800</v>
      </c>
      <c r="T87">
        <v>4.84</v>
      </c>
      <c r="U87">
        <v>1359</v>
      </c>
      <c r="V87">
        <v>1359</v>
      </c>
      <c r="W87" t="s">
        <v>18</v>
      </c>
      <c r="X87" s="3">
        <f t="shared" si="234"/>
        <v>78073.4375</v>
      </c>
      <c r="Y87" s="3">
        <f>O87*$M87/$AK$1</f>
        <v>78073.4375</v>
      </c>
      <c r="Z87" s="3">
        <f>P87*$M87/$AK$1</f>
        <v>92800</v>
      </c>
      <c r="AA87" s="3">
        <f>Q87*$M87/$AK$1</f>
        <v>92800</v>
      </c>
      <c r="AB87" s="3">
        <f>R87*$AK$1/$M87</f>
        <v>0</v>
      </c>
      <c r="AC87" s="3">
        <f>S87*$AK$1/$M87</f>
        <v>0</v>
      </c>
      <c r="AD87" s="3">
        <f>T87*$AK$1^2/$M87^2</f>
        <v>4.84</v>
      </c>
      <c r="AE87" s="3">
        <f t="shared" si="154"/>
        <v>1359</v>
      </c>
      <c r="AF87" s="3">
        <f t="shared" si="155"/>
        <v>1359</v>
      </c>
      <c r="AG87" s="3">
        <f t="shared" si="238"/>
        <v>16130.875516528926</v>
      </c>
      <c r="AH87" s="3">
        <f>Y87/AD87</f>
        <v>16130.875516528926</v>
      </c>
      <c r="AI87" s="3">
        <f t="shared" si="142"/>
        <v>57.449181383370124</v>
      </c>
      <c r="AJ87" s="3">
        <f t="shared" si="143"/>
        <v>57.449181383370124</v>
      </c>
    </row>
    <row r="88" spans="1:36" x14ac:dyDescent="0.2">
      <c r="A88" s="4" t="s">
        <v>138</v>
      </c>
      <c r="B88" t="s">
        <v>10</v>
      </c>
      <c r="C88" t="s">
        <v>72</v>
      </c>
      <c r="D88">
        <f t="shared" si="239"/>
        <v>0.84130859375</v>
      </c>
      <c r="E88">
        <f t="shared" si="239"/>
        <v>0.84130859375</v>
      </c>
      <c r="F88">
        <v>1</v>
      </c>
      <c r="I88" s="2">
        <v>2048</v>
      </c>
      <c r="J88" s="2">
        <v>2048</v>
      </c>
      <c r="K88">
        <v>1</v>
      </c>
      <c r="L88">
        <v>1</v>
      </c>
      <c r="M88">
        <v>65</v>
      </c>
      <c r="N88" s="3">
        <f t="shared" si="232"/>
        <v>72100.146484375</v>
      </c>
      <c r="O88" s="3">
        <f t="shared" si="233"/>
        <v>72100.146484375</v>
      </c>
      <c r="P88" s="5">
        <v>85700</v>
      </c>
      <c r="Q88" s="5">
        <v>85700</v>
      </c>
      <c r="T88">
        <v>5.0999999999999996</v>
      </c>
      <c r="U88">
        <v>1172</v>
      </c>
      <c r="V88">
        <v>1172</v>
      </c>
      <c r="W88" t="s">
        <v>18</v>
      </c>
      <c r="X88" s="3">
        <f t="shared" si="234"/>
        <v>72100.146484375</v>
      </c>
      <c r="Y88" s="3">
        <f>O88*$M88/$AK$1</f>
        <v>72100.146484375</v>
      </c>
      <c r="Z88" s="3">
        <f>P88*$M88/$AK$1</f>
        <v>85700</v>
      </c>
      <c r="AA88" s="3">
        <f>Q88*$M88/$AK$1</f>
        <v>85700</v>
      </c>
      <c r="AB88" s="3">
        <f>R88*$AK$1/$M88</f>
        <v>0</v>
      </c>
      <c r="AC88" s="3">
        <f>S88*$AK$1/$M88</f>
        <v>0</v>
      </c>
      <c r="AD88" s="3">
        <f>T88*$AK$1^2/$M88^2</f>
        <v>5.0999999999999996</v>
      </c>
      <c r="AE88" s="3">
        <f t="shared" si="154"/>
        <v>1172</v>
      </c>
      <c r="AF88" s="3">
        <f t="shared" si="155"/>
        <v>1172</v>
      </c>
      <c r="AG88" s="3">
        <f t="shared" si="238"/>
        <v>14137.283624387255</v>
      </c>
      <c r="AH88" s="3">
        <f>Y88/AD88</f>
        <v>14137.283624387255</v>
      </c>
      <c r="AI88" s="3">
        <f t="shared" si="142"/>
        <v>61.51889631772611</v>
      </c>
      <c r="AJ88" s="3">
        <f t="shared" si="143"/>
        <v>61.51889631772611</v>
      </c>
    </row>
    <row r="89" spans="1:36" x14ac:dyDescent="0.2">
      <c r="A89" s="4" t="s">
        <v>139</v>
      </c>
      <c r="B89" t="s">
        <v>10</v>
      </c>
      <c r="C89" t="s">
        <v>56</v>
      </c>
      <c r="D89">
        <v>0.5</v>
      </c>
      <c r="E89">
        <f>13/16</f>
        <v>0.8125</v>
      </c>
      <c r="F89">
        <v>4</v>
      </c>
      <c r="I89" s="2">
        <v>672</v>
      </c>
      <c r="J89" s="2">
        <v>672</v>
      </c>
      <c r="K89">
        <v>1</v>
      </c>
      <c r="L89">
        <v>4</v>
      </c>
      <c r="M89">
        <v>40</v>
      </c>
      <c r="N89" s="3">
        <f t="shared" si="232"/>
        <v>2800</v>
      </c>
      <c r="O89" s="3">
        <f t="shared" si="233"/>
        <v>4550</v>
      </c>
      <c r="P89" s="5">
        <v>5600</v>
      </c>
      <c r="Q89" s="5">
        <v>5600</v>
      </c>
      <c r="T89">
        <v>0.16</v>
      </c>
      <c r="U89">
        <v>99</v>
      </c>
      <c r="V89">
        <v>99</v>
      </c>
      <c r="W89" t="s">
        <v>12</v>
      </c>
      <c r="X89" s="3">
        <f t="shared" ref="X89" si="240">N89*$M89/$AK$1</f>
        <v>1723.0769230769231</v>
      </c>
      <c r="Y89" s="3">
        <f>O89*$M89/$AK$1</f>
        <v>2800</v>
      </c>
      <c r="Z89" s="3">
        <f>P89*$M89/$AK$1</f>
        <v>3446.1538461538462</v>
      </c>
      <c r="AA89" s="3">
        <f>Q89*$M89/$AK$1</f>
        <v>3446.1538461538462</v>
      </c>
      <c r="AB89" s="3">
        <f>R89*$AK$1/$M89</f>
        <v>0</v>
      </c>
      <c r="AC89" s="3">
        <f>S89*$AK$1/$M89</f>
        <v>0</v>
      </c>
      <c r="AD89" s="3">
        <f>T89*$AK$1^2/$M89^2</f>
        <v>0.42249999999999999</v>
      </c>
      <c r="AE89" s="3">
        <f t="shared" si="154"/>
        <v>160.875</v>
      </c>
      <c r="AF89" s="3">
        <f t="shared" si="155"/>
        <v>160.875</v>
      </c>
      <c r="AG89" s="3">
        <f t="shared" ref="AG89" si="241">X89/AD89</f>
        <v>4078.2885753299956</v>
      </c>
      <c r="AH89" s="3">
        <f>Y89/AD89</f>
        <v>6627.2189349112432</v>
      </c>
      <c r="AI89" s="3">
        <f t="shared" si="142"/>
        <v>10.710656864503019</v>
      </c>
      <c r="AJ89" s="3">
        <f t="shared" si="143"/>
        <v>17.404817404817404</v>
      </c>
    </row>
    <row r="90" spans="1:36" x14ac:dyDescent="0.2">
      <c r="A90" s="4" t="s">
        <v>140</v>
      </c>
      <c r="B90" t="s">
        <v>10</v>
      </c>
      <c r="C90" t="s">
        <v>72</v>
      </c>
      <c r="D90">
        <f t="shared" si="239"/>
        <v>0.84130859375</v>
      </c>
      <c r="E90">
        <f t="shared" si="239"/>
        <v>0.84130859375</v>
      </c>
      <c r="F90">
        <v>1</v>
      </c>
      <c r="I90" s="2">
        <v>2048</v>
      </c>
      <c r="J90" s="2">
        <v>2048</v>
      </c>
      <c r="K90">
        <v>1</v>
      </c>
      <c r="L90">
        <v>1</v>
      </c>
      <c r="M90">
        <v>65</v>
      </c>
      <c r="N90" s="3">
        <f t="shared" si="232"/>
        <v>106257.275390625</v>
      </c>
      <c r="O90" s="3">
        <f t="shared" si="233"/>
        <v>106257.275390625</v>
      </c>
      <c r="P90" s="5">
        <v>126300</v>
      </c>
      <c r="Q90" s="5">
        <v>126300</v>
      </c>
      <c r="T90">
        <v>1.44</v>
      </c>
      <c r="U90">
        <v>462</v>
      </c>
      <c r="V90">
        <v>462</v>
      </c>
      <c r="W90" t="s">
        <v>18</v>
      </c>
      <c r="X90" s="3">
        <f t="shared" ref="X90" si="242">N90*$M90/$AK$1</f>
        <v>106257.275390625</v>
      </c>
      <c r="Y90" s="3">
        <f t="shared" ref="Y90" si="243">O90*$M90/$AK$1</f>
        <v>106257.275390625</v>
      </c>
      <c r="Z90" s="3">
        <f t="shared" ref="Z90" si="244">P90*$M90/$AK$1</f>
        <v>126300</v>
      </c>
      <c r="AA90" s="3">
        <f t="shared" ref="AA90" si="245">Q90*$M90/$AK$1</f>
        <v>126300</v>
      </c>
      <c r="AB90" s="3">
        <f t="shared" ref="AB90" si="246">R90*$AK$1/$M90</f>
        <v>0</v>
      </c>
      <c r="AC90" s="3">
        <f t="shared" ref="AC90" si="247">S90*$AK$1/$M90</f>
        <v>0</v>
      </c>
      <c r="AD90" s="3">
        <f t="shared" ref="AD90" si="248">T90*$AK$1^2/$M90^2</f>
        <v>1.44</v>
      </c>
      <c r="AE90" s="3">
        <f t="shared" si="154"/>
        <v>462</v>
      </c>
      <c r="AF90" s="3">
        <f t="shared" si="155"/>
        <v>462</v>
      </c>
      <c r="AG90" s="3">
        <f t="shared" ref="AG90" si="249">X90/AD90</f>
        <v>73789.774576822922</v>
      </c>
      <c r="AH90" s="3">
        <f t="shared" ref="AH90" si="250">Y90/AD90</f>
        <v>73789.774576822922</v>
      </c>
      <c r="AI90" s="3">
        <f t="shared" si="142"/>
        <v>229.9941025771104</v>
      </c>
      <c r="AJ90" s="3">
        <f t="shared" si="143"/>
        <v>229.9941025771104</v>
      </c>
    </row>
    <row r="91" spans="1:36" x14ac:dyDescent="0.2">
      <c r="A91" t="s">
        <v>88</v>
      </c>
      <c r="B91" t="s">
        <v>86</v>
      </c>
      <c r="C91" t="s">
        <v>87</v>
      </c>
      <c r="D91">
        <v>0.33</v>
      </c>
      <c r="E91">
        <v>0.33</v>
      </c>
      <c r="F91">
        <v>1</v>
      </c>
      <c r="G91">
        <v>40</v>
      </c>
      <c r="H91">
        <v>6144</v>
      </c>
      <c r="K91">
        <v>5092</v>
      </c>
      <c r="L91">
        <v>5263</v>
      </c>
      <c r="M91">
        <v>130</v>
      </c>
      <c r="N91">
        <v>565</v>
      </c>
      <c r="O91">
        <v>694</v>
      </c>
      <c r="T91">
        <v>3.3</v>
      </c>
      <c r="U91">
        <f>0.76*N91</f>
        <v>429.4</v>
      </c>
      <c r="V91">
        <f>0.62*O91</f>
        <v>430.28</v>
      </c>
      <c r="W91" t="s">
        <v>12</v>
      </c>
      <c r="X91" s="3">
        <f t="shared" ref="X91:X107" si="251">N91*$M91/$AK$1</f>
        <v>1130</v>
      </c>
      <c r="Y91" s="3">
        <f t="shared" ref="Y91:Y107" si="252">O91*$M91/$AK$1</f>
        <v>1388</v>
      </c>
      <c r="Z91" s="3">
        <f t="shared" ref="Z91:Z107" si="253">P91*$M91/$AK$1</f>
        <v>0</v>
      </c>
      <c r="AA91" s="3">
        <f t="shared" ref="AA91:AA107" si="254">Q91*$M91/$AK$1</f>
        <v>0</v>
      </c>
      <c r="AB91" s="3">
        <f t="shared" ref="AB91:AB107" si="255">R91*$AK$1/$M91</f>
        <v>0</v>
      </c>
      <c r="AC91" s="3">
        <f t="shared" ref="AC91:AC107" si="256">S91*$AK$1/$M91</f>
        <v>0</v>
      </c>
      <c r="AD91" s="3">
        <f t="shared" ref="AD91:AD107" si="257">T91*$AK$1^2/$M91^2</f>
        <v>0.82499999999999996</v>
      </c>
      <c r="AE91" s="3">
        <f t="shared" si="154"/>
        <v>214.7</v>
      </c>
      <c r="AF91" s="3">
        <f t="shared" si="155"/>
        <v>215.14</v>
      </c>
      <c r="AG91" s="3">
        <f t="shared" ref="AG91:AG107" si="258">X91/AD91</f>
        <v>1369.6969696969697</v>
      </c>
      <c r="AH91" s="3">
        <f t="shared" ref="AH91:AH107" si="259">Y91/AD91</f>
        <v>1682.4242424242425</v>
      </c>
      <c r="AI91" s="3">
        <f t="shared" si="142"/>
        <v>5.2523937900901743</v>
      </c>
      <c r="AJ91" s="3">
        <f t="shared" si="143"/>
        <v>6.4516129032258069</v>
      </c>
    </row>
    <row r="92" spans="1:36" x14ac:dyDescent="0.2">
      <c r="A92" t="s">
        <v>90</v>
      </c>
      <c r="B92" t="s">
        <v>86</v>
      </c>
      <c r="C92" t="s">
        <v>89</v>
      </c>
      <c r="D92">
        <v>0.33</v>
      </c>
      <c r="E92">
        <v>0.33</v>
      </c>
      <c r="F92">
        <v>1</v>
      </c>
      <c r="G92">
        <v>40</v>
      </c>
      <c r="H92">
        <v>5114</v>
      </c>
      <c r="K92">
        <v>5075</v>
      </c>
      <c r="L92">
        <v>5075</v>
      </c>
      <c r="M92">
        <v>65</v>
      </c>
      <c r="N92">
        <v>792</v>
      </c>
      <c r="O92">
        <v>792</v>
      </c>
      <c r="T92">
        <v>1.99</v>
      </c>
      <c r="W92" t="s">
        <v>12</v>
      </c>
      <c r="X92" s="3">
        <f t="shared" si="251"/>
        <v>792</v>
      </c>
      <c r="Y92" s="3">
        <f t="shared" si="252"/>
        <v>792</v>
      </c>
      <c r="Z92" s="3">
        <f t="shared" si="253"/>
        <v>0</v>
      </c>
      <c r="AA92" s="3">
        <f t="shared" si="254"/>
        <v>0</v>
      </c>
      <c r="AB92" s="3">
        <f t="shared" si="255"/>
        <v>0</v>
      </c>
      <c r="AC92" s="3">
        <f t="shared" si="256"/>
        <v>0</v>
      </c>
      <c r="AD92" s="3">
        <f t="shared" si="257"/>
        <v>1.99</v>
      </c>
      <c r="AE92" s="3">
        <f t="shared" si="154"/>
        <v>0</v>
      </c>
      <c r="AF92" s="3">
        <f t="shared" si="155"/>
        <v>0</v>
      </c>
      <c r="AG92" s="3">
        <f t="shared" si="258"/>
        <v>397.9899497487437</v>
      </c>
      <c r="AH92" s="3">
        <f t="shared" si="259"/>
        <v>397.9899497487437</v>
      </c>
      <c r="AI92" s="3" t="e">
        <f t="shared" si="142"/>
        <v>#DIV/0!</v>
      </c>
      <c r="AJ92" s="3" t="e">
        <f t="shared" si="143"/>
        <v>#DIV/0!</v>
      </c>
    </row>
    <row r="93" spans="1:36" x14ac:dyDescent="0.2">
      <c r="A93" t="s">
        <v>91</v>
      </c>
      <c r="B93" t="s">
        <v>86</v>
      </c>
      <c r="C93" t="s">
        <v>87</v>
      </c>
      <c r="D93">
        <v>0.33</v>
      </c>
      <c r="E93">
        <v>0.33</v>
      </c>
      <c r="F93">
        <v>1</v>
      </c>
      <c r="G93">
        <v>40</v>
      </c>
      <c r="H93">
        <v>6144</v>
      </c>
      <c r="K93">
        <v>5092</v>
      </c>
      <c r="L93">
        <v>5263</v>
      </c>
      <c r="M93">
        <v>45</v>
      </c>
      <c r="N93">
        <v>826</v>
      </c>
      <c r="O93">
        <v>1670</v>
      </c>
      <c r="T93">
        <v>2.4300000000000002</v>
      </c>
      <c r="U93">
        <v>870</v>
      </c>
      <c r="V93">
        <v>870</v>
      </c>
      <c r="W93" t="s">
        <v>18</v>
      </c>
      <c r="X93" s="3">
        <f t="shared" si="251"/>
        <v>571.84615384615381</v>
      </c>
      <c r="Y93" s="3">
        <f t="shared" si="252"/>
        <v>1156.1538461538462</v>
      </c>
      <c r="Z93" s="3">
        <f t="shared" si="253"/>
        <v>0</v>
      </c>
      <c r="AA93" s="3">
        <f t="shared" si="254"/>
        <v>0</v>
      </c>
      <c r="AB93" s="3">
        <f t="shared" si="255"/>
        <v>0</v>
      </c>
      <c r="AC93" s="3">
        <f t="shared" si="256"/>
        <v>0</v>
      </c>
      <c r="AD93" s="3">
        <f t="shared" si="257"/>
        <v>5.07</v>
      </c>
      <c r="AE93" s="3">
        <f t="shared" si="154"/>
        <v>1256.6666666666667</v>
      </c>
      <c r="AF93" s="3">
        <f t="shared" si="155"/>
        <v>1256.6666666666667</v>
      </c>
      <c r="AG93" s="3">
        <f t="shared" si="258"/>
        <v>112.79016841147018</v>
      </c>
      <c r="AH93" s="3">
        <f t="shared" si="259"/>
        <v>228.03823395539371</v>
      </c>
      <c r="AI93" s="3">
        <f t="shared" si="142"/>
        <v>0.45504998979800038</v>
      </c>
      <c r="AJ93" s="3">
        <f t="shared" si="143"/>
        <v>0.92001632319934701</v>
      </c>
    </row>
    <row r="94" spans="1:36" x14ac:dyDescent="0.2">
      <c r="A94" t="s">
        <v>93</v>
      </c>
      <c r="B94" t="s">
        <v>86</v>
      </c>
      <c r="C94" t="s">
        <v>92</v>
      </c>
      <c r="D94">
        <v>0.33</v>
      </c>
      <c r="E94">
        <v>0.33</v>
      </c>
      <c r="F94">
        <v>1</v>
      </c>
      <c r="G94">
        <v>40</v>
      </c>
      <c r="H94">
        <v>6144</v>
      </c>
      <c r="K94">
        <v>188</v>
      </c>
      <c r="L94">
        <f>188+17</f>
        <v>205</v>
      </c>
      <c r="M94">
        <v>65</v>
      </c>
      <c r="N94">
        <v>691.7</v>
      </c>
      <c r="O94">
        <v>691.7</v>
      </c>
      <c r="T94">
        <v>1.3919999999999999</v>
      </c>
      <c r="U94">
        <v>635</v>
      </c>
      <c r="V94">
        <v>635</v>
      </c>
      <c r="W94" t="s">
        <v>16</v>
      </c>
      <c r="X94" s="3">
        <f t="shared" si="251"/>
        <v>691.7</v>
      </c>
      <c r="Y94" s="3">
        <f t="shared" si="252"/>
        <v>691.7</v>
      </c>
      <c r="Z94" s="3">
        <f t="shared" si="253"/>
        <v>0</v>
      </c>
      <c r="AA94" s="3">
        <f t="shared" si="254"/>
        <v>0</v>
      </c>
      <c r="AB94" s="3">
        <f t="shared" si="255"/>
        <v>0</v>
      </c>
      <c r="AC94" s="3">
        <f t="shared" si="256"/>
        <v>0</v>
      </c>
      <c r="AD94" s="3">
        <f t="shared" si="257"/>
        <v>1.3919999999999999</v>
      </c>
      <c r="AE94" s="3">
        <f t="shared" si="154"/>
        <v>635</v>
      </c>
      <c r="AF94" s="3">
        <f t="shared" si="155"/>
        <v>635</v>
      </c>
      <c r="AG94" s="3">
        <f t="shared" si="258"/>
        <v>496.91091954022994</v>
      </c>
      <c r="AH94" s="3">
        <f t="shared" si="259"/>
        <v>496.91091954022994</v>
      </c>
      <c r="AI94" s="3">
        <f t="shared" si="142"/>
        <v>1.0892913385826772</v>
      </c>
      <c r="AJ94" s="3">
        <f t="shared" si="143"/>
        <v>1.0892913385826772</v>
      </c>
    </row>
    <row r="95" spans="1:36" x14ac:dyDescent="0.2">
      <c r="A95" t="s">
        <v>95</v>
      </c>
      <c r="B95" t="s">
        <v>86</v>
      </c>
      <c r="C95" t="s">
        <v>94</v>
      </c>
      <c r="D95">
        <v>0.33</v>
      </c>
      <c r="E95">
        <v>0.33</v>
      </c>
      <c r="F95">
        <v>1</v>
      </c>
      <c r="G95">
        <v>40</v>
      </c>
      <c r="H95">
        <v>6144</v>
      </c>
      <c r="K95">
        <v>188</v>
      </c>
      <c r="L95">
        <v>188</v>
      </c>
      <c r="M95">
        <v>65</v>
      </c>
      <c r="N95">
        <v>1013</v>
      </c>
      <c r="O95">
        <v>1013</v>
      </c>
      <c r="T95">
        <v>2.4900000000000002</v>
      </c>
      <c r="U95">
        <v>966</v>
      </c>
      <c r="V95">
        <v>966</v>
      </c>
      <c r="W95" t="s">
        <v>16</v>
      </c>
      <c r="X95" s="3">
        <f t="shared" si="251"/>
        <v>1013</v>
      </c>
      <c r="Y95" s="3">
        <f t="shared" si="252"/>
        <v>1013</v>
      </c>
      <c r="Z95" s="3">
        <f t="shared" si="253"/>
        <v>0</v>
      </c>
      <c r="AA95" s="3">
        <f t="shared" si="254"/>
        <v>0</v>
      </c>
      <c r="AB95" s="3">
        <f t="shared" si="255"/>
        <v>0</v>
      </c>
      <c r="AC95" s="3">
        <f t="shared" si="256"/>
        <v>0</v>
      </c>
      <c r="AD95" s="3">
        <f t="shared" si="257"/>
        <v>2.4900000000000002</v>
      </c>
      <c r="AE95" s="3">
        <f t="shared" si="154"/>
        <v>966</v>
      </c>
      <c r="AF95" s="3">
        <f t="shared" si="155"/>
        <v>966</v>
      </c>
      <c r="AG95" s="3">
        <f t="shared" si="258"/>
        <v>406.82730923694777</v>
      </c>
      <c r="AH95" s="3">
        <f t="shared" si="259"/>
        <v>406.82730923694777</v>
      </c>
      <c r="AI95" s="3">
        <f t="shared" si="142"/>
        <v>1.0486542443064182</v>
      </c>
      <c r="AJ95" s="3">
        <f t="shared" si="143"/>
        <v>1.0486542443064182</v>
      </c>
    </row>
    <row r="96" spans="1:36" x14ac:dyDescent="0.2">
      <c r="A96" t="s">
        <v>96</v>
      </c>
      <c r="B96" t="s">
        <v>86</v>
      </c>
      <c r="C96" t="s">
        <v>94</v>
      </c>
      <c r="D96">
        <v>0.33</v>
      </c>
      <c r="E96">
        <v>0.33</v>
      </c>
      <c r="F96">
        <v>1</v>
      </c>
      <c r="G96">
        <v>40</v>
      </c>
      <c r="H96">
        <v>6144</v>
      </c>
      <c r="K96">
        <v>188</v>
      </c>
      <c r="L96">
        <v>188</v>
      </c>
      <c r="M96">
        <v>130</v>
      </c>
      <c r="N96">
        <v>390.6</v>
      </c>
      <c r="O96">
        <v>390.6</v>
      </c>
      <c r="T96">
        <v>3.57</v>
      </c>
      <c r="U96">
        <v>788.9</v>
      </c>
      <c r="V96">
        <v>788.9</v>
      </c>
      <c r="W96" t="s">
        <v>16</v>
      </c>
      <c r="X96" s="3">
        <f t="shared" si="251"/>
        <v>781.2</v>
      </c>
      <c r="Y96" s="3">
        <f t="shared" si="252"/>
        <v>781.2</v>
      </c>
      <c r="Z96" s="3">
        <f t="shared" si="253"/>
        <v>0</v>
      </c>
      <c r="AA96" s="3">
        <f t="shared" si="254"/>
        <v>0</v>
      </c>
      <c r="AB96" s="3">
        <f t="shared" si="255"/>
        <v>0</v>
      </c>
      <c r="AC96" s="3">
        <f t="shared" si="256"/>
        <v>0</v>
      </c>
      <c r="AD96" s="3">
        <f t="shared" si="257"/>
        <v>0.89249999999999996</v>
      </c>
      <c r="AE96" s="3">
        <f t="shared" si="154"/>
        <v>394.45</v>
      </c>
      <c r="AF96" s="3">
        <f t="shared" si="155"/>
        <v>394.45</v>
      </c>
      <c r="AG96" s="3">
        <f t="shared" si="258"/>
        <v>875.2941176470589</v>
      </c>
      <c r="AH96" s="3">
        <f t="shared" si="259"/>
        <v>875.2941176470589</v>
      </c>
      <c r="AI96" s="3">
        <f t="shared" si="142"/>
        <v>1.9804791481810118</v>
      </c>
      <c r="AJ96" s="3">
        <f t="shared" si="143"/>
        <v>1.9804791481810118</v>
      </c>
    </row>
    <row r="97" spans="1:36" x14ac:dyDescent="0.2">
      <c r="A97" t="s">
        <v>98</v>
      </c>
      <c r="B97" t="s">
        <v>86</v>
      </c>
      <c r="C97" t="s">
        <v>94</v>
      </c>
      <c r="D97">
        <v>0.33</v>
      </c>
      <c r="E97">
        <v>0.33</v>
      </c>
      <c r="F97">
        <v>1</v>
      </c>
      <c r="G97">
        <v>40</v>
      </c>
      <c r="H97">
        <v>6144</v>
      </c>
      <c r="K97">
        <v>188</v>
      </c>
      <c r="L97">
        <v>188</v>
      </c>
      <c r="M97">
        <v>90</v>
      </c>
      <c r="N97">
        <v>284.39999999999998</v>
      </c>
      <c r="O97">
        <v>284.39999999999998</v>
      </c>
      <c r="T97">
        <v>2.1</v>
      </c>
      <c r="W97" t="s">
        <v>12</v>
      </c>
      <c r="X97" s="3">
        <f t="shared" si="251"/>
        <v>393.78461538461534</v>
      </c>
      <c r="Y97" s="3">
        <f t="shared" si="252"/>
        <v>393.78461538461534</v>
      </c>
      <c r="Z97" s="3">
        <f t="shared" si="253"/>
        <v>0</v>
      </c>
      <c r="AA97" s="3">
        <f t="shared" si="254"/>
        <v>0</v>
      </c>
      <c r="AB97" s="3">
        <f t="shared" si="255"/>
        <v>0</v>
      </c>
      <c r="AC97" s="3">
        <f t="shared" si="256"/>
        <v>0</v>
      </c>
      <c r="AD97" s="3">
        <f t="shared" si="257"/>
        <v>1.0953703703703703</v>
      </c>
      <c r="AE97" s="3">
        <f t="shared" si="154"/>
        <v>0</v>
      </c>
      <c r="AF97" s="3">
        <f t="shared" si="155"/>
        <v>0</v>
      </c>
      <c r="AG97" s="3">
        <f t="shared" si="258"/>
        <v>359.49905715586186</v>
      </c>
      <c r="AH97" s="3">
        <f t="shared" si="259"/>
        <v>359.49905715586186</v>
      </c>
      <c r="AI97" s="3" t="e">
        <f t="shared" si="142"/>
        <v>#DIV/0!</v>
      </c>
      <c r="AJ97" s="3" t="e">
        <f t="shared" si="143"/>
        <v>#DIV/0!</v>
      </c>
    </row>
    <row r="98" spans="1:36" x14ac:dyDescent="0.2">
      <c r="A98" t="s">
        <v>99</v>
      </c>
      <c r="B98" t="s">
        <v>86</v>
      </c>
      <c r="C98" t="s">
        <v>92</v>
      </c>
      <c r="D98">
        <v>0.33</v>
      </c>
      <c r="E98">
        <v>0.33</v>
      </c>
      <c r="F98">
        <v>1</v>
      </c>
      <c r="G98">
        <v>40</v>
      </c>
      <c r="H98">
        <v>6144</v>
      </c>
      <c r="K98">
        <v>188</v>
      </c>
      <c r="L98">
        <f>188+17</f>
        <v>205</v>
      </c>
      <c r="M98">
        <v>90</v>
      </c>
      <c r="N98">
        <v>186.1</v>
      </c>
      <c r="O98">
        <v>186.1</v>
      </c>
      <c r="T98">
        <v>3.38</v>
      </c>
      <c r="U98">
        <v>148.1</v>
      </c>
      <c r="V98">
        <v>148.1</v>
      </c>
      <c r="W98" t="s">
        <v>16</v>
      </c>
      <c r="X98" s="3">
        <f t="shared" si="251"/>
        <v>257.67692307692306</v>
      </c>
      <c r="Y98" s="3">
        <f t="shared" si="252"/>
        <v>257.67692307692306</v>
      </c>
      <c r="Z98" s="3">
        <f t="shared" si="253"/>
        <v>0</v>
      </c>
      <c r="AA98" s="3">
        <f t="shared" si="254"/>
        <v>0</v>
      </c>
      <c r="AB98" s="3">
        <f t="shared" si="255"/>
        <v>0</v>
      </c>
      <c r="AC98" s="3">
        <f t="shared" si="256"/>
        <v>0</v>
      </c>
      <c r="AD98" s="3">
        <f t="shared" si="257"/>
        <v>1.7630246913580248</v>
      </c>
      <c r="AE98" s="3">
        <f t="shared" si="154"/>
        <v>106.96111111111111</v>
      </c>
      <c r="AF98" s="3">
        <f t="shared" si="155"/>
        <v>106.96111111111111</v>
      </c>
      <c r="AG98" s="3">
        <f t="shared" si="258"/>
        <v>146.15616238388549</v>
      </c>
      <c r="AH98" s="3">
        <f t="shared" si="259"/>
        <v>146.15616238388549</v>
      </c>
      <c r="AI98" s="3">
        <f t="shared" si="142"/>
        <v>2.4090711137924559</v>
      </c>
      <c r="AJ98" s="3">
        <f t="shared" si="143"/>
        <v>2.4090711137924559</v>
      </c>
    </row>
    <row r="99" spans="1:36" x14ac:dyDescent="0.2">
      <c r="A99" t="s">
        <v>100</v>
      </c>
      <c r="B99" t="s">
        <v>86</v>
      </c>
      <c r="C99" t="s">
        <v>94</v>
      </c>
      <c r="D99">
        <v>0.33</v>
      </c>
      <c r="E99">
        <v>0.33</v>
      </c>
      <c r="F99">
        <v>1</v>
      </c>
      <c r="G99">
        <v>40</v>
      </c>
      <c r="H99">
        <v>6144</v>
      </c>
      <c r="K99">
        <v>188</v>
      </c>
      <c r="L99">
        <v>188</v>
      </c>
      <c r="M99">
        <v>90</v>
      </c>
      <c r="N99">
        <v>1.03</v>
      </c>
      <c r="O99">
        <v>1.03</v>
      </c>
      <c r="T99">
        <v>0.35</v>
      </c>
      <c r="U99">
        <v>4.17</v>
      </c>
      <c r="V99">
        <v>4.17</v>
      </c>
      <c r="W99" t="s">
        <v>18</v>
      </c>
      <c r="X99" s="3">
        <f t="shared" si="251"/>
        <v>1.4261538461538461</v>
      </c>
      <c r="Y99" s="3">
        <f t="shared" si="252"/>
        <v>1.4261538461538461</v>
      </c>
      <c r="Z99" s="3">
        <f t="shared" si="253"/>
        <v>0</v>
      </c>
      <c r="AA99" s="3">
        <f t="shared" si="254"/>
        <v>0</v>
      </c>
      <c r="AB99" s="3">
        <f t="shared" si="255"/>
        <v>0</v>
      </c>
      <c r="AC99" s="3">
        <f t="shared" si="256"/>
        <v>0</v>
      </c>
      <c r="AD99" s="3">
        <f t="shared" si="257"/>
        <v>0.18256172839506174</v>
      </c>
      <c r="AE99" s="3">
        <f t="shared" si="154"/>
        <v>3.0116666666666667</v>
      </c>
      <c r="AF99" s="3">
        <f t="shared" si="155"/>
        <v>3.0116666666666667</v>
      </c>
      <c r="AG99" s="3">
        <f t="shared" si="258"/>
        <v>7.811899343260289</v>
      </c>
      <c r="AH99" s="3">
        <f t="shared" si="259"/>
        <v>7.811899343260289</v>
      </c>
      <c r="AI99" s="3">
        <f t="shared" si="142"/>
        <v>0.4735430590438891</v>
      </c>
      <c r="AJ99" s="3">
        <f t="shared" si="143"/>
        <v>0.4735430590438891</v>
      </c>
    </row>
    <row r="100" spans="1:36" x14ac:dyDescent="0.2">
      <c r="A100" t="s">
        <v>102</v>
      </c>
      <c r="B100" t="s">
        <v>86</v>
      </c>
      <c r="C100" t="s">
        <v>101</v>
      </c>
      <c r="D100">
        <v>0.33</v>
      </c>
      <c r="E100">
        <v>0.33</v>
      </c>
      <c r="F100">
        <v>1</v>
      </c>
      <c r="G100">
        <v>40</v>
      </c>
      <c r="H100">
        <v>5114</v>
      </c>
      <c r="K100">
        <v>5075</v>
      </c>
      <c r="L100">
        <f>5075+17</f>
        <v>5092</v>
      </c>
      <c r="M100">
        <v>130</v>
      </c>
      <c r="N100">
        <v>23.9</v>
      </c>
      <c r="O100">
        <v>23.9</v>
      </c>
      <c r="T100">
        <v>1.28</v>
      </c>
      <c r="U100">
        <v>74.95</v>
      </c>
      <c r="V100">
        <v>74.95</v>
      </c>
      <c r="W100" t="s">
        <v>18</v>
      </c>
      <c r="X100" s="3">
        <f t="shared" si="251"/>
        <v>47.8</v>
      </c>
      <c r="Y100" s="3">
        <f t="shared" si="252"/>
        <v>47.8</v>
      </c>
      <c r="Z100" s="3">
        <f t="shared" si="253"/>
        <v>0</v>
      </c>
      <c r="AA100" s="3">
        <f t="shared" si="254"/>
        <v>0</v>
      </c>
      <c r="AB100" s="3">
        <f t="shared" si="255"/>
        <v>0</v>
      </c>
      <c r="AC100" s="3">
        <f t="shared" si="256"/>
        <v>0</v>
      </c>
      <c r="AD100" s="3">
        <f t="shared" si="257"/>
        <v>0.32</v>
      </c>
      <c r="AE100" s="3">
        <f t="shared" si="154"/>
        <v>37.475000000000001</v>
      </c>
      <c r="AF100" s="3">
        <f t="shared" si="155"/>
        <v>37.475000000000001</v>
      </c>
      <c r="AG100" s="3">
        <f t="shared" si="258"/>
        <v>149.375</v>
      </c>
      <c r="AH100" s="3">
        <f t="shared" si="259"/>
        <v>149.375</v>
      </c>
      <c r="AI100" s="3">
        <f t="shared" si="142"/>
        <v>1.2755170113408938</v>
      </c>
      <c r="AJ100" s="3">
        <f t="shared" si="143"/>
        <v>1.2755170113408938</v>
      </c>
    </row>
    <row r="101" spans="1:36" x14ac:dyDescent="0.2">
      <c r="A101" t="s">
        <v>102</v>
      </c>
      <c r="B101" t="s">
        <v>86</v>
      </c>
      <c r="C101" t="s">
        <v>92</v>
      </c>
      <c r="D101">
        <v>0.33</v>
      </c>
      <c r="E101">
        <v>0.33</v>
      </c>
      <c r="F101">
        <v>1</v>
      </c>
      <c r="G101">
        <v>40</v>
      </c>
      <c r="H101">
        <v>6144</v>
      </c>
      <c r="K101">
        <v>188</v>
      </c>
      <c r="L101">
        <f>188+17</f>
        <v>205</v>
      </c>
      <c r="M101">
        <v>130</v>
      </c>
      <c r="N101">
        <v>105.6</v>
      </c>
      <c r="O101">
        <v>105.6</v>
      </c>
      <c r="T101">
        <v>6.4</v>
      </c>
      <c r="U101">
        <v>374.75</v>
      </c>
      <c r="V101">
        <v>374.75</v>
      </c>
      <c r="W101" t="s">
        <v>18</v>
      </c>
      <c r="X101" s="3">
        <f t="shared" si="251"/>
        <v>211.2</v>
      </c>
      <c r="Y101" s="3">
        <f t="shared" si="252"/>
        <v>211.2</v>
      </c>
      <c r="Z101" s="3">
        <f t="shared" si="253"/>
        <v>0</v>
      </c>
      <c r="AA101" s="3">
        <f t="shared" si="254"/>
        <v>0</v>
      </c>
      <c r="AB101" s="3">
        <f t="shared" si="255"/>
        <v>0</v>
      </c>
      <c r="AC101" s="3">
        <f t="shared" si="256"/>
        <v>0</v>
      </c>
      <c r="AD101" s="3">
        <f t="shared" si="257"/>
        <v>1.6</v>
      </c>
      <c r="AE101" s="3">
        <f t="shared" si="154"/>
        <v>187.375</v>
      </c>
      <c r="AF101" s="3">
        <f t="shared" si="155"/>
        <v>187.375</v>
      </c>
      <c r="AG101" s="3">
        <f t="shared" si="258"/>
        <v>131.99999999999997</v>
      </c>
      <c r="AH101" s="3">
        <f t="shared" si="259"/>
        <v>131.99999999999997</v>
      </c>
      <c r="AI101" s="3">
        <f t="shared" si="142"/>
        <v>1.1271514342895264</v>
      </c>
      <c r="AJ101" s="3">
        <f t="shared" si="143"/>
        <v>1.1271514342895264</v>
      </c>
    </row>
    <row r="102" spans="1:36" x14ac:dyDescent="0.2">
      <c r="A102" t="s">
        <v>103</v>
      </c>
      <c r="B102" s="2" t="s">
        <v>86</v>
      </c>
      <c r="C102" s="2" t="s">
        <v>94</v>
      </c>
      <c r="D102" s="2">
        <v>0.33</v>
      </c>
      <c r="E102" s="2">
        <v>0.33</v>
      </c>
      <c r="F102" s="2">
        <v>1</v>
      </c>
      <c r="G102" s="2">
        <v>40</v>
      </c>
      <c r="H102" s="2">
        <v>6144</v>
      </c>
      <c r="K102" s="2">
        <v>188</v>
      </c>
      <c r="L102" s="2">
        <v>188</v>
      </c>
      <c r="M102" s="2">
        <v>90</v>
      </c>
      <c r="N102" s="2">
        <v>438.83</v>
      </c>
      <c r="O102" s="2">
        <v>438.83</v>
      </c>
      <c r="T102">
        <v>6.1</v>
      </c>
      <c r="U102">
        <v>272.04000000000002</v>
      </c>
      <c r="V102">
        <v>272.04000000000002</v>
      </c>
      <c r="W102" t="s">
        <v>18</v>
      </c>
      <c r="X102" s="3">
        <f t="shared" si="251"/>
        <v>607.61076923076917</v>
      </c>
      <c r="Y102" s="3">
        <f t="shared" si="252"/>
        <v>607.61076923076917</v>
      </c>
      <c r="Z102" s="3">
        <f t="shared" si="253"/>
        <v>0</v>
      </c>
      <c r="AA102" s="3">
        <f t="shared" si="254"/>
        <v>0</v>
      </c>
      <c r="AB102" s="3">
        <f t="shared" si="255"/>
        <v>0</v>
      </c>
      <c r="AC102" s="3">
        <f t="shared" si="256"/>
        <v>0</v>
      </c>
      <c r="AD102" s="3">
        <f t="shared" si="257"/>
        <v>3.18179012345679</v>
      </c>
      <c r="AE102" s="3">
        <f t="shared" si="154"/>
        <v>196.47333333333336</v>
      </c>
      <c r="AF102" s="3">
        <f t="shared" si="155"/>
        <v>196.47333333333336</v>
      </c>
      <c r="AG102" s="3">
        <f t="shared" si="258"/>
        <v>190.96506861069864</v>
      </c>
      <c r="AH102" s="3">
        <f t="shared" si="259"/>
        <v>190.96506861069864</v>
      </c>
      <c r="AI102" s="3">
        <f t="shared" si="142"/>
        <v>3.0925864539586496</v>
      </c>
      <c r="AJ102" s="3">
        <f t="shared" si="143"/>
        <v>3.0925864539586496</v>
      </c>
    </row>
    <row r="103" spans="1:36" x14ac:dyDescent="0.2">
      <c r="A103" t="s">
        <v>103</v>
      </c>
      <c r="B103" s="2" t="s">
        <v>86</v>
      </c>
      <c r="C103" s="2" t="s">
        <v>94</v>
      </c>
      <c r="D103" s="2">
        <v>0.33</v>
      </c>
      <c r="E103" s="2">
        <v>0.33</v>
      </c>
      <c r="F103" s="2">
        <v>1</v>
      </c>
      <c r="G103" s="2">
        <v>40</v>
      </c>
      <c r="H103" s="2">
        <v>6144</v>
      </c>
      <c r="K103" s="2">
        <v>188</v>
      </c>
      <c r="L103" s="2">
        <v>188</v>
      </c>
      <c r="M103" s="2">
        <v>90</v>
      </c>
      <c r="N103" s="2">
        <v>3307</v>
      </c>
      <c r="O103" s="2">
        <v>3307</v>
      </c>
      <c r="T103">
        <v>19.75</v>
      </c>
      <c r="U103">
        <v>1450.5</v>
      </c>
      <c r="V103">
        <v>1450.5</v>
      </c>
      <c r="W103" t="s">
        <v>18</v>
      </c>
      <c r="X103" s="3">
        <f t="shared" si="251"/>
        <v>4578.9230769230771</v>
      </c>
      <c r="Y103" s="3">
        <f t="shared" si="252"/>
        <v>4578.9230769230771</v>
      </c>
      <c r="Z103" s="3">
        <f t="shared" si="253"/>
        <v>0</v>
      </c>
      <c r="AA103" s="3">
        <f t="shared" si="254"/>
        <v>0</v>
      </c>
      <c r="AB103" s="3">
        <f t="shared" si="255"/>
        <v>0</v>
      </c>
      <c r="AC103" s="3">
        <f t="shared" si="256"/>
        <v>0</v>
      </c>
      <c r="AD103" s="3">
        <f t="shared" si="257"/>
        <v>10.301697530864198</v>
      </c>
      <c r="AE103" s="3">
        <f t="shared" si="154"/>
        <v>1047.5833333333333</v>
      </c>
      <c r="AF103" s="3">
        <f t="shared" si="155"/>
        <v>1047.5833333333333</v>
      </c>
      <c r="AG103" s="3">
        <f t="shared" si="258"/>
        <v>444.48238391823145</v>
      </c>
      <c r="AH103" s="3">
        <f t="shared" si="259"/>
        <v>444.48238391823145</v>
      </c>
      <c r="AI103" s="3">
        <f t="shared" si="142"/>
        <v>4.3709392190817695</v>
      </c>
      <c r="AJ103" s="3">
        <f t="shared" si="143"/>
        <v>4.3709392190817695</v>
      </c>
    </row>
    <row r="104" spans="1:36" x14ac:dyDescent="0.2">
      <c r="A104" t="s">
        <v>104</v>
      </c>
      <c r="B104" t="s">
        <v>86</v>
      </c>
      <c r="C104" t="s">
        <v>94</v>
      </c>
      <c r="D104">
        <v>0.33</v>
      </c>
      <c r="E104">
        <v>0.33</v>
      </c>
      <c r="F104">
        <v>1</v>
      </c>
      <c r="G104">
        <v>40</v>
      </c>
      <c r="H104">
        <v>6144</v>
      </c>
      <c r="K104">
        <v>22</v>
      </c>
      <c r="L104">
        <v>22</v>
      </c>
      <c r="M104">
        <v>65</v>
      </c>
      <c r="N104">
        <v>21900</v>
      </c>
      <c r="O104">
        <v>21900</v>
      </c>
      <c r="T104">
        <v>109</v>
      </c>
      <c r="U104">
        <v>9618</v>
      </c>
      <c r="V104">
        <v>9618</v>
      </c>
      <c r="W104" t="s">
        <v>18</v>
      </c>
      <c r="X104" s="3">
        <f t="shared" si="251"/>
        <v>21900</v>
      </c>
      <c r="Y104" s="3">
        <f t="shared" si="252"/>
        <v>21900</v>
      </c>
      <c r="Z104" s="3">
        <f t="shared" si="253"/>
        <v>0</v>
      </c>
      <c r="AA104" s="3">
        <f t="shared" si="254"/>
        <v>0</v>
      </c>
      <c r="AB104" s="3">
        <f t="shared" si="255"/>
        <v>0</v>
      </c>
      <c r="AC104" s="3">
        <f t="shared" si="256"/>
        <v>0</v>
      </c>
      <c r="AD104" s="3">
        <f t="shared" si="257"/>
        <v>109</v>
      </c>
      <c r="AE104" s="3">
        <f t="shared" si="154"/>
        <v>9618</v>
      </c>
      <c r="AF104" s="3">
        <f t="shared" si="155"/>
        <v>9618</v>
      </c>
      <c r="AG104" s="3">
        <f t="shared" si="258"/>
        <v>200.91743119266056</v>
      </c>
      <c r="AH104" s="3">
        <f t="shared" si="259"/>
        <v>200.91743119266056</v>
      </c>
      <c r="AI104" s="3">
        <f t="shared" si="142"/>
        <v>2.2769806612601373</v>
      </c>
      <c r="AJ104" s="3">
        <f t="shared" si="143"/>
        <v>2.2769806612601373</v>
      </c>
    </row>
    <row r="105" spans="1:36" x14ac:dyDescent="0.2">
      <c r="A105" t="s">
        <v>105</v>
      </c>
      <c r="B105" s="2" t="s">
        <v>86</v>
      </c>
      <c r="C105" s="2" t="s">
        <v>94</v>
      </c>
      <c r="D105" s="2">
        <v>0.33</v>
      </c>
      <c r="E105" s="2">
        <v>0.33</v>
      </c>
      <c r="F105" s="2">
        <v>1</v>
      </c>
      <c r="G105" s="2">
        <v>40</v>
      </c>
      <c r="H105" s="2">
        <v>6144</v>
      </c>
      <c r="K105" s="2">
        <v>188</v>
      </c>
      <c r="L105" s="2">
        <v>188</v>
      </c>
      <c r="M105" s="2">
        <v>65</v>
      </c>
      <c r="N105" s="2">
        <v>2150</v>
      </c>
      <c r="O105" s="2">
        <v>2150</v>
      </c>
      <c r="T105">
        <v>7.7</v>
      </c>
      <c r="W105" t="s">
        <v>18</v>
      </c>
      <c r="X105" s="3">
        <f t="shared" si="251"/>
        <v>2150</v>
      </c>
      <c r="Y105" s="3">
        <f t="shared" si="252"/>
        <v>2150</v>
      </c>
      <c r="Z105" s="3">
        <f t="shared" si="253"/>
        <v>0</v>
      </c>
      <c r="AA105" s="3">
        <f t="shared" si="254"/>
        <v>0</v>
      </c>
      <c r="AB105" s="3">
        <f t="shared" si="255"/>
        <v>0</v>
      </c>
      <c r="AC105" s="3">
        <f t="shared" si="256"/>
        <v>0</v>
      </c>
      <c r="AD105" s="3">
        <f t="shared" si="257"/>
        <v>7.7</v>
      </c>
      <c r="AE105" s="3">
        <f t="shared" si="154"/>
        <v>0</v>
      </c>
      <c r="AF105" s="3">
        <f t="shared" si="155"/>
        <v>0</v>
      </c>
      <c r="AG105" s="3">
        <f t="shared" si="258"/>
        <v>279.22077922077921</v>
      </c>
      <c r="AH105" s="3">
        <f t="shared" si="259"/>
        <v>279.22077922077921</v>
      </c>
      <c r="AI105" s="3" t="e">
        <f t="shared" si="142"/>
        <v>#DIV/0!</v>
      </c>
      <c r="AJ105" s="3" t="e">
        <f t="shared" si="143"/>
        <v>#DIV/0!</v>
      </c>
    </row>
    <row r="106" spans="1:36" x14ac:dyDescent="0.2">
      <c r="A106" t="s">
        <v>106</v>
      </c>
      <c r="B106" s="2" t="s">
        <v>86</v>
      </c>
      <c r="C106" s="2" t="s">
        <v>94</v>
      </c>
      <c r="D106" s="2">
        <v>0.33</v>
      </c>
      <c r="E106" s="2">
        <v>0.33</v>
      </c>
      <c r="F106" s="2">
        <v>1</v>
      </c>
      <c r="G106" s="2">
        <v>40</v>
      </c>
      <c r="H106" s="2">
        <v>6144</v>
      </c>
      <c r="K106" s="2">
        <v>188</v>
      </c>
      <c r="L106" s="2">
        <v>188</v>
      </c>
      <c r="M106" s="2">
        <v>65</v>
      </c>
      <c r="N106" s="2">
        <v>1280</v>
      </c>
      <c r="O106" s="2">
        <v>1280</v>
      </c>
      <c r="T106">
        <v>8.3000000000000007</v>
      </c>
      <c r="U106">
        <v>845</v>
      </c>
      <c r="V106">
        <v>845</v>
      </c>
      <c r="W106" t="s">
        <v>18</v>
      </c>
      <c r="X106" s="3">
        <f t="shared" si="251"/>
        <v>1280</v>
      </c>
      <c r="Y106" s="3">
        <f t="shared" si="252"/>
        <v>1280</v>
      </c>
      <c r="Z106" s="3">
        <f t="shared" si="253"/>
        <v>0</v>
      </c>
      <c r="AA106" s="3">
        <f t="shared" si="254"/>
        <v>0</v>
      </c>
      <c r="AB106" s="3">
        <f t="shared" si="255"/>
        <v>0</v>
      </c>
      <c r="AC106" s="3">
        <f t="shared" si="256"/>
        <v>0</v>
      </c>
      <c r="AD106" s="3">
        <f t="shared" si="257"/>
        <v>8.3000000000000007</v>
      </c>
      <c r="AE106" s="3">
        <f t="shared" si="154"/>
        <v>845</v>
      </c>
      <c r="AF106" s="3">
        <f t="shared" si="155"/>
        <v>845</v>
      </c>
      <c r="AG106" s="3">
        <f t="shared" si="258"/>
        <v>154.2168674698795</v>
      </c>
      <c r="AH106" s="3">
        <f t="shared" si="259"/>
        <v>154.2168674698795</v>
      </c>
      <c r="AI106" s="3">
        <f t="shared" si="142"/>
        <v>1.514792899408284</v>
      </c>
      <c r="AJ106" s="3">
        <f t="shared" si="143"/>
        <v>1.514792899408284</v>
      </c>
    </row>
    <row r="107" spans="1:36" x14ac:dyDescent="0.2">
      <c r="A107" t="s">
        <v>125</v>
      </c>
      <c r="B107" s="2" t="s">
        <v>86</v>
      </c>
      <c r="C107" s="2" t="s">
        <v>94</v>
      </c>
      <c r="D107" s="2">
        <v>0.33</v>
      </c>
      <c r="E107" s="2">
        <v>0.33</v>
      </c>
      <c r="F107" s="2">
        <v>1</v>
      </c>
      <c r="G107" s="2">
        <v>40</v>
      </c>
      <c r="H107" s="2">
        <v>6144</v>
      </c>
      <c r="K107" s="2">
        <v>188</v>
      </c>
      <c r="L107" s="2">
        <v>188</v>
      </c>
      <c r="M107" s="2">
        <v>65</v>
      </c>
      <c r="N107" s="2">
        <v>1013</v>
      </c>
      <c r="O107" s="2">
        <v>1013</v>
      </c>
      <c r="T107">
        <v>2.4900000000000002</v>
      </c>
      <c r="U107" s="3">
        <f>0.17*11*N107</f>
        <v>1894.3100000000002</v>
      </c>
      <c r="V107" s="3">
        <f>0.17*11*O107</f>
        <v>1894.3100000000002</v>
      </c>
      <c r="W107" t="s">
        <v>16</v>
      </c>
      <c r="X107" s="3">
        <f t="shared" si="251"/>
        <v>1013</v>
      </c>
      <c r="Y107" s="3">
        <f t="shared" si="252"/>
        <v>1013</v>
      </c>
      <c r="Z107" s="3">
        <f t="shared" si="253"/>
        <v>0</v>
      </c>
      <c r="AA107" s="3">
        <f t="shared" si="254"/>
        <v>0</v>
      </c>
      <c r="AB107" s="3">
        <f t="shared" si="255"/>
        <v>0</v>
      </c>
      <c r="AC107" s="3">
        <f t="shared" si="256"/>
        <v>0</v>
      </c>
      <c r="AD107" s="3">
        <f t="shared" si="257"/>
        <v>2.4900000000000002</v>
      </c>
      <c r="AE107" s="3">
        <f t="shared" si="154"/>
        <v>1894.3100000000002</v>
      </c>
      <c r="AF107" s="3">
        <f t="shared" si="155"/>
        <v>1894.3100000000002</v>
      </c>
      <c r="AG107" s="3">
        <f t="shared" si="258"/>
        <v>406.82730923694777</v>
      </c>
      <c r="AH107" s="3">
        <f t="shared" si="259"/>
        <v>406.82730923694777</v>
      </c>
      <c r="AI107" s="3">
        <f t="shared" si="142"/>
        <v>0.53475935828876997</v>
      </c>
      <c r="AJ107" s="3">
        <f t="shared" si="143"/>
        <v>0.53475935828876997</v>
      </c>
    </row>
    <row r="108" spans="1:36" x14ac:dyDescent="0.2">
      <c r="A108" t="s">
        <v>129</v>
      </c>
      <c r="B108" s="2" t="s">
        <v>86</v>
      </c>
      <c r="C108" s="2" t="s">
        <v>94</v>
      </c>
      <c r="D108" s="2">
        <v>0.33</v>
      </c>
      <c r="E108" s="2">
        <v>0.33</v>
      </c>
      <c r="F108" s="2">
        <v>1</v>
      </c>
      <c r="G108" s="2">
        <v>40</v>
      </c>
      <c r="H108" s="2">
        <v>6144</v>
      </c>
      <c r="K108" s="2">
        <v>188</v>
      </c>
      <c r="L108" s="2">
        <v>188</v>
      </c>
      <c r="M108" s="2">
        <v>65</v>
      </c>
      <c r="N108" s="2">
        <v>150</v>
      </c>
      <c r="O108" s="2">
        <v>150</v>
      </c>
      <c r="T108">
        <v>2.1</v>
      </c>
      <c r="U108">
        <v>300</v>
      </c>
      <c r="V108">
        <v>300</v>
      </c>
      <c r="W108" t="s">
        <v>18</v>
      </c>
      <c r="X108" s="3">
        <f t="shared" ref="X108:X112" si="260">N108*$M108/$AK$1</f>
        <v>150</v>
      </c>
      <c r="Y108" s="3">
        <f t="shared" ref="Y108:Y112" si="261">O108*$M108/$AK$1</f>
        <v>150</v>
      </c>
      <c r="Z108" s="3">
        <f t="shared" ref="Z108:Z112" si="262">P108*$M108/$AK$1</f>
        <v>0</v>
      </c>
      <c r="AA108" s="3">
        <f t="shared" ref="AA108:AA112" si="263">Q108*$M108/$AK$1</f>
        <v>0</v>
      </c>
      <c r="AB108" s="3">
        <f t="shared" ref="AB108:AB112" si="264">R108*$AK$1/$M108</f>
        <v>0</v>
      </c>
      <c r="AC108" s="3">
        <f t="shared" ref="AC108:AC112" si="265">S108*$AK$1/$M108</f>
        <v>0</v>
      </c>
      <c r="AD108" s="3">
        <f t="shared" ref="AD108:AD112" si="266">T108*$AK$1^2/$M108^2</f>
        <v>2.1</v>
      </c>
      <c r="AE108" s="3">
        <f t="shared" si="154"/>
        <v>300</v>
      </c>
      <c r="AF108" s="3">
        <f t="shared" si="155"/>
        <v>300</v>
      </c>
      <c r="AG108" s="3">
        <f t="shared" ref="AG108:AG112" si="267">X108/AD108</f>
        <v>71.428571428571431</v>
      </c>
      <c r="AH108" s="3">
        <f t="shared" ref="AH108:AH112" si="268">Y108/AD108</f>
        <v>71.428571428571431</v>
      </c>
      <c r="AI108" s="3">
        <f t="shared" si="142"/>
        <v>0.5</v>
      </c>
      <c r="AJ108" s="3">
        <f t="shared" si="143"/>
        <v>0.5</v>
      </c>
    </row>
    <row r="109" spans="1:36" x14ac:dyDescent="0.2">
      <c r="A109" t="s">
        <v>130</v>
      </c>
      <c r="B109" s="2" t="s">
        <v>86</v>
      </c>
      <c r="C109" s="2" t="s">
        <v>94</v>
      </c>
      <c r="D109" s="2">
        <v>0.33</v>
      </c>
      <c r="E109" s="2">
        <v>0.33</v>
      </c>
      <c r="F109" s="2">
        <v>1</v>
      </c>
      <c r="G109" s="2">
        <v>40</v>
      </c>
      <c r="H109" s="2">
        <v>6144</v>
      </c>
      <c r="K109" s="2">
        <v>188</v>
      </c>
      <c r="L109" s="2">
        <v>188</v>
      </c>
      <c r="M109" s="2">
        <v>65</v>
      </c>
      <c r="N109" s="2">
        <v>108</v>
      </c>
      <c r="O109" s="2">
        <v>108</v>
      </c>
      <c r="T109">
        <v>0.66</v>
      </c>
      <c r="U109">
        <v>90.9</v>
      </c>
      <c r="V109">
        <v>90.9</v>
      </c>
      <c r="W109" t="s">
        <v>16</v>
      </c>
      <c r="X109" s="3">
        <f t="shared" si="260"/>
        <v>108</v>
      </c>
      <c r="Y109" s="3">
        <f t="shared" si="261"/>
        <v>108</v>
      </c>
      <c r="Z109" s="3">
        <f t="shared" si="262"/>
        <v>0</v>
      </c>
      <c r="AA109" s="3">
        <f t="shared" si="263"/>
        <v>0</v>
      </c>
      <c r="AB109" s="3">
        <f t="shared" si="264"/>
        <v>0</v>
      </c>
      <c r="AC109" s="3">
        <f t="shared" si="265"/>
        <v>0</v>
      </c>
      <c r="AD109" s="3">
        <f t="shared" si="266"/>
        <v>0.66</v>
      </c>
      <c r="AE109" s="3">
        <f t="shared" si="154"/>
        <v>90.9</v>
      </c>
      <c r="AF109" s="3">
        <f t="shared" si="155"/>
        <v>90.9</v>
      </c>
      <c r="AG109" s="3">
        <f t="shared" si="267"/>
        <v>163.63636363636363</v>
      </c>
      <c r="AH109" s="3">
        <f t="shared" si="268"/>
        <v>163.63636363636363</v>
      </c>
      <c r="AI109" s="3">
        <f t="shared" si="142"/>
        <v>1.1881188118811881</v>
      </c>
      <c r="AJ109" s="3">
        <f t="shared" si="143"/>
        <v>1.1881188118811881</v>
      </c>
    </row>
    <row r="110" spans="1:36" x14ac:dyDescent="0.2">
      <c r="A110" t="s">
        <v>131</v>
      </c>
      <c r="B110" s="2" t="s">
        <v>86</v>
      </c>
      <c r="C110" s="2" t="s">
        <v>94</v>
      </c>
      <c r="D110" s="2">
        <v>0.33</v>
      </c>
      <c r="E110" s="2">
        <v>0.33</v>
      </c>
      <c r="F110" s="2">
        <v>1</v>
      </c>
      <c r="G110" s="2">
        <v>40</v>
      </c>
      <c r="H110" s="2">
        <v>6144</v>
      </c>
      <c r="K110" s="2">
        <v>188</v>
      </c>
      <c r="L110" s="2">
        <v>188</v>
      </c>
      <c r="M110" s="2">
        <v>65</v>
      </c>
      <c r="N110" s="2">
        <v>75</v>
      </c>
      <c r="O110" s="2">
        <v>75</v>
      </c>
      <c r="T110">
        <v>6.7</v>
      </c>
      <c r="U110">
        <v>296.2</v>
      </c>
      <c r="V110">
        <v>296.2</v>
      </c>
      <c r="W110" t="s">
        <v>16</v>
      </c>
      <c r="X110" s="3">
        <f t="shared" si="260"/>
        <v>75</v>
      </c>
      <c r="Y110" s="3">
        <f t="shared" si="261"/>
        <v>75</v>
      </c>
      <c r="Z110" s="3">
        <f t="shared" si="262"/>
        <v>0</v>
      </c>
      <c r="AA110" s="3">
        <f t="shared" si="263"/>
        <v>0</v>
      </c>
      <c r="AB110" s="3">
        <f t="shared" si="264"/>
        <v>0</v>
      </c>
      <c r="AC110" s="3">
        <f t="shared" si="265"/>
        <v>0</v>
      </c>
      <c r="AD110" s="3">
        <f t="shared" si="266"/>
        <v>6.7</v>
      </c>
      <c r="AE110" s="3">
        <f t="shared" si="154"/>
        <v>296.2</v>
      </c>
      <c r="AF110" s="3">
        <f t="shared" si="155"/>
        <v>296.2</v>
      </c>
      <c r="AG110" s="3">
        <f t="shared" si="267"/>
        <v>11.194029850746269</v>
      </c>
      <c r="AH110" s="3">
        <f t="shared" si="268"/>
        <v>11.194029850746269</v>
      </c>
      <c r="AI110" s="3">
        <f t="shared" si="142"/>
        <v>0.25320729237002026</v>
      </c>
      <c r="AJ110" s="3">
        <f t="shared" si="143"/>
        <v>0.25320729237002026</v>
      </c>
    </row>
    <row r="111" spans="1:36" x14ac:dyDescent="0.2">
      <c r="A111" t="s">
        <v>137</v>
      </c>
      <c r="B111" s="2" t="s">
        <v>86</v>
      </c>
      <c r="D111">
        <f>1/3</f>
        <v>0.33333333333333331</v>
      </c>
      <c r="E111">
        <f>8/9</f>
        <v>0.88888888888888884</v>
      </c>
      <c r="F111" s="2">
        <v>5</v>
      </c>
      <c r="G111" s="2">
        <v>4096</v>
      </c>
      <c r="H111" s="2">
        <v>4096</v>
      </c>
      <c r="K111" s="2">
        <v>1</v>
      </c>
      <c r="L111" s="2">
        <v>5</v>
      </c>
      <c r="M111" s="2">
        <v>40</v>
      </c>
      <c r="N111" s="2">
        <v>55</v>
      </c>
      <c r="O111" s="2">
        <v>535</v>
      </c>
      <c r="T111">
        <v>1.27</v>
      </c>
      <c r="U111">
        <v>208</v>
      </c>
      <c r="V111">
        <v>218</v>
      </c>
      <c r="W111" t="s">
        <v>16</v>
      </c>
      <c r="X111" s="3">
        <f t="shared" si="260"/>
        <v>33.846153846153847</v>
      </c>
      <c r="Y111" s="3">
        <f t="shared" si="261"/>
        <v>329.23076923076923</v>
      </c>
      <c r="Z111" s="3">
        <f t="shared" si="262"/>
        <v>0</v>
      </c>
      <c r="AA111" s="3">
        <f t="shared" si="263"/>
        <v>0</v>
      </c>
      <c r="AB111" s="3">
        <f t="shared" si="264"/>
        <v>0</v>
      </c>
      <c r="AC111" s="3">
        <f t="shared" si="265"/>
        <v>0</v>
      </c>
      <c r="AD111" s="3">
        <f t="shared" si="266"/>
        <v>3.3535937499999999</v>
      </c>
      <c r="AE111" s="3">
        <f t="shared" si="154"/>
        <v>338</v>
      </c>
      <c r="AF111" s="3">
        <f t="shared" si="155"/>
        <v>354.25</v>
      </c>
      <c r="AG111" s="3">
        <f t="shared" si="267"/>
        <v>10.092502661109101</v>
      </c>
      <c r="AH111" s="3">
        <f t="shared" si="268"/>
        <v>98.172525885333968</v>
      </c>
      <c r="AI111" s="3">
        <f t="shared" si="142"/>
        <v>9.5543130123228931E-2</v>
      </c>
      <c r="AJ111" s="3">
        <f t="shared" si="143"/>
        <v>0.92937408392595411</v>
      </c>
    </row>
    <row r="112" spans="1:36" x14ac:dyDescent="0.2">
      <c r="A112" t="s">
        <v>141</v>
      </c>
      <c r="B112" s="2" t="s">
        <v>86</v>
      </c>
      <c r="D112">
        <f>8/9</f>
        <v>0.88888888888888884</v>
      </c>
      <c r="E112">
        <f>8/9</f>
        <v>0.88888888888888884</v>
      </c>
      <c r="F112" s="2">
        <v>1</v>
      </c>
      <c r="G112" s="2">
        <v>4096</v>
      </c>
      <c r="H112" s="2">
        <v>4096</v>
      </c>
      <c r="K112" s="2">
        <v>1</v>
      </c>
      <c r="L112" s="2">
        <v>1</v>
      </c>
      <c r="M112" s="2">
        <v>90</v>
      </c>
      <c r="N112" s="2">
        <v>425</v>
      </c>
      <c r="O112" s="2">
        <v>425</v>
      </c>
      <c r="T112">
        <v>3.78</v>
      </c>
      <c r="U112">
        <v>310</v>
      </c>
      <c r="V112">
        <v>310</v>
      </c>
      <c r="W112" t="s">
        <v>18</v>
      </c>
      <c r="X112" s="3">
        <f t="shared" si="260"/>
        <v>588.46153846153845</v>
      </c>
      <c r="Y112" s="3">
        <f t="shared" si="261"/>
        <v>588.46153846153845</v>
      </c>
      <c r="Z112" s="3">
        <f t="shared" si="262"/>
        <v>0</v>
      </c>
      <c r="AA112" s="3">
        <f t="shared" si="263"/>
        <v>0</v>
      </c>
      <c r="AB112" s="3">
        <f t="shared" si="264"/>
        <v>0</v>
      </c>
      <c r="AC112" s="3">
        <f t="shared" si="265"/>
        <v>0</v>
      </c>
      <c r="AD112" s="3">
        <f t="shared" si="266"/>
        <v>1.9716666666666667</v>
      </c>
      <c r="AE112" s="3">
        <f t="shared" si="154"/>
        <v>223.88888888888889</v>
      </c>
      <c r="AF112" s="3">
        <f t="shared" si="155"/>
        <v>223.88888888888889</v>
      </c>
      <c r="AG112" s="3">
        <f t="shared" si="267"/>
        <v>298.45893751219194</v>
      </c>
      <c r="AH112" s="3">
        <f t="shared" si="268"/>
        <v>298.45893751219194</v>
      </c>
      <c r="AI112" s="3">
        <f t="shared" si="142"/>
        <v>2.6283641916396259</v>
      </c>
      <c r="AJ112" s="3">
        <f t="shared" si="143"/>
        <v>2.6283641916396259</v>
      </c>
    </row>
  </sheetData>
  <hyperlinks>
    <hyperlink ref="A14" r:id="rId1"/>
    <hyperlink ref="A15" r:id="rId2"/>
    <hyperlink ref="A81" r:id="rId3"/>
  </hyperlinks>
  <pageMargins left="0.75" right="0.75" top="1" bottom="1" header="0.5" footer="0.5"/>
  <pageSetup paperSize="9" orientation="portrait" horizontalDpi="4294967292" verticalDpi="4294967292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Maunder</dc:creator>
  <cp:lastModifiedBy>Rob Maunder</cp:lastModifiedBy>
  <dcterms:created xsi:type="dcterms:W3CDTF">2016-08-08T18:18:32Z</dcterms:created>
  <dcterms:modified xsi:type="dcterms:W3CDTF">2016-09-26T13:44:36Z</dcterms:modified>
</cp:coreProperties>
</file>