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0820" yWindow="4280" windowWidth="31020" windowHeight="16480" activeTab="1"/>
  </bookViews>
  <sheets>
    <sheet name="Compressive Results" sheetId="4" r:id="rId1"/>
    <sheet name="Bending Results" sheetId="8" r:id="rId2"/>
    <sheet name="CIP with wax results" sheetId="9" r:id="rId3"/>
    <sheet name="dielectric AgPZT composite" sheetId="10" r:id="rId4"/>
    <sheet name="V output - theory vs experiment" sheetId="11" r:id="rId5"/>
  </sheets>
  <externalReferences>
    <externalReference r:id="rId6"/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1" l="1"/>
  <c r="O5" i="11"/>
  <c r="AP5" i="11"/>
  <c r="AR5" i="11"/>
  <c r="I5" i="11"/>
  <c r="AS5" i="11"/>
  <c r="M20" i="11"/>
  <c r="S20" i="11"/>
  <c r="X5" i="11"/>
  <c r="R20" i="11"/>
  <c r="M21" i="11"/>
  <c r="R21" i="11"/>
  <c r="L34" i="11"/>
  <c r="W5" i="11"/>
  <c r="AQ5" i="11"/>
  <c r="AT5" i="11"/>
  <c r="AU5" i="11"/>
  <c r="R5" i="11"/>
  <c r="AV5" i="11"/>
  <c r="BV5" i="11"/>
  <c r="CA5" i="11"/>
  <c r="G41" i="11"/>
  <c r="AA5" i="11"/>
  <c r="BZ5" i="11"/>
  <c r="F41" i="11"/>
  <c r="B41" i="11"/>
  <c r="N3" i="11"/>
  <c r="O3" i="11"/>
  <c r="AP3" i="11"/>
  <c r="AR3" i="11"/>
  <c r="I3" i="11"/>
  <c r="AS3" i="11"/>
  <c r="M14" i="11"/>
  <c r="R14" i="11"/>
  <c r="M15" i="11"/>
  <c r="R15" i="11"/>
  <c r="L32" i="11"/>
  <c r="W3" i="11"/>
  <c r="AQ3" i="11"/>
  <c r="AT3" i="11"/>
  <c r="AU3" i="11"/>
  <c r="R3" i="11"/>
  <c r="AV3" i="11"/>
  <c r="BV3" i="11"/>
  <c r="CA3" i="11"/>
  <c r="G40" i="11"/>
  <c r="AA3" i="11"/>
  <c r="BZ3" i="11"/>
  <c r="F40" i="11"/>
  <c r="B40" i="11"/>
  <c r="N4" i="11"/>
  <c r="O4" i="11"/>
  <c r="AP4" i="11"/>
  <c r="AR4" i="11"/>
  <c r="I4" i="11"/>
  <c r="AS4" i="11"/>
  <c r="M17" i="11"/>
  <c r="S17" i="11"/>
  <c r="X4" i="11"/>
  <c r="R17" i="11"/>
  <c r="M18" i="11"/>
  <c r="R18" i="11"/>
  <c r="L33" i="11"/>
  <c r="W4" i="11"/>
  <c r="AQ4" i="11"/>
  <c r="AT4" i="11"/>
  <c r="AU4" i="11"/>
  <c r="R4" i="11"/>
  <c r="AV4" i="11"/>
  <c r="BV4" i="11"/>
  <c r="CA4" i="11"/>
  <c r="G39" i="11"/>
  <c r="AA4" i="11"/>
  <c r="BZ4" i="11"/>
  <c r="F39" i="11"/>
  <c r="B39" i="11"/>
  <c r="N6" i="11"/>
  <c r="O6" i="11"/>
  <c r="AP6" i="11"/>
  <c r="AR6" i="11"/>
  <c r="I6" i="11"/>
  <c r="AS6" i="11"/>
  <c r="AQ6" i="11"/>
  <c r="AT6" i="11"/>
  <c r="AU6" i="11"/>
  <c r="R6" i="11"/>
  <c r="AV6" i="11"/>
  <c r="BV6" i="11"/>
  <c r="CA6" i="11"/>
  <c r="G38" i="11"/>
  <c r="AA6" i="11"/>
  <c r="BZ6" i="11"/>
  <c r="F38" i="11"/>
  <c r="B38" i="11"/>
  <c r="S21" i="11"/>
  <c r="M34" i="11"/>
  <c r="S18" i="11"/>
  <c r="M33" i="11"/>
  <c r="S14" i="11"/>
  <c r="S15" i="11"/>
  <c r="M32" i="11"/>
  <c r="E18" i="11"/>
  <c r="F5" i="11"/>
  <c r="G5" i="11"/>
  <c r="BY5" i="11"/>
  <c r="F18" i="11"/>
  <c r="G18" i="11"/>
  <c r="C18" i="11"/>
  <c r="D18" i="11"/>
  <c r="B18" i="11"/>
  <c r="E17" i="11"/>
  <c r="F3" i="11"/>
  <c r="G3" i="11"/>
  <c r="BY3" i="11"/>
  <c r="F17" i="11"/>
  <c r="G17" i="11"/>
  <c r="C17" i="11"/>
  <c r="D17" i="11"/>
  <c r="B17" i="11"/>
  <c r="E16" i="11"/>
  <c r="F4" i="11"/>
  <c r="G4" i="11"/>
  <c r="BY4" i="11"/>
  <c r="F16" i="11"/>
  <c r="G16" i="11"/>
  <c r="C16" i="11"/>
  <c r="D16" i="11"/>
  <c r="B16" i="11"/>
  <c r="E15" i="11"/>
  <c r="F6" i="11"/>
  <c r="G6" i="11"/>
  <c r="BY6" i="11"/>
  <c r="F15" i="11"/>
  <c r="G15" i="11"/>
  <c r="C15" i="11"/>
  <c r="D15" i="11"/>
  <c r="B15" i="11"/>
  <c r="F7" i="11"/>
  <c r="G7" i="11"/>
  <c r="BY7" i="11"/>
  <c r="BX7" i="11"/>
  <c r="AA7" i="11"/>
  <c r="S7" i="11"/>
  <c r="R7" i="11"/>
  <c r="O7" i="11"/>
  <c r="N7" i="11"/>
  <c r="I7" i="11"/>
  <c r="BX6" i="11"/>
  <c r="BD6" i="11"/>
  <c r="BE6" i="11"/>
  <c r="BF6" i="11"/>
  <c r="BG6" i="11"/>
  <c r="BH6" i="11"/>
  <c r="BC6" i="11"/>
  <c r="BL6" i="11"/>
  <c r="BN6" i="11"/>
  <c r="BP6" i="11"/>
  <c r="BS6" i="11"/>
  <c r="BT6" i="11"/>
  <c r="BQ6" i="11"/>
  <c r="BR6" i="11"/>
  <c r="AX6" i="11"/>
  <c r="AL6" i="11"/>
  <c r="AK6" i="11"/>
  <c r="AJ6" i="11"/>
  <c r="AI6" i="11"/>
  <c r="AH6" i="11"/>
  <c r="AG6" i="11"/>
  <c r="AF6" i="11"/>
  <c r="AE6" i="11"/>
  <c r="S6" i="11"/>
  <c r="BX5" i="11"/>
  <c r="BD5" i="11"/>
  <c r="BE5" i="11"/>
  <c r="BF5" i="11"/>
  <c r="BG5" i="11"/>
  <c r="BH5" i="11"/>
  <c r="BB5" i="11"/>
  <c r="BC5" i="11"/>
  <c r="BL5" i="11"/>
  <c r="AZ5" i="11"/>
  <c r="BN5" i="11"/>
  <c r="BP5" i="11"/>
  <c r="BS5" i="11"/>
  <c r="BT5" i="11"/>
  <c r="BQ5" i="11"/>
  <c r="BR5" i="11"/>
  <c r="AX5" i="11"/>
  <c r="AL5" i="11"/>
  <c r="AK5" i="11"/>
  <c r="AJ5" i="11"/>
  <c r="AI5" i="11"/>
  <c r="AH5" i="11"/>
  <c r="AG5" i="11"/>
  <c r="AF5" i="11"/>
  <c r="AE5" i="11"/>
  <c r="S5" i="11"/>
  <c r="BX4" i="11"/>
  <c r="BD4" i="11"/>
  <c r="BE4" i="11"/>
  <c r="BF4" i="11"/>
  <c r="BG4" i="11"/>
  <c r="BH4" i="11"/>
  <c r="BB4" i="11"/>
  <c r="BC4" i="11"/>
  <c r="BL4" i="11"/>
  <c r="BN4" i="11"/>
  <c r="BP4" i="11"/>
  <c r="BS4" i="11"/>
  <c r="BT4" i="11"/>
  <c r="BQ4" i="11"/>
  <c r="BR4" i="11"/>
  <c r="AX4" i="11"/>
  <c r="AL4" i="11"/>
  <c r="AK4" i="11"/>
  <c r="AJ4" i="11"/>
  <c r="AI4" i="11"/>
  <c r="AH4" i="11"/>
  <c r="AG4" i="11"/>
  <c r="AF4" i="11"/>
  <c r="AE4" i="11"/>
  <c r="S4" i="11"/>
  <c r="BX3" i="11"/>
  <c r="BD3" i="11"/>
  <c r="BE3" i="11"/>
  <c r="BF3" i="11"/>
  <c r="BG3" i="11"/>
  <c r="BH3" i="11"/>
  <c r="BB3" i="11"/>
  <c r="BC3" i="11"/>
  <c r="BL3" i="11"/>
  <c r="AZ3" i="11"/>
  <c r="BN3" i="11"/>
  <c r="BP3" i="11"/>
  <c r="BS3" i="11"/>
  <c r="BT3" i="11"/>
  <c r="BQ3" i="11"/>
  <c r="BR3" i="11"/>
  <c r="AX3" i="11"/>
  <c r="AL3" i="11"/>
  <c r="AK3" i="11"/>
  <c r="AJ3" i="11"/>
  <c r="AI3" i="11"/>
  <c r="AH3" i="11"/>
  <c r="AG3" i="11"/>
  <c r="AF3" i="11"/>
  <c r="AE3" i="11"/>
  <c r="S3" i="11"/>
  <c r="B5" i="10"/>
  <c r="I115" i="9"/>
  <c r="Q73" i="9"/>
  <c r="K46" i="9"/>
  <c r="I46" i="9"/>
  <c r="I45" i="9"/>
  <c r="I44" i="9"/>
  <c r="I43" i="9"/>
  <c r="I42" i="9"/>
  <c r="K41" i="9"/>
  <c r="J41" i="9"/>
  <c r="O36" i="9"/>
  <c r="L36" i="9"/>
  <c r="F36" i="9"/>
  <c r="L35" i="9"/>
  <c r="L34" i="9"/>
  <c r="L33" i="9"/>
  <c r="G9" i="9"/>
  <c r="F9" i="9"/>
  <c r="C9" i="9"/>
  <c r="G8" i="9"/>
  <c r="F8" i="9"/>
  <c r="C8" i="9"/>
  <c r="G7" i="9"/>
  <c r="E7" i="9"/>
  <c r="C7" i="9"/>
  <c r="G6" i="9"/>
  <c r="E6" i="9"/>
  <c r="C6" i="9"/>
  <c r="C5" i="9"/>
  <c r="A53" i="4"/>
  <c r="E53" i="4"/>
  <c r="D53" i="4"/>
  <c r="F53" i="4"/>
  <c r="G53" i="4"/>
  <c r="I53" i="4"/>
  <c r="A54" i="4"/>
  <c r="E54" i="4"/>
  <c r="D54" i="4"/>
  <c r="F54" i="4"/>
  <c r="G54" i="4"/>
  <c r="I54" i="4"/>
  <c r="A55" i="4"/>
  <c r="E55" i="4"/>
  <c r="D55" i="4"/>
  <c r="F55" i="4"/>
  <c r="G55" i="4"/>
  <c r="I55" i="4"/>
  <c r="A56" i="4"/>
  <c r="E56" i="4"/>
  <c r="D56" i="4"/>
  <c r="F56" i="4"/>
  <c r="G56" i="4"/>
  <c r="I56" i="4"/>
  <c r="A57" i="4"/>
  <c r="E57" i="4"/>
  <c r="D57" i="4"/>
  <c r="F57" i="4"/>
  <c r="G57" i="4"/>
  <c r="I57" i="4"/>
  <c r="A58" i="4"/>
  <c r="E58" i="4"/>
  <c r="D58" i="4"/>
  <c r="F58" i="4"/>
  <c r="G58" i="4"/>
  <c r="I58" i="4"/>
  <c r="A59" i="4"/>
  <c r="E59" i="4"/>
  <c r="D59" i="4"/>
  <c r="F59" i="4"/>
  <c r="G59" i="4"/>
  <c r="I59" i="4"/>
  <c r="A60" i="4"/>
  <c r="E60" i="4"/>
  <c r="D60" i="4"/>
  <c r="F60" i="4"/>
  <c r="G60" i="4"/>
  <c r="I60" i="4"/>
  <c r="A61" i="4"/>
  <c r="E61" i="4"/>
  <c r="D61" i="4"/>
  <c r="F61" i="4"/>
  <c r="G61" i="4"/>
  <c r="I61" i="4"/>
  <c r="A62" i="4"/>
  <c r="E62" i="4"/>
  <c r="D62" i="4"/>
  <c r="F62" i="4"/>
  <c r="G62" i="4"/>
  <c r="I62" i="4"/>
  <c r="A63" i="4"/>
  <c r="E63" i="4"/>
  <c r="D63" i="4"/>
  <c r="F63" i="4"/>
  <c r="G63" i="4"/>
  <c r="I63" i="4"/>
  <c r="G22" i="8"/>
  <c r="C22" i="8"/>
  <c r="D22" i="8"/>
  <c r="I22" i="8"/>
  <c r="Z10" i="8"/>
  <c r="O10" i="8"/>
  <c r="W10" i="8"/>
  <c r="AA10" i="8"/>
  <c r="Z9" i="8"/>
  <c r="C18" i="8"/>
  <c r="C19" i="8"/>
  <c r="C20" i="8"/>
  <c r="C21" i="8"/>
  <c r="C23" i="8"/>
  <c r="C24" i="8"/>
  <c r="C25" i="8"/>
  <c r="C26" i="8"/>
  <c r="C27" i="8"/>
  <c r="C17" i="8"/>
  <c r="Z7" i="8"/>
  <c r="O7" i="8"/>
  <c r="W7" i="8"/>
  <c r="AA7" i="8"/>
  <c r="R4" i="8"/>
  <c r="O4" i="8"/>
  <c r="S4" i="8"/>
  <c r="J20" i="8"/>
  <c r="D20" i="8"/>
  <c r="L20" i="8"/>
  <c r="G20" i="8"/>
  <c r="I20" i="8"/>
  <c r="G17" i="8"/>
  <c r="C6" i="8"/>
  <c r="D6" i="8"/>
  <c r="L6" i="8"/>
  <c r="C4" i="8"/>
  <c r="D4" i="8"/>
  <c r="L4" i="8"/>
  <c r="K7" i="8"/>
  <c r="K4" i="8"/>
  <c r="H5" i="8"/>
  <c r="I4" i="8"/>
  <c r="Z4" i="8"/>
  <c r="W4" i="8"/>
  <c r="AA4" i="8"/>
  <c r="AB53" i="4"/>
  <c r="AA53" i="4"/>
  <c r="AC53" i="4"/>
  <c r="R54" i="4"/>
  <c r="T54" i="4"/>
  <c r="R53" i="4"/>
  <c r="T53" i="4"/>
  <c r="R56" i="4"/>
  <c r="P57" i="4"/>
  <c r="O57" i="4"/>
  <c r="Q57" i="4"/>
  <c r="P56" i="4"/>
  <c r="O56" i="4"/>
  <c r="Q56" i="4"/>
  <c r="P55" i="4"/>
  <c r="O55" i="4"/>
  <c r="Q55" i="4"/>
  <c r="P54" i="4"/>
  <c r="O54" i="4"/>
  <c r="Q54" i="4"/>
  <c r="P53" i="4"/>
  <c r="O53" i="4"/>
  <c r="Q53" i="4"/>
  <c r="P63" i="4"/>
  <c r="P62" i="4"/>
  <c r="P61" i="4"/>
  <c r="P60" i="4"/>
  <c r="P59" i="4"/>
  <c r="O61" i="4"/>
  <c r="O60" i="4"/>
  <c r="O59" i="4"/>
  <c r="P58" i="4"/>
  <c r="O58" i="4"/>
  <c r="A6" i="4"/>
  <c r="A10" i="4"/>
  <c r="AF10" i="4"/>
  <c r="AF6" i="4"/>
  <c r="AE13" i="4"/>
  <c r="AE10" i="4"/>
  <c r="AE9" i="4"/>
  <c r="AE6" i="4"/>
  <c r="T10" i="4"/>
  <c r="A8" i="4"/>
  <c r="T8" i="4"/>
  <c r="T6" i="4"/>
  <c r="A9" i="4"/>
  <c r="Q9" i="4"/>
  <c r="P10" i="4"/>
  <c r="P6" i="4"/>
  <c r="H7" i="4"/>
  <c r="A11" i="4"/>
  <c r="I11" i="4"/>
  <c r="I10" i="4"/>
  <c r="H6" i="4"/>
  <c r="F9" i="4"/>
  <c r="F10" i="4"/>
  <c r="F6" i="4"/>
  <c r="E10" i="4"/>
  <c r="E9" i="4"/>
  <c r="E6" i="4"/>
  <c r="E7" i="4"/>
  <c r="E8" i="4"/>
  <c r="E11" i="4"/>
  <c r="E12" i="4"/>
  <c r="E13" i="4"/>
  <c r="E14" i="4"/>
  <c r="Z5" i="8"/>
  <c r="O5" i="8"/>
  <c r="W5" i="8"/>
  <c r="AA5" i="8"/>
  <c r="Z13" i="8"/>
  <c r="O13" i="8"/>
  <c r="W13" i="8"/>
  <c r="AA13" i="8"/>
  <c r="Z14" i="8"/>
  <c r="O14" i="8"/>
  <c r="W14" i="8"/>
  <c r="AA14" i="8"/>
  <c r="O11" i="8"/>
  <c r="W11" i="8"/>
  <c r="O12" i="8"/>
  <c r="W12" i="8"/>
  <c r="O6" i="8"/>
  <c r="W6" i="8"/>
  <c r="Z6" i="8"/>
  <c r="AA6" i="8"/>
  <c r="O8" i="8"/>
  <c r="W8" i="8"/>
  <c r="O9" i="8"/>
  <c r="W9" i="8"/>
  <c r="R6" i="8"/>
  <c r="S6" i="8"/>
  <c r="R12" i="8"/>
  <c r="S12" i="8"/>
  <c r="Z8" i="8"/>
  <c r="Z11" i="8"/>
  <c r="Z12" i="8"/>
  <c r="AA12" i="8"/>
  <c r="R5" i="8"/>
  <c r="S5" i="8"/>
  <c r="R7" i="8"/>
  <c r="R8" i="8"/>
  <c r="R9" i="8"/>
  <c r="S9" i="8"/>
  <c r="R10" i="8"/>
  <c r="S10" i="8"/>
  <c r="R11" i="8"/>
  <c r="S11" i="8"/>
  <c r="R13" i="8"/>
  <c r="S13" i="8"/>
  <c r="R14" i="8"/>
  <c r="S14" i="8"/>
  <c r="J22" i="8"/>
  <c r="A7" i="4"/>
  <c r="A12" i="4"/>
  <c r="A13" i="4"/>
  <c r="A14" i="4"/>
  <c r="D17" i="8"/>
  <c r="C5" i="8"/>
  <c r="D5" i="8"/>
  <c r="C7" i="8"/>
  <c r="D7" i="8"/>
  <c r="C8" i="8"/>
  <c r="D8" i="8"/>
  <c r="C9" i="8"/>
  <c r="D9" i="8"/>
  <c r="C10" i="8"/>
  <c r="D10" i="8"/>
  <c r="C11" i="8"/>
  <c r="D11" i="8"/>
  <c r="C12" i="8"/>
  <c r="D12" i="8"/>
  <c r="H13" i="8"/>
  <c r="C13" i="8"/>
  <c r="D13" i="8"/>
  <c r="I13" i="8"/>
  <c r="C14" i="8"/>
  <c r="D14" i="8"/>
  <c r="I14" i="8"/>
  <c r="E12" i="8"/>
  <c r="D18" i="8"/>
  <c r="G18" i="8"/>
  <c r="I18" i="8"/>
  <c r="G19" i="8"/>
  <c r="G21" i="8"/>
  <c r="G23" i="8"/>
  <c r="G24" i="8"/>
  <c r="G25" i="8"/>
  <c r="G26" i="8"/>
  <c r="G27" i="8"/>
  <c r="J18" i="8"/>
  <c r="L18" i="8"/>
  <c r="J19" i="8"/>
  <c r="J21" i="8"/>
  <c r="J23" i="8"/>
  <c r="J24" i="8"/>
  <c r="J25" i="8"/>
  <c r="J26" i="8"/>
  <c r="J27" i="8"/>
  <c r="J17" i="8"/>
  <c r="L17" i="8"/>
  <c r="O62" i="4"/>
  <c r="Q62" i="4"/>
  <c r="Q59" i="4"/>
  <c r="AB10" i="4"/>
  <c r="AC10" i="4"/>
  <c r="AB56" i="4"/>
  <c r="AA56" i="4"/>
  <c r="AC56" i="4"/>
  <c r="AB61" i="4"/>
  <c r="AA61" i="4"/>
  <c r="AC61" i="4"/>
  <c r="Q10" i="4"/>
  <c r="AF13" i="4"/>
  <c r="AD55" i="4"/>
  <c r="AF55" i="4"/>
  <c r="AD63" i="4"/>
  <c r="AF63" i="4"/>
  <c r="AD54" i="4"/>
  <c r="AD56" i="4"/>
  <c r="AF56" i="4"/>
  <c r="AD57" i="4"/>
  <c r="AF57" i="4"/>
  <c r="AD58" i="4"/>
  <c r="AF58" i="4"/>
  <c r="AD59" i="4"/>
  <c r="AF59" i="4"/>
  <c r="AD60" i="4"/>
  <c r="AF60" i="4"/>
  <c r="AD61" i="4"/>
  <c r="AF61" i="4"/>
  <c r="AD62" i="4"/>
  <c r="AD53" i="4"/>
  <c r="AF53" i="4"/>
  <c r="R59" i="4"/>
  <c r="T59" i="4"/>
  <c r="R55" i="4"/>
  <c r="T55" i="4"/>
  <c r="T56" i="4"/>
  <c r="R57" i="4"/>
  <c r="T57" i="4"/>
  <c r="R58" i="4"/>
  <c r="R60" i="4"/>
  <c r="T60" i="4"/>
  <c r="R61" i="4"/>
  <c r="T61" i="4"/>
  <c r="R62" i="4"/>
  <c r="R63" i="4"/>
  <c r="T63" i="4"/>
  <c r="AB54" i="4"/>
  <c r="AA54" i="4"/>
  <c r="AC54" i="4"/>
  <c r="AB55" i="4"/>
  <c r="AA55" i="4"/>
  <c r="AC55" i="4"/>
  <c r="AB57" i="4"/>
  <c r="AA57" i="4"/>
  <c r="AC57" i="4"/>
  <c r="AB58" i="4"/>
  <c r="AA58" i="4"/>
  <c r="AC58" i="4"/>
  <c r="AB59" i="4"/>
  <c r="AA59" i="4"/>
  <c r="AC59" i="4"/>
  <c r="AB60" i="4"/>
  <c r="AA60" i="4"/>
  <c r="AC60" i="4"/>
  <c r="AB62" i="4"/>
  <c r="AA62" i="4"/>
  <c r="AC62" i="4"/>
  <c r="AB63" i="4"/>
  <c r="AA63" i="4"/>
  <c r="AC63" i="4"/>
  <c r="Q58" i="4"/>
  <c r="Q60" i="4"/>
  <c r="Q61" i="4"/>
  <c r="O63" i="4"/>
  <c r="Q63" i="4"/>
  <c r="T58" i="4"/>
  <c r="Y6" i="4"/>
  <c r="Y7" i="4"/>
  <c r="Y8" i="4"/>
  <c r="Y9" i="4"/>
  <c r="Y12" i="4"/>
  <c r="Y13" i="4"/>
  <c r="AB13" i="4"/>
  <c r="AC13" i="4"/>
  <c r="Y14" i="4"/>
  <c r="Q13" i="4"/>
  <c r="P13" i="4"/>
  <c r="Q14" i="4"/>
  <c r="P14" i="4"/>
  <c r="T9" i="4"/>
  <c r="S9" i="4"/>
  <c r="F8" i="4"/>
  <c r="T14" i="4"/>
  <c r="S14" i="4"/>
  <c r="T13" i="4"/>
  <c r="S13" i="4"/>
  <c r="P9" i="4"/>
  <c r="AB14" i="4"/>
  <c r="AC14" i="4"/>
  <c r="T62" i="4"/>
  <c r="AF62" i="4"/>
  <c r="AF54" i="4"/>
  <c r="D19" i="8"/>
  <c r="L19" i="8"/>
  <c r="I19" i="8"/>
  <c r="I17" i="8"/>
  <c r="AA11" i="8"/>
  <c r="S8" i="8"/>
  <c r="S7" i="8"/>
  <c r="AA9" i="8"/>
  <c r="AA8" i="8"/>
  <c r="I5" i="8"/>
  <c r="AB12" i="4"/>
  <c r="AC12" i="4"/>
  <c r="I12" i="4"/>
  <c r="H12" i="4"/>
  <c r="I6" i="4"/>
  <c r="I7" i="4"/>
  <c r="AF15" i="4"/>
  <c r="AE15" i="4"/>
  <c r="AC11" i="4"/>
  <c r="AB11" i="4"/>
  <c r="T7" i="4"/>
  <c r="S7" i="4"/>
  <c r="H11" i="4"/>
  <c r="K5" i="8"/>
  <c r="L5" i="8"/>
  <c r="AC15" i="4"/>
  <c r="AB15" i="4"/>
  <c r="AF11" i="4"/>
  <c r="AE11" i="4"/>
  <c r="Q12" i="4"/>
  <c r="P12" i="4"/>
  <c r="Q7" i="4"/>
  <c r="P7" i="4"/>
  <c r="I14" i="4"/>
  <c r="H14" i="4"/>
  <c r="I9" i="4"/>
  <c r="H9" i="4"/>
  <c r="S6" i="4"/>
  <c r="H8" i="8"/>
  <c r="I8" i="8"/>
  <c r="Q11" i="4"/>
  <c r="P11" i="4"/>
  <c r="Q6" i="4"/>
  <c r="F11" i="4"/>
  <c r="AF14" i="4"/>
  <c r="AE14" i="4"/>
  <c r="T11" i="4"/>
  <c r="S11" i="4"/>
  <c r="I13" i="4"/>
  <c r="H13" i="4"/>
  <c r="L8" i="8"/>
  <c r="K8" i="8"/>
  <c r="AF9" i="4"/>
  <c r="AC6" i="4"/>
  <c r="AB6" i="4"/>
  <c r="T12" i="4"/>
  <c r="S12" i="4"/>
  <c r="AB9" i="4"/>
  <c r="AC9" i="4"/>
  <c r="F13" i="4"/>
  <c r="I8" i="4"/>
  <c r="H8" i="4"/>
  <c r="L9" i="8"/>
  <c r="K9" i="8"/>
  <c r="AF16" i="4"/>
  <c r="AE16" i="4"/>
  <c r="S8" i="4"/>
  <c r="AF12" i="4"/>
  <c r="AE12" i="4"/>
  <c r="K11" i="8"/>
  <c r="L11" i="8"/>
  <c r="L7" i="8"/>
  <c r="AE8" i="4"/>
  <c r="AF8" i="4"/>
  <c r="F12" i="4"/>
  <c r="AC8" i="4"/>
  <c r="AB8" i="4"/>
  <c r="H11" i="8"/>
  <c r="I11" i="8"/>
  <c r="D21" i="8"/>
  <c r="AC16" i="4"/>
  <c r="AB16" i="4"/>
  <c r="AC7" i="4"/>
  <c r="AB7" i="4"/>
  <c r="H10" i="8"/>
  <c r="I10" i="8"/>
  <c r="AF7" i="4"/>
  <c r="AE7" i="4"/>
  <c r="F14" i="4"/>
  <c r="H4" i="8"/>
  <c r="K10" i="8"/>
  <c r="L10" i="8"/>
  <c r="I12" i="8"/>
  <c r="H12" i="8"/>
  <c r="H7" i="8"/>
  <c r="I7" i="8"/>
  <c r="Q8" i="4"/>
  <c r="P8" i="4"/>
  <c r="L12" i="8"/>
  <c r="K12" i="8"/>
  <c r="K6" i="8"/>
  <c r="H6" i="8"/>
  <c r="I6" i="8"/>
  <c r="H9" i="8"/>
  <c r="I9" i="8"/>
  <c r="F7" i="4"/>
  <c r="I21" i="8"/>
  <c r="L21" i="8"/>
  <c r="L22" i="8"/>
  <c r="D23" i="8"/>
  <c r="L23" i="8"/>
  <c r="I23" i="8"/>
  <c r="D24" i="8"/>
  <c r="I24" i="8"/>
  <c r="L24" i="8"/>
  <c r="D25" i="8"/>
  <c r="L25" i="8"/>
  <c r="I25" i="8"/>
  <c r="D27" i="8"/>
  <c r="D26" i="8"/>
  <c r="L26" i="8"/>
  <c r="I26" i="8"/>
  <c r="L27" i="8"/>
  <c r="I27" i="8"/>
</calcChain>
</file>

<file path=xl/sharedStrings.xml><?xml version="1.0" encoding="utf-8"?>
<sst xmlns="http://schemas.openxmlformats.org/spreadsheetml/2006/main" count="242" uniqueCount="139">
  <si>
    <t>Resistance</t>
  </si>
  <si>
    <t>Voltage</t>
  </si>
  <si>
    <t>Power</t>
  </si>
  <si>
    <t>volume</t>
  </si>
  <si>
    <t>Energy</t>
  </si>
  <si>
    <t>Volume</t>
  </si>
  <si>
    <t>W</t>
  </si>
  <si>
    <t>µW</t>
  </si>
  <si>
    <t>J</t>
  </si>
  <si>
    <t>µJ</t>
  </si>
  <si>
    <t>Cotton Substrate</t>
  </si>
  <si>
    <t>Ω</t>
  </si>
  <si>
    <t>m3</t>
  </si>
  <si>
    <t xml:space="preserve">Voltage </t>
  </si>
  <si>
    <t>V</t>
  </si>
  <si>
    <t>Polyester-cotton</t>
  </si>
  <si>
    <r>
      <t>M</t>
    </r>
    <r>
      <rPr>
        <sz val="11"/>
        <color theme="1"/>
        <rFont val="Calibri"/>
        <family val="2"/>
      </rPr>
      <t>Ω</t>
    </r>
  </si>
  <si>
    <t>Kermel</t>
  </si>
  <si>
    <t>Energy density</t>
  </si>
  <si>
    <t>J/m3</t>
  </si>
  <si>
    <t>Power density</t>
  </si>
  <si>
    <t>W/m3</t>
  </si>
  <si>
    <t>Power denisty</t>
  </si>
  <si>
    <t>Voltage (V)</t>
  </si>
  <si>
    <t>voltage (V)</t>
  </si>
  <si>
    <t>Power (W)</t>
  </si>
  <si>
    <r>
      <t>Power (</t>
    </r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</rPr>
      <t>W)</t>
    </r>
  </si>
  <si>
    <r>
      <t>Energy (</t>
    </r>
    <r>
      <rPr>
        <sz val="11"/>
        <color theme="1"/>
        <rFont val="Times New Roman"/>
        <family val="1"/>
      </rPr>
      <t>µJ)</t>
    </r>
  </si>
  <si>
    <t>Energy (J)</t>
  </si>
  <si>
    <t>Thickness</t>
  </si>
  <si>
    <t>Area</t>
  </si>
  <si>
    <t>Resistance (MΩ)</t>
  </si>
  <si>
    <t xml:space="preserve">Power density </t>
  </si>
  <si>
    <t>Energy (µJ)</t>
  </si>
  <si>
    <t>Time (s)</t>
  </si>
  <si>
    <t>Time (sec)</t>
  </si>
  <si>
    <t>Open-circuit Voltage (V)</t>
  </si>
  <si>
    <t>Short-circuit current (A)</t>
  </si>
  <si>
    <t>μ</t>
  </si>
  <si>
    <t>time (sec)</t>
  </si>
  <si>
    <t>Current (A)</t>
  </si>
  <si>
    <t>Ag wt%</t>
  </si>
  <si>
    <t>Poling Temperature</t>
  </si>
  <si>
    <t>SD</t>
  </si>
  <si>
    <r>
      <t>90</t>
    </r>
    <r>
      <rPr>
        <sz val="11"/>
        <color theme="1"/>
        <rFont val="Calibri"/>
        <family val="2"/>
      </rPr>
      <t>°C</t>
    </r>
  </si>
  <si>
    <r>
      <t>80</t>
    </r>
    <r>
      <rPr>
        <sz val="11"/>
        <color theme="1"/>
        <rFont val="Calibri"/>
        <family val="2"/>
      </rPr>
      <t>°C</t>
    </r>
  </si>
  <si>
    <t>75°C</t>
  </si>
  <si>
    <t>Time</t>
  </si>
  <si>
    <t>Pressure</t>
  </si>
  <si>
    <t>Dielectric constant @1kHz</t>
  </si>
  <si>
    <t>Increase (%)</t>
  </si>
  <si>
    <t>Dielectric constant @20Hz</t>
  </si>
  <si>
    <t>SD @20 Hz</t>
  </si>
  <si>
    <t>Vomume resistivity</t>
  </si>
  <si>
    <t>Vomume resistivity (kΩ.m)</t>
  </si>
  <si>
    <t>Decrease (%)</t>
  </si>
  <si>
    <t>Ag %</t>
  </si>
  <si>
    <t>Dielectric constant</t>
  </si>
  <si>
    <t>Compressive</t>
  </si>
  <si>
    <t>bending</t>
  </si>
  <si>
    <t>Processing</t>
  </si>
  <si>
    <t>Force</t>
  </si>
  <si>
    <t>A</t>
  </si>
  <si>
    <t>T3</t>
  </si>
  <si>
    <t>d33</t>
  </si>
  <si>
    <t>d31</t>
  </si>
  <si>
    <t>g33</t>
  </si>
  <si>
    <t>Yp</t>
  </si>
  <si>
    <t>vp</t>
  </si>
  <si>
    <t>tp</t>
  </si>
  <si>
    <t>s11</t>
  </si>
  <si>
    <t>s13</t>
  </si>
  <si>
    <t>dielectric constant</t>
  </si>
  <si>
    <t>relative permittivity</t>
  </si>
  <si>
    <t>Permittivity</t>
  </si>
  <si>
    <t>Voc</t>
  </si>
  <si>
    <t>Ys</t>
  </si>
  <si>
    <t>vs</t>
  </si>
  <si>
    <t>ts</t>
  </si>
  <si>
    <t>Rc</t>
  </si>
  <si>
    <t>B</t>
  </si>
  <si>
    <t>Fabric Young's modulus</t>
  </si>
  <si>
    <t>The direction of fabric during bending</t>
  </si>
  <si>
    <t>Bending length (cm)</t>
  </si>
  <si>
    <t>Bending length (m)</t>
  </si>
  <si>
    <t>weight of the fabric</t>
  </si>
  <si>
    <t>length of the sample (m)</t>
  </si>
  <si>
    <t>width of the sample</t>
  </si>
  <si>
    <t>Area of the sample</t>
  </si>
  <si>
    <t>weith per unit area</t>
  </si>
  <si>
    <t>bending angle</t>
  </si>
  <si>
    <t>cos</t>
  </si>
  <si>
    <t>tan</t>
  </si>
  <si>
    <t>Bending rigidity (G)</t>
  </si>
  <si>
    <t>fabric thickness</t>
  </si>
  <si>
    <t>assymetric factor of the fabric</t>
  </si>
  <si>
    <t>fractional change in NA from the cental axis of the fabric (n)</t>
  </si>
  <si>
    <t>delta,d, - distance of the NA from the cental axis of the fabric (delta)</t>
  </si>
  <si>
    <t>NA position of fabric</t>
  </si>
  <si>
    <t>Bimodular ratio of the fabric</t>
  </si>
  <si>
    <t>compressive modulus of fabric</t>
  </si>
  <si>
    <t>NA of composite</t>
  </si>
  <si>
    <t>stress</t>
  </si>
  <si>
    <t>Substrate</t>
  </si>
  <si>
    <t>Bending Stoney</t>
  </si>
  <si>
    <t>Bending Komolafe</t>
  </si>
  <si>
    <t>Modelled</t>
  </si>
  <si>
    <t>Ag+CIP</t>
  </si>
  <si>
    <t>Weft direction (i.e. 2)</t>
  </si>
  <si>
    <t>Cotton direction 1</t>
  </si>
  <si>
    <t>Kapton face 1</t>
  </si>
  <si>
    <t>Alumina</t>
  </si>
  <si>
    <t>Fabric modulus</t>
  </si>
  <si>
    <t>Fabric poision ratio</t>
  </si>
  <si>
    <t>volume fraction</t>
  </si>
  <si>
    <t>Interface modulus</t>
  </si>
  <si>
    <t>Interface poison ratio</t>
  </si>
  <si>
    <t>Young's modlus of sub</t>
  </si>
  <si>
    <t>Poision ratio of sub</t>
  </si>
  <si>
    <t>Compliance</t>
  </si>
  <si>
    <t>comliance</t>
  </si>
  <si>
    <t>Voc (actual)</t>
  </si>
  <si>
    <t>Voc (modelled)</t>
  </si>
  <si>
    <t>% difference</t>
  </si>
  <si>
    <t>Polyester cotton (warp)</t>
  </si>
  <si>
    <t>Polyester cotton (weft)</t>
  </si>
  <si>
    <t>Cotton (warp)</t>
  </si>
  <si>
    <t>Cotton (weft)</t>
  </si>
  <si>
    <t>Kermel (warp)</t>
  </si>
  <si>
    <t>Kermel (weft)</t>
  </si>
  <si>
    <t>Young's modulus</t>
  </si>
  <si>
    <t>Poisson ratio</t>
  </si>
  <si>
    <t>Polyester-cotton + Interface</t>
  </si>
  <si>
    <t>Cotton+Interface</t>
  </si>
  <si>
    <t>Kermel+Interface</t>
  </si>
  <si>
    <t>Voc(actual)</t>
  </si>
  <si>
    <t>Voc (stoney)</t>
  </si>
  <si>
    <t>Voc (Komolafe)</t>
  </si>
  <si>
    <t>Bending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</si>
</sst>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0" fillId="0" borderId="0" xfId="0" applyFill="1" applyAlignment="1"/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18" fillId="35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0" fillId="0" borderId="0" xfId="0"/>
    <xf numFmtId="0" fontId="0" fillId="35" borderId="0" xfId="0" applyFill="1"/>
    <xf numFmtId="0" fontId="0" fillId="0" borderId="0" xfId="0" applyFill="1"/>
    <xf numFmtId="0" fontId="0" fillId="34" borderId="0" xfId="0" applyFill="1"/>
    <xf numFmtId="0" fontId="0" fillId="33" borderId="0" xfId="0" applyFill="1"/>
    <xf numFmtId="0" fontId="0" fillId="35" borderId="0" xfId="0" applyFill="1" applyAlignment="1">
      <alignment horizontal="center"/>
    </xf>
    <xf numFmtId="0" fontId="0" fillId="0" borderId="0" xfId="0"/>
    <xf numFmtId="0" fontId="0" fillId="0" borderId="0" xfId="0"/>
    <xf numFmtId="11" fontId="0" fillId="0" borderId="0" xfId="0" applyNumberFormat="1"/>
    <xf numFmtId="0" fontId="23" fillId="0" borderId="0" xfId="0" applyFont="1"/>
    <xf numFmtId="0" fontId="0" fillId="36" borderId="0" xfId="0" applyFill="1"/>
    <xf numFmtId="0" fontId="0" fillId="36" borderId="0" xfId="0" applyFill="1" applyAlignment="1">
      <alignment horizontal="center"/>
    </xf>
    <xf numFmtId="0" fontId="18" fillId="36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11" fontId="0" fillId="36" borderId="0" xfId="0" applyNumberFormat="1" applyFill="1"/>
    <xf numFmtId="0" fontId="0" fillId="37" borderId="0" xfId="0" applyFill="1"/>
    <xf numFmtId="0" fontId="0" fillId="37" borderId="0" xfId="0" applyFill="1" applyAlignment="1">
      <alignment horizontal="center"/>
    </xf>
    <xf numFmtId="0" fontId="19" fillId="37" borderId="0" xfId="0" applyFont="1" applyFill="1" applyAlignment="1">
      <alignment horizontal="center"/>
    </xf>
    <xf numFmtId="11" fontId="0" fillId="37" borderId="0" xfId="0" applyNumberFormat="1" applyFill="1"/>
    <xf numFmtId="0" fontId="0" fillId="37" borderId="0" xfId="0" applyNumberFormat="1" applyFill="1"/>
    <xf numFmtId="0" fontId="0" fillId="38" borderId="0" xfId="0" applyFill="1"/>
    <xf numFmtId="0" fontId="0" fillId="38" borderId="0" xfId="0" applyFill="1" applyAlignment="1">
      <alignment horizontal="center"/>
    </xf>
    <xf numFmtId="0" fontId="19" fillId="38" borderId="0" xfId="0" applyFont="1" applyFill="1" applyAlignment="1">
      <alignment horizontal="center"/>
    </xf>
    <xf numFmtId="11" fontId="0" fillId="38" borderId="0" xfId="0" applyNumberFormat="1" applyFill="1"/>
    <xf numFmtId="0" fontId="0" fillId="38" borderId="0" xfId="0" applyNumberFormat="1" applyFill="1" applyAlignment="1">
      <alignment horizontal="center"/>
    </xf>
    <xf numFmtId="11" fontId="0" fillId="38" borderId="0" xfId="0" applyNumberFormat="1" applyFill="1" applyAlignment="1">
      <alignment horizontal="center"/>
    </xf>
    <xf numFmtId="0" fontId="19" fillId="34" borderId="0" xfId="0" applyFont="1" applyFill="1"/>
    <xf numFmtId="0" fontId="19" fillId="0" borderId="0" xfId="0" applyFont="1"/>
    <xf numFmtId="0" fontId="19" fillId="39" borderId="0" xfId="0" applyFont="1" applyFill="1" applyAlignment="1">
      <alignment horizontal="center"/>
    </xf>
    <xf numFmtId="0" fontId="19" fillId="39" borderId="0" xfId="0" applyFont="1" applyFill="1"/>
    <xf numFmtId="11" fontId="19" fillId="39" borderId="0" xfId="0" applyNumberFormat="1" applyFont="1" applyFill="1"/>
    <xf numFmtId="0" fontId="19" fillId="0" borderId="0" xfId="0" applyNumberFormat="1" applyFont="1"/>
    <xf numFmtId="0" fontId="19" fillId="40" borderId="0" xfId="0" applyFont="1" applyFill="1"/>
    <xf numFmtId="0" fontId="19" fillId="37" borderId="0" xfId="0" applyFont="1" applyFill="1"/>
    <xf numFmtId="0" fontId="19" fillId="0" borderId="0" xfId="0" applyFont="1" applyFill="1"/>
    <xf numFmtId="11" fontId="19" fillId="0" borderId="0" xfId="0" applyNumberFormat="1" applyFont="1"/>
    <xf numFmtId="0" fontId="19" fillId="41" borderId="0" xfId="0" applyFont="1" applyFill="1"/>
    <xf numFmtId="0" fontId="24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/>
    <xf numFmtId="11" fontId="19" fillId="0" borderId="0" xfId="0" applyNumberFormat="1" applyFont="1" applyFill="1" applyAlignment="1">
      <alignment horizontal="center"/>
    </xf>
    <xf numFmtId="11" fontId="19" fillId="0" borderId="0" xfId="0" applyNumberFormat="1" applyFont="1" applyFill="1"/>
    <xf numFmtId="2" fontId="19" fillId="0" borderId="0" xfId="0" applyNumberFormat="1" applyFont="1" applyFill="1"/>
    <xf numFmtId="2" fontId="19" fillId="0" borderId="0" xfId="0" applyNumberFormat="1" applyFont="1"/>
    <xf numFmtId="20" fontId="19" fillId="0" borderId="0" xfId="0" applyNumberFormat="1" applyFont="1"/>
    <xf numFmtId="0" fontId="0" fillId="42" borderId="0" xfId="0" applyFill="1"/>
    <xf numFmtId="0" fontId="0" fillId="43" borderId="0" xfId="0" applyFill="1"/>
    <xf numFmtId="0" fontId="0" fillId="40" borderId="0" xfId="0" applyFill="1"/>
    <xf numFmtId="0" fontId="0" fillId="0" borderId="0" xfId="0" applyAlignment="1">
      <alignment wrapText="1"/>
    </xf>
    <xf numFmtId="0" fontId="0" fillId="44" borderId="0" xfId="0" applyFill="1"/>
    <xf numFmtId="11" fontId="0" fillId="44" borderId="0" xfId="0" applyNumberFormat="1" applyFill="1"/>
    <xf numFmtId="2" fontId="0" fillId="44" borderId="0" xfId="0" applyNumberFormat="1" applyFill="1"/>
    <xf numFmtId="2" fontId="0" fillId="41" borderId="0" xfId="0" applyNumberFormat="1" applyFill="1"/>
    <xf numFmtId="2" fontId="0" fillId="0" borderId="0" xfId="0" applyNumberFormat="1"/>
    <xf numFmtId="11" fontId="0" fillId="40" borderId="0" xfId="0" applyNumberFormat="1" applyFill="1"/>
    <xf numFmtId="11" fontId="0" fillId="41" borderId="0" xfId="0" applyNumberFormat="1" applyFill="1"/>
    <xf numFmtId="0" fontId="0" fillId="41" borderId="0" xfId="0" applyFill="1"/>
    <xf numFmtId="0" fontId="0" fillId="38" borderId="0" xfId="0" applyFill="1" applyAlignment="1">
      <alignment horizontal="center"/>
    </xf>
    <xf numFmtId="0" fontId="20" fillId="38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20" fillId="37" borderId="0" xfId="0" applyFont="1" applyFill="1" applyAlignment="1">
      <alignment horizontal="center"/>
    </xf>
    <xf numFmtId="0" fontId="20" fillId="36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</cellXfs>
  <cellStyles count="2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Cotton</c:v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Results'!$C$6:$C$14</c:f>
              <c:numCache>
                <c:formatCode>General</c:formatCode>
                <c:ptCount val="9"/>
                <c:pt idx="0">
                  <c:v>0.38</c:v>
                </c:pt>
                <c:pt idx="1">
                  <c:v>2.52</c:v>
                </c:pt>
                <c:pt idx="2">
                  <c:v>4.5</c:v>
                </c:pt>
                <c:pt idx="3">
                  <c:v>5.82</c:v>
                </c:pt>
                <c:pt idx="4">
                  <c:v>6.0</c:v>
                </c:pt>
                <c:pt idx="5">
                  <c:v>6.312</c:v>
                </c:pt>
                <c:pt idx="6">
                  <c:v>6.276</c:v>
                </c:pt>
                <c:pt idx="7">
                  <c:v>6.668</c:v>
                </c:pt>
                <c:pt idx="8">
                  <c:v>7.056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B0-43A6-B461-91B7F37525CF}"/>
            </c:ext>
          </c:extLst>
        </c:ser>
        <c:ser>
          <c:idx val="1"/>
          <c:order val="1"/>
          <c:tx>
            <c:v>Polyester-cotton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Results'!$N$6:$N$14</c:f>
              <c:numCache>
                <c:formatCode>General</c:formatCode>
                <c:ptCount val="9"/>
                <c:pt idx="0">
                  <c:v>0.42</c:v>
                </c:pt>
                <c:pt idx="1">
                  <c:v>3.0</c:v>
                </c:pt>
                <c:pt idx="2">
                  <c:v>5.2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9.6</c:v>
                </c:pt>
                <c:pt idx="7">
                  <c:v>10.2</c:v>
                </c:pt>
                <c:pt idx="8">
                  <c:v>10.2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DB0-43A6-B461-91B7F37525CF}"/>
            </c:ext>
          </c:extLst>
        </c:ser>
        <c:ser>
          <c:idx val="2"/>
          <c:order val="2"/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Results'!$Y$6:$Y$14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Results'!$Z$6:$Z$14</c:f>
              <c:numCache>
                <c:formatCode>General</c:formatCode>
                <c:ptCount val="9"/>
                <c:pt idx="0">
                  <c:v>0.52</c:v>
                </c:pt>
                <c:pt idx="1">
                  <c:v>3.8</c:v>
                </c:pt>
                <c:pt idx="2">
                  <c:v>6.6</c:v>
                </c:pt>
                <c:pt idx="3">
                  <c:v>8.8</c:v>
                </c:pt>
                <c:pt idx="4">
                  <c:v>9.5</c:v>
                </c:pt>
                <c:pt idx="5">
                  <c:v>10.0</c:v>
                </c:pt>
                <c:pt idx="6">
                  <c:v>10.8</c:v>
                </c:pt>
                <c:pt idx="7">
                  <c:v>11.2</c:v>
                </c:pt>
                <c:pt idx="8">
                  <c:v>11.8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DB0-43A6-B461-91B7F3752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405640"/>
        <c:axId val="2133819896"/>
      </c:scatterChart>
      <c:valAx>
        <c:axId val="-2141405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Resistance (M</a:t>
                </a: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3819896"/>
        <c:crosses val="autoZero"/>
        <c:crossBetween val="midCat"/>
        <c:majorUnit val="20.0"/>
      </c:valAx>
      <c:valAx>
        <c:axId val="2133819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Peak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4140564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Cotton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'Bending Results'!$P$4:$P$12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Results'!$S$4:$S$13</c:f>
              <c:numCache>
                <c:formatCode>General</c:formatCode>
                <c:ptCount val="10"/>
                <c:pt idx="0" formatCode="0.00E+00">
                  <c:v>1.562962962962963</c:v>
                </c:pt>
                <c:pt idx="1">
                  <c:v>3.525925925925926</c:v>
                </c:pt>
                <c:pt idx="2">
                  <c:v>6.459259259259259</c:v>
                </c:pt>
                <c:pt idx="3">
                  <c:v>8.25925925925926</c:v>
                </c:pt>
                <c:pt idx="4">
                  <c:v>10.4</c:v>
                </c:pt>
                <c:pt idx="5">
                  <c:v>13.45555555555555</c:v>
                </c:pt>
                <c:pt idx="6">
                  <c:v>13.68148148148148</c:v>
                </c:pt>
                <c:pt idx="7">
                  <c:v>14.26666666666667</c:v>
                </c:pt>
                <c:pt idx="8">
                  <c:v>13.80740740740741</c:v>
                </c:pt>
                <c:pt idx="9">
                  <c:v>13.38814814814815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73-4596-BA4D-0DD7F4D6ECE2}"/>
            </c:ext>
          </c:extLst>
        </c:ser>
        <c:ser>
          <c:idx val="1"/>
          <c:order val="1"/>
          <c:tx>
            <c:v>Polyester cotton</c:v>
          </c:tx>
          <c:spPr>
            <a:ln w="1905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'Bending Results'!$E$4:$E$12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Results'!$L$4:$L$12</c:f>
              <c:numCache>
                <c:formatCode>0.00E+00</c:formatCode>
                <c:ptCount val="9"/>
                <c:pt idx="0">
                  <c:v>0.566129090909091</c:v>
                </c:pt>
                <c:pt idx="1">
                  <c:v>3.102545454545454</c:v>
                </c:pt>
                <c:pt idx="2">
                  <c:v>7.050772727272726</c:v>
                </c:pt>
                <c:pt idx="3">
                  <c:v>7.39210909090909</c:v>
                </c:pt>
                <c:pt idx="4">
                  <c:v>8.643454545454543</c:v>
                </c:pt>
                <c:pt idx="5">
                  <c:v>11.49009090909091</c:v>
                </c:pt>
                <c:pt idx="6">
                  <c:v>11.54563636363636</c:v>
                </c:pt>
                <c:pt idx="7">
                  <c:v>11.56763636363636</c:v>
                </c:pt>
                <c:pt idx="8">
                  <c:v>11.16163636363636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173-4596-BA4D-0DD7F4D6ECE2}"/>
            </c:ext>
          </c:extLst>
        </c:ser>
        <c:ser>
          <c:idx val="2"/>
          <c:order val="2"/>
          <c:tx>
            <c:v>Kermel</c:v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'Bending Results'!$P$4:$P$12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Results'!$AA$4:$AA$14</c:f>
              <c:numCache>
                <c:formatCode>0.00E+00</c:formatCode>
                <c:ptCount val="11"/>
                <c:pt idx="0">
                  <c:v>0.332142857142857</c:v>
                </c:pt>
                <c:pt idx="1">
                  <c:v>3.115714285714286</c:v>
                </c:pt>
                <c:pt idx="2">
                  <c:v>4.659285714285714</c:v>
                </c:pt>
                <c:pt idx="3">
                  <c:v>7.245</c:v>
                </c:pt>
                <c:pt idx="4">
                  <c:v>7.961428571428571</c:v>
                </c:pt>
                <c:pt idx="5">
                  <c:v>8.263571428571428</c:v>
                </c:pt>
                <c:pt idx="6">
                  <c:v>10.35857142857143</c:v>
                </c:pt>
                <c:pt idx="7">
                  <c:v>10.88071428571429</c:v>
                </c:pt>
                <c:pt idx="8">
                  <c:v>11.60571428571429</c:v>
                </c:pt>
                <c:pt idx="9">
                  <c:v>10.94464285714286</c:v>
                </c:pt>
                <c:pt idx="10">
                  <c:v>10.71428571428571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173-4596-BA4D-0DD7F4D6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606712"/>
        <c:axId val="-2137597976"/>
      </c:scatterChart>
      <c:valAx>
        <c:axId val="-213760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Resistive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load (M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597976"/>
        <c:crosses val="autoZero"/>
        <c:crossBetween val="midCat"/>
      </c:valAx>
      <c:valAx>
        <c:axId val="-2137597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Energy density  Ep (J/m3)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60671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'Bending Results'!$A$35:$A$149</c:f>
              <c:numCache>
                <c:formatCode>General</c:formatCode>
                <c:ptCount val="115"/>
                <c:pt idx="0">
                  <c:v>0.456</c:v>
                </c:pt>
                <c:pt idx="1">
                  <c:v>0.451999999999999</c:v>
                </c:pt>
                <c:pt idx="2">
                  <c:v>0.448</c:v>
                </c:pt>
                <c:pt idx="3">
                  <c:v>0.444</c:v>
                </c:pt>
                <c:pt idx="4">
                  <c:v>0.44</c:v>
                </c:pt>
                <c:pt idx="5">
                  <c:v>0.435999999999999</c:v>
                </c:pt>
                <c:pt idx="6">
                  <c:v>0.432</c:v>
                </c:pt>
                <c:pt idx="7">
                  <c:v>0.428</c:v>
                </c:pt>
                <c:pt idx="8">
                  <c:v>0.424</c:v>
                </c:pt>
                <c:pt idx="9">
                  <c:v>0.419999999999999</c:v>
                </c:pt>
                <c:pt idx="10">
                  <c:v>0.416</c:v>
                </c:pt>
                <c:pt idx="11">
                  <c:v>0.412</c:v>
                </c:pt>
                <c:pt idx="12">
                  <c:v>0.408</c:v>
                </c:pt>
                <c:pt idx="13">
                  <c:v>0.403999999999999</c:v>
                </c:pt>
                <c:pt idx="14">
                  <c:v>0.4</c:v>
                </c:pt>
                <c:pt idx="15">
                  <c:v>0.396</c:v>
                </c:pt>
                <c:pt idx="16">
                  <c:v>0.392</c:v>
                </c:pt>
                <c:pt idx="17">
                  <c:v>0.387999999999999</c:v>
                </c:pt>
                <c:pt idx="18">
                  <c:v>0.384</c:v>
                </c:pt>
                <c:pt idx="19">
                  <c:v>0.38</c:v>
                </c:pt>
                <c:pt idx="20">
                  <c:v>0.376</c:v>
                </c:pt>
                <c:pt idx="21">
                  <c:v>0.371999999999999</c:v>
                </c:pt>
                <c:pt idx="22">
                  <c:v>0.368</c:v>
                </c:pt>
                <c:pt idx="23">
                  <c:v>0.364</c:v>
                </c:pt>
                <c:pt idx="24">
                  <c:v>0.36</c:v>
                </c:pt>
                <c:pt idx="25">
                  <c:v>0.355999999999999</c:v>
                </c:pt>
                <c:pt idx="26">
                  <c:v>0.352</c:v>
                </c:pt>
                <c:pt idx="27">
                  <c:v>0.348</c:v>
                </c:pt>
                <c:pt idx="28">
                  <c:v>0.344</c:v>
                </c:pt>
                <c:pt idx="29">
                  <c:v>0.339999999999999</c:v>
                </c:pt>
                <c:pt idx="30">
                  <c:v>0.336</c:v>
                </c:pt>
                <c:pt idx="31">
                  <c:v>0.332</c:v>
                </c:pt>
                <c:pt idx="32">
                  <c:v>0.328</c:v>
                </c:pt>
                <c:pt idx="33">
                  <c:v>0.323999999999999</c:v>
                </c:pt>
                <c:pt idx="34">
                  <c:v>0.32</c:v>
                </c:pt>
                <c:pt idx="35">
                  <c:v>0.316</c:v>
                </c:pt>
                <c:pt idx="36">
                  <c:v>0.312</c:v>
                </c:pt>
                <c:pt idx="37">
                  <c:v>0.307999999999999</c:v>
                </c:pt>
                <c:pt idx="38">
                  <c:v>0.304</c:v>
                </c:pt>
                <c:pt idx="39">
                  <c:v>0.3</c:v>
                </c:pt>
                <c:pt idx="40">
                  <c:v>0.296</c:v>
                </c:pt>
                <c:pt idx="41">
                  <c:v>0.292</c:v>
                </c:pt>
                <c:pt idx="42">
                  <c:v>0.288</c:v>
                </c:pt>
                <c:pt idx="43">
                  <c:v>0.284</c:v>
                </c:pt>
                <c:pt idx="44">
                  <c:v>0.28</c:v>
                </c:pt>
                <c:pt idx="45">
                  <c:v>0.276</c:v>
                </c:pt>
                <c:pt idx="46">
                  <c:v>0.272</c:v>
                </c:pt>
                <c:pt idx="47">
                  <c:v>0.268</c:v>
                </c:pt>
                <c:pt idx="48">
                  <c:v>0.264</c:v>
                </c:pt>
                <c:pt idx="49">
                  <c:v>0.26</c:v>
                </c:pt>
                <c:pt idx="50">
                  <c:v>0.256</c:v>
                </c:pt>
                <c:pt idx="51">
                  <c:v>0.252</c:v>
                </c:pt>
                <c:pt idx="52">
                  <c:v>0.248</c:v>
                </c:pt>
                <c:pt idx="53">
                  <c:v>0.244</c:v>
                </c:pt>
                <c:pt idx="54">
                  <c:v>0.24</c:v>
                </c:pt>
                <c:pt idx="55">
                  <c:v>0.236</c:v>
                </c:pt>
                <c:pt idx="56">
                  <c:v>0.232</c:v>
                </c:pt>
                <c:pt idx="57">
                  <c:v>0.228</c:v>
                </c:pt>
                <c:pt idx="58">
                  <c:v>0.224</c:v>
                </c:pt>
                <c:pt idx="59">
                  <c:v>0.22</c:v>
                </c:pt>
                <c:pt idx="60">
                  <c:v>0.216</c:v>
                </c:pt>
                <c:pt idx="61">
                  <c:v>0.212</c:v>
                </c:pt>
                <c:pt idx="62">
                  <c:v>0.208</c:v>
                </c:pt>
                <c:pt idx="63">
                  <c:v>0.204</c:v>
                </c:pt>
                <c:pt idx="64">
                  <c:v>0.2</c:v>
                </c:pt>
                <c:pt idx="65">
                  <c:v>0.196</c:v>
                </c:pt>
                <c:pt idx="66">
                  <c:v>0.192</c:v>
                </c:pt>
                <c:pt idx="67">
                  <c:v>0.188</c:v>
                </c:pt>
                <c:pt idx="68">
                  <c:v>0.184</c:v>
                </c:pt>
                <c:pt idx="69">
                  <c:v>0.18</c:v>
                </c:pt>
                <c:pt idx="70">
                  <c:v>0.176</c:v>
                </c:pt>
                <c:pt idx="71">
                  <c:v>0.172</c:v>
                </c:pt>
                <c:pt idx="72">
                  <c:v>0.168</c:v>
                </c:pt>
                <c:pt idx="73">
                  <c:v>0.164</c:v>
                </c:pt>
                <c:pt idx="74">
                  <c:v>0.16</c:v>
                </c:pt>
                <c:pt idx="75">
                  <c:v>0.156</c:v>
                </c:pt>
                <c:pt idx="76">
                  <c:v>0.152</c:v>
                </c:pt>
                <c:pt idx="77">
                  <c:v>0.148</c:v>
                </c:pt>
                <c:pt idx="78">
                  <c:v>0.144</c:v>
                </c:pt>
                <c:pt idx="79">
                  <c:v>0.14</c:v>
                </c:pt>
                <c:pt idx="80">
                  <c:v>0.136</c:v>
                </c:pt>
                <c:pt idx="81">
                  <c:v>0.132</c:v>
                </c:pt>
                <c:pt idx="82">
                  <c:v>0.128</c:v>
                </c:pt>
                <c:pt idx="83">
                  <c:v>0.124</c:v>
                </c:pt>
                <c:pt idx="84">
                  <c:v>0.12</c:v>
                </c:pt>
                <c:pt idx="85">
                  <c:v>0.116</c:v>
                </c:pt>
                <c:pt idx="86">
                  <c:v>0.112</c:v>
                </c:pt>
                <c:pt idx="87">
                  <c:v>0.108</c:v>
                </c:pt>
                <c:pt idx="88">
                  <c:v>0.104</c:v>
                </c:pt>
                <c:pt idx="89">
                  <c:v>0.1</c:v>
                </c:pt>
                <c:pt idx="90">
                  <c:v>0.0960000000000001</c:v>
                </c:pt>
                <c:pt idx="91">
                  <c:v>0.0920000000000001</c:v>
                </c:pt>
                <c:pt idx="92">
                  <c:v>0.0880000000000001</c:v>
                </c:pt>
                <c:pt idx="93">
                  <c:v>0.0840000000000001</c:v>
                </c:pt>
                <c:pt idx="94">
                  <c:v>0.0800000000000001</c:v>
                </c:pt>
                <c:pt idx="95">
                  <c:v>0.0760000000000001</c:v>
                </c:pt>
                <c:pt idx="96">
                  <c:v>0.0720000000000001</c:v>
                </c:pt>
                <c:pt idx="97">
                  <c:v>0.068</c:v>
                </c:pt>
                <c:pt idx="98">
                  <c:v>0.064</c:v>
                </c:pt>
                <c:pt idx="99">
                  <c:v>0.06</c:v>
                </c:pt>
                <c:pt idx="100">
                  <c:v>0.056</c:v>
                </c:pt>
                <c:pt idx="101">
                  <c:v>0.052</c:v>
                </c:pt>
                <c:pt idx="102">
                  <c:v>0.048</c:v>
                </c:pt>
                <c:pt idx="103">
                  <c:v>0.0440000000000005</c:v>
                </c:pt>
                <c:pt idx="104">
                  <c:v>0.04</c:v>
                </c:pt>
                <c:pt idx="105">
                  <c:v>0.0360000000000005</c:v>
                </c:pt>
                <c:pt idx="106">
                  <c:v>0.032</c:v>
                </c:pt>
                <c:pt idx="107">
                  <c:v>0.0280000000000005</c:v>
                </c:pt>
                <c:pt idx="108">
                  <c:v>0.024</c:v>
                </c:pt>
                <c:pt idx="109">
                  <c:v>0.0200000000000005</c:v>
                </c:pt>
                <c:pt idx="110">
                  <c:v>0.016</c:v>
                </c:pt>
                <c:pt idx="111">
                  <c:v>0.0120000000000005</c:v>
                </c:pt>
                <c:pt idx="112">
                  <c:v>0.00800000000000001</c:v>
                </c:pt>
                <c:pt idx="113">
                  <c:v>0.00400000000000045</c:v>
                </c:pt>
                <c:pt idx="114">
                  <c:v>0.0</c:v>
                </c:pt>
              </c:numCache>
            </c:numRef>
          </c:xVal>
          <c:yVal>
            <c:numRef>
              <c:f>'Bending Results'!$B$35:$B$149</c:f>
              <c:numCache>
                <c:formatCode>General</c:formatCode>
                <c:ptCount val="115"/>
                <c:pt idx="0">
                  <c:v>-0.1</c:v>
                </c:pt>
                <c:pt idx="1">
                  <c:v>0.5</c:v>
                </c:pt>
                <c:pt idx="2">
                  <c:v>0.9</c:v>
                </c:pt>
                <c:pt idx="3">
                  <c:v>1.4</c:v>
                </c:pt>
                <c:pt idx="4">
                  <c:v>1.2</c:v>
                </c:pt>
                <c:pt idx="5">
                  <c:v>2.0</c:v>
                </c:pt>
                <c:pt idx="6">
                  <c:v>2.0</c:v>
                </c:pt>
                <c:pt idx="7">
                  <c:v>2.333333333333333</c:v>
                </c:pt>
                <c:pt idx="8">
                  <c:v>2.333333333333333</c:v>
                </c:pt>
                <c:pt idx="9">
                  <c:v>2.166666666666666</c:v>
                </c:pt>
                <c:pt idx="10">
                  <c:v>2.166666666666666</c:v>
                </c:pt>
                <c:pt idx="11">
                  <c:v>2.166666666666666</c:v>
                </c:pt>
                <c:pt idx="12">
                  <c:v>2.333333333333333</c:v>
                </c:pt>
                <c:pt idx="13">
                  <c:v>2.333333333333333</c:v>
                </c:pt>
                <c:pt idx="14">
                  <c:v>2.0</c:v>
                </c:pt>
                <c:pt idx="15">
                  <c:v>2.166666666666666</c:v>
                </c:pt>
                <c:pt idx="16">
                  <c:v>2.166666666666666</c:v>
                </c:pt>
                <c:pt idx="17">
                  <c:v>2.333333333333333</c:v>
                </c:pt>
                <c:pt idx="18">
                  <c:v>2.333333333333333</c:v>
                </c:pt>
                <c:pt idx="19">
                  <c:v>1.833333333333333</c:v>
                </c:pt>
                <c:pt idx="20">
                  <c:v>1.833333333333333</c:v>
                </c:pt>
                <c:pt idx="21">
                  <c:v>1.833333333333333</c:v>
                </c:pt>
                <c:pt idx="22">
                  <c:v>2.0</c:v>
                </c:pt>
                <c:pt idx="23">
                  <c:v>2.0</c:v>
                </c:pt>
                <c:pt idx="24">
                  <c:v>1.833333333333333</c:v>
                </c:pt>
                <c:pt idx="25">
                  <c:v>2.166666666666666</c:v>
                </c:pt>
                <c:pt idx="26">
                  <c:v>2.333333333333333</c:v>
                </c:pt>
                <c:pt idx="27">
                  <c:v>2.5</c:v>
                </c:pt>
                <c:pt idx="28">
                  <c:v>2.5</c:v>
                </c:pt>
                <c:pt idx="29">
                  <c:v>2.333333333333333</c:v>
                </c:pt>
                <c:pt idx="30">
                  <c:v>2.166666666666666</c:v>
                </c:pt>
                <c:pt idx="31">
                  <c:v>2.166666666666666</c:v>
                </c:pt>
                <c:pt idx="32">
                  <c:v>2.333333333333333</c:v>
                </c:pt>
                <c:pt idx="33">
                  <c:v>2.166666666666666</c:v>
                </c:pt>
                <c:pt idx="34">
                  <c:v>1.833333333333333</c:v>
                </c:pt>
                <c:pt idx="35">
                  <c:v>2.0</c:v>
                </c:pt>
                <c:pt idx="36">
                  <c:v>2.166666666666666</c:v>
                </c:pt>
                <c:pt idx="37">
                  <c:v>2.166666666666666</c:v>
                </c:pt>
                <c:pt idx="38">
                  <c:v>2.0</c:v>
                </c:pt>
                <c:pt idx="39">
                  <c:v>1.833333333333333</c:v>
                </c:pt>
                <c:pt idx="40">
                  <c:v>1.833333333333333</c:v>
                </c:pt>
                <c:pt idx="41">
                  <c:v>1.666666666666667</c:v>
                </c:pt>
                <c:pt idx="42">
                  <c:v>1.833333333333333</c:v>
                </c:pt>
                <c:pt idx="43">
                  <c:v>1.833333333333333</c:v>
                </c:pt>
                <c:pt idx="44">
                  <c:v>1.666666666666667</c:v>
                </c:pt>
                <c:pt idx="45">
                  <c:v>1.5</c:v>
                </c:pt>
                <c:pt idx="46">
                  <c:v>1.666666666666667</c:v>
                </c:pt>
                <c:pt idx="47">
                  <c:v>1.833333333333333</c:v>
                </c:pt>
                <c:pt idx="48">
                  <c:v>1.666666666666667</c:v>
                </c:pt>
                <c:pt idx="49">
                  <c:v>1.666666666666667</c:v>
                </c:pt>
                <c:pt idx="50">
                  <c:v>1.5</c:v>
                </c:pt>
                <c:pt idx="51">
                  <c:v>2.0</c:v>
                </c:pt>
                <c:pt idx="52">
                  <c:v>2.166666666666666</c:v>
                </c:pt>
                <c:pt idx="53">
                  <c:v>2.166666666666666</c:v>
                </c:pt>
                <c:pt idx="54">
                  <c:v>2.166666666666666</c:v>
                </c:pt>
                <c:pt idx="55">
                  <c:v>2.0</c:v>
                </c:pt>
                <c:pt idx="56">
                  <c:v>2.333333333333333</c:v>
                </c:pt>
                <c:pt idx="57">
                  <c:v>2.333333333333333</c:v>
                </c:pt>
                <c:pt idx="58">
                  <c:v>2.333333333333333</c:v>
                </c:pt>
                <c:pt idx="59">
                  <c:v>2.166666666666666</c:v>
                </c:pt>
                <c:pt idx="60">
                  <c:v>2.166666666666666</c:v>
                </c:pt>
                <c:pt idx="61">
                  <c:v>2.333333333333333</c:v>
                </c:pt>
                <c:pt idx="62">
                  <c:v>2.5</c:v>
                </c:pt>
                <c:pt idx="63">
                  <c:v>2.5</c:v>
                </c:pt>
                <c:pt idx="64">
                  <c:v>2.333333333333333</c:v>
                </c:pt>
                <c:pt idx="65">
                  <c:v>2.333333333333333</c:v>
                </c:pt>
                <c:pt idx="66">
                  <c:v>2.333333333333333</c:v>
                </c:pt>
                <c:pt idx="67">
                  <c:v>2.66666666666667</c:v>
                </c:pt>
                <c:pt idx="68">
                  <c:v>2.666666666666666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2.833333333333333</c:v>
                </c:pt>
                <c:pt idx="73">
                  <c:v>2.666666666666666</c:v>
                </c:pt>
                <c:pt idx="74">
                  <c:v>2.5</c:v>
                </c:pt>
                <c:pt idx="75">
                  <c:v>2.5</c:v>
                </c:pt>
                <c:pt idx="76">
                  <c:v>2.833333333333333</c:v>
                </c:pt>
                <c:pt idx="77">
                  <c:v>3.166666666666666</c:v>
                </c:pt>
                <c:pt idx="78">
                  <c:v>3.166666666666666</c:v>
                </c:pt>
                <c:pt idx="79">
                  <c:v>3.166666666666666</c:v>
                </c:pt>
                <c:pt idx="80">
                  <c:v>3.5</c:v>
                </c:pt>
                <c:pt idx="81">
                  <c:v>4.0</c:v>
                </c:pt>
                <c:pt idx="82">
                  <c:v>4.5</c:v>
                </c:pt>
                <c:pt idx="83">
                  <c:v>5.0</c:v>
                </c:pt>
                <c:pt idx="84">
                  <c:v>5.166666666666667</c:v>
                </c:pt>
                <c:pt idx="85">
                  <c:v>5.5</c:v>
                </c:pt>
                <c:pt idx="86">
                  <c:v>5.666666666666667</c:v>
                </c:pt>
                <c:pt idx="87">
                  <c:v>5.833333333333332</c:v>
                </c:pt>
                <c:pt idx="88">
                  <c:v>5.833333333333332</c:v>
                </c:pt>
                <c:pt idx="89">
                  <c:v>5.5</c:v>
                </c:pt>
                <c:pt idx="90">
                  <c:v>5.833333333333332</c:v>
                </c:pt>
                <c:pt idx="91">
                  <c:v>6.333333333333332</c:v>
                </c:pt>
                <c:pt idx="92">
                  <c:v>7.0</c:v>
                </c:pt>
                <c:pt idx="93">
                  <c:v>7.333333333333332</c:v>
                </c:pt>
                <c:pt idx="94">
                  <c:v>7.0</c:v>
                </c:pt>
                <c:pt idx="95">
                  <c:v>7.333333333333332</c:v>
                </c:pt>
                <c:pt idx="96">
                  <c:v>7.333333333333332</c:v>
                </c:pt>
                <c:pt idx="97">
                  <c:v>7.166666666666667</c:v>
                </c:pt>
                <c:pt idx="98">
                  <c:v>6.833333333333332</c:v>
                </c:pt>
                <c:pt idx="99">
                  <c:v>6.333333333333332</c:v>
                </c:pt>
                <c:pt idx="100">
                  <c:v>6.333333333333332</c:v>
                </c:pt>
                <c:pt idx="101">
                  <c:v>6.166666666666667</c:v>
                </c:pt>
                <c:pt idx="102">
                  <c:v>6.0</c:v>
                </c:pt>
                <c:pt idx="103">
                  <c:v>5.833333333333332</c:v>
                </c:pt>
                <c:pt idx="104">
                  <c:v>5.5</c:v>
                </c:pt>
                <c:pt idx="105">
                  <c:v>5.5</c:v>
                </c:pt>
                <c:pt idx="106">
                  <c:v>5.5</c:v>
                </c:pt>
                <c:pt idx="107">
                  <c:v>5.166666666666667</c:v>
                </c:pt>
                <c:pt idx="108">
                  <c:v>3.666666666666666</c:v>
                </c:pt>
                <c:pt idx="109">
                  <c:v>2.5</c:v>
                </c:pt>
                <c:pt idx="110">
                  <c:v>1.5</c:v>
                </c:pt>
                <c:pt idx="111">
                  <c:v>0.666666666666667</c:v>
                </c:pt>
                <c:pt idx="112">
                  <c:v>0.0</c:v>
                </c:pt>
                <c:pt idx="113">
                  <c:v>-0.5</c:v>
                </c:pt>
                <c:pt idx="114">
                  <c:v>0.0</c:v>
                </c:pt>
              </c:numCache>
            </c:numRef>
          </c:yVal>
          <c:smooth val="1"/>
        </c:ser>
        <c:ser>
          <c:idx val="1"/>
          <c:order val="1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'Bending Results'!$D$35:$D$188</c:f>
              <c:numCache>
                <c:formatCode>General</c:formatCode>
                <c:ptCount val="154"/>
                <c:pt idx="0">
                  <c:v>0.0</c:v>
                </c:pt>
                <c:pt idx="1">
                  <c:v>0.00400000000000047</c:v>
                </c:pt>
                <c:pt idx="2">
                  <c:v>0.00800000000000003</c:v>
                </c:pt>
                <c:pt idx="3">
                  <c:v>0.0120000000000005</c:v>
                </c:pt>
                <c:pt idx="4">
                  <c:v>0.016</c:v>
                </c:pt>
                <c:pt idx="5">
                  <c:v>0.0200000000000005</c:v>
                </c:pt>
                <c:pt idx="6">
                  <c:v>0.024</c:v>
                </c:pt>
                <c:pt idx="7">
                  <c:v>0.0280000000000005</c:v>
                </c:pt>
                <c:pt idx="8">
                  <c:v>0.032</c:v>
                </c:pt>
                <c:pt idx="9">
                  <c:v>0.0360000000000005</c:v>
                </c:pt>
                <c:pt idx="10">
                  <c:v>0.04</c:v>
                </c:pt>
                <c:pt idx="11">
                  <c:v>0.0440000000000005</c:v>
                </c:pt>
                <c:pt idx="12">
                  <c:v>0.0480000000000001</c:v>
                </c:pt>
                <c:pt idx="13">
                  <c:v>0.0520000000000005</c:v>
                </c:pt>
                <c:pt idx="14">
                  <c:v>0.0560000000000001</c:v>
                </c:pt>
                <c:pt idx="15">
                  <c:v>0.0600000000000005</c:v>
                </c:pt>
                <c:pt idx="16">
                  <c:v>0.0640000000000001</c:v>
                </c:pt>
                <c:pt idx="17">
                  <c:v>0.0680000000000005</c:v>
                </c:pt>
                <c:pt idx="18">
                  <c:v>0.0720000000000001</c:v>
                </c:pt>
                <c:pt idx="19">
                  <c:v>0.0760000000000005</c:v>
                </c:pt>
                <c:pt idx="20">
                  <c:v>0.0800000000000001</c:v>
                </c:pt>
                <c:pt idx="21">
                  <c:v>0.0840000000000005</c:v>
                </c:pt>
                <c:pt idx="22">
                  <c:v>0.0880000000000001</c:v>
                </c:pt>
                <c:pt idx="23">
                  <c:v>0.0920000000000005</c:v>
                </c:pt>
                <c:pt idx="24">
                  <c:v>0.0960000000000001</c:v>
                </c:pt>
                <c:pt idx="25">
                  <c:v>0.100000000000001</c:v>
                </c:pt>
                <c:pt idx="26">
                  <c:v>0.104</c:v>
                </c:pt>
                <c:pt idx="27">
                  <c:v>0.108000000000001</c:v>
                </c:pt>
                <c:pt idx="28">
                  <c:v>0.112</c:v>
                </c:pt>
                <c:pt idx="29">
                  <c:v>0.116000000000001</c:v>
                </c:pt>
                <c:pt idx="30">
                  <c:v>0.12</c:v>
                </c:pt>
                <c:pt idx="31">
                  <c:v>0.124000000000001</c:v>
                </c:pt>
                <c:pt idx="32">
                  <c:v>0.128</c:v>
                </c:pt>
                <c:pt idx="33">
                  <c:v>0.132000000000001</c:v>
                </c:pt>
                <c:pt idx="34">
                  <c:v>0.136</c:v>
                </c:pt>
                <c:pt idx="35">
                  <c:v>0.140000000000001</c:v>
                </c:pt>
                <c:pt idx="36">
                  <c:v>0.144</c:v>
                </c:pt>
                <c:pt idx="37">
                  <c:v>0.148000000000001</c:v>
                </c:pt>
                <c:pt idx="38">
                  <c:v>0.152</c:v>
                </c:pt>
                <c:pt idx="39">
                  <c:v>0.156000000000001</c:v>
                </c:pt>
                <c:pt idx="40">
                  <c:v>0.16</c:v>
                </c:pt>
                <c:pt idx="41">
                  <c:v>0.164000000000001</c:v>
                </c:pt>
                <c:pt idx="42">
                  <c:v>0.168</c:v>
                </c:pt>
                <c:pt idx="43">
                  <c:v>0.172000000000001</c:v>
                </c:pt>
                <c:pt idx="44">
                  <c:v>0.176</c:v>
                </c:pt>
                <c:pt idx="45">
                  <c:v>0.180000000000001</c:v>
                </c:pt>
                <c:pt idx="46">
                  <c:v>0.184</c:v>
                </c:pt>
                <c:pt idx="47">
                  <c:v>0.188000000000001</c:v>
                </c:pt>
                <c:pt idx="48">
                  <c:v>0.192</c:v>
                </c:pt>
                <c:pt idx="49">
                  <c:v>0.196000000000001</c:v>
                </c:pt>
                <c:pt idx="50">
                  <c:v>0.2</c:v>
                </c:pt>
                <c:pt idx="51">
                  <c:v>0.204000000000001</c:v>
                </c:pt>
                <c:pt idx="52">
                  <c:v>0.208</c:v>
                </c:pt>
                <c:pt idx="53">
                  <c:v>0.212000000000001</c:v>
                </c:pt>
                <c:pt idx="54">
                  <c:v>0.216</c:v>
                </c:pt>
                <c:pt idx="55">
                  <c:v>0.220000000000001</c:v>
                </c:pt>
                <c:pt idx="56">
                  <c:v>0.224</c:v>
                </c:pt>
                <c:pt idx="57">
                  <c:v>0.228000000000001</c:v>
                </c:pt>
                <c:pt idx="58">
                  <c:v>0.232</c:v>
                </c:pt>
                <c:pt idx="59">
                  <c:v>0.236000000000001</c:v>
                </c:pt>
                <c:pt idx="60">
                  <c:v>0.24</c:v>
                </c:pt>
                <c:pt idx="61">
                  <c:v>0.244000000000001</c:v>
                </c:pt>
                <c:pt idx="62">
                  <c:v>0.248</c:v>
                </c:pt>
                <c:pt idx="63">
                  <c:v>0.252000000000001</c:v>
                </c:pt>
                <c:pt idx="64">
                  <c:v>0.256</c:v>
                </c:pt>
                <c:pt idx="65">
                  <c:v>0.26</c:v>
                </c:pt>
                <c:pt idx="66">
                  <c:v>0.264</c:v>
                </c:pt>
                <c:pt idx="67">
                  <c:v>0.268</c:v>
                </c:pt>
                <c:pt idx="68">
                  <c:v>0.272</c:v>
                </c:pt>
                <c:pt idx="69">
                  <c:v>0.276</c:v>
                </c:pt>
                <c:pt idx="70">
                  <c:v>0.28</c:v>
                </c:pt>
                <c:pt idx="71">
                  <c:v>0.284</c:v>
                </c:pt>
                <c:pt idx="72">
                  <c:v>0.288</c:v>
                </c:pt>
                <c:pt idx="73">
                  <c:v>0.292</c:v>
                </c:pt>
                <c:pt idx="74">
                  <c:v>0.296</c:v>
                </c:pt>
                <c:pt idx="75">
                  <c:v>0.3</c:v>
                </c:pt>
                <c:pt idx="76">
                  <c:v>0.304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</c:v>
                </c:pt>
                <c:pt idx="82">
                  <c:v>0.328</c:v>
                </c:pt>
                <c:pt idx="83">
                  <c:v>0.332</c:v>
                </c:pt>
                <c:pt idx="84">
                  <c:v>0.336</c:v>
                </c:pt>
                <c:pt idx="85">
                  <c:v>0.34</c:v>
                </c:pt>
                <c:pt idx="86">
                  <c:v>0.344</c:v>
                </c:pt>
                <c:pt idx="87">
                  <c:v>0.348</c:v>
                </c:pt>
                <c:pt idx="88">
                  <c:v>0.352</c:v>
                </c:pt>
                <c:pt idx="89">
                  <c:v>0.356</c:v>
                </c:pt>
                <c:pt idx="90">
                  <c:v>0.36</c:v>
                </c:pt>
                <c:pt idx="91">
                  <c:v>0.364</c:v>
                </c:pt>
                <c:pt idx="92">
                  <c:v>0.368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</c:v>
                </c:pt>
                <c:pt idx="97">
                  <c:v>0.388</c:v>
                </c:pt>
                <c:pt idx="98">
                  <c:v>0.392</c:v>
                </c:pt>
                <c:pt idx="99">
                  <c:v>0.396</c:v>
                </c:pt>
                <c:pt idx="100">
                  <c:v>0.4</c:v>
                </c:pt>
                <c:pt idx="101">
                  <c:v>0.404</c:v>
                </c:pt>
                <c:pt idx="102">
                  <c:v>0.408</c:v>
                </c:pt>
                <c:pt idx="103">
                  <c:v>0.412</c:v>
                </c:pt>
                <c:pt idx="104">
                  <c:v>0.416</c:v>
                </c:pt>
                <c:pt idx="105">
                  <c:v>0.42</c:v>
                </c:pt>
                <c:pt idx="106">
                  <c:v>0.424</c:v>
                </c:pt>
                <c:pt idx="107">
                  <c:v>0.428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</c:v>
                </c:pt>
                <c:pt idx="112">
                  <c:v>0.448</c:v>
                </c:pt>
                <c:pt idx="113">
                  <c:v>0.452</c:v>
                </c:pt>
                <c:pt idx="114">
                  <c:v>0.456</c:v>
                </c:pt>
                <c:pt idx="115">
                  <c:v>0.46</c:v>
                </c:pt>
                <c:pt idx="116">
                  <c:v>0.464</c:v>
                </c:pt>
                <c:pt idx="117">
                  <c:v>0.468</c:v>
                </c:pt>
                <c:pt idx="118">
                  <c:v>0.472</c:v>
                </c:pt>
                <c:pt idx="119">
                  <c:v>0.476</c:v>
                </c:pt>
                <c:pt idx="120">
                  <c:v>0.48</c:v>
                </c:pt>
                <c:pt idx="121">
                  <c:v>0.484</c:v>
                </c:pt>
                <c:pt idx="122">
                  <c:v>0.488</c:v>
                </c:pt>
                <c:pt idx="123">
                  <c:v>0.492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</c:v>
                </c:pt>
                <c:pt idx="128">
                  <c:v>0.512</c:v>
                </c:pt>
                <c:pt idx="129">
                  <c:v>0.516</c:v>
                </c:pt>
                <c:pt idx="130">
                  <c:v>0.52</c:v>
                </c:pt>
                <c:pt idx="131">
                  <c:v>0.524</c:v>
                </c:pt>
                <c:pt idx="132">
                  <c:v>0.528</c:v>
                </c:pt>
                <c:pt idx="133">
                  <c:v>0.532</c:v>
                </c:pt>
                <c:pt idx="134">
                  <c:v>0.536</c:v>
                </c:pt>
                <c:pt idx="135">
                  <c:v>0.54</c:v>
                </c:pt>
                <c:pt idx="136">
                  <c:v>0.544</c:v>
                </c:pt>
                <c:pt idx="137">
                  <c:v>0.548</c:v>
                </c:pt>
                <c:pt idx="138">
                  <c:v>0.552</c:v>
                </c:pt>
                <c:pt idx="139">
                  <c:v>0.556</c:v>
                </c:pt>
                <c:pt idx="140">
                  <c:v>0.56</c:v>
                </c:pt>
                <c:pt idx="141">
                  <c:v>0.564</c:v>
                </c:pt>
                <c:pt idx="142">
                  <c:v>0.568</c:v>
                </c:pt>
                <c:pt idx="143">
                  <c:v>0.572</c:v>
                </c:pt>
                <c:pt idx="144">
                  <c:v>0.576000000000001</c:v>
                </c:pt>
                <c:pt idx="145">
                  <c:v>0.58</c:v>
                </c:pt>
                <c:pt idx="146">
                  <c:v>0.584000000000001</c:v>
                </c:pt>
                <c:pt idx="147">
                  <c:v>0.588</c:v>
                </c:pt>
                <c:pt idx="148">
                  <c:v>0.592000000000001</c:v>
                </c:pt>
                <c:pt idx="149">
                  <c:v>0.596</c:v>
                </c:pt>
                <c:pt idx="150">
                  <c:v>0.6</c:v>
                </c:pt>
                <c:pt idx="151">
                  <c:v>0.604</c:v>
                </c:pt>
                <c:pt idx="152">
                  <c:v>0.608</c:v>
                </c:pt>
                <c:pt idx="153">
                  <c:v>0.612</c:v>
                </c:pt>
              </c:numCache>
            </c:numRef>
          </c:xVal>
          <c:yVal>
            <c:numRef>
              <c:f>'Bending Results'!$E$35:$E$188</c:f>
              <c:numCache>
                <c:formatCode>General</c:formatCode>
                <c:ptCount val="154"/>
                <c:pt idx="0">
                  <c:v>0.0</c:v>
                </c:pt>
                <c:pt idx="1">
                  <c:v>0.333333</c:v>
                </c:pt>
                <c:pt idx="2">
                  <c:v>0.5</c:v>
                </c:pt>
                <c:pt idx="3">
                  <c:v>0.833333</c:v>
                </c:pt>
                <c:pt idx="4">
                  <c:v>1.0</c:v>
                </c:pt>
                <c:pt idx="5">
                  <c:v>1.1666667</c:v>
                </c:pt>
                <c:pt idx="6">
                  <c:v>1.33333</c:v>
                </c:pt>
                <c:pt idx="7">
                  <c:v>1.166667</c:v>
                </c:pt>
                <c:pt idx="8">
                  <c:v>1.166667</c:v>
                </c:pt>
                <c:pt idx="9">
                  <c:v>1.333333</c:v>
                </c:pt>
                <c:pt idx="10">
                  <c:v>1.5</c:v>
                </c:pt>
                <c:pt idx="11">
                  <c:v>1.666667</c:v>
                </c:pt>
                <c:pt idx="12">
                  <c:v>1.833333</c:v>
                </c:pt>
                <c:pt idx="13">
                  <c:v>2.166667</c:v>
                </c:pt>
                <c:pt idx="14">
                  <c:v>2.5</c:v>
                </c:pt>
                <c:pt idx="15">
                  <c:v>2.666667</c:v>
                </c:pt>
                <c:pt idx="16">
                  <c:v>3.166667</c:v>
                </c:pt>
                <c:pt idx="17">
                  <c:v>3.333333</c:v>
                </c:pt>
                <c:pt idx="18">
                  <c:v>3.5</c:v>
                </c:pt>
                <c:pt idx="19">
                  <c:v>3.833333</c:v>
                </c:pt>
                <c:pt idx="20">
                  <c:v>4.166667</c:v>
                </c:pt>
                <c:pt idx="21">
                  <c:v>4.666667</c:v>
                </c:pt>
                <c:pt idx="22">
                  <c:v>4.833333</c:v>
                </c:pt>
                <c:pt idx="23">
                  <c:v>5.166667</c:v>
                </c:pt>
                <c:pt idx="24">
                  <c:v>5.333333</c:v>
                </c:pt>
                <c:pt idx="25">
                  <c:v>5.5</c:v>
                </c:pt>
                <c:pt idx="26">
                  <c:v>5.666667</c:v>
                </c:pt>
                <c:pt idx="27">
                  <c:v>5.666667</c:v>
                </c:pt>
                <c:pt idx="28">
                  <c:v>5.5</c:v>
                </c:pt>
                <c:pt idx="29">
                  <c:v>5.666667</c:v>
                </c:pt>
                <c:pt idx="30">
                  <c:v>5.833333</c:v>
                </c:pt>
                <c:pt idx="31">
                  <c:v>6.0</c:v>
                </c:pt>
                <c:pt idx="32">
                  <c:v>6.0</c:v>
                </c:pt>
                <c:pt idx="33">
                  <c:v>6.0</c:v>
                </c:pt>
                <c:pt idx="34">
                  <c:v>6.166667</c:v>
                </c:pt>
                <c:pt idx="35">
                  <c:v>6.166667</c:v>
                </c:pt>
                <c:pt idx="36">
                  <c:v>6.166667</c:v>
                </c:pt>
                <c:pt idx="37">
                  <c:v>5.833333</c:v>
                </c:pt>
                <c:pt idx="38">
                  <c:v>5.833333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5.333333</c:v>
                </c:pt>
                <c:pt idx="43">
                  <c:v>5.166667</c:v>
                </c:pt>
                <c:pt idx="44">
                  <c:v>4.833333</c:v>
                </c:pt>
                <c:pt idx="45">
                  <c:v>5.166667</c:v>
                </c:pt>
                <c:pt idx="46">
                  <c:v>5.166667</c:v>
                </c:pt>
                <c:pt idx="47">
                  <c:v>4.833333</c:v>
                </c:pt>
                <c:pt idx="48">
                  <c:v>4.666667</c:v>
                </c:pt>
                <c:pt idx="49">
                  <c:v>4.666667</c:v>
                </c:pt>
                <c:pt idx="50">
                  <c:v>4.833333</c:v>
                </c:pt>
                <c:pt idx="51">
                  <c:v>4.666667</c:v>
                </c:pt>
                <c:pt idx="52">
                  <c:v>4.833333</c:v>
                </c:pt>
                <c:pt idx="53">
                  <c:v>4.166667</c:v>
                </c:pt>
                <c:pt idx="54">
                  <c:v>4.0</c:v>
                </c:pt>
                <c:pt idx="55">
                  <c:v>4.0</c:v>
                </c:pt>
                <c:pt idx="56">
                  <c:v>3.833333</c:v>
                </c:pt>
                <c:pt idx="57">
                  <c:v>3.333333</c:v>
                </c:pt>
                <c:pt idx="58">
                  <c:v>3.0</c:v>
                </c:pt>
                <c:pt idx="59">
                  <c:v>3.0</c:v>
                </c:pt>
                <c:pt idx="60">
                  <c:v>3.166667</c:v>
                </c:pt>
                <c:pt idx="61">
                  <c:v>3.166667</c:v>
                </c:pt>
                <c:pt idx="62">
                  <c:v>3.166667</c:v>
                </c:pt>
                <c:pt idx="63">
                  <c:v>3.333333</c:v>
                </c:pt>
                <c:pt idx="64">
                  <c:v>3.666667</c:v>
                </c:pt>
                <c:pt idx="65">
                  <c:v>3.833333</c:v>
                </c:pt>
                <c:pt idx="66">
                  <c:v>3.833333</c:v>
                </c:pt>
                <c:pt idx="67">
                  <c:v>3.666667</c:v>
                </c:pt>
                <c:pt idx="68">
                  <c:v>3.333333</c:v>
                </c:pt>
                <c:pt idx="69">
                  <c:v>3.166667</c:v>
                </c:pt>
                <c:pt idx="70">
                  <c:v>3.0</c:v>
                </c:pt>
                <c:pt idx="71">
                  <c:v>2.833333</c:v>
                </c:pt>
                <c:pt idx="72">
                  <c:v>2.666667</c:v>
                </c:pt>
                <c:pt idx="73">
                  <c:v>2.5</c:v>
                </c:pt>
                <c:pt idx="74">
                  <c:v>2.666667</c:v>
                </c:pt>
                <c:pt idx="75">
                  <c:v>2.833333</c:v>
                </c:pt>
                <c:pt idx="76">
                  <c:v>2.833333</c:v>
                </c:pt>
                <c:pt idx="77">
                  <c:v>2.666667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2.666667</c:v>
                </c:pt>
                <c:pt idx="86">
                  <c:v>2.666667</c:v>
                </c:pt>
                <c:pt idx="87">
                  <c:v>2.5</c:v>
                </c:pt>
                <c:pt idx="88">
                  <c:v>2.333333</c:v>
                </c:pt>
                <c:pt idx="89">
                  <c:v>2.333333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2.666667</c:v>
                </c:pt>
                <c:pt idx="94">
                  <c:v>2.666667</c:v>
                </c:pt>
                <c:pt idx="95">
                  <c:v>2.833333</c:v>
                </c:pt>
                <c:pt idx="96">
                  <c:v>2.833333</c:v>
                </c:pt>
                <c:pt idx="97">
                  <c:v>2.666667</c:v>
                </c:pt>
                <c:pt idx="98">
                  <c:v>2.333333</c:v>
                </c:pt>
                <c:pt idx="99">
                  <c:v>2.0</c:v>
                </c:pt>
                <c:pt idx="100">
                  <c:v>2.166667</c:v>
                </c:pt>
                <c:pt idx="101">
                  <c:v>2.166667</c:v>
                </c:pt>
                <c:pt idx="102">
                  <c:v>2.0</c:v>
                </c:pt>
                <c:pt idx="103">
                  <c:v>2.0</c:v>
                </c:pt>
                <c:pt idx="104">
                  <c:v>2.0</c:v>
                </c:pt>
                <c:pt idx="105">
                  <c:v>2.333333</c:v>
                </c:pt>
                <c:pt idx="106">
                  <c:v>2.333333</c:v>
                </c:pt>
                <c:pt idx="107">
                  <c:v>2.0</c:v>
                </c:pt>
                <c:pt idx="108">
                  <c:v>2.0</c:v>
                </c:pt>
                <c:pt idx="109">
                  <c:v>1.833333</c:v>
                </c:pt>
                <c:pt idx="110">
                  <c:v>2.0</c:v>
                </c:pt>
                <c:pt idx="111">
                  <c:v>2.0</c:v>
                </c:pt>
                <c:pt idx="112">
                  <c:v>1.833333</c:v>
                </c:pt>
                <c:pt idx="113">
                  <c:v>1.833333</c:v>
                </c:pt>
                <c:pt idx="114">
                  <c:v>1.833333</c:v>
                </c:pt>
                <c:pt idx="115">
                  <c:v>2.0</c:v>
                </c:pt>
                <c:pt idx="116">
                  <c:v>2.166667</c:v>
                </c:pt>
                <c:pt idx="117">
                  <c:v>1.833333</c:v>
                </c:pt>
                <c:pt idx="118">
                  <c:v>1.833333</c:v>
                </c:pt>
                <c:pt idx="119">
                  <c:v>1.833333</c:v>
                </c:pt>
                <c:pt idx="120">
                  <c:v>1.833333</c:v>
                </c:pt>
                <c:pt idx="121">
                  <c:v>1.833333</c:v>
                </c:pt>
                <c:pt idx="122">
                  <c:v>1.5</c:v>
                </c:pt>
                <c:pt idx="123">
                  <c:v>1.5</c:v>
                </c:pt>
                <c:pt idx="124">
                  <c:v>1.333333</c:v>
                </c:pt>
                <c:pt idx="125">
                  <c:v>1.5</c:v>
                </c:pt>
                <c:pt idx="126">
                  <c:v>1.5</c:v>
                </c:pt>
                <c:pt idx="127">
                  <c:v>1.333333</c:v>
                </c:pt>
                <c:pt idx="128">
                  <c:v>1.333333</c:v>
                </c:pt>
                <c:pt idx="129">
                  <c:v>1.166667</c:v>
                </c:pt>
                <c:pt idx="130">
                  <c:v>1.166667</c:v>
                </c:pt>
                <c:pt idx="131">
                  <c:v>1.0</c:v>
                </c:pt>
                <c:pt idx="132">
                  <c:v>0.833333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1.333333</c:v>
                </c:pt>
                <c:pt idx="142">
                  <c:v>1.333333</c:v>
                </c:pt>
                <c:pt idx="143">
                  <c:v>1.166667</c:v>
                </c:pt>
                <c:pt idx="144">
                  <c:v>1.166667</c:v>
                </c:pt>
                <c:pt idx="145">
                  <c:v>1.166667</c:v>
                </c:pt>
                <c:pt idx="146">
                  <c:v>1.333333</c:v>
                </c:pt>
                <c:pt idx="147">
                  <c:v>1.166667</c:v>
                </c:pt>
                <c:pt idx="148">
                  <c:v>0.833333</c:v>
                </c:pt>
                <c:pt idx="149">
                  <c:v>0.833333</c:v>
                </c:pt>
                <c:pt idx="150">
                  <c:v>0.833333</c:v>
                </c:pt>
                <c:pt idx="151">
                  <c:v>0.666667</c:v>
                </c:pt>
                <c:pt idx="152">
                  <c:v>0.333333</c:v>
                </c:pt>
                <c:pt idx="153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661416"/>
        <c:axId val="-2146280072"/>
      </c:scatterChart>
      <c:valAx>
        <c:axId val="-213766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/>
                    <a:cs typeface="Times New Roman"/>
                  </a:rPr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/>
                <a:cs typeface="Times New Roman"/>
              </a:defRPr>
            </a:pPr>
            <a:endParaRPr lang="en-US"/>
          </a:p>
        </c:txPr>
        <c:crossAx val="-2146280072"/>
        <c:crosses val="autoZero"/>
        <c:crossBetween val="midCat"/>
      </c:valAx>
      <c:valAx>
        <c:axId val="-2146280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Times New Roman"/>
                    <a:cs typeface="Times New Roman"/>
                  </a:rPr>
                  <a:t>Output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/>
                <a:cs typeface="Times New Roman"/>
              </a:defRPr>
            </a:pPr>
            <a:endParaRPr lang="en-US"/>
          </a:p>
        </c:txPr>
        <c:crossAx val="-2137661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Open-circuit voltage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'Bending Results'!$AE$4:$AE$156</c:f>
              <c:numCache>
                <c:formatCode>General</c:formatCode>
                <c:ptCount val="153"/>
                <c:pt idx="0">
                  <c:v>-0.032</c:v>
                </c:pt>
                <c:pt idx="1">
                  <c:v>-0.00400000000000042</c:v>
                </c:pt>
                <c:pt idx="2">
                  <c:v>0.0</c:v>
                </c:pt>
                <c:pt idx="3">
                  <c:v>0.00399999999999959</c:v>
                </c:pt>
                <c:pt idx="4">
                  <c:v>0.00800000000000003</c:v>
                </c:pt>
                <c:pt idx="5">
                  <c:v>0.0119999999999996</c:v>
                </c:pt>
                <c:pt idx="6">
                  <c:v>0.016</c:v>
                </c:pt>
                <c:pt idx="7">
                  <c:v>0.0199999999999996</c:v>
                </c:pt>
                <c:pt idx="8">
                  <c:v>0.024</c:v>
                </c:pt>
                <c:pt idx="9">
                  <c:v>0.0279999999999996</c:v>
                </c:pt>
                <c:pt idx="10">
                  <c:v>0.032</c:v>
                </c:pt>
                <c:pt idx="11">
                  <c:v>0.0359999999999996</c:v>
                </c:pt>
                <c:pt idx="12">
                  <c:v>0.0400000000000001</c:v>
                </c:pt>
                <c:pt idx="13">
                  <c:v>0.0439999999999996</c:v>
                </c:pt>
                <c:pt idx="14">
                  <c:v>0.0480000000000001</c:v>
                </c:pt>
                <c:pt idx="15">
                  <c:v>0.0519999999999996</c:v>
                </c:pt>
                <c:pt idx="16">
                  <c:v>0.0560000000000001</c:v>
                </c:pt>
                <c:pt idx="17">
                  <c:v>0.0599999999999996</c:v>
                </c:pt>
                <c:pt idx="18">
                  <c:v>0.0640000000000001</c:v>
                </c:pt>
                <c:pt idx="19">
                  <c:v>0.0679999999999996</c:v>
                </c:pt>
                <c:pt idx="20">
                  <c:v>0.0720000000000001</c:v>
                </c:pt>
                <c:pt idx="21">
                  <c:v>0.0759999999999996</c:v>
                </c:pt>
                <c:pt idx="22">
                  <c:v>0.0800000000000001</c:v>
                </c:pt>
                <c:pt idx="23">
                  <c:v>0.0839999999999996</c:v>
                </c:pt>
                <c:pt idx="24">
                  <c:v>0.0880000000000001</c:v>
                </c:pt>
                <c:pt idx="25">
                  <c:v>0.0919999999999996</c:v>
                </c:pt>
                <c:pt idx="26">
                  <c:v>0.0960000000000001</c:v>
                </c:pt>
                <c:pt idx="27">
                  <c:v>0.0999999999999996</c:v>
                </c:pt>
                <c:pt idx="28">
                  <c:v>0.101999999999999</c:v>
                </c:pt>
                <c:pt idx="29">
                  <c:v>0.104</c:v>
                </c:pt>
                <c:pt idx="30">
                  <c:v>0.114</c:v>
                </c:pt>
                <c:pt idx="31">
                  <c:v>0.124</c:v>
                </c:pt>
                <c:pt idx="32">
                  <c:v>0.129</c:v>
                </c:pt>
                <c:pt idx="33">
                  <c:v>0.133999999999999</c:v>
                </c:pt>
                <c:pt idx="34">
                  <c:v>0.135999999999999</c:v>
                </c:pt>
                <c:pt idx="35">
                  <c:v>0.135999999999999</c:v>
                </c:pt>
                <c:pt idx="36">
                  <c:v>0.135999999999999</c:v>
                </c:pt>
                <c:pt idx="37">
                  <c:v>0.14</c:v>
                </c:pt>
                <c:pt idx="38">
                  <c:v>0.143999999999999</c:v>
                </c:pt>
                <c:pt idx="39">
                  <c:v>0.148</c:v>
                </c:pt>
                <c:pt idx="40">
                  <c:v>0.151999999999999</c:v>
                </c:pt>
                <c:pt idx="41">
                  <c:v>0.156</c:v>
                </c:pt>
                <c:pt idx="42">
                  <c:v>0.159999999999999</c:v>
                </c:pt>
                <c:pt idx="43">
                  <c:v>0.164</c:v>
                </c:pt>
                <c:pt idx="44">
                  <c:v>0.167999999999999</c:v>
                </c:pt>
                <c:pt idx="45">
                  <c:v>0.172</c:v>
                </c:pt>
                <c:pt idx="46">
                  <c:v>0.175999999999999</c:v>
                </c:pt>
                <c:pt idx="47">
                  <c:v>0.18</c:v>
                </c:pt>
                <c:pt idx="48">
                  <c:v>0.183999999999999</c:v>
                </c:pt>
                <c:pt idx="49">
                  <c:v>0.188</c:v>
                </c:pt>
                <c:pt idx="50">
                  <c:v>0.191999999999999</c:v>
                </c:pt>
                <c:pt idx="51">
                  <c:v>0.196</c:v>
                </c:pt>
                <c:pt idx="52">
                  <c:v>0.199999999999999</c:v>
                </c:pt>
                <c:pt idx="53">
                  <c:v>0.204</c:v>
                </c:pt>
                <c:pt idx="54">
                  <c:v>0.207999999999999</c:v>
                </c:pt>
                <c:pt idx="55">
                  <c:v>0.212</c:v>
                </c:pt>
                <c:pt idx="56">
                  <c:v>0.215999999999999</c:v>
                </c:pt>
                <c:pt idx="57">
                  <c:v>0.22</c:v>
                </c:pt>
                <c:pt idx="58">
                  <c:v>0.223999999999999</c:v>
                </c:pt>
                <c:pt idx="59">
                  <c:v>0.228</c:v>
                </c:pt>
                <c:pt idx="60">
                  <c:v>0.231999999999999</c:v>
                </c:pt>
                <c:pt idx="61">
                  <c:v>0.236</c:v>
                </c:pt>
                <c:pt idx="62">
                  <c:v>0.239999999999999</c:v>
                </c:pt>
                <c:pt idx="63">
                  <c:v>0.244</c:v>
                </c:pt>
                <c:pt idx="64">
                  <c:v>0.247999999999999</c:v>
                </c:pt>
                <c:pt idx="65">
                  <c:v>0.252</c:v>
                </c:pt>
                <c:pt idx="66">
                  <c:v>0.255999999999999</c:v>
                </c:pt>
                <c:pt idx="67">
                  <c:v>0.26</c:v>
                </c:pt>
                <c:pt idx="68">
                  <c:v>0.263999999999999</c:v>
                </c:pt>
                <c:pt idx="69">
                  <c:v>0.268</c:v>
                </c:pt>
                <c:pt idx="70">
                  <c:v>0.271999999999999</c:v>
                </c:pt>
                <c:pt idx="71">
                  <c:v>0.276</c:v>
                </c:pt>
                <c:pt idx="72">
                  <c:v>0.279999999999999</c:v>
                </c:pt>
                <c:pt idx="73">
                  <c:v>0.284</c:v>
                </c:pt>
                <c:pt idx="74">
                  <c:v>0.287999999999999</c:v>
                </c:pt>
                <c:pt idx="75">
                  <c:v>0.292</c:v>
                </c:pt>
                <c:pt idx="76">
                  <c:v>0.295999999999999</c:v>
                </c:pt>
                <c:pt idx="77">
                  <c:v>0.3</c:v>
                </c:pt>
                <c:pt idx="78">
                  <c:v>0.303999999999999</c:v>
                </c:pt>
                <c:pt idx="79">
                  <c:v>0.308</c:v>
                </c:pt>
                <c:pt idx="80">
                  <c:v>0.311999999999999</c:v>
                </c:pt>
                <c:pt idx="81">
                  <c:v>0.316</c:v>
                </c:pt>
                <c:pt idx="82">
                  <c:v>0.319999999999999</c:v>
                </c:pt>
                <c:pt idx="83">
                  <c:v>0.324</c:v>
                </c:pt>
                <c:pt idx="84">
                  <c:v>0.327999999999999</c:v>
                </c:pt>
                <c:pt idx="85">
                  <c:v>0.332</c:v>
                </c:pt>
                <c:pt idx="86">
                  <c:v>0.335999999999999</c:v>
                </c:pt>
                <c:pt idx="87">
                  <c:v>0.34</c:v>
                </c:pt>
                <c:pt idx="88">
                  <c:v>0.343999999999999</c:v>
                </c:pt>
                <c:pt idx="89">
                  <c:v>0.348</c:v>
                </c:pt>
                <c:pt idx="90">
                  <c:v>0.351999999999999</c:v>
                </c:pt>
                <c:pt idx="91">
                  <c:v>0.356</c:v>
                </c:pt>
                <c:pt idx="92">
                  <c:v>0.359999999999999</c:v>
                </c:pt>
                <c:pt idx="93">
                  <c:v>0.364</c:v>
                </c:pt>
                <c:pt idx="94">
                  <c:v>0.367999999999999</c:v>
                </c:pt>
                <c:pt idx="95">
                  <c:v>0.372</c:v>
                </c:pt>
                <c:pt idx="96">
                  <c:v>0.375999999999999</c:v>
                </c:pt>
                <c:pt idx="97">
                  <c:v>0.38</c:v>
                </c:pt>
                <c:pt idx="98">
                  <c:v>0.383999999999999</c:v>
                </c:pt>
                <c:pt idx="99">
                  <c:v>0.388</c:v>
                </c:pt>
                <c:pt idx="100">
                  <c:v>0.391999999999999</c:v>
                </c:pt>
                <c:pt idx="101">
                  <c:v>0.396</c:v>
                </c:pt>
                <c:pt idx="102">
                  <c:v>0.399999999999999</c:v>
                </c:pt>
                <c:pt idx="103">
                  <c:v>0.404</c:v>
                </c:pt>
                <c:pt idx="104">
                  <c:v>0.407999999999999</c:v>
                </c:pt>
                <c:pt idx="105">
                  <c:v>0.412</c:v>
                </c:pt>
                <c:pt idx="106">
                  <c:v>0.415999999999999</c:v>
                </c:pt>
                <c:pt idx="107">
                  <c:v>0.42</c:v>
                </c:pt>
                <c:pt idx="108">
                  <c:v>0.423999999999999</c:v>
                </c:pt>
                <c:pt idx="109">
                  <c:v>0.428</c:v>
                </c:pt>
                <c:pt idx="110">
                  <c:v>0.431999999999999</c:v>
                </c:pt>
                <c:pt idx="111">
                  <c:v>0.436</c:v>
                </c:pt>
                <c:pt idx="112">
                  <c:v>0.439999999999999</c:v>
                </c:pt>
                <c:pt idx="113">
                  <c:v>0.444</c:v>
                </c:pt>
                <c:pt idx="114">
                  <c:v>0.447999999999999</c:v>
                </c:pt>
                <c:pt idx="115">
                  <c:v>0.452</c:v>
                </c:pt>
                <c:pt idx="116">
                  <c:v>0.455999999999999</c:v>
                </c:pt>
                <c:pt idx="117">
                  <c:v>0.46</c:v>
                </c:pt>
                <c:pt idx="118">
                  <c:v>0.463999999999999</c:v>
                </c:pt>
                <c:pt idx="119">
                  <c:v>0.468</c:v>
                </c:pt>
                <c:pt idx="120">
                  <c:v>0.472</c:v>
                </c:pt>
                <c:pt idx="121">
                  <c:v>0.476</c:v>
                </c:pt>
                <c:pt idx="122">
                  <c:v>0.48</c:v>
                </c:pt>
                <c:pt idx="123">
                  <c:v>0.484</c:v>
                </c:pt>
                <c:pt idx="124">
                  <c:v>0.488</c:v>
                </c:pt>
                <c:pt idx="125">
                  <c:v>0.492</c:v>
                </c:pt>
                <c:pt idx="126">
                  <c:v>0.496</c:v>
                </c:pt>
                <c:pt idx="127">
                  <c:v>0.5</c:v>
                </c:pt>
                <c:pt idx="128">
                  <c:v>0.504</c:v>
                </c:pt>
                <c:pt idx="129">
                  <c:v>0.508</c:v>
                </c:pt>
                <c:pt idx="130">
                  <c:v>0.512</c:v>
                </c:pt>
                <c:pt idx="131">
                  <c:v>0.516</c:v>
                </c:pt>
                <c:pt idx="132">
                  <c:v>0.52</c:v>
                </c:pt>
                <c:pt idx="133">
                  <c:v>0.524</c:v>
                </c:pt>
                <c:pt idx="134">
                  <c:v>0.528</c:v>
                </c:pt>
                <c:pt idx="135">
                  <c:v>0.532</c:v>
                </c:pt>
                <c:pt idx="136">
                  <c:v>0.536</c:v>
                </c:pt>
                <c:pt idx="137">
                  <c:v>0.54</c:v>
                </c:pt>
                <c:pt idx="138">
                  <c:v>0.544</c:v>
                </c:pt>
                <c:pt idx="139">
                  <c:v>0.548</c:v>
                </c:pt>
                <c:pt idx="140">
                  <c:v>0.552</c:v>
                </c:pt>
                <c:pt idx="141">
                  <c:v>0.556</c:v>
                </c:pt>
                <c:pt idx="142">
                  <c:v>0.56</c:v>
                </c:pt>
                <c:pt idx="143">
                  <c:v>0.564</c:v>
                </c:pt>
                <c:pt idx="144">
                  <c:v>0.568</c:v>
                </c:pt>
                <c:pt idx="145">
                  <c:v>0.572</c:v>
                </c:pt>
                <c:pt idx="146">
                  <c:v>0.576</c:v>
                </c:pt>
                <c:pt idx="147">
                  <c:v>0.58</c:v>
                </c:pt>
                <c:pt idx="148">
                  <c:v>0.584</c:v>
                </c:pt>
                <c:pt idx="149">
                  <c:v>0.588</c:v>
                </c:pt>
                <c:pt idx="150">
                  <c:v>0.592</c:v>
                </c:pt>
                <c:pt idx="151">
                  <c:v>0.596</c:v>
                </c:pt>
                <c:pt idx="152">
                  <c:v>0.6</c:v>
                </c:pt>
              </c:numCache>
            </c:numRef>
          </c:xVal>
          <c:yVal>
            <c:numRef>
              <c:f>'Bending Results'!$AF$4:$AF$156</c:f>
              <c:numCache>
                <c:formatCode>General</c:formatCode>
                <c:ptCount val="15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0.266666666666667</c:v>
                </c:pt>
                <c:pt idx="4">
                  <c:v>0.533333333333333</c:v>
                </c:pt>
                <c:pt idx="5">
                  <c:v>0.8</c:v>
                </c:pt>
                <c:pt idx="6">
                  <c:v>1.066666666666667</c:v>
                </c:pt>
                <c:pt idx="7">
                  <c:v>1.333333333333333</c:v>
                </c:pt>
                <c:pt idx="8">
                  <c:v>1.6</c:v>
                </c:pt>
                <c:pt idx="9">
                  <c:v>1.6</c:v>
                </c:pt>
                <c:pt idx="10">
                  <c:v>2.933333333333334</c:v>
                </c:pt>
                <c:pt idx="11">
                  <c:v>4.266666666666666</c:v>
                </c:pt>
                <c:pt idx="12">
                  <c:v>5.6</c:v>
                </c:pt>
                <c:pt idx="13">
                  <c:v>6.933333333333333</c:v>
                </c:pt>
                <c:pt idx="14">
                  <c:v>8.333333333333333</c:v>
                </c:pt>
                <c:pt idx="15">
                  <c:v>9.733333333333332</c:v>
                </c:pt>
                <c:pt idx="16">
                  <c:v>9.799999999999998</c:v>
                </c:pt>
                <c:pt idx="17">
                  <c:v>9.866666666666667</c:v>
                </c:pt>
                <c:pt idx="18">
                  <c:v>11.6</c:v>
                </c:pt>
                <c:pt idx="19">
                  <c:v>13.33333333333333</c:v>
                </c:pt>
                <c:pt idx="20">
                  <c:v>14.33333333333333</c:v>
                </c:pt>
                <c:pt idx="21">
                  <c:v>15.33333333333333</c:v>
                </c:pt>
                <c:pt idx="22">
                  <c:v>16.33333333333333</c:v>
                </c:pt>
                <c:pt idx="23">
                  <c:v>17.33333333333333</c:v>
                </c:pt>
                <c:pt idx="24">
                  <c:v>15.66666666666667</c:v>
                </c:pt>
                <c:pt idx="25">
                  <c:v>15.0</c:v>
                </c:pt>
                <c:pt idx="26">
                  <c:v>15.0</c:v>
                </c:pt>
                <c:pt idx="27">
                  <c:v>15.0</c:v>
                </c:pt>
                <c:pt idx="28">
                  <c:v>15.0</c:v>
                </c:pt>
                <c:pt idx="29">
                  <c:v>15.0</c:v>
                </c:pt>
                <c:pt idx="30">
                  <c:v>16.0</c:v>
                </c:pt>
                <c:pt idx="31">
                  <c:v>16.0</c:v>
                </c:pt>
                <c:pt idx="32">
                  <c:v>16.33333333333333</c:v>
                </c:pt>
                <c:pt idx="33">
                  <c:v>16.06666666666667</c:v>
                </c:pt>
                <c:pt idx="34">
                  <c:v>15.8</c:v>
                </c:pt>
                <c:pt idx="35">
                  <c:v>15.53333333333334</c:v>
                </c:pt>
                <c:pt idx="36">
                  <c:v>15.26666666666667</c:v>
                </c:pt>
                <c:pt idx="37">
                  <c:v>15.0</c:v>
                </c:pt>
                <c:pt idx="38">
                  <c:v>14.4</c:v>
                </c:pt>
                <c:pt idx="39">
                  <c:v>15.2</c:v>
                </c:pt>
                <c:pt idx="40">
                  <c:v>15.2</c:v>
                </c:pt>
                <c:pt idx="41">
                  <c:v>14.4</c:v>
                </c:pt>
                <c:pt idx="42">
                  <c:v>14.13333333333333</c:v>
                </c:pt>
                <c:pt idx="43">
                  <c:v>13.06666666666666</c:v>
                </c:pt>
                <c:pt idx="44">
                  <c:v>14.13333333333333</c:v>
                </c:pt>
                <c:pt idx="45">
                  <c:v>13.6</c:v>
                </c:pt>
                <c:pt idx="46">
                  <c:v>13.26666666666667</c:v>
                </c:pt>
                <c:pt idx="47">
                  <c:v>12.4</c:v>
                </c:pt>
                <c:pt idx="48">
                  <c:v>10.66666666666667</c:v>
                </c:pt>
                <c:pt idx="49">
                  <c:v>12.0</c:v>
                </c:pt>
                <c:pt idx="50">
                  <c:v>11.2</c:v>
                </c:pt>
                <c:pt idx="51">
                  <c:v>10.33333333333333</c:v>
                </c:pt>
                <c:pt idx="52">
                  <c:v>10.06666666666666</c:v>
                </c:pt>
                <c:pt idx="53">
                  <c:v>11.13333333333333</c:v>
                </c:pt>
                <c:pt idx="54">
                  <c:v>12.53333333333333</c:v>
                </c:pt>
                <c:pt idx="55">
                  <c:v>11.66666666666667</c:v>
                </c:pt>
                <c:pt idx="56">
                  <c:v>10.8</c:v>
                </c:pt>
                <c:pt idx="57">
                  <c:v>10.8</c:v>
                </c:pt>
                <c:pt idx="58">
                  <c:v>10.8</c:v>
                </c:pt>
                <c:pt idx="59">
                  <c:v>10.8</c:v>
                </c:pt>
                <c:pt idx="60">
                  <c:v>10.8</c:v>
                </c:pt>
                <c:pt idx="61">
                  <c:v>10.0</c:v>
                </c:pt>
                <c:pt idx="62">
                  <c:v>9.200000000000001</c:v>
                </c:pt>
                <c:pt idx="63">
                  <c:v>8.4</c:v>
                </c:pt>
                <c:pt idx="64">
                  <c:v>7.6</c:v>
                </c:pt>
                <c:pt idx="65">
                  <c:v>9.133333333333333</c:v>
                </c:pt>
                <c:pt idx="66">
                  <c:v>8.333333333333333</c:v>
                </c:pt>
                <c:pt idx="67">
                  <c:v>8.333333333333333</c:v>
                </c:pt>
                <c:pt idx="68">
                  <c:v>8.333333333333333</c:v>
                </c:pt>
                <c:pt idx="69">
                  <c:v>8.333333333333333</c:v>
                </c:pt>
                <c:pt idx="70">
                  <c:v>7.666666666666667</c:v>
                </c:pt>
                <c:pt idx="71">
                  <c:v>6.333333333333332</c:v>
                </c:pt>
                <c:pt idx="72">
                  <c:v>6.333333333333332</c:v>
                </c:pt>
                <c:pt idx="73">
                  <c:v>6.333333333333332</c:v>
                </c:pt>
                <c:pt idx="74">
                  <c:v>6.333333333333332</c:v>
                </c:pt>
                <c:pt idx="75">
                  <c:v>6.933333333333333</c:v>
                </c:pt>
                <c:pt idx="76">
                  <c:v>8.200000000000001</c:v>
                </c:pt>
                <c:pt idx="77">
                  <c:v>7.800000000000001</c:v>
                </c:pt>
                <c:pt idx="78">
                  <c:v>7.066666666666667</c:v>
                </c:pt>
                <c:pt idx="79">
                  <c:v>7.399999999999999</c:v>
                </c:pt>
                <c:pt idx="80">
                  <c:v>7.733333333333333</c:v>
                </c:pt>
                <c:pt idx="81">
                  <c:v>7.466666666666665</c:v>
                </c:pt>
                <c:pt idx="82">
                  <c:v>7.2</c:v>
                </c:pt>
                <c:pt idx="83">
                  <c:v>7.266666666666666</c:v>
                </c:pt>
                <c:pt idx="84">
                  <c:v>8.666666666666665</c:v>
                </c:pt>
                <c:pt idx="85">
                  <c:v>8.0</c:v>
                </c:pt>
                <c:pt idx="86">
                  <c:v>7.333333333333332</c:v>
                </c:pt>
                <c:pt idx="87">
                  <c:v>6.666666666666667</c:v>
                </c:pt>
                <c:pt idx="88">
                  <c:v>6.133333333333332</c:v>
                </c:pt>
                <c:pt idx="89">
                  <c:v>5.266666666666666</c:v>
                </c:pt>
                <c:pt idx="90">
                  <c:v>4.4</c:v>
                </c:pt>
                <c:pt idx="91">
                  <c:v>4.533333333333334</c:v>
                </c:pt>
                <c:pt idx="92">
                  <c:v>4.666666666666667</c:v>
                </c:pt>
                <c:pt idx="93">
                  <c:v>4.8</c:v>
                </c:pt>
                <c:pt idx="94">
                  <c:v>4.533333333333333</c:v>
                </c:pt>
                <c:pt idx="95">
                  <c:v>4.6</c:v>
                </c:pt>
                <c:pt idx="96">
                  <c:v>4.666666666666666</c:v>
                </c:pt>
                <c:pt idx="97">
                  <c:v>4.733333333333333</c:v>
                </c:pt>
                <c:pt idx="98">
                  <c:v>5.8</c:v>
                </c:pt>
                <c:pt idx="99">
                  <c:v>6.333333333333332</c:v>
                </c:pt>
                <c:pt idx="100">
                  <c:v>6.333333333333334</c:v>
                </c:pt>
                <c:pt idx="101">
                  <c:v>6.000000000000001</c:v>
                </c:pt>
                <c:pt idx="102">
                  <c:v>5.666666666666667</c:v>
                </c:pt>
                <c:pt idx="103">
                  <c:v>5.366666666666667</c:v>
                </c:pt>
                <c:pt idx="104">
                  <c:v>4.166666666666667</c:v>
                </c:pt>
                <c:pt idx="105">
                  <c:v>3.5</c:v>
                </c:pt>
                <c:pt idx="106">
                  <c:v>3.633333333333333</c:v>
                </c:pt>
                <c:pt idx="107">
                  <c:v>3.633333333333333</c:v>
                </c:pt>
                <c:pt idx="108">
                  <c:v>3.633333333333333</c:v>
                </c:pt>
                <c:pt idx="109">
                  <c:v>3.6</c:v>
                </c:pt>
                <c:pt idx="110">
                  <c:v>3.466666666666666</c:v>
                </c:pt>
                <c:pt idx="111">
                  <c:v>3.333333333333333</c:v>
                </c:pt>
                <c:pt idx="112">
                  <c:v>3.0</c:v>
                </c:pt>
                <c:pt idx="113">
                  <c:v>3.0</c:v>
                </c:pt>
                <c:pt idx="114">
                  <c:v>3.0</c:v>
                </c:pt>
                <c:pt idx="115">
                  <c:v>3.0</c:v>
                </c:pt>
                <c:pt idx="116">
                  <c:v>3.0</c:v>
                </c:pt>
                <c:pt idx="117">
                  <c:v>2.866666666666667</c:v>
                </c:pt>
                <c:pt idx="118">
                  <c:v>2.933333333333334</c:v>
                </c:pt>
                <c:pt idx="119">
                  <c:v>2.8</c:v>
                </c:pt>
                <c:pt idx="120">
                  <c:v>2.666666666666666</c:v>
                </c:pt>
                <c:pt idx="121">
                  <c:v>2.533333333333334</c:v>
                </c:pt>
                <c:pt idx="122">
                  <c:v>2.3</c:v>
                </c:pt>
                <c:pt idx="123">
                  <c:v>2.2</c:v>
                </c:pt>
                <c:pt idx="124">
                  <c:v>2.1</c:v>
                </c:pt>
                <c:pt idx="125">
                  <c:v>3.033333333333333</c:v>
                </c:pt>
                <c:pt idx="126">
                  <c:v>2.633333333333333</c:v>
                </c:pt>
                <c:pt idx="127">
                  <c:v>2.233333333333333</c:v>
                </c:pt>
                <c:pt idx="128">
                  <c:v>1.933333333333333</c:v>
                </c:pt>
                <c:pt idx="129">
                  <c:v>1.966666666666667</c:v>
                </c:pt>
                <c:pt idx="130">
                  <c:v>2.0</c:v>
                </c:pt>
                <c:pt idx="131">
                  <c:v>1.0</c:v>
                </c:pt>
                <c:pt idx="132">
                  <c:v>2.0</c:v>
                </c:pt>
                <c:pt idx="133">
                  <c:v>2.333333333333333</c:v>
                </c:pt>
                <c:pt idx="134">
                  <c:v>2.666666666666666</c:v>
                </c:pt>
                <c:pt idx="135">
                  <c:v>2.666666666666666</c:v>
                </c:pt>
                <c:pt idx="136">
                  <c:v>2.666666666666666</c:v>
                </c:pt>
                <c:pt idx="137">
                  <c:v>2.666666666666666</c:v>
                </c:pt>
                <c:pt idx="138">
                  <c:v>2.0</c:v>
                </c:pt>
                <c:pt idx="139">
                  <c:v>2.0</c:v>
                </c:pt>
                <c:pt idx="140">
                  <c:v>2.333333333333333</c:v>
                </c:pt>
                <c:pt idx="141">
                  <c:v>2.333333333333333</c:v>
                </c:pt>
                <c:pt idx="142">
                  <c:v>2.333333333333333</c:v>
                </c:pt>
                <c:pt idx="143">
                  <c:v>2.333333333333333</c:v>
                </c:pt>
                <c:pt idx="144">
                  <c:v>2.333333333333333</c:v>
                </c:pt>
                <c:pt idx="145">
                  <c:v>2.333333333333333</c:v>
                </c:pt>
                <c:pt idx="146">
                  <c:v>2.0</c:v>
                </c:pt>
                <c:pt idx="147">
                  <c:v>2.0</c:v>
                </c:pt>
                <c:pt idx="148">
                  <c:v>2.0</c:v>
                </c:pt>
                <c:pt idx="149">
                  <c:v>2.0</c:v>
                </c:pt>
                <c:pt idx="150">
                  <c:v>0.666666666666667</c:v>
                </c:pt>
                <c:pt idx="151">
                  <c:v>-0.666666666666667</c:v>
                </c:pt>
                <c:pt idx="152">
                  <c:v>-1.0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714536"/>
        <c:axId val="-2135400776"/>
      </c:scatterChart>
      <c:scatterChart>
        <c:scatterStyle val="smoothMarker"/>
        <c:varyColors val="0"/>
        <c:ser>
          <c:idx val="1"/>
          <c:order val="1"/>
          <c:tx>
            <c:v>Short-circuit current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'Bending Results'!$AH$4:$AH$155</c:f>
              <c:numCache>
                <c:formatCode>General</c:formatCode>
                <c:ptCount val="152"/>
                <c:pt idx="0">
                  <c:v>0.0</c:v>
                </c:pt>
                <c:pt idx="1">
                  <c:v>0.00400000000000133</c:v>
                </c:pt>
                <c:pt idx="2">
                  <c:v>0.00800000000000089</c:v>
                </c:pt>
                <c:pt idx="3">
                  <c:v>0.0120000000000005</c:v>
                </c:pt>
                <c:pt idx="4">
                  <c:v>0.016</c:v>
                </c:pt>
                <c:pt idx="5">
                  <c:v>0.0200000000000013</c:v>
                </c:pt>
                <c:pt idx="6">
                  <c:v>0.0240000000000009</c:v>
                </c:pt>
                <c:pt idx="7">
                  <c:v>0.0280000000000005</c:v>
                </c:pt>
                <c:pt idx="8">
                  <c:v>0.032</c:v>
                </c:pt>
                <c:pt idx="9">
                  <c:v>0.0360000000000014</c:v>
                </c:pt>
                <c:pt idx="10">
                  <c:v>0.0400000000000009</c:v>
                </c:pt>
                <c:pt idx="11">
                  <c:v>0.0440000000000005</c:v>
                </c:pt>
                <c:pt idx="12">
                  <c:v>0.048</c:v>
                </c:pt>
                <c:pt idx="13">
                  <c:v>0.0520000000000014</c:v>
                </c:pt>
                <c:pt idx="14">
                  <c:v>0.0560000000000009</c:v>
                </c:pt>
                <c:pt idx="15">
                  <c:v>0.0600000000000005</c:v>
                </c:pt>
                <c:pt idx="16">
                  <c:v>0.064</c:v>
                </c:pt>
                <c:pt idx="17">
                  <c:v>0.0680000000000014</c:v>
                </c:pt>
                <c:pt idx="18">
                  <c:v>0.0720000000000009</c:v>
                </c:pt>
                <c:pt idx="19">
                  <c:v>0.0760000000000005</c:v>
                </c:pt>
                <c:pt idx="20">
                  <c:v>0.0800000000000001</c:v>
                </c:pt>
                <c:pt idx="21">
                  <c:v>0.0840000000000014</c:v>
                </c:pt>
                <c:pt idx="22">
                  <c:v>0.0880000000000009</c:v>
                </c:pt>
                <c:pt idx="23">
                  <c:v>0.0920000000000005</c:v>
                </c:pt>
                <c:pt idx="24">
                  <c:v>0.0960000000000001</c:v>
                </c:pt>
                <c:pt idx="25">
                  <c:v>0.100000000000001</c:v>
                </c:pt>
                <c:pt idx="26">
                  <c:v>0.104000000000001</c:v>
                </c:pt>
                <c:pt idx="27">
                  <c:v>0.108000000000001</c:v>
                </c:pt>
                <c:pt idx="28">
                  <c:v>0.112</c:v>
                </c:pt>
                <c:pt idx="29">
                  <c:v>0.116000000000001</c:v>
                </c:pt>
                <c:pt idx="30">
                  <c:v>0.120000000000001</c:v>
                </c:pt>
                <c:pt idx="31">
                  <c:v>0.124000000000001</c:v>
                </c:pt>
                <c:pt idx="32">
                  <c:v>0.128</c:v>
                </c:pt>
                <c:pt idx="33">
                  <c:v>0.132000000000001</c:v>
                </c:pt>
                <c:pt idx="34">
                  <c:v>0.136000000000001</c:v>
                </c:pt>
                <c:pt idx="35">
                  <c:v>0.140000000000001</c:v>
                </c:pt>
                <c:pt idx="36">
                  <c:v>0.144</c:v>
                </c:pt>
                <c:pt idx="37">
                  <c:v>0.148000000000001</c:v>
                </c:pt>
                <c:pt idx="38">
                  <c:v>0.152000000000001</c:v>
                </c:pt>
                <c:pt idx="39">
                  <c:v>0.156000000000001</c:v>
                </c:pt>
                <c:pt idx="40">
                  <c:v>0.16</c:v>
                </c:pt>
                <c:pt idx="41">
                  <c:v>0.164000000000001</c:v>
                </c:pt>
                <c:pt idx="42">
                  <c:v>0.168000000000001</c:v>
                </c:pt>
                <c:pt idx="43">
                  <c:v>0.172000000000001</c:v>
                </c:pt>
                <c:pt idx="44">
                  <c:v>0.176</c:v>
                </c:pt>
                <c:pt idx="45">
                  <c:v>0.180000000000001</c:v>
                </c:pt>
                <c:pt idx="46">
                  <c:v>0.184000000000001</c:v>
                </c:pt>
                <c:pt idx="47">
                  <c:v>0.188000000000001</c:v>
                </c:pt>
                <c:pt idx="48">
                  <c:v>0.192</c:v>
                </c:pt>
                <c:pt idx="49">
                  <c:v>0.196000000000001</c:v>
                </c:pt>
                <c:pt idx="50">
                  <c:v>0.200000000000001</c:v>
                </c:pt>
                <c:pt idx="51">
                  <c:v>0.204000000000001</c:v>
                </c:pt>
                <c:pt idx="52">
                  <c:v>0.208</c:v>
                </c:pt>
                <c:pt idx="53">
                  <c:v>0.212</c:v>
                </c:pt>
                <c:pt idx="54">
                  <c:v>0.216000000000001</c:v>
                </c:pt>
                <c:pt idx="55">
                  <c:v>0.220000000000001</c:v>
                </c:pt>
                <c:pt idx="56">
                  <c:v>0.224</c:v>
                </c:pt>
                <c:pt idx="57">
                  <c:v>0.228</c:v>
                </c:pt>
                <c:pt idx="58">
                  <c:v>0.232000000000001</c:v>
                </c:pt>
                <c:pt idx="59">
                  <c:v>0.236000000000001</c:v>
                </c:pt>
                <c:pt idx="60">
                  <c:v>0.24</c:v>
                </c:pt>
                <c:pt idx="61">
                  <c:v>0.244</c:v>
                </c:pt>
                <c:pt idx="62">
                  <c:v>0.248000000000001</c:v>
                </c:pt>
                <c:pt idx="63">
                  <c:v>0.252000000000001</c:v>
                </c:pt>
                <c:pt idx="64">
                  <c:v>0.256</c:v>
                </c:pt>
                <c:pt idx="65">
                  <c:v>0.26</c:v>
                </c:pt>
                <c:pt idx="66">
                  <c:v>0.264000000000001</c:v>
                </c:pt>
                <c:pt idx="67">
                  <c:v>0.268000000000001</c:v>
                </c:pt>
                <c:pt idx="68">
                  <c:v>0.272</c:v>
                </c:pt>
                <c:pt idx="69">
                  <c:v>0.276</c:v>
                </c:pt>
                <c:pt idx="70">
                  <c:v>0.280000000000001</c:v>
                </c:pt>
                <c:pt idx="71">
                  <c:v>0.284000000000001</c:v>
                </c:pt>
                <c:pt idx="72">
                  <c:v>0.288</c:v>
                </c:pt>
                <c:pt idx="73">
                  <c:v>0.292</c:v>
                </c:pt>
                <c:pt idx="74">
                  <c:v>0.296000000000001</c:v>
                </c:pt>
                <c:pt idx="75">
                  <c:v>0.300000000000001</c:v>
                </c:pt>
                <c:pt idx="76">
                  <c:v>0.304</c:v>
                </c:pt>
                <c:pt idx="77">
                  <c:v>0.308</c:v>
                </c:pt>
                <c:pt idx="78">
                  <c:v>0.312000000000001</c:v>
                </c:pt>
                <c:pt idx="79">
                  <c:v>0.316000000000001</c:v>
                </c:pt>
                <c:pt idx="80">
                  <c:v>0.32</c:v>
                </c:pt>
                <c:pt idx="81">
                  <c:v>0.324</c:v>
                </c:pt>
                <c:pt idx="82">
                  <c:v>0.328000000000001</c:v>
                </c:pt>
                <c:pt idx="83">
                  <c:v>0.332000000000001</c:v>
                </c:pt>
                <c:pt idx="84">
                  <c:v>0.336</c:v>
                </c:pt>
                <c:pt idx="85">
                  <c:v>0.34</c:v>
                </c:pt>
                <c:pt idx="86">
                  <c:v>0.344000000000001</c:v>
                </c:pt>
                <c:pt idx="87">
                  <c:v>0.348000000000001</c:v>
                </c:pt>
                <c:pt idx="88">
                  <c:v>0.352</c:v>
                </c:pt>
                <c:pt idx="89">
                  <c:v>0.356</c:v>
                </c:pt>
                <c:pt idx="90">
                  <c:v>0.360000000000001</c:v>
                </c:pt>
                <c:pt idx="91">
                  <c:v>0.364000000000001</c:v>
                </c:pt>
                <c:pt idx="92">
                  <c:v>0.368</c:v>
                </c:pt>
                <c:pt idx="93">
                  <c:v>0.372</c:v>
                </c:pt>
                <c:pt idx="94">
                  <c:v>0.376000000000001</c:v>
                </c:pt>
                <c:pt idx="95">
                  <c:v>0.380000000000001</c:v>
                </c:pt>
                <c:pt idx="96">
                  <c:v>0.384</c:v>
                </c:pt>
                <c:pt idx="97">
                  <c:v>0.388</c:v>
                </c:pt>
                <c:pt idx="98">
                  <c:v>0.392000000000001</c:v>
                </c:pt>
                <c:pt idx="99">
                  <c:v>0.396000000000001</c:v>
                </c:pt>
                <c:pt idx="100">
                  <c:v>0.4</c:v>
                </c:pt>
                <c:pt idx="101">
                  <c:v>0.404</c:v>
                </c:pt>
                <c:pt idx="102">
                  <c:v>0.408000000000001</c:v>
                </c:pt>
                <c:pt idx="103">
                  <c:v>0.412000000000001</c:v>
                </c:pt>
                <c:pt idx="104">
                  <c:v>0.416</c:v>
                </c:pt>
                <c:pt idx="105">
                  <c:v>0.42</c:v>
                </c:pt>
                <c:pt idx="106">
                  <c:v>0.424000000000001</c:v>
                </c:pt>
                <c:pt idx="107">
                  <c:v>0.428000000000001</c:v>
                </c:pt>
                <c:pt idx="108">
                  <c:v>0.432</c:v>
                </c:pt>
                <c:pt idx="109">
                  <c:v>0.436</c:v>
                </c:pt>
                <c:pt idx="110">
                  <c:v>0.440000000000001</c:v>
                </c:pt>
                <c:pt idx="111">
                  <c:v>0.444000000000001</c:v>
                </c:pt>
                <c:pt idx="112">
                  <c:v>0.448</c:v>
                </c:pt>
                <c:pt idx="113">
                  <c:v>0.452</c:v>
                </c:pt>
                <c:pt idx="114">
                  <c:v>0.456000000000001</c:v>
                </c:pt>
                <c:pt idx="115">
                  <c:v>0.460000000000001</c:v>
                </c:pt>
                <c:pt idx="116">
                  <c:v>0.464</c:v>
                </c:pt>
                <c:pt idx="117">
                  <c:v>0.468</c:v>
                </c:pt>
                <c:pt idx="118">
                  <c:v>0.472000000000001</c:v>
                </c:pt>
                <c:pt idx="119">
                  <c:v>0.476000000000001</c:v>
                </c:pt>
                <c:pt idx="120">
                  <c:v>0.48</c:v>
                </c:pt>
                <c:pt idx="121">
                  <c:v>0.484</c:v>
                </c:pt>
                <c:pt idx="122">
                  <c:v>0.488000000000001</c:v>
                </c:pt>
                <c:pt idx="123">
                  <c:v>0.492000000000001</c:v>
                </c:pt>
                <c:pt idx="124">
                  <c:v>0.496</c:v>
                </c:pt>
                <c:pt idx="125">
                  <c:v>0.5</c:v>
                </c:pt>
                <c:pt idx="126">
                  <c:v>0.504000000000001</c:v>
                </c:pt>
                <c:pt idx="127">
                  <c:v>0.508000000000001</c:v>
                </c:pt>
                <c:pt idx="128">
                  <c:v>0.512</c:v>
                </c:pt>
                <c:pt idx="129">
                  <c:v>0.516</c:v>
                </c:pt>
                <c:pt idx="130">
                  <c:v>0.520000000000001</c:v>
                </c:pt>
                <c:pt idx="131">
                  <c:v>0.524000000000001</c:v>
                </c:pt>
                <c:pt idx="132">
                  <c:v>0.528</c:v>
                </c:pt>
                <c:pt idx="133">
                  <c:v>0.532</c:v>
                </c:pt>
                <c:pt idx="134">
                  <c:v>0.536000000000001</c:v>
                </c:pt>
                <c:pt idx="135">
                  <c:v>0.540000000000001</c:v>
                </c:pt>
                <c:pt idx="136">
                  <c:v>0.544</c:v>
                </c:pt>
                <c:pt idx="137">
                  <c:v>0.548</c:v>
                </c:pt>
                <c:pt idx="138">
                  <c:v>0.552000000000001</c:v>
                </c:pt>
                <c:pt idx="139">
                  <c:v>0.556000000000001</c:v>
                </c:pt>
                <c:pt idx="140">
                  <c:v>0.56</c:v>
                </c:pt>
                <c:pt idx="141">
                  <c:v>0.564</c:v>
                </c:pt>
                <c:pt idx="142">
                  <c:v>0.568000000000001</c:v>
                </c:pt>
                <c:pt idx="143">
                  <c:v>0.572000000000001</c:v>
                </c:pt>
                <c:pt idx="144">
                  <c:v>0.576000000000001</c:v>
                </c:pt>
                <c:pt idx="145">
                  <c:v>0.58</c:v>
                </c:pt>
                <c:pt idx="146">
                  <c:v>0.584000000000001</c:v>
                </c:pt>
                <c:pt idx="147">
                  <c:v>0.588000000000001</c:v>
                </c:pt>
                <c:pt idx="148">
                  <c:v>0.592000000000001</c:v>
                </c:pt>
                <c:pt idx="149">
                  <c:v>0.596</c:v>
                </c:pt>
                <c:pt idx="150">
                  <c:v>0.600000000000001</c:v>
                </c:pt>
                <c:pt idx="151">
                  <c:v>0.604000000000001</c:v>
                </c:pt>
              </c:numCache>
            </c:numRef>
          </c:xVal>
          <c:yVal>
            <c:numRef>
              <c:f>'Bending Results'!$AI$4:$AI$155</c:f>
              <c:numCache>
                <c:formatCode>General</c:formatCode>
                <c:ptCount val="152"/>
                <c:pt idx="0">
                  <c:v>-0.0151515151515151</c:v>
                </c:pt>
                <c:pt idx="1">
                  <c:v>0.0</c:v>
                </c:pt>
                <c:pt idx="2">
                  <c:v>0.0272727272727273</c:v>
                </c:pt>
                <c:pt idx="3">
                  <c:v>0.0363636363636363</c:v>
                </c:pt>
                <c:pt idx="4">
                  <c:v>0.0696969696969697</c:v>
                </c:pt>
                <c:pt idx="5">
                  <c:v>0.096969696969697</c:v>
                </c:pt>
                <c:pt idx="6">
                  <c:v>0.133333333333333</c:v>
                </c:pt>
                <c:pt idx="7">
                  <c:v>0.148484848484848</c:v>
                </c:pt>
                <c:pt idx="8">
                  <c:v>0.16969696969697</c:v>
                </c:pt>
                <c:pt idx="9">
                  <c:v>0.166666666666667</c:v>
                </c:pt>
                <c:pt idx="10">
                  <c:v>0.209090909090909</c:v>
                </c:pt>
                <c:pt idx="11">
                  <c:v>0.215151515151515</c:v>
                </c:pt>
                <c:pt idx="12">
                  <c:v>0.215151515151515</c:v>
                </c:pt>
                <c:pt idx="13">
                  <c:v>0.227272727272727</c:v>
                </c:pt>
                <c:pt idx="14">
                  <c:v>0.218181818181818</c:v>
                </c:pt>
                <c:pt idx="15">
                  <c:v>0.242424242424242</c:v>
                </c:pt>
                <c:pt idx="16">
                  <c:v>0.206060606060606</c:v>
                </c:pt>
                <c:pt idx="17">
                  <c:v>0.218181818181818</c:v>
                </c:pt>
                <c:pt idx="18">
                  <c:v>0.315909090909091</c:v>
                </c:pt>
                <c:pt idx="19">
                  <c:v>0.328030303030303</c:v>
                </c:pt>
                <c:pt idx="20">
                  <c:v>0.315909090909091</c:v>
                </c:pt>
                <c:pt idx="21">
                  <c:v>0.325</c:v>
                </c:pt>
                <c:pt idx="22">
                  <c:v>0.343181818181818</c:v>
                </c:pt>
                <c:pt idx="23">
                  <c:v>0.337121212121212</c:v>
                </c:pt>
                <c:pt idx="24">
                  <c:v>0.257575757575758</c:v>
                </c:pt>
                <c:pt idx="25">
                  <c:v>0.239393939393939</c:v>
                </c:pt>
                <c:pt idx="26">
                  <c:v>0.242424242424242</c:v>
                </c:pt>
                <c:pt idx="27">
                  <c:v>0.215151515151515</c:v>
                </c:pt>
                <c:pt idx="28">
                  <c:v>0.175757575757576</c:v>
                </c:pt>
                <c:pt idx="29">
                  <c:v>0.154545454545455</c:v>
                </c:pt>
                <c:pt idx="30">
                  <c:v>0.127272727272727</c:v>
                </c:pt>
                <c:pt idx="31">
                  <c:v>0.139393939393939</c:v>
                </c:pt>
                <c:pt idx="32">
                  <c:v>0.133333333333333</c:v>
                </c:pt>
                <c:pt idx="33">
                  <c:v>0.139393939393939</c:v>
                </c:pt>
                <c:pt idx="34">
                  <c:v>0.151515151515151</c:v>
                </c:pt>
                <c:pt idx="35">
                  <c:v>0.142424242424242</c:v>
                </c:pt>
                <c:pt idx="36">
                  <c:v>0.136363636363636</c:v>
                </c:pt>
                <c:pt idx="37">
                  <c:v>0.103030303030303</c:v>
                </c:pt>
                <c:pt idx="38">
                  <c:v>0.109090909090909</c:v>
                </c:pt>
                <c:pt idx="39">
                  <c:v>0.118181818181818</c:v>
                </c:pt>
                <c:pt idx="40">
                  <c:v>0.124242424242424</c:v>
                </c:pt>
                <c:pt idx="41">
                  <c:v>0.103030303030303</c:v>
                </c:pt>
                <c:pt idx="42">
                  <c:v>0.109090909090909</c:v>
                </c:pt>
                <c:pt idx="43">
                  <c:v>0.124242424242424</c:v>
                </c:pt>
                <c:pt idx="44">
                  <c:v>0.124242424242424</c:v>
                </c:pt>
                <c:pt idx="45">
                  <c:v>0.112121212121212</c:v>
                </c:pt>
                <c:pt idx="46">
                  <c:v>0.109090909090909</c:v>
                </c:pt>
                <c:pt idx="47">
                  <c:v>0.13030303030303</c:v>
                </c:pt>
                <c:pt idx="48">
                  <c:v>0.13030303030303</c:v>
                </c:pt>
                <c:pt idx="49">
                  <c:v>0.118181818181818</c:v>
                </c:pt>
                <c:pt idx="50">
                  <c:v>0.106060606060606</c:v>
                </c:pt>
                <c:pt idx="51">
                  <c:v>0.0939393939393939</c:v>
                </c:pt>
                <c:pt idx="52">
                  <c:v>0.0818181818181818</c:v>
                </c:pt>
                <c:pt idx="53">
                  <c:v>0.103030303030303</c:v>
                </c:pt>
                <c:pt idx="54">
                  <c:v>0.115151515151515</c:v>
                </c:pt>
                <c:pt idx="55">
                  <c:v>0.115151515151515</c:v>
                </c:pt>
                <c:pt idx="56">
                  <c:v>0.112121212121212</c:v>
                </c:pt>
                <c:pt idx="57">
                  <c:v>0.109090909090909</c:v>
                </c:pt>
                <c:pt idx="58">
                  <c:v>0.112121212121212</c:v>
                </c:pt>
                <c:pt idx="59">
                  <c:v>0.0909090909090909</c:v>
                </c:pt>
                <c:pt idx="60">
                  <c:v>0.0757575757575758</c:v>
                </c:pt>
                <c:pt idx="61">
                  <c:v>0.0787878787878788</c:v>
                </c:pt>
                <c:pt idx="62">
                  <c:v>0.0772727272727273</c:v>
                </c:pt>
                <c:pt idx="63">
                  <c:v>0.0833333333333333</c:v>
                </c:pt>
                <c:pt idx="64">
                  <c:v>0.0833333333333333</c:v>
                </c:pt>
                <c:pt idx="65">
                  <c:v>0.0833333333333333</c:v>
                </c:pt>
                <c:pt idx="66">
                  <c:v>0.0833333333333333</c:v>
                </c:pt>
                <c:pt idx="67">
                  <c:v>0.0795454545454545</c:v>
                </c:pt>
                <c:pt idx="68">
                  <c:v>0.0833333333333333</c:v>
                </c:pt>
                <c:pt idx="69">
                  <c:v>0.0776515151515152</c:v>
                </c:pt>
                <c:pt idx="70">
                  <c:v>0.071969696969697</c:v>
                </c:pt>
                <c:pt idx="71">
                  <c:v>0.0587121212121212</c:v>
                </c:pt>
                <c:pt idx="72">
                  <c:v>0.0454545454545454</c:v>
                </c:pt>
                <c:pt idx="73">
                  <c:v>0.0359848484848485</c:v>
                </c:pt>
                <c:pt idx="74">
                  <c:v>0.0321969696969697</c:v>
                </c:pt>
                <c:pt idx="75">
                  <c:v>0.0303030303030303</c:v>
                </c:pt>
                <c:pt idx="76">
                  <c:v>0.0321969696969697</c:v>
                </c:pt>
                <c:pt idx="77">
                  <c:v>0.0416666666666667</c:v>
                </c:pt>
                <c:pt idx="78">
                  <c:v>0.0511363636363636</c:v>
                </c:pt>
                <c:pt idx="79">
                  <c:v>0.0606060606060606</c:v>
                </c:pt>
                <c:pt idx="80">
                  <c:v>0.0662878787878788</c:v>
                </c:pt>
                <c:pt idx="81">
                  <c:v>0.0738636363636364</c:v>
                </c:pt>
                <c:pt idx="82">
                  <c:v>0.0776515151515151</c:v>
                </c:pt>
                <c:pt idx="83">
                  <c:v>0.0814393939393939</c:v>
                </c:pt>
                <c:pt idx="84">
                  <c:v>0.0852272727272727</c:v>
                </c:pt>
                <c:pt idx="85">
                  <c:v>0.0833333333333333</c:v>
                </c:pt>
                <c:pt idx="86">
                  <c:v>0.0795454545454545</c:v>
                </c:pt>
                <c:pt idx="87">
                  <c:v>0.0738636363636364</c:v>
                </c:pt>
                <c:pt idx="88">
                  <c:v>0.0681818181818182</c:v>
                </c:pt>
                <c:pt idx="89">
                  <c:v>0.0625</c:v>
                </c:pt>
                <c:pt idx="90">
                  <c:v>0.0560606060606061</c:v>
                </c:pt>
                <c:pt idx="91">
                  <c:v>0.0541666666666667</c:v>
                </c:pt>
                <c:pt idx="92">
                  <c:v>0.0522727272727273</c:v>
                </c:pt>
                <c:pt idx="93">
                  <c:v>0.0503787878787879</c:v>
                </c:pt>
                <c:pt idx="94">
                  <c:v>0.0484848484848485</c:v>
                </c:pt>
                <c:pt idx="95">
                  <c:v>0.0465909090909091</c:v>
                </c:pt>
                <c:pt idx="96">
                  <c:v>0.0454545454545455</c:v>
                </c:pt>
                <c:pt idx="97">
                  <c:v>0.0454545454545455</c:v>
                </c:pt>
                <c:pt idx="98">
                  <c:v>0.0454545454545455</c:v>
                </c:pt>
                <c:pt idx="99">
                  <c:v>0.0454545454545455</c:v>
                </c:pt>
                <c:pt idx="100">
                  <c:v>0.0454545454545455</c:v>
                </c:pt>
                <c:pt idx="101">
                  <c:v>0.0435606060606061</c:v>
                </c:pt>
                <c:pt idx="102">
                  <c:v>0.0416666666666667</c:v>
                </c:pt>
                <c:pt idx="103">
                  <c:v>0.0397727272727273</c:v>
                </c:pt>
                <c:pt idx="104">
                  <c:v>0.0378787878787879</c:v>
                </c:pt>
                <c:pt idx="105">
                  <c:v>0.0359848484848485</c:v>
                </c:pt>
                <c:pt idx="106">
                  <c:v>0.0318181818181818</c:v>
                </c:pt>
                <c:pt idx="107">
                  <c:v>0.0291666666666667</c:v>
                </c:pt>
                <c:pt idx="108">
                  <c:v>0.0257575757575758</c:v>
                </c:pt>
                <c:pt idx="109">
                  <c:v>0.0223484848484848</c:v>
                </c:pt>
                <c:pt idx="110">
                  <c:v>0.0189393939393939</c:v>
                </c:pt>
                <c:pt idx="111">
                  <c:v>0.0162878787878788</c:v>
                </c:pt>
                <c:pt idx="112">
                  <c:v>0.0162878787878788</c:v>
                </c:pt>
                <c:pt idx="113">
                  <c:v>0.0166666666666667</c:v>
                </c:pt>
                <c:pt idx="114">
                  <c:v>0.0178030303030303</c:v>
                </c:pt>
                <c:pt idx="115">
                  <c:v>0.0189393939393939</c:v>
                </c:pt>
                <c:pt idx="116">
                  <c:v>0.0200757575757576</c:v>
                </c:pt>
                <c:pt idx="117">
                  <c:v>0.0215909090909091</c:v>
                </c:pt>
                <c:pt idx="118">
                  <c:v>0.0227272727272727</c:v>
                </c:pt>
                <c:pt idx="119">
                  <c:v>0.0238636363636364</c:v>
                </c:pt>
                <c:pt idx="120">
                  <c:v>0.025</c:v>
                </c:pt>
                <c:pt idx="121">
                  <c:v>0.0246212121212121</c:v>
                </c:pt>
                <c:pt idx="122">
                  <c:v>0.0242424242424242</c:v>
                </c:pt>
                <c:pt idx="123">
                  <c:v>0.0227272727272727</c:v>
                </c:pt>
                <c:pt idx="124">
                  <c:v>0.0212121212121212</c:v>
                </c:pt>
                <c:pt idx="125">
                  <c:v>0.0178030303030303</c:v>
                </c:pt>
                <c:pt idx="126">
                  <c:v>0.0143939393939394</c:v>
                </c:pt>
                <c:pt idx="127">
                  <c:v>0.0125</c:v>
                </c:pt>
                <c:pt idx="128">
                  <c:v>0.0106060606060606</c:v>
                </c:pt>
                <c:pt idx="129">
                  <c:v>0.0102272727272727</c:v>
                </c:pt>
                <c:pt idx="130">
                  <c:v>0.00984848484848484</c:v>
                </c:pt>
                <c:pt idx="131">
                  <c:v>0.0113636363636364</c:v>
                </c:pt>
                <c:pt idx="132">
                  <c:v>0.0128787878787879</c:v>
                </c:pt>
                <c:pt idx="133">
                  <c:v>0.0143939393939394</c:v>
                </c:pt>
                <c:pt idx="134">
                  <c:v>0.0159090909090909</c:v>
                </c:pt>
                <c:pt idx="135">
                  <c:v>0.0159090909090909</c:v>
                </c:pt>
                <c:pt idx="136">
                  <c:v>0.0159090909090909</c:v>
                </c:pt>
                <c:pt idx="137">
                  <c:v>0.0159090909090909</c:v>
                </c:pt>
                <c:pt idx="138">
                  <c:v>0.0159090909090909</c:v>
                </c:pt>
                <c:pt idx="139">
                  <c:v>0.0159090909090909</c:v>
                </c:pt>
                <c:pt idx="140">
                  <c:v>0.0159090909090909</c:v>
                </c:pt>
                <c:pt idx="141">
                  <c:v>0.0159090909090909</c:v>
                </c:pt>
                <c:pt idx="142">
                  <c:v>0.0159090909090909</c:v>
                </c:pt>
                <c:pt idx="143">
                  <c:v>0.0159090909090909</c:v>
                </c:pt>
                <c:pt idx="144">
                  <c:v>0.0166666666666667</c:v>
                </c:pt>
                <c:pt idx="145">
                  <c:v>0.0174242424242424</c:v>
                </c:pt>
                <c:pt idx="146">
                  <c:v>0.0147727272727273</c:v>
                </c:pt>
                <c:pt idx="147">
                  <c:v>0.0121212121212121</c:v>
                </c:pt>
                <c:pt idx="148">
                  <c:v>0.00946969696969697</c:v>
                </c:pt>
                <c:pt idx="149">
                  <c:v>0.00681818181818182</c:v>
                </c:pt>
                <c:pt idx="150">
                  <c:v>0.00340909090909091</c:v>
                </c:pt>
                <c:pt idx="151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235016"/>
        <c:axId val="-2144850872"/>
      </c:scatterChart>
      <c:valAx>
        <c:axId val="-2144714536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/>
                    <a:cs typeface="Times New Roman"/>
                  </a:defRPr>
                </a:pPr>
                <a:r>
                  <a:rPr lang="en-US">
                    <a:latin typeface="Times New Roman"/>
                    <a:cs typeface="Times New Roman"/>
                  </a:rPr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/>
                <a:cs typeface="Times New Roman"/>
              </a:defRPr>
            </a:pPr>
            <a:endParaRPr lang="en-US"/>
          </a:p>
        </c:txPr>
        <c:crossAx val="-2135400776"/>
        <c:crosses val="autoZero"/>
        <c:crossBetween val="midCat"/>
      </c:valAx>
      <c:valAx>
        <c:axId val="-2135400776"/>
        <c:scaling>
          <c:orientation val="minMax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/>
                    <a:cs typeface="Times New Roman"/>
                  </a:defRPr>
                </a:pPr>
                <a:r>
                  <a:rPr lang="en-US">
                    <a:latin typeface="Times New Roman"/>
                    <a:cs typeface="Times New Roman"/>
                  </a:rPr>
                  <a:t>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/>
                <a:cs typeface="Times New Roman"/>
              </a:defRPr>
            </a:pPr>
            <a:endParaRPr lang="en-US"/>
          </a:p>
        </c:txPr>
        <c:crossAx val="-2144714536"/>
        <c:crosses val="autoZero"/>
        <c:crossBetween val="midCat"/>
        <c:majorUnit val="2.0"/>
      </c:valAx>
      <c:valAx>
        <c:axId val="-2144850872"/>
        <c:scaling>
          <c:orientation val="minMax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Times New Roman"/>
                    <a:cs typeface="Times New Roman"/>
                  </a:defRPr>
                </a:pPr>
                <a:r>
                  <a:rPr lang="el-GR">
                    <a:latin typeface="Times New Roman"/>
                    <a:cs typeface="Times New Roman"/>
                  </a:rPr>
                  <a:t>μ</a:t>
                </a:r>
                <a:r>
                  <a:rPr lang="en-US">
                    <a:latin typeface="Times New Roman"/>
                    <a:cs typeface="Times New Roman"/>
                  </a:rPr>
                  <a:t>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/>
                <a:cs typeface="Times New Roman"/>
              </a:defRPr>
            </a:pPr>
            <a:endParaRPr lang="en-US"/>
          </a:p>
        </c:txPr>
        <c:crossAx val="-2146235016"/>
        <c:crosses val="max"/>
        <c:crossBetween val="midCat"/>
      </c:valAx>
      <c:valAx>
        <c:axId val="-2146235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48508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Dielectric constant @ 1kHz</c:v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[1]Results_CIP!$E$32:$E$36</c:f>
                <c:numCache>
                  <c:formatCode>General</c:formatCode>
                  <c:ptCount val="5"/>
                  <c:pt idx="0">
                    <c:v>0.870792862</c:v>
                  </c:pt>
                  <c:pt idx="1">
                    <c:v>2.659741057</c:v>
                  </c:pt>
                  <c:pt idx="2">
                    <c:v>2.6</c:v>
                  </c:pt>
                  <c:pt idx="3">
                    <c:v>1.673819742</c:v>
                  </c:pt>
                  <c:pt idx="4">
                    <c:v>2.529198091</c:v>
                  </c:pt>
                </c:numCache>
              </c:numRef>
            </c:plus>
            <c:minus>
              <c:numRef>
                <c:f>[1]Results_CIP!$E$32:$E$36</c:f>
                <c:numCache>
                  <c:formatCode>General</c:formatCode>
                  <c:ptCount val="5"/>
                  <c:pt idx="0">
                    <c:v>0.870792862</c:v>
                  </c:pt>
                  <c:pt idx="1">
                    <c:v>2.659741057</c:v>
                  </c:pt>
                  <c:pt idx="2">
                    <c:v>2.6</c:v>
                  </c:pt>
                  <c:pt idx="3">
                    <c:v>1.673819742</c:v>
                  </c:pt>
                  <c:pt idx="4">
                    <c:v>2.529198091</c:v>
                  </c:pt>
                </c:numCache>
              </c:numRef>
            </c:minus>
          </c:errBars>
          <c:xVal>
            <c:numRef>
              <c:f>[1]Results_CIP!$C$33:$C$36</c:f>
              <c:numCache>
                <c:formatCode>General</c:formatCode>
                <c:ptCount val="4"/>
                <c:pt idx="0">
                  <c:v>41.0</c:v>
                </c:pt>
                <c:pt idx="1">
                  <c:v>83.0</c:v>
                </c:pt>
                <c:pt idx="2">
                  <c:v>166.0</c:v>
                </c:pt>
                <c:pt idx="3">
                  <c:v>250.0</c:v>
                </c:pt>
              </c:numCache>
            </c:numRef>
          </c:xVal>
          <c:yVal>
            <c:numRef>
              <c:f>[1]Results_CIP!$D$33:$D$36</c:f>
              <c:numCache>
                <c:formatCode>General</c:formatCode>
                <c:ptCount val="4"/>
                <c:pt idx="0">
                  <c:v>185.7289863</c:v>
                </c:pt>
                <c:pt idx="1">
                  <c:v>234.3163165</c:v>
                </c:pt>
                <c:pt idx="2">
                  <c:v>251.072914</c:v>
                </c:pt>
                <c:pt idx="3">
                  <c:v>262.1602289</c:v>
                </c:pt>
              </c:numCache>
            </c:numRef>
          </c:yVal>
          <c:smooth val="1"/>
        </c:ser>
        <c:ser>
          <c:idx val="1"/>
          <c:order val="1"/>
          <c:tx>
            <c:v>Dielectric constant @ 20Hz</c:v>
          </c:tx>
          <c:spPr>
            <a:ln w="15875">
              <a:prstDash val="lgDash"/>
            </a:ln>
          </c:spPr>
          <c:marker>
            <c:symbol val="square"/>
            <c:size val="3"/>
            <c:spPr>
              <a:solidFill>
                <a:schemeClr val="accent2"/>
              </a:solidFill>
              <a:ln w="9525"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[1]Results_CIP!$H$33:$H$36</c:f>
                <c:numCache>
                  <c:formatCode>General</c:formatCode>
                  <c:ptCount val="4"/>
                  <c:pt idx="0">
                    <c:v>4.381947176</c:v>
                  </c:pt>
                  <c:pt idx="1">
                    <c:v>4.365840559</c:v>
                  </c:pt>
                  <c:pt idx="2">
                    <c:v>2.55680189</c:v>
                  </c:pt>
                  <c:pt idx="3">
                    <c:v>2.529198091</c:v>
                  </c:pt>
                </c:numCache>
              </c:numRef>
            </c:plus>
            <c:minus>
              <c:numRef>
                <c:f>[1]Results_CIP!$H$33:$H$35</c:f>
                <c:numCache>
                  <c:formatCode>General</c:formatCode>
                  <c:ptCount val="3"/>
                  <c:pt idx="0">
                    <c:v>4.381947176</c:v>
                  </c:pt>
                  <c:pt idx="1">
                    <c:v>4.365840559</c:v>
                  </c:pt>
                  <c:pt idx="2">
                    <c:v>2.55680189</c:v>
                  </c:pt>
                </c:numCache>
              </c:numRef>
            </c:minus>
          </c:errBars>
          <c:xVal>
            <c:numRef>
              <c:f>[1]Results_CIP!$C$33:$C$36</c:f>
              <c:numCache>
                <c:formatCode>General</c:formatCode>
                <c:ptCount val="4"/>
                <c:pt idx="0">
                  <c:v>41.0</c:v>
                </c:pt>
                <c:pt idx="1">
                  <c:v>83.0</c:v>
                </c:pt>
                <c:pt idx="2">
                  <c:v>166.0</c:v>
                </c:pt>
                <c:pt idx="3">
                  <c:v>250.0</c:v>
                </c:pt>
              </c:numCache>
            </c:numRef>
          </c:xVal>
          <c:yVal>
            <c:numRef>
              <c:f>[1]Results_CIP!$G$33:$G$36</c:f>
              <c:numCache>
                <c:formatCode>General</c:formatCode>
                <c:ptCount val="4"/>
                <c:pt idx="0">
                  <c:v>216.4903496</c:v>
                </c:pt>
                <c:pt idx="1">
                  <c:v>270.0519539</c:v>
                </c:pt>
                <c:pt idx="2">
                  <c:v>281.7596567</c:v>
                </c:pt>
                <c:pt idx="3">
                  <c:v>295.8271215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05144"/>
        <c:axId val="-2137799272"/>
      </c:scatterChart>
      <c:scatterChart>
        <c:scatterStyle val="smoothMarker"/>
        <c:varyColors val="0"/>
        <c:ser>
          <c:idx val="2"/>
          <c:order val="2"/>
          <c:tx>
            <c:v>DC resistivity</c:v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 w="0"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3"/>
            <c:marker>
              <c:spPr>
                <a:solidFill>
                  <a:schemeClr val="tx1"/>
                </a:solidFill>
                <a:ln w="9525">
                  <a:solidFill>
                    <a:schemeClr val="accent3">
                      <a:lumMod val="75000"/>
                    </a:schemeClr>
                  </a:solidFill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[1]Results_CIP!$N$33:$N$36</c:f>
                <c:numCache>
                  <c:formatCode>General</c:formatCode>
                  <c:ptCount val="4"/>
                  <c:pt idx="0">
                    <c:v>0.159059911</c:v>
                  </c:pt>
                  <c:pt idx="1">
                    <c:v>0.080099935</c:v>
                  </c:pt>
                  <c:pt idx="2">
                    <c:v>0.486867395</c:v>
                  </c:pt>
                  <c:pt idx="3">
                    <c:v>0.335870276</c:v>
                  </c:pt>
                </c:numCache>
              </c:numRef>
            </c:plus>
            <c:minus>
              <c:numRef>
                <c:f>[1]Results_CIP!$N$33:$N$36</c:f>
                <c:numCache>
                  <c:formatCode>General</c:formatCode>
                  <c:ptCount val="4"/>
                  <c:pt idx="0">
                    <c:v>0.159059911</c:v>
                  </c:pt>
                  <c:pt idx="1">
                    <c:v>0.080099935</c:v>
                  </c:pt>
                  <c:pt idx="2">
                    <c:v>0.486867395</c:v>
                  </c:pt>
                  <c:pt idx="3">
                    <c:v>0.335870276</c:v>
                  </c:pt>
                </c:numCache>
              </c:numRef>
            </c:minus>
          </c:errBars>
          <c:xVal>
            <c:numRef>
              <c:f>[1]Results_CIP!$C$33:$C$36</c:f>
              <c:numCache>
                <c:formatCode>General</c:formatCode>
                <c:ptCount val="4"/>
                <c:pt idx="0">
                  <c:v>41.0</c:v>
                </c:pt>
                <c:pt idx="1">
                  <c:v>83.0</c:v>
                </c:pt>
                <c:pt idx="2">
                  <c:v>166.0</c:v>
                </c:pt>
                <c:pt idx="3">
                  <c:v>250.0</c:v>
                </c:pt>
              </c:numCache>
            </c:numRef>
          </c:xVal>
          <c:yVal>
            <c:numRef>
              <c:f>[1]Results_CIP!$M$33:$M$36</c:f>
              <c:numCache>
                <c:formatCode>General</c:formatCode>
                <c:ptCount val="4"/>
                <c:pt idx="0">
                  <c:v>11.13937718</c:v>
                </c:pt>
                <c:pt idx="1">
                  <c:v>8.524115531</c:v>
                </c:pt>
                <c:pt idx="2">
                  <c:v>6.495074081</c:v>
                </c:pt>
                <c:pt idx="3">
                  <c:v>5.980821655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47512"/>
        <c:axId val="-2137793576"/>
      </c:scatterChart>
      <c:valAx>
        <c:axId val="-213780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CIP Pressure (MPa)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799272"/>
        <c:crosses val="autoZero"/>
        <c:crossBetween val="midCat"/>
      </c:valAx>
      <c:valAx>
        <c:axId val="-2137799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ɛr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805144"/>
        <c:crosses val="autoZero"/>
        <c:crossBetween val="midCat"/>
      </c:valAx>
      <c:valAx>
        <c:axId val="-2137793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</a:t>
                </a: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.m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847512"/>
        <c:crosses val="max"/>
        <c:crossBetween val="midCat"/>
      </c:valAx>
      <c:valAx>
        <c:axId val="-213784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779357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E=3.7MV/m, T=90°C, t=6min</c:v>
          </c:tx>
          <c:invertIfNegative val="0"/>
          <c:errBars>
            <c:errBarType val="both"/>
            <c:errValType val="cust"/>
            <c:noEndCap val="0"/>
            <c:pl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plus>
            <c:min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minus>
          </c:errBars>
          <c:cat>
            <c:strRef>
              <c:f>[1]Results_CIP!$C$5:$C$9</c:f>
              <c:strCache>
                <c:ptCount val="5"/>
                <c:pt idx="0">
                  <c:v>_x0001_0</c:v>
                </c:pt>
                <c:pt idx="1">
                  <c:v>_x0004_0.05</c:v>
                </c:pt>
                <c:pt idx="2">
                  <c:v>_x0003_0.1</c:v>
                </c:pt>
                <c:pt idx="3">
                  <c:v>_x0003_0.2</c:v>
                </c:pt>
                <c:pt idx="4">
                  <c:v>_x0003_0.5</c:v>
                </c:pt>
              </c:strCache>
            </c:strRef>
          </c:cat>
          <c:val>
            <c:numRef>
              <c:f>[1]Results_CIP!$D$5:$D$9</c:f>
              <c:numCache>
                <c:formatCode>General</c:formatCode>
                <c:ptCount val="5"/>
                <c:pt idx="0">
                  <c:v>39.8</c:v>
                </c:pt>
              </c:numCache>
            </c:numRef>
          </c:val>
        </c:ser>
        <c:ser>
          <c:idx val="1"/>
          <c:order val="1"/>
          <c:tx>
            <c:v>E=3.7MV/m, T=80°C, t=6min</c:v>
          </c:tx>
          <c:invertIfNegative val="0"/>
          <c:errBars>
            <c:errBarType val="both"/>
            <c:errValType val="cust"/>
            <c:noEndCap val="0"/>
            <c:pl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plus>
            <c:min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minus>
          </c:errBars>
          <c:cat>
            <c:strRef>
              <c:f>[1]Results_CIP!$C$5:$C$9</c:f>
              <c:strCache>
                <c:ptCount val="5"/>
                <c:pt idx="0">
                  <c:v>_x0001_0</c:v>
                </c:pt>
                <c:pt idx="1">
                  <c:v>_x0004_0.05</c:v>
                </c:pt>
                <c:pt idx="2">
                  <c:v>_x0003_0.1</c:v>
                </c:pt>
                <c:pt idx="3">
                  <c:v>_x0003_0.2</c:v>
                </c:pt>
                <c:pt idx="4">
                  <c:v>_x0003_0.5</c:v>
                </c:pt>
              </c:strCache>
            </c:strRef>
          </c:cat>
          <c:val>
            <c:numRef>
              <c:f>[1]Results_CIP!$E$5:$E$9</c:f>
              <c:numCache>
                <c:formatCode>General</c:formatCode>
                <c:ptCount val="5"/>
                <c:pt idx="1">
                  <c:v>40.4</c:v>
                </c:pt>
                <c:pt idx="2">
                  <c:v>42.5333333</c:v>
                </c:pt>
              </c:numCache>
            </c:numRef>
          </c:val>
        </c:ser>
        <c:ser>
          <c:idx val="2"/>
          <c:order val="2"/>
          <c:tx>
            <c:v>E=3.7MV/m, T=75°C, t=6min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plus>
            <c:minus>
              <c:numRef>
                <c:f>[1]Results_CIP!$G$5:$G$9</c:f>
                <c:numCache>
                  <c:formatCode>General</c:formatCode>
                  <c:ptCount val="5"/>
                  <c:pt idx="0">
                    <c:v>1.2</c:v>
                  </c:pt>
                  <c:pt idx="1">
                    <c:v>0.820782682</c:v>
                  </c:pt>
                  <c:pt idx="2">
                    <c:v>0.990430402</c:v>
                  </c:pt>
                  <c:pt idx="3">
                    <c:v>1.0</c:v>
                  </c:pt>
                  <c:pt idx="4">
                    <c:v>0.9258201</c:v>
                  </c:pt>
                </c:numCache>
              </c:numRef>
            </c:minus>
          </c:errBars>
          <c:cat>
            <c:strRef>
              <c:f>[1]Results_CIP!$C$5:$C$9</c:f>
              <c:strCache>
                <c:ptCount val="5"/>
                <c:pt idx="0">
                  <c:v>_x0001_0</c:v>
                </c:pt>
                <c:pt idx="1">
                  <c:v>_x0004_0.05</c:v>
                </c:pt>
                <c:pt idx="2">
                  <c:v>_x0003_0.1</c:v>
                </c:pt>
                <c:pt idx="3">
                  <c:v>_x0003_0.2</c:v>
                </c:pt>
                <c:pt idx="4">
                  <c:v>_x0003_0.5</c:v>
                </c:pt>
              </c:strCache>
            </c:strRef>
          </c:cat>
          <c:val>
            <c:numRef>
              <c:f>[1]Results_CIP!$F$5:$F$9</c:f>
              <c:numCache>
                <c:formatCode>General</c:formatCode>
                <c:ptCount val="5"/>
                <c:pt idx="3">
                  <c:v>43.5</c:v>
                </c:pt>
                <c:pt idx="4">
                  <c:v>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100"/>
        <c:axId val="-2137976920"/>
        <c:axId val="-2137551800"/>
      </c:barChart>
      <c:catAx>
        <c:axId val="-213797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+mn-lt"/>
                    <a:cs typeface="Times New Roman" panose="02020603050405020304" pitchFamily="18" charset="0"/>
                  </a:defRPr>
                </a:pPr>
                <a:r>
                  <a:rPr lang="en-GB" b="0">
                    <a:latin typeface="+mn-lt"/>
                    <a:cs typeface="Times New Roman" panose="02020603050405020304" pitchFamily="18" charset="0"/>
                  </a:rPr>
                  <a:t>Ag-Nano</a:t>
                </a:r>
                <a:r>
                  <a:rPr lang="en-GB" b="0" baseline="0">
                    <a:latin typeface="+mn-lt"/>
                    <a:cs typeface="Times New Roman" panose="02020603050405020304" pitchFamily="18" charset="0"/>
                  </a:rPr>
                  <a:t> (wt%)</a:t>
                </a:r>
                <a:endParaRPr lang="en-GB" b="0">
                  <a:latin typeface="+mn-lt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anose="02020603050405020304" pitchFamily="18" charset="0"/>
              </a:defRPr>
            </a:pPr>
            <a:endParaRPr lang="en-US"/>
          </a:p>
        </c:txPr>
        <c:crossAx val="-2137551800"/>
        <c:crosses val="autoZero"/>
        <c:auto val="1"/>
        <c:lblAlgn val="ctr"/>
        <c:lblOffset val="100"/>
        <c:noMultiLvlLbl val="0"/>
      </c:catAx>
      <c:valAx>
        <c:axId val="-2137551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+mn-lt"/>
                    <a:cs typeface="Times New Roman" panose="02020603050405020304" pitchFamily="18" charset="0"/>
                  </a:defRPr>
                </a:pPr>
                <a:r>
                  <a:rPr lang="en-GB" b="0">
                    <a:latin typeface="+mn-lt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anose="02020603050405020304" pitchFamily="18" charset="0"/>
              </a:defRPr>
            </a:pPr>
            <a:endParaRPr lang="en-US"/>
          </a:p>
        </c:txPr>
        <c:crossAx val="-2137976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+mn-lt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E=3.7MV/m, T=75°C, t=6min</c:v>
          </c:tx>
          <c:invertIfNegative val="0"/>
          <c:errBars>
            <c:errBarType val="both"/>
            <c:errValType val="cust"/>
            <c:noEndCap val="0"/>
            <c:plus>
              <c:numRef>
                <c:f>[1]Results_CIP!$L$42:$L$46</c:f>
                <c:numCache>
                  <c:formatCode>General</c:formatCode>
                  <c:ptCount val="5"/>
                  <c:pt idx="0">
                    <c:v>1.0</c:v>
                  </c:pt>
                  <c:pt idx="1">
                    <c:v>1.407463101</c:v>
                  </c:pt>
                  <c:pt idx="2">
                    <c:v>0.961150105</c:v>
                  </c:pt>
                  <c:pt idx="3">
                    <c:v>1.055597326</c:v>
                  </c:pt>
                  <c:pt idx="4">
                    <c:v>0.941123948</c:v>
                  </c:pt>
                </c:numCache>
              </c:numRef>
            </c:plus>
            <c:minus>
              <c:numRef>
                <c:f>[1]Results_CIP!$L$42:$L$46</c:f>
                <c:numCache>
                  <c:formatCode>General</c:formatCode>
                  <c:ptCount val="5"/>
                  <c:pt idx="0">
                    <c:v>1.0</c:v>
                  </c:pt>
                  <c:pt idx="1">
                    <c:v>1.407463101</c:v>
                  </c:pt>
                  <c:pt idx="2">
                    <c:v>0.961150105</c:v>
                  </c:pt>
                  <c:pt idx="3">
                    <c:v>1.055597326</c:v>
                  </c:pt>
                  <c:pt idx="4">
                    <c:v>0.941123948</c:v>
                  </c:pt>
                </c:numCache>
              </c:numRef>
            </c:minus>
          </c:errBars>
          <c:cat>
            <c:numRef>
              <c:f>[1]Results_CIP!$I$42:$I$46</c:f>
              <c:numCache>
                <c:formatCode>General</c:formatCode>
                <c:ptCount val="5"/>
                <c:pt idx="0">
                  <c:v>0.0</c:v>
                </c:pt>
                <c:pt idx="1">
                  <c:v>41.0</c:v>
                </c:pt>
                <c:pt idx="2">
                  <c:v>83.0</c:v>
                </c:pt>
                <c:pt idx="3">
                  <c:v>166.0</c:v>
                </c:pt>
                <c:pt idx="4">
                  <c:v>250.0</c:v>
                </c:pt>
              </c:numCache>
            </c:numRef>
          </c:cat>
          <c:val>
            <c:numRef>
              <c:f>[1]Results_CIP!$J$42:$J$46</c:f>
              <c:numCache>
                <c:formatCode>General</c:formatCode>
                <c:ptCount val="5"/>
                <c:pt idx="0">
                  <c:v>45.0</c:v>
                </c:pt>
                <c:pt idx="1">
                  <c:v>45.53333333</c:v>
                </c:pt>
                <c:pt idx="2">
                  <c:v>47.06666667</c:v>
                </c:pt>
                <c:pt idx="3">
                  <c:v>48.6</c:v>
                </c:pt>
              </c:numCache>
            </c:numRef>
          </c:val>
        </c:ser>
        <c:ser>
          <c:idx val="1"/>
          <c:order val="1"/>
          <c:tx>
            <c:v>E=3.7MV/m, T=70°C, t=6min</c:v>
          </c:tx>
          <c:invertIfNegative val="0"/>
          <c:errBars>
            <c:errBarType val="both"/>
            <c:errValType val="cust"/>
            <c:noEndCap val="0"/>
            <c:plus>
              <c:numRef>
                <c:f>[1]Results_CIP!$L$42:$L$46</c:f>
                <c:numCache>
                  <c:formatCode>General</c:formatCode>
                  <c:ptCount val="5"/>
                  <c:pt idx="0">
                    <c:v>1.0</c:v>
                  </c:pt>
                  <c:pt idx="1">
                    <c:v>1.407463101</c:v>
                  </c:pt>
                  <c:pt idx="2">
                    <c:v>0.961150105</c:v>
                  </c:pt>
                  <c:pt idx="3">
                    <c:v>1.055597326</c:v>
                  </c:pt>
                  <c:pt idx="4">
                    <c:v>0.941123948</c:v>
                  </c:pt>
                </c:numCache>
              </c:numRef>
            </c:plus>
            <c:minus>
              <c:numRef>
                <c:f>[1]Results_CIP!$L$42:$L$46</c:f>
                <c:numCache>
                  <c:formatCode>General</c:formatCode>
                  <c:ptCount val="5"/>
                  <c:pt idx="0">
                    <c:v>1.0</c:v>
                  </c:pt>
                  <c:pt idx="1">
                    <c:v>1.407463101</c:v>
                  </c:pt>
                  <c:pt idx="2">
                    <c:v>0.961150105</c:v>
                  </c:pt>
                  <c:pt idx="3">
                    <c:v>1.055597326</c:v>
                  </c:pt>
                  <c:pt idx="4">
                    <c:v>0.941123948</c:v>
                  </c:pt>
                </c:numCache>
              </c:numRef>
            </c:minus>
          </c:errBars>
          <c:val>
            <c:numRef>
              <c:f>[1]Results_CIP!$K$42:$K$46</c:f>
              <c:numCache>
                <c:formatCode>General</c:formatCode>
                <c:ptCount val="5"/>
                <c:pt idx="4">
                  <c:v>49.2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-2135135640"/>
        <c:axId val="-2144736840"/>
      </c:barChart>
      <c:catAx>
        <c:axId val="-2135135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CIP pressure (MPa)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44736840"/>
        <c:crosses val="autoZero"/>
        <c:auto val="1"/>
        <c:lblAlgn val="ctr"/>
        <c:lblOffset val="100"/>
        <c:noMultiLvlLbl val="0"/>
      </c:catAx>
      <c:valAx>
        <c:axId val="-2144736840"/>
        <c:scaling>
          <c:orientation val="minMax"/>
          <c:min val="20.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d33 (pC/N)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5135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9033242091"/>
          <c:y val="0.0868186237317278"/>
          <c:w val="0.640505565996648"/>
          <c:h val="0.698316831683168"/>
        </c:manualLayout>
      </c:layout>
      <c:scatterChart>
        <c:scatterStyle val="smoothMarker"/>
        <c:varyColors val="0"/>
        <c:ser>
          <c:idx val="0"/>
          <c:order val="0"/>
          <c:spPr>
            <a:ln w="0">
              <a:solidFill>
                <a:schemeClr val="accent1"/>
              </a:solidFill>
            </a:ln>
          </c:spPr>
          <c:marker>
            <c:symbol val="diamond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[1]Results_AgNao!$K$3:$K$8</c:f>
                <c:numCache>
                  <c:formatCode>General</c:formatCode>
                  <c:ptCount val="6"/>
                  <c:pt idx="0">
                    <c:v>1.144042356</c:v>
                  </c:pt>
                  <c:pt idx="1">
                    <c:v>0.902512875</c:v>
                  </c:pt>
                  <c:pt idx="2">
                    <c:v>1.501780926</c:v>
                  </c:pt>
                  <c:pt idx="3">
                    <c:v>0.688502372</c:v>
                  </c:pt>
                  <c:pt idx="4">
                    <c:v>1.595127862</c:v>
                  </c:pt>
                  <c:pt idx="5">
                    <c:v>1.804872139</c:v>
                  </c:pt>
                </c:numCache>
              </c:numRef>
            </c:plus>
            <c:minus>
              <c:numRef>
                <c:f>[1]Results_AgNao!$K$3:$K$8</c:f>
                <c:numCache>
                  <c:formatCode>General</c:formatCode>
                  <c:ptCount val="6"/>
                  <c:pt idx="0">
                    <c:v>1.144042356</c:v>
                  </c:pt>
                  <c:pt idx="1">
                    <c:v>0.902512875</c:v>
                  </c:pt>
                  <c:pt idx="2">
                    <c:v>1.501780926</c:v>
                  </c:pt>
                  <c:pt idx="3">
                    <c:v>0.688502372</c:v>
                  </c:pt>
                  <c:pt idx="4">
                    <c:v>1.595127862</c:v>
                  </c:pt>
                  <c:pt idx="5">
                    <c:v>1.804872139</c:v>
                  </c:pt>
                </c:numCache>
              </c:numRef>
            </c:minus>
          </c:errBars>
          <c:xVal>
            <c:numRef>
              <c:f>[1]Results_AgNao!$I$3:$I$8</c:f>
              <c:numCache>
                <c:formatCode>General</c:formatCode>
                <c:ptCount val="6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0.5</c:v>
                </c:pt>
                <c:pt idx="5">
                  <c:v>1.0</c:v>
                </c:pt>
              </c:numCache>
            </c:numRef>
          </c:xVal>
          <c:yVal>
            <c:numRef>
              <c:f>[1]Results_AgNao!$J$3:$J$8</c:f>
              <c:numCache>
                <c:formatCode>General</c:formatCode>
                <c:ptCount val="6"/>
                <c:pt idx="0">
                  <c:v>146.2803065</c:v>
                </c:pt>
                <c:pt idx="1">
                  <c:v>152.1832505</c:v>
                </c:pt>
                <c:pt idx="2">
                  <c:v>163.8871858</c:v>
                </c:pt>
                <c:pt idx="3">
                  <c:v>171.4370906</c:v>
                </c:pt>
                <c:pt idx="4">
                  <c:v>134.2654168</c:v>
                </c:pt>
                <c:pt idx="5">
                  <c:v>124.1563135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648168"/>
        <c:axId val="-2137642440"/>
      </c:scatterChart>
      <c:valAx>
        <c:axId val="-213764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Ag Nano (wt%)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642440"/>
        <c:crosses val="autoZero"/>
        <c:crossBetween val="midCat"/>
        <c:majorUnit val="0.1"/>
      </c:valAx>
      <c:valAx>
        <c:axId val="-2137642440"/>
        <c:scaling>
          <c:orientation val="minMax"/>
          <c:min val="11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dielectric constant ɛr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6481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09469949955"/>
          <c:y val="0.0620863184091763"/>
          <c:w val="0.832199348084705"/>
          <c:h val="0.825633338735959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[2]Sheet1!$B$15:$B$18</c:f>
              <c:strCache>
                <c:ptCount val="4"/>
                <c:pt idx="0">
                  <c:v>_x0006_Kapton</c:v>
                </c:pt>
                <c:pt idx="1">
                  <c:v>_x0006_Cotton</c:v>
                </c:pt>
                <c:pt idx="2">
                  <c:v>_x0010_Polyester cotton</c:v>
                </c:pt>
                <c:pt idx="3">
                  <c:v>_x0006_Kermel</c:v>
                </c:pt>
              </c:strCache>
            </c:strRef>
          </c:cat>
          <c:val>
            <c:numRef>
              <c:f>[2]Sheet1!$E$15:$E$18</c:f>
              <c:numCache>
                <c:formatCode>General</c:formatCode>
                <c:ptCount val="4"/>
                <c:pt idx="0">
                  <c:v>17.0</c:v>
                </c:pt>
                <c:pt idx="1">
                  <c:v>18.0</c:v>
                </c:pt>
                <c:pt idx="2">
                  <c:v>19.0</c:v>
                </c:pt>
                <c:pt idx="3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C-41DF-AF45-549FEDFD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37061160"/>
        <c:axId val="-2137045608"/>
      </c:barChart>
      <c:scatterChart>
        <c:scatterStyle val="lineMarker"/>
        <c:varyColors val="0"/>
        <c:ser>
          <c:idx val="1"/>
          <c:order val="1"/>
          <c:tx>
            <c:v>Modeled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[2]Sheet1!$F$15:$F$18</c:f>
              <c:numCache>
                <c:formatCode>General</c:formatCode>
                <c:ptCount val="4"/>
                <c:pt idx="0">
                  <c:v>17.79730892587092</c:v>
                </c:pt>
                <c:pt idx="1">
                  <c:v>19.97711047109976</c:v>
                </c:pt>
                <c:pt idx="2">
                  <c:v>21.96438236282212</c:v>
                </c:pt>
                <c:pt idx="3">
                  <c:v>22.88293504674957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4C-41DF-AF45-549FEDFD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061160"/>
        <c:axId val="-2137045608"/>
      </c:scatterChart>
      <c:catAx>
        <c:axId val="-213706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7045608"/>
        <c:crosses val="autoZero"/>
        <c:auto val="1"/>
        <c:lblAlgn val="ctr"/>
        <c:lblOffset val="100"/>
        <c:noMultiLvlLbl val="0"/>
      </c:catAx>
      <c:valAx>
        <c:axId val="-2137045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chemeClr val="tx1"/>
                    </a:solidFill>
                    <a:latin typeface="+mn-lt"/>
                    <a:cs typeface="Times New Roman" panose="02020603050405020304" pitchFamily="18" charset="0"/>
                  </a:rPr>
                  <a:t>Voc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7061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9725462830635"/>
          <c:y val="0.0755903747027773"/>
          <c:w val="0.165058513248166"/>
          <c:h val="0.118110665572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21077932489"/>
          <c:y val="0.0470300854520157"/>
          <c:w val="0.583738372952474"/>
          <c:h val="0.772068034388183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[2]Sheet1!$B$38:$B$41</c:f>
              <c:strCache>
                <c:ptCount val="4"/>
                <c:pt idx="0">
                  <c:v>_x0006_Kapton</c:v>
                </c:pt>
                <c:pt idx="1">
                  <c:v>_x0006_Cotton</c:v>
                </c:pt>
                <c:pt idx="2">
                  <c:v>_x0010_Polyester cotton</c:v>
                </c:pt>
                <c:pt idx="3">
                  <c:v>_x0006_Kermel</c:v>
                </c:pt>
              </c:strCache>
            </c:strRef>
          </c:cat>
          <c:val>
            <c:numRef>
              <c:f>[2]Sheet1!$E$38:$E$41</c:f>
              <c:numCache>
                <c:formatCode>General</c:formatCode>
                <c:ptCount val="4"/>
                <c:pt idx="0">
                  <c:v>15.0</c:v>
                </c:pt>
                <c:pt idx="1">
                  <c:v>19.0</c:v>
                </c:pt>
                <c:pt idx="2">
                  <c:v>17.0</c:v>
                </c:pt>
                <c:pt idx="3">
                  <c:v>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7-4E10-B706-44BDC8BA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37774120"/>
        <c:axId val="-2137719960"/>
      </c:barChart>
      <c:scatterChart>
        <c:scatterStyle val="lineMarker"/>
        <c:varyColors val="0"/>
        <c:ser>
          <c:idx val="1"/>
          <c:order val="1"/>
          <c:tx>
            <c:v>CBT based model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[2]Sheet1!$G$38:$G$41</c:f>
              <c:numCache>
                <c:formatCode>General</c:formatCode>
                <c:ptCount val="4"/>
                <c:pt idx="0">
                  <c:v>17.14585326373019</c:v>
                </c:pt>
                <c:pt idx="1">
                  <c:v>20.33628226977807</c:v>
                </c:pt>
                <c:pt idx="2">
                  <c:v>20.38111646750202</c:v>
                </c:pt>
                <c:pt idx="3">
                  <c:v>19.42236784874217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07-4E10-B706-44BDC8BAF85B}"/>
            </c:ext>
          </c:extLst>
        </c:ser>
        <c:ser>
          <c:idx val="2"/>
          <c:order val="2"/>
          <c:tx>
            <c:v>Modeled by Stoney's equation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[2]Sheet1!$F$38:$F$41</c:f>
              <c:numCache>
                <c:formatCode>General</c:formatCode>
                <c:ptCount val="4"/>
                <c:pt idx="0">
                  <c:v>8.188312461330099</c:v>
                </c:pt>
                <c:pt idx="1">
                  <c:v>171.9422900066861</c:v>
                </c:pt>
                <c:pt idx="2">
                  <c:v>79.69167629453794</c:v>
                </c:pt>
                <c:pt idx="3">
                  <c:v>81.7893700129306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07-4E10-B706-44BDC8BA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774120"/>
        <c:axId val="-2137719960"/>
      </c:scatterChart>
      <c:catAx>
        <c:axId val="-213777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Substrate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7719960"/>
        <c:crosses val="autoZero"/>
        <c:auto val="1"/>
        <c:lblAlgn val="ctr"/>
        <c:lblOffset val="100"/>
        <c:noMultiLvlLbl val="0"/>
      </c:catAx>
      <c:valAx>
        <c:axId val="-2137719960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Voc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777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64633629384"/>
          <c:y val="0.0464494684644683"/>
          <c:w val="0.565569388635426"/>
          <c:h val="0.71693693917753"/>
        </c:manualLayout>
      </c:layout>
      <c:scatterChart>
        <c:scatterStyle val="smoothMarker"/>
        <c:varyColors val="0"/>
        <c:ser>
          <c:idx val="0"/>
          <c:order val="0"/>
          <c:tx>
            <c:v>Cotton</c:v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Results'!$E$6:$E$14</c:f>
              <c:numCache>
                <c:formatCode>General</c:formatCode>
                <c:ptCount val="9"/>
                <c:pt idx="0">
                  <c:v>0.1444</c:v>
                </c:pt>
                <c:pt idx="1">
                  <c:v>0.63504</c:v>
                </c:pt>
                <c:pt idx="2">
                  <c:v>1.0125</c:v>
                </c:pt>
                <c:pt idx="3" formatCode="0.00E+00">
                  <c:v>1.12908</c:v>
                </c:pt>
                <c:pt idx="4" formatCode="0.00E+00">
                  <c:v>0.9</c:v>
                </c:pt>
                <c:pt idx="5">
                  <c:v>0.796827</c:v>
                </c:pt>
                <c:pt idx="6">
                  <c:v>0.65647</c:v>
                </c:pt>
                <c:pt idx="7">
                  <c:v>0.635175</c:v>
                </c:pt>
                <c:pt idx="8">
                  <c:v>0.622339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C1-4B0D-A8C9-BD362E089E7A}"/>
            </c:ext>
          </c:extLst>
        </c:ser>
        <c:ser>
          <c:idx val="1"/>
          <c:order val="1"/>
          <c:tx>
            <c:v>Polyester-cotton</c:v>
          </c:tx>
          <c:spPr>
            <a:ln w="19050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Results'!$P$6:$P$14</c:f>
              <c:numCache>
                <c:formatCode>General</c:formatCode>
                <c:ptCount val="9"/>
                <c:pt idx="0" formatCode="0.00E+00">
                  <c:v>0.176</c:v>
                </c:pt>
                <c:pt idx="1">
                  <c:v>0.9</c:v>
                </c:pt>
                <c:pt idx="2">
                  <c:v>1.35</c:v>
                </c:pt>
                <c:pt idx="3">
                  <c:v>1.63</c:v>
                </c:pt>
                <c:pt idx="4" formatCode="0.00E+00">
                  <c:v>1.6</c:v>
                </c:pt>
                <c:pt idx="5">
                  <c:v>1.62</c:v>
                </c:pt>
                <c:pt idx="6">
                  <c:v>1.54</c:v>
                </c:pt>
                <c:pt idx="7">
                  <c:v>1.49</c:v>
                </c:pt>
                <c:pt idx="8">
                  <c:v>1.3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4C1-4B0D-A8C9-BD362E089E7A}"/>
            </c:ext>
          </c:extLst>
        </c:ser>
        <c:ser>
          <c:idx val="2"/>
          <c:order val="2"/>
          <c:tx>
            <c:v>Kermel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Results'!$Y$6:$Y$14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Results'!$AB$6:$AB$14</c:f>
              <c:numCache>
                <c:formatCode>General</c:formatCode>
                <c:ptCount val="9"/>
                <c:pt idx="0">
                  <c:v>0.2704</c:v>
                </c:pt>
                <c:pt idx="1">
                  <c:v>1.444</c:v>
                </c:pt>
                <c:pt idx="2">
                  <c:v>2.178</c:v>
                </c:pt>
                <c:pt idx="3">
                  <c:v>2.58133</c:v>
                </c:pt>
                <c:pt idx="4">
                  <c:v>2.25625</c:v>
                </c:pt>
                <c:pt idx="5">
                  <c:v>2.0</c:v>
                </c:pt>
                <c:pt idx="6">
                  <c:v>1.944</c:v>
                </c:pt>
                <c:pt idx="7">
                  <c:v>1.792</c:v>
                </c:pt>
                <c:pt idx="8">
                  <c:v>1.7405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4C1-4B0D-A8C9-BD362E08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810552"/>
        <c:axId val="2133127352"/>
      </c:scatterChart>
      <c:valAx>
        <c:axId val="213381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Resistance (M</a:t>
                </a: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3127352"/>
        <c:crosses val="autoZero"/>
        <c:crossBetween val="midCat"/>
        <c:majorUnit val="20.0"/>
        <c:minorUnit val="2.0"/>
      </c:valAx>
      <c:valAx>
        <c:axId val="2133127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Peak power (µW)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38105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Cotton</c:v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Results'!$I$6:$I$14</c:f>
              <c:numCache>
                <c:formatCode>General</c:formatCode>
                <c:ptCount val="9"/>
                <c:pt idx="0">
                  <c:v>1.05504</c:v>
                </c:pt>
                <c:pt idx="1">
                  <c:v>8.17517</c:v>
                </c:pt>
                <c:pt idx="2">
                  <c:v>10.7443</c:v>
                </c:pt>
                <c:pt idx="3">
                  <c:v>14.13399</c:v>
                </c:pt>
                <c:pt idx="4" formatCode="0.00E+00">
                  <c:v>14.0</c:v>
                </c:pt>
                <c:pt idx="5" formatCode="0.00E+00">
                  <c:v>13.0267</c:v>
                </c:pt>
                <c:pt idx="6">
                  <c:v>10.9205</c:v>
                </c:pt>
                <c:pt idx="7">
                  <c:v>9.62333</c:v>
                </c:pt>
                <c:pt idx="8">
                  <c:v>10.5784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AF2-4648-AE80-EBC743DC13B1}"/>
            </c:ext>
          </c:extLst>
        </c:ser>
        <c:ser>
          <c:idx val="1"/>
          <c:order val="1"/>
          <c:tx>
            <c:v>Polyester-cotton</c:v>
          </c:tx>
          <c:spPr>
            <a:ln w="1905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Results'!$T$6:$T$14</c:f>
              <c:numCache>
                <c:formatCode>General</c:formatCode>
                <c:ptCount val="9"/>
                <c:pt idx="0">
                  <c:v>1.507</c:v>
                </c:pt>
                <c:pt idx="1">
                  <c:v>8.0736</c:v>
                </c:pt>
                <c:pt idx="2">
                  <c:v>12.941</c:v>
                </c:pt>
                <c:pt idx="3">
                  <c:v>16.0</c:v>
                </c:pt>
                <c:pt idx="4">
                  <c:v>20.0</c:v>
                </c:pt>
                <c:pt idx="5">
                  <c:v>21.712</c:v>
                </c:pt>
                <c:pt idx="6">
                  <c:v>20.774</c:v>
                </c:pt>
                <c:pt idx="7">
                  <c:v>20.168</c:v>
                </c:pt>
                <c:pt idx="8">
                  <c:v>20.175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AF2-4648-AE80-EBC743DC13B1}"/>
            </c:ext>
          </c:extLst>
        </c:ser>
        <c:ser>
          <c:idx val="2"/>
          <c:order val="2"/>
          <c:tx>
            <c:v>Kermel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dash"/>
              </a:ln>
            </c:spPr>
          </c:marker>
          <c:xVal>
            <c:numRef>
              <c:f>'Compressive Results'!$Y$6:$Y$14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Results'!$AF$6:$AF$14</c:f>
              <c:numCache>
                <c:formatCode>General</c:formatCode>
                <c:ptCount val="9"/>
                <c:pt idx="0" formatCode="0.00E+00">
                  <c:v>1.91504</c:v>
                </c:pt>
                <c:pt idx="1">
                  <c:v>12.5376</c:v>
                </c:pt>
                <c:pt idx="2">
                  <c:v>21.2848</c:v>
                </c:pt>
                <c:pt idx="3">
                  <c:v>24.1712</c:v>
                </c:pt>
                <c:pt idx="4" formatCode="0.00E+00">
                  <c:v>31.0</c:v>
                </c:pt>
                <c:pt idx="5">
                  <c:v>34.472</c:v>
                </c:pt>
                <c:pt idx="6">
                  <c:v>33.168</c:v>
                </c:pt>
                <c:pt idx="7">
                  <c:v>32.4</c:v>
                </c:pt>
                <c:pt idx="8">
                  <c:v>32.3652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AF2-4648-AE80-EBC743DC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830680"/>
        <c:axId val="2133772936"/>
      </c:scatterChart>
      <c:valAx>
        <c:axId val="213383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Resistive load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3772936"/>
        <c:crosses val="autoZero"/>
        <c:crossBetween val="midCat"/>
        <c:majorUnit val="20.0"/>
        <c:minorUnit val="2.0"/>
      </c:valAx>
      <c:valAx>
        <c:axId val="2133772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Energy density Ep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(J/m3)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3383068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0578068004011"/>
          <c:y val="0.0589627905863816"/>
          <c:w val="0.804627501508575"/>
          <c:h val="0.854860823171984"/>
        </c:manualLayout>
      </c:layout>
      <c:scatterChart>
        <c:scatterStyle val="smoothMarker"/>
        <c:varyColors val="0"/>
        <c:ser>
          <c:idx val="0"/>
          <c:order val="0"/>
          <c:tx>
            <c:v>Peak voltage (0.2 wt% Ag + CIP)</c:v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'Compressive Results'!$Y$6:$Y$14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Results'!$N$6:$N$14</c:f>
              <c:numCache>
                <c:formatCode>General</c:formatCode>
                <c:ptCount val="9"/>
                <c:pt idx="0">
                  <c:v>0.42</c:v>
                </c:pt>
                <c:pt idx="1">
                  <c:v>3.0</c:v>
                </c:pt>
                <c:pt idx="2">
                  <c:v>5.2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9.6</c:v>
                </c:pt>
                <c:pt idx="7">
                  <c:v>10.2</c:v>
                </c:pt>
                <c:pt idx="8">
                  <c:v>10.2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3F0-4600-8BD5-9684FFA7A3EB}"/>
            </c:ext>
          </c:extLst>
        </c:ser>
        <c:ser>
          <c:idx val="1"/>
          <c:order val="1"/>
          <c:tx>
            <c:v>Peak voltage (original)</c:v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'Compressive Results'!$B$53:$B$61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Results'!$N$53:$N$61</c:f>
              <c:numCache>
                <c:formatCode>General</c:formatCode>
                <c:ptCount val="9"/>
                <c:pt idx="0">
                  <c:v>1.0</c:v>
                </c:pt>
                <c:pt idx="1">
                  <c:v>7.8</c:v>
                </c:pt>
                <c:pt idx="2">
                  <c:v>10.92</c:v>
                </c:pt>
                <c:pt idx="3">
                  <c:v>11.16</c:v>
                </c:pt>
                <c:pt idx="4">
                  <c:v>11.48</c:v>
                </c:pt>
                <c:pt idx="5">
                  <c:v>12.64</c:v>
                </c:pt>
                <c:pt idx="6">
                  <c:v>12.2</c:v>
                </c:pt>
                <c:pt idx="7">
                  <c:v>12.496</c:v>
                </c:pt>
                <c:pt idx="8">
                  <c:v>12.96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3F0-4600-8BD5-9684FFA7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743192"/>
        <c:axId val="-2142053768"/>
      </c:scatterChart>
      <c:scatterChart>
        <c:scatterStyle val="smoothMarker"/>
        <c:varyColors val="0"/>
        <c:ser>
          <c:idx val="2"/>
          <c:order val="2"/>
          <c:tx>
            <c:v>Power density (0.2 wt% Ag + CIP)</c:v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Results'!$Y$6:$Y$14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Results'!$Q$6:$Q$14</c:f>
              <c:numCache>
                <c:formatCode>General</c:formatCode>
                <c:ptCount val="9"/>
                <c:pt idx="0">
                  <c:v>17.6</c:v>
                </c:pt>
                <c:pt idx="1">
                  <c:v>90.0</c:v>
                </c:pt>
                <c:pt idx="2">
                  <c:v>135.0</c:v>
                </c:pt>
                <c:pt idx="3" formatCode="0.00E+00">
                  <c:v>163.0</c:v>
                </c:pt>
                <c:pt idx="4">
                  <c:v>160.0</c:v>
                </c:pt>
                <c:pt idx="5">
                  <c:v>162.0</c:v>
                </c:pt>
                <c:pt idx="6">
                  <c:v>154.0</c:v>
                </c:pt>
                <c:pt idx="7">
                  <c:v>149.0</c:v>
                </c:pt>
                <c:pt idx="8">
                  <c:v>130.0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3F0-4600-8BD5-9684FFA7A3EB}"/>
            </c:ext>
          </c:extLst>
        </c:ser>
        <c:ser>
          <c:idx val="3"/>
          <c:order val="3"/>
          <c:tx>
            <c:v>Power density (original)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Results'!$B$53:$B$61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Results'!$Q$53:$Q$63</c:f>
              <c:numCache>
                <c:formatCode>General</c:formatCode>
                <c:ptCount val="11"/>
                <c:pt idx="0">
                  <c:v>71.42857142857143</c:v>
                </c:pt>
                <c:pt idx="1">
                  <c:v>434.5714285714286</c:v>
                </c:pt>
                <c:pt idx="2">
                  <c:v>425.8800000000001</c:v>
                </c:pt>
                <c:pt idx="3">
                  <c:v>296.5371428571429</c:v>
                </c:pt>
                <c:pt idx="4">
                  <c:v>235.34</c:v>
                </c:pt>
                <c:pt idx="5">
                  <c:v>228.2422857142858</c:v>
                </c:pt>
                <c:pt idx="6">
                  <c:v>177.1904761904761</c:v>
                </c:pt>
                <c:pt idx="7">
                  <c:v>159.3367510204082</c:v>
                </c:pt>
                <c:pt idx="8">
                  <c:v>149.9657142857143</c:v>
                </c:pt>
                <c:pt idx="9">
                  <c:v>143.9579555555555</c:v>
                </c:pt>
                <c:pt idx="10">
                  <c:v>186.5325714285714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3F0-4600-8BD5-9684FFA7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138936"/>
        <c:axId val="2133795176"/>
      </c:scatterChart>
      <c:valAx>
        <c:axId val="213374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"/>
                    <a:cs typeface="Times"/>
                  </a:defRPr>
                </a:pPr>
                <a:r>
                  <a:rPr lang="en-US">
                    <a:latin typeface="Times"/>
                    <a:cs typeface="Times"/>
                  </a:rPr>
                  <a:t>Resistive load</a:t>
                </a:r>
                <a:r>
                  <a:rPr lang="en-US" baseline="0">
                    <a:latin typeface="Times"/>
                    <a:cs typeface="Times"/>
                  </a:rPr>
                  <a:t> (</a:t>
                </a:r>
                <a:r>
                  <a:rPr lang="en-US" sz="1000" b="1" i="0" u="none" strike="noStrike" baseline="0">
                    <a:effectLst/>
                    <a:latin typeface="Times"/>
                    <a:cs typeface="Times"/>
                  </a:rPr>
                  <a:t>MΩ</a:t>
                </a:r>
                <a:r>
                  <a:rPr lang="en-US" sz="1000" b="1" i="0" u="none" strike="noStrike" baseline="0">
                    <a:latin typeface="Times"/>
                    <a:cs typeface="Times"/>
                  </a:rPr>
                  <a:t>)</a:t>
                </a:r>
                <a:endParaRPr lang="en-US">
                  <a:latin typeface="Times"/>
                  <a:cs typeface="Times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"/>
                <a:cs typeface="Times"/>
              </a:defRPr>
            </a:pPr>
            <a:endParaRPr lang="en-US"/>
          </a:p>
        </c:txPr>
        <c:crossAx val="-2142053768"/>
        <c:crosses val="autoZero"/>
        <c:crossBetween val="midCat"/>
      </c:valAx>
      <c:valAx>
        <c:axId val="-2142053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"/>
                    <a:cs typeface="Times"/>
                  </a:defRPr>
                </a:pPr>
                <a:r>
                  <a:rPr lang="en-US">
                    <a:latin typeface="Times"/>
                    <a:cs typeface="Times"/>
                  </a:rPr>
                  <a:t>Output 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"/>
                <a:cs typeface="Times"/>
              </a:defRPr>
            </a:pPr>
            <a:endParaRPr lang="en-US"/>
          </a:p>
        </c:txPr>
        <c:crossAx val="2133743192"/>
        <c:crosses val="autoZero"/>
        <c:crossBetween val="midCat"/>
      </c:valAx>
      <c:valAx>
        <c:axId val="2133795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Times"/>
                    <a:cs typeface="Times"/>
                  </a:defRPr>
                </a:pPr>
                <a:r>
                  <a:rPr lang="en-US" sz="1000" b="1" i="0" u="none" strike="noStrike" baseline="0">
                    <a:effectLst/>
                  </a:rPr>
                  <a:t>Power Density (W/m</a:t>
                </a:r>
                <a:r>
                  <a:rPr lang="en-US" sz="1000" b="1" i="0" u="none" strike="noStrike" baseline="30000">
                    <a:effectLst/>
                  </a:rPr>
                  <a:t>3</a:t>
                </a:r>
                <a:r>
                  <a:rPr lang="en-US" sz="1000" b="1" i="0" u="none" strike="noStrike" baseline="0">
                    <a:effectLst/>
                  </a:rPr>
                  <a:t>)</a:t>
                </a:r>
                <a:endParaRPr lang="en-US">
                  <a:latin typeface="Times"/>
                  <a:cs typeface="Times"/>
                </a:endParaRPr>
              </a:p>
            </c:rich>
          </c:tx>
          <c:layout>
            <c:manualLayout>
              <c:xMode val="edge"/>
              <c:yMode val="edge"/>
              <c:x val="0.934489293233342"/>
              <c:y val="0.330465973945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"/>
                <a:cs typeface="Times"/>
              </a:defRPr>
            </a:pPr>
            <a:endParaRPr lang="en-US"/>
          </a:p>
        </c:txPr>
        <c:crossAx val="-2142138936"/>
        <c:crosses val="max"/>
        <c:crossBetween val="midCat"/>
      </c:valAx>
      <c:valAx>
        <c:axId val="-214213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37951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57709036779425"/>
          <c:y val="0.696136663905606"/>
          <c:w val="0.300782262133538"/>
          <c:h val="0.211122229029881"/>
        </c:manualLayout>
      </c:layout>
      <c:overlay val="0"/>
      <c:txPr>
        <a:bodyPr/>
        <a:lstStyle/>
        <a:p>
          <a:pPr>
            <a:defRPr sz="800">
              <a:latin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0.2 wt% Ag + CIP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Results'!$B$6:$B$14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Results'!$T$6:$T$14</c:f>
              <c:numCache>
                <c:formatCode>General</c:formatCode>
                <c:ptCount val="9"/>
                <c:pt idx="0">
                  <c:v>1.507</c:v>
                </c:pt>
                <c:pt idx="1">
                  <c:v>8.0736</c:v>
                </c:pt>
                <c:pt idx="2">
                  <c:v>12.941</c:v>
                </c:pt>
                <c:pt idx="3">
                  <c:v>16.0</c:v>
                </c:pt>
                <c:pt idx="4">
                  <c:v>20.0</c:v>
                </c:pt>
                <c:pt idx="5">
                  <c:v>21.712</c:v>
                </c:pt>
                <c:pt idx="6">
                  <c:v>20.774</c:v>
                </c:pt>
                <c:pt idx="7">
                  <c:v>20.168</c:v>
                </c:pt>
                <c:pt idx="8">
                  <c:v>20.175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02-4572-9CAB-612B011C40BF}"/>
            </c:ext>
          </c:extLst>
        </c:ser>
        <c:ser>
          <c:idx val="1"/>
          <c:order val="1"/>
          <c:tx>
            <c:v>Original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'Compressive Results'!$B$53:$B$61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'Compressive Results'!$T$53:$T$61</c:f>
              <c:numCache>
                <c:formatCode>General</c:formatCode>
                <c:ptCount val="9"/>
                <c:pt idx="0">
                  <c:v>1.295714285714286</c:v>
                </c:pt>
                <c:pt idx="1">
                  <c:v>8.241428571428571</c:v>
                </c:pt>
                <c:pt idx="2">
                  <c:v>12.14285714285714</c:v>
                </c:pt>
                <c:pt idx="3">
                  <c:v>11.84357142857143</c:v>
                </c:pt>
                <c:pt idx="4">
                  <c:v>11.00071428571429</c:v>
                </c:pt>
                <c:pt idx="5">
                  <c:v>10.86357142857143</c:v>
                </c:pt>
                <c:pt idx="6">
                  <c:v>10.17642857142857</c:v>
                </c:pt>
                <c:pt idx="7">
                  <c:v>9.562142857142857</c:v>
                </c:pt>
                <c:pt idx="8">
                  <c:v>9.437857142857144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702-4572-9CAB-612B011C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355880"/>
        <c:axId val="2133766744"/>
      </c:scatterChart>
      <c:valAx>
        <c:axId val="-214135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 panose="02020603050405020304" pitchFamily="18" charset="0"/>
                  </a:defRPr>
                </a:pPr>
                <a:r>
                  <a:rPr lang="en-GB">
                    <a:latin typeface="+mn-lt"/>
                    <a:cs typeface="Times New Roman" panose="02020603050405020304" pitchFamily="18" charset="0"/>
                  </a:rPr>
                  <a:t>Resistive load (M</a:t>
                </a:r>
                <a:r>
                  <a:rPr lang="el-GR">
                    <a:latin typeface="+mn-lt"/>
                    <a:cs typeface="Times New Roman" panose="02020603050405020304" pitchFamily="18" charset="0"/>
                  </a:rPr>
                  <a:t>Ω</a:t>
                </a:r>
                <a:r>
                  <a:rPr lang="en-GB">
                    <a:latin typeface="+mn-lt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 panose="02020603050405020304" pitchFamily="18" charset="0"/>
              </a:defRPr>
            </a:pPr>
            <a:endParaRPr lang="en-US"/>
          </a:p>
        </c:txPr>
        <c:crossAx val="2133766744"/>
        <c:crosses val="autoZero"/>
        <c:crossBetween val="midCat"/>
      </c:valAx>
      <c:valAx>
        <c:axId val="2133766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 panose="02020603050405020304" pitchFamily="18" charset="0"/>
                  </a:defRPr>
                </a:pPr>
                <a:r>
                  <a:rPr lang="en-GB">
                    <a:latin typeface="+mn-lt"/>
                    <a:cs typeface="Times New Roman" panose="02020603050405020304" pitchFamily="18" charset="0"/>
                  </a:rPr>
                  <a:t>J/m3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 panose="02020603050405020304" pitchFamily="18" charset="0"/>
              </a:defRPr>
            </a:pPr>
            <a:endParaRPr lang="en-US"/>
          </a:p>
        </c:txPr>
        <c:crossAx val="-21413558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00463312543745"/>
          <c:y val="0.549256059353017"/>
          <c:w val="0.200572648306495"/>
          <c:h val="0.186015484101236"/>
        </c:manualLayout>
      </c:layout>
      <c:overlay val="0"/>
      <c:txPr>
        <a:bodyPr/>
        <a:lstStyle/>
        <a:p>
          <a:pPr>
            <a:defRPr>
              <a:latin typeface="+mn-lt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'Compressive Results'!$B$75:$B$118</c:f>
              <c:numCache>
                <c:formatCode>General</c:formatCode>
                <c:ptCount val="44"/>
                <c:pt idx="0">
                  <c:v>0.0</c:v>
                </c:pt>
                <c:pt idx="1">
                  <c:v>0.00400000000000005</c:v>
                </c:pt>
                <c:pt idx="2">
                  <c:v>0.00800000000000005</c:v>
                </c:pt>
                <c:pt idx="3">
                  <c:v>0.0120000000000001</c:v>
                </c:pt>
                <c:pt idx="4">
                  <c:v>0.0160000000000001</c:v>
                </c:pt>
                <c:pt idx="5">
                  <c:v>0.0200000000000001</c:v>
                </c:pt>
                <c:pt idx="6">
                  <c:v>0.0240000000000001</c:v>
                </c:pt>
                <c:pt idx="7">
                  <c:v>0.0280000000000001</c:v>
                </c:pt>
                <c:pt idx="8">
                  <c:v>0.0320000000000001</c:v>
                </c:pt>
                <c:pt idx="9">
                  <c:v>0.0360000000000001</c:v>
                </c:pt>
                <c:pt idx="10">
                  <c:v>0.0400000000000001</c:v>
                </c:pt>
                <c:pt idx="11">
                  <c:v>0.0440000000000001</c:v>
                </c:pt>
                <c:pt idx="12">
                  <c:v>0.0480000000000001</c:v>
                </c:pt>
                <c:pt idx="13">
                  <c:v>0.0520000000000001</c:v>
                </c:pt>
                <c:pt idx="14">
                  <c:v>0.0560000000000001</c:v>
                </c:pt>
                <c:pt idx="15">
                  <c:v>0.0600000000000001</c:v>
                </c:pt>
                <c:pt idx="16">
                  <c:v>0.0640000000000001</c:v>
                </c:pt>
                <c:pt idx="17">
                  <c:v>0.0679999999999997</c:v>
                </c:pt>
                <c:pt idx="18">
                  <c:v>0.0719999999999997</c:v>
                </c:pt>
                <c:pt idx="19">
                  <c:v>0.0759999999999997</c:v>
                </c:pt>
                <c:pt idx="20">
                  <c:v>0.0799999999999997</c:v>
                </c:pt>
                <c:pt idx="21">
                  <c:v>0.0839999999999997</c:v>
                </c:pt>
                <c:pt idx="22">
                  <c:v>0.0879999999999997</c:v>
                </c:pt>
                <c:pt idx="23">
                  <c:v>0.0919999999999997</c:v>
                </c:pt>
                <c:pt idx="24">
                  <c:v>0.0959999999999997</c:v>
                </c:pt>
                <c:pt idx="25">
                  <c:v>0.0999999999999997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</c:v>
                </c:pt>
                <c:pt idx="34">
                  <c:v>0.136</c:v>
                </c:pt>
                <c:pt idx="35">
                  <c:v>0.14</c:v>
                </c:pt>
                <c:pt idx="36">
                  <c:v>0.144</c:v>
                </c:pt>
                <c:pt idx="37">
                  <c:v>0.148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</c:v>
                </c:pt>
                <c:pt idx="42">
                  <c:v>0.168</c:v>
                </c:pt>
                <c:pt idx="43">
                  <c:v>0.174</c:v>
                </c:pt>
              </c:numCache>
            </c:numRef>
          </c:xVal>
          <c:yVal>
            <c:numRef>
              <c:f>'Compressive Results'!$C$75:$C$118</c:f>
              <c:numCache>
                <c:formatCode>General</c:formatCode>
                <c:ptCount val="44"/>
                <c:pt idx="0">
                  <c:v>0.0</c:v>
                </c:pt>
                <c:pt idx="1">
                  <c:v>0.328</c:v>
                </c:pt>
                <c:pt idx="2">
                  <c:v>0.656</c:v>
                </c:pt>
                <c:pt idx="3">
                  <c:v>0.984</c:v>
                </c:pt>
                <c:pt idx="4">
                  <c:v>2.296</c:v>
                </c:pt>
                <c:pt idx="5">
                  <c:v>5.576</c:v>
                </c:pt>
                <c:pt idx="6">
                  <c:v>9.84</c:v>
                </c:pt>
                <c:pt idx="7">
                  <c:v>11.48</c:v>
                </c:pt>
                <c:pt idx="8">
                  <c:v>10.824</c:v>
                </c:pt>
                <c:pt idx="9">
                  <c:v>10.168</c:v>
                </c:pt>
                <c:pt idx="10">
                  <c:v>9.84</c:v>
                </c:pt>
                <c:pt idx="11">
                  <c:v>9.84</c:v>
                </c:pt>
                <c:pt idx="12">
                  <c:v>8.528</c:v>
                </c:pt>
                <c:pt idx="13">
                  <c:v>8.0</c:v>
                </c:pt>
                <c:pt idx="14">
                  <c:v>7.872</c:v>
                </c:pt>
                <c:pt idx="15">
                  <c:v>8.528</c:v>
                </c:pt>
                <c:pt idx="16">
                  <c:v>7.216</c:v>
                </c:pt>
                <c:pt idx="17">
                  <c:v>7.544</c:v>
                </c:pt>
                <c:pt idx="18">
                  <c:v>5.248</c:v>
                </c:pt>
                <c:pt idx="19">
                  <c:v>6.888</c:v>
                </c:pt>
                <c:pt idx="20">
                  <c:v>6.56</c:v>
                </c:pt>
                <c:pt idx="21">
                  <c:v>5.904</c:v>
                </c:pt>
                <c:pt idx="22">
                  <c:v>5.904</c:v>
                </c:pt>
                <c:pt idx="23">
                  <c:v>4.592</c:v>
                </c:pt>
                <c:pt idx="24">
                  <c:v>4.592</c:v>
                </c:pt>
                <c:pt idx="25">
                  <c:v>3.936</c:v>
                </c:pt>
                <c:pt idx="26">
                  <c:v>2.624</c:v>
                </c:pt>
                <c:pt idx="27">
                  <c:v>3.936</c:v>
                </c:pt>
                <c:pt idx="28">
                  <c:v>3.28</c:v>
                </c:pt>
                <c:pt idx="29">
                  <c:v>1.64</c:v>
                </c:pt>
                <c:pt idx="30">
                  <c:v>1.968</c:v>
                </c:pt>
                <c:pt idx="31">
                  <c:v>2.624</c:v>
                </c:pt>
                <c:pt idx="32">
                  <c:v>2.296</c:v>
                </c:pt>
                <c:pt idx="33">
                  <c:v>1.64</c:v>
                </c:pt>
                <c:pt idx="34">
                  <c:v>1.312</c:v>
                </c:pt>
                <c:pt idx="35">
                  <c:v>1.312</c:v>
                </c:pt>
                <c:pt idx="36">
                  <c:v>0.984</c:v>
                </c:pt>
                <c:pt idx="37">
                  <c:v>0.328</c:v>
                </c:pt>
                <c:pt idx="38">
                  <c:v>0.984</c:v>
                </c:pt>
                <c:pt idx="39">
                  <c:v>0.656</c:v>
                </c:pt>
                <c:pt idx="40">
                  <c:v>0.984</c:v>
                </c:pt>
                <c:pt idx="41">
                  <c:v>0.656</c:v>
                </c:pt>
                <c:pt idx="42">
                  <c:v>0.0</c:v>
                </c:pt>
              </c:numCache>
            </c:numRef>
          </c:yVal>
          <c:smooth val="1"/>
        </c:ser>
        <c:ser>
          <c:idx val="1"/>
          <c:order val="1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'Compressive Results'!$D$75:$D$223</c:f>
              <c:numCache>
                <c:formatCode>General</c:formatCode>
                <c:ptCount val="149"/>
                <c:pt idx="0">
                  <c:v>0.0</c:v>
                </c:pt>
                <c:pt idx="1">
                  <c:v>0.004</c:v>
                </c:pt>
                <c:pt idx="2">
                  <c:v>0.00800000000000001</c:v>
                </c:pt>
                <c:pt idx="3">
                  <c:v>0.012</c:v>
                </c:pt>
                <c:pt idx="4">
                  <c:v>0.016</c:v>
                </c:pt>
                <c:pt idx="5">
                  <c:v>0.02</c:v>
                </c:pt>
                <c:pt idx="6">
                  <c:v>0.024</c:v>
                </c:pt>
                <c:pt idx="7">
                  <c:v>0.028</c:v>
                </c:pt>
                <c:pt idx="8">
                  <c:v>0.032</c:v>
                </c:pt>
                <c:pt idx="9">
                  <c:v>0.036</c:v>
                </c:pt>
                <c:pt idx="10">
                  <c:v>0.04</c:v>
                </c:pt>
                <c:pt idx="11">
                  <c:v>0.044</c:v>
                </c:pt>
                <c:pt idx="12">
                  <c:v>0.048</c:v>
                </c:pt>
                <c:pt idx="13">
                  <c:v>0.052</c:v>
                </c:pt>
                <c:pt idx="14">
                  <c:v>0.056</c:v>
                </c:pt>
                <c:pt idx="15">
                  <c:v>0.06</c:v>
                </c:pt>
                <c:pt idx="16">
                  <c:v>0.064</c:v>
                </c:pt>
                <c:pt idx="17">
                  <c:v>0.068</c:v>
                </c:pt>
                <c:pt idx="18">
                  <c:v>0.0720000000000001</c:v>
                </c:pt>
                <c:pt idx="19">
                  <c:v>0.0760000000000001</c:v>
                </c:pt>
                <c:pt idx="20">
                  <c:v>0.0800000000000001</c:v>
                </c:pt>
                <c:pt idx="21">
                  <c:v>0.0840000000000001</c:v>
                </c:pt>
                <c:pt idx="22">
                  <c:v>0.0880000000000001</c:v>
                </c:pt>
                <c:pt idx="23">
                  <c:v>0.0920000000000001</c:v>
                </c:pt>
                <c:pt idx="24">
                  <c:v>0.0960000000000001</c:v>
                </c:pt>
                <c:pt idx="25">
                  <c:v>0.1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</c:v>
                </c:pt>
                <c:pt idx="34">
                  <c:v>0.136</c:v>
                </c:pt>
                <c:pt idx="35">
                  <c:v>0.14</c:v>
                </c:pt>
                <c:pt idx="36">
                  <c:v>0.144</c:v>
                </c:pt>
                <c:pt idx="37">
                  <c:v>0.148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</c:v>
                </c:pt>
                <c:pt idx="42">
                  <c:v>0.168</c:v>
                </c:pt>
                <c:pt idx="43">
                  <c:v>0.172</c:v>
                </c:pt>
                <c:pt idx="44">
                  <c:v>0.176</c:v>
                </c:pt>
                <c:pt idx="45">
                  <c:v>0.18</c:v>
                </c:pt>
                <c:pt idx="46">
                  <c:v>0.184</c:v>
                </c:pt>
                <c:pt idx="47">
                  <c:v>0.188</c:v>
                </c:pt>
                <c:pt idx="48">
                  <c:v>0.192</c:v>
                </c:pt>
                <c:pt idx="49">
                  <c:v>0.196</c:v>
                </c:pt>
                <c:pt idx="50">
                  <c:v>0.2</c:v>
                </c:pt>
                <c:pt idx="51">
                  <c:v>0.204</c:v>
                </c:pt>
                <c:pt idx="52">
                  <c:v>0.208</c:v>
                </c:pt>
                <c:pt idx="53">
                  <c:v>0.212</c:v>
                </c:pt>
                <c:pt idx="54">
                  <c:v>0.216</c:v>
                </c:pt>
                <c:pt idx="55">
                  <c:v>0.22</c:v>
                </c:pt>
                <c:pt idx="56">
                  <c:v>0.224</c:v>
                </c:pt>
                <c:pt idx="57">
                  <c:v>0.228</c:v>
                </c:pt>
                <c:pt idx="58">
                  <c:v>0.232</c:v>
                </c:pt>
                <c:pt idx="59">
                  <c:v>0.236</c:v>
                </c:pt>
                <c:pt idx="60">
                  <c:v>0.24</c:v>
                </c:pt>
                <c:pt idx="61">
                  <c:v>0.244</c:v>
                </c:pt>
                <c:pt idx="62">
                  <c:v>0.248</c:v>
                </c:pt>
                <c:pt idx="63">
                  <c:v>0.252</c:v>
                </c:pt>
                <c:pt idx="64">
                  <c:v>0.256</c:v>
                </c:pt>
                <c:pt idx="65">
                  <c:v>0.26</c:v>
                </c:pt>
                <c:pt idx="66">
                  <c:v>0.264</c:v>
                </c:pt>
                <c:pt idx="67">
                  <c:v>0.268</c:v>
                </c:pt>
                <c:pt idx="68">
                  <c:v>0.272</c:v>
                </c:pt>
                <c:pt idx="69">
                  <c:v>0.276</c:v>
                </c:pt>
                <c:pt idx="70">
                  <c:v>0.28</c:v>
                </c:pt>
                <c:pt idx="71">
                  <c:v>0.284</c:v>
                </c:pt>
                <c:pt idx="72">
                  <c:v>0.288</c:v>
                </c:pt>
                <c:pt idx="73">
                  <c:v>0.292</c:v>
                </c:pt>
                <c:pt idx="74">
                  <c:v>0.296</c:v>
                </c:pt>
                <c:pt idx="75">
                  <c:v>0.3</c:v>
                </c:pt>
                <c:pt idx="76">
                  <c:v>0.304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</c:v>
                </c:pt>
                <c:pt idx="82">
                  <c:v>0.328</c:v>
                </c:pt>
                <c:pt idx="83">
                  <c:v>0.332</c:v>
                </c:pt>
                <c:pt idx="84">
                  <c:v>0.336</c:v>
                </c:pt>
                <c:pt idx="85">
                  <c:v>0.34</c:v>
                </c:pt>
                <c:pt idx="86">
                  <c:v>0.344</c:v>
                </c:pt>
                <c:pt idx="87">
                  <c:v>0.348</c:v>
                </c:pt>
                <c:pt idx="88">
                  <c:v>0.352</c:v>
                </c:pt>
                <c:pt idx="89">
                  <c:v>0.356</c:v>
                </c:pt>
                <c:pt idx="90">
                  <c:v>0.36</c:v>
                </c:pt>
                <c:pt idx="91">
                  <c:v>0.364</c:v>
                </c:pt>
                <c:pt idx="92">
                  <c:v>0.368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</c:v>
                </c:pt>
                <c:pt idx="97">
                  <c:v>0.388</c:v>
                </c:pt>
                <c:pt idx="98">
                  <c:v>0.392</c:v>
                </c:pt>
                <c:pt idx="99">
                  <c:v>0.396</c:v>
                </c:pt>
                <c:pt idx="100">
                  <c:v>0.4</c:v>
                </c:pt>
                <c:pt idx="101">
                  <c:v>0.404</c:v>
                </c:pt>
                <c:pt idx="102">
                  <c:v>0.408</c:v>
                </c:pt>
                <c:pt idx="103">
                  <c:v>0.412</c:v>
                </c:pt>
                <c:pt idx="104">
                  <c:v>0.416</c:v>
                </c:pt>
                <c:pt idx="105">
                  <c:v>0.42</c:v>
                </c:pt>
                <c:pt idx="106">
                  <c:v>0.424</c:v>
                </c:pt>
                <c:pt idx="107">
                  <c:v>0.428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</c:v>
                </c:pt>
                <c:pt idx="112">
                  <c:v>0.448</c:v>
                </c:pt>
                <c:pt idx="113">
                  <c:v>0.452</c:v>
                </c:pt>
                <c:pt idx="114">
                  <c:v>0.456</c:v>
                </c:pt>
                <c:pt idx="115">
                  <c:v>0.46</c:v>
                </c:pt>
                <c:pt idx="116">
                  <c:v>0.464</c:v>
                </c:pt>
                <c:pt idx="117">
                  <c:v>0.468</c:v>
                </c:pt>
                <c:pt idx="118">
                  <c:v>0.472</c:v>
                </c:pt>
                <c:pt idx="119">
                  <c:v>0.476</c:v>
                </c:pt>
                <c:pt idx="120">
                  <c:v>0.48</c:v>
                </c:pt>
                <c:pt idx="121">
                  <c:v>0.484</c:v>
                </c:pt>
                <c:pt idx="122">
                  <c:v>0.488</c:v>
                </c:pt>
                <c:pt idx="123">
                  <c:v>0.492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</c:v>
                </c:pt>
                <c:pt idx="128">
                  <c:v>0.512</c:v>
                </c:pt>
                <c:pt idx="129">
                  <c:v>0.516</c:v>
                </c:pt>
                <c:pt idx="130">
                  <c:v>0.52</c:v>
                </c:pt>
                <c:pt idx="131">
                  <c:v>0.524</c:v>
                </c:pt>
                <c:pt idx="132">
                  <c:v>0.528</c:v>
                </c:pt>
                <c:pt idx="133">
                  <c:v>0.532</c:v>
                </c:pt>
                <c:pt idx="134">
                  <c:v>0.536</c:v>
                </c:pt>
                <c:pt idx="135">
                  <c:v>0.54</c:v>
                </c:pt>
                <c:pt idx="136">
                  <c:v>0.544</c:v>
                </c:pt>
                <c:pt idx="137">
                  <c:v>0.548</c:v>
                </c:pt>
                <c:pt idx="138">
                  <c:v>0.552</c:v>
                </c:pt>
                <c:pt idx="139">
                  <c:v>0.556</c:v>
                </c:pt>
                <c:pt idx="140">
                  <c:v>0.56</c:v>
                </c:pt>
                <c:pt idx="141">
                  <c:v>0.564</c:v>
                </c:pt>
                <c:pt idx="142">
                  <c:v>0.568</c:v>
                </c:pt>
                <c:pt idx="143">
                  <c:v>0.572</c:v>
                </c:pt>
                <c:pt idx="144">
                  <c:v>0.576</c:v>
                </c:pt>
                <c:pt idx="145">
                  <c:v>0.58</c:v>
                </c:pt>
                <c:pt idx="146">
                  <c:v>0.584</c:v>
                </c:pt>
                <c:pt idx="147">
                  <c:v>0.588</c:v>
                </c:pt>
                <c:pt idx="148">
                  <c:v>0.592</c:v>
                </c:pt>
              </c:numCache>
            </c:numRef>
          </c:xVal>
          <c:yVal>
            <c:numRef>
              <c:f>'Compressive Results'!$E$75:$E$223</c:f>
              <c:numCache>
                <c:formatCode>General</c:formatCode>
                <c:ptCount val="1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2.4</c:v>
                </c:pt>
                <c:pt idx="4">
                  <c:v>2.4</c:v>
                </c:pt>
                <c:pt idx="5">
                  <c:v>4.0</c:v>
                </c:pt>
                <c:pt idx="6">
                  <c:v>3.2</c:v>
                </c:pt>
                <c:pt idx="7">
                  <c:v>4.8</c:v>
                </c:pt>
                <c:pt idx="8">
                  <c:v>4.8</c:v>
                </c:pt>
                <c:pt idx="9">
                  <c:v>5.6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7.199999999999999</c:v>
                </c:pt>
                <c:pt idx="14">
                  <c:v>7.199999999999999</c:v>
                </c:pt>
                <c:pt idx="15">
                  <c:v>7.199999999999999</c:v>
                </c:pt>
                <c:pt idx="16">
                  <c:v>8.0</c:v>
                </c:pt>
                <c:pt idx="17">
                  <c:v>8.0</c:v>
                </c:pt>
                <c:pt idx="18">
                  <c:v>8.0</c:v>
                </c:pt>
                <c:pt idx="19">
                  <c:v>8.0</c:v>
                </c:pt>
                <c:pt idx="20">
                  <c:v>8.0</c:v>
                </c:pt>
                <c:pt idx="21">
                  <c:v>8.0</c:v>
                </c:pt>
                <c:pt idx="22">
                  <c:v>7.199999999999999</c:v>
                </c:pt>
                <c:pt idx="23">
                  <c:v>7.199999999999999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5.6</c:v>
                </c:pt>
                <c:pt idx="29">
                  <c:v>6.4</c:v>
                </c:pt>
                <c:pt idx="30">
                  <c:v>5.6</c:v>
                </c:pt>
                <c:pt idx="31">
                  <c:v>5.6</c:v>
                </c:pt>
                <c:pt idx="32">
                  <c:v>5.6</c:v>
                </c:pt>
                <c:pt idx="33">
                  <c:v>5.6</c:v>
                </c:pt>
                <c:pt idx="34">
                  <c:v>4.8</c:v>
                </c:pt>
                <c:pt idx="35">
                  <c:v>4.8</c:v>
                </c:pt>
                <c:pt idx="36">
                  <c:v>4.8</c:v>
                </c:pt>
                <c:pt idx="37">
                  <c:v>4.8</c:v>
                </c:pt>
                <c:pt idx="38">
                  <c:v>4.8</c:v>
                </c:pt>
                <c:pt idx="39">
                  <c:v>4.0</c:v>
                </c:pt>
                <c:pt idx="40">
                  <c:v>4.8</c:v>
                </c:pt>
                <c:pt idx="41">
                  <c:v>4.0</c:v>
                </c:pt>
                <c:pt idx="42">
                  <c:v>4.8</c:v>
                </c:pt>
                <c:pt idx="43">
                  <c:v>4.8</c:v>
                </c:pt>
                <c:pt idx="44">
                  <c:v>4.0</c:v>
                </c:pt>
                <c:pt idx="45">
                  <c:v>4.0</c:v>
                </c:pt>
                <c:pt idx="46">
                  <c:v>4.0</c:v>
                </c:pt>
                <c:pt idx="47">
                  <c:v>4.0</c:v>
                </c:pt>
                <c:pt idx="48">
                  <c:v>4.0</c:v>
                </c:pt>
                <c:pt idx="49">
                  <c:v>4.0</c:v>
                </c:pt>
                <c:pt idx="50">
                  <c:v>4.0</c:v>
                </c:pt>
                <c:pt idx="51">
                  <c:v>3.2</c:v>
                </c:pt>
                <c:pt idx="52">
                  <c:v>4.0</c:v>
                </c:pt>
                <c:pt idx="53">
                  <c:v>4.0</c:v>
                </c:pt>
                <c:pt idx="54">
                  <c:v>3.2</c:v>
                </c:pt>
                <c:pt idx="55">
                  <c:v>3.2</c:v>
                </c:pt>
                <c:pt idx="56">
                  <c:v>3.2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2.4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3.2</c:v>
                </c:pt>
                <c:pt idx="66">
                  <c:v>3.2</c:v>
                </c:pt>
                <c:pt idx="67">
                  <c:v>2.4</c:v>
                </c:pt>
                <c:pt idx="68">
                  <c:v>2.4</c:v>
                </c:pt>
                <c:pt idx="69">
                  <c:v>3.1</c:v>
                </c:pt>
                <c:pt idx="70">
                  <c:v>3.0</c:v>
                </c:pt>
                <c:pt idx="71">
                  <c:v>3.2</c:v>
                </c:pt>
                <c:pt idx="72">
                  <c:v>3.2</c:v>
                </c:pt>
                <c:pt idx="73">
                  <c:v>3.2</c:v>
                </c:pt>
                <c:pt idx="74">
                  <c:v>3.2</c:v>
                </c:pt>
                <c:pt idx="75">
                  <c:v>3.0</c:v>
                </c:pt>
                <c:pt idx="76">
                  <c:v>3.2</c:v>
                </c:pt>
                <c:pt idx="77">
                  <c:v>3.1</c:v>
                </c:pt>
                <c:pt idx="78">
                  <c:v>3.2</c:v>
                </c:pt>
                <c:pt idx="79">
                  <c:v>3.0</c:v>
                </c:pt>
                <c:pt idx="80">
                  <c:v>2.9</c:v>
                </c:pt>
                <c:pt idx="81">
                  <c:v>2.8</c:v>
                </c:pt>
                <c:pt idx="82">
                  <c:v>2.85</c:v>
                </c:pt>
                <c:pt idx="83">
                  <c:v>2.7</c:v>
                </c:pt>
                <c:pt idx="84">
                  <c:v>2.6</c:v>
                </c:pt>
                <c:pt idx="85">
                  <c:v>2.4</c:v>
                </c:pt>
                <c:pt idx="86">
                  <c:v>2.4</c:v>
                </c:pt>
                <c:pt idx="87">
                  <c:v>2.4</c:v>
                </c:pt>
                <c:pt idx="88">
                  <c:v>3.0</c:v>
                </c:pt>
                <c:pt idx="89">
                  <c:v>2.4</c:v>
                </c:pt>
                <c:pt idx="90">
                  <c:v>2.4</c:v>
                </c:pt>
                <c:pt idx="91">
                  <c:v>2.3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  <c:pt idx="97">
                  <c:v>2.6</c:v>
                </c:pt>
                <c:pt idx="98">
                  <c:v>2.4</c:v>
                </c:pt>
                <c:pt idx="99">
                  <c:v>2.4</c:v>
                </c:pt>
                <c:pt idx="100">
                  <c:v>2.4</c:v>
                </c:pt>
                <c:pt idx="101">
                  <c:v>2.4</c:v>
                </c:pt>
                <c:pt idx="102">
                  <c:v>2.1</c:v>
                </c:pt>
                <c:pt idx="103">
                  <c:v>1.9</c:v>
                </c:pt>
                <c:pt idx="104">
                  <c:v>1.8</c:v>
                </c:pt>
                <c:pt idx="105">
                  <c:v>1.7</c:v>
                </c:pt>
                <c:pt idx="106">
                  <c:v>1.6</c:v>
                </c:pt>
                <c:pt idx="107">
                  <c:v>2.0</c:v>
                </c:pt>
                <c:pt idx="108">
                  <c:v>2.4</c:v>
                </c:pt>
                <c:pt idx="109">
                  <c:v>1.6</c:v>
                </c:pt>
                <c:pt idx="110">
                  <c:v>1.6</c:v>
                </c:pt>
                <c:pt idx="111">
                  <c:v>1.4</c:v>
                </c:pt>
                <c:pt idx="112">
                  <c:v>1.2</c:v>
                </c:pt>
                <c:pt idx="113">
                  <c:v>1.2</c:v>
                </c:pt>
                <c:pt idx="114">
                  <c:v>1.1</c:v>
                </c:pt>
                <c:pt idx="115">
                  <c:v>1.1</c:v>
                </c:pt>
                <c:pt idx="116">
                  <c:v>1.2</c:v>
                </c:pt>
                <c:pt idx="117">
                  <c:v>1.4</c:v>
                </c:pt>
                <c:pt idx="118">
                  <c:v>1.1</c:v>
                </c:pt>
                <c:pt idx="119">
                  <c:v>1.1</c:v>
                </c:pt>
                <c:pt idx="120">
                  <c:v>1.0</c:v>
                </c:pt>
                <c:pt idx="121">
                  <c:v>1.1</c:v>
                </c:pt>
                <c:pt idx="122">
                  <c:v>1.1</c:v>
                </c:pt>
                <c:pt idx="123">
                  <c:v>1.4</c:v>
                </c:pt>
                <c:pt idx="124">
                  <c:v>1.3</c:v>
                </c:pt>
                <c:pt idx="125">
                  <c:v>1.4</c:v>
                </c:pt>
                <c:pt idx="126">
                  <c:v>1.2</c:v>
                </c:pt>
                <c:pt idx="127">
                  <c:v>1.2</c:v>
                </c:pt>
                <c:pt idx="128">
                  <c:v>1.4</c:v>
                </c:pt>
                <c:pt idx="129">
                  <c:v>1.3</c:v>
                </c:pt>
                <c:pt idx="130">
                  <c:v>1.4</c:v>
                </c:pt>
                <c:pt idx="131">
                  <c:v>1.1</c:v>
                </c:pt>
                <c:pt idx="132">
                  <c:v>1.1</c:v>
                </c:pt>
                <c:pt idx="133">
                  <c:v>1.1</c:v>
                </c:pt>
                <c:pt idx="134">
                  <c:v>1.1</c:v>
                </c:pt>
                <c:pt idx="135">
                  <c:v>1.1</c:v>
                </c:pt>
                <c:pt idx="136">
                  <c:v>0.8</c:v>
                </c:pt>
                <c:pt idx="137">
                  <c:v>0.9</c:v>
                </c:pt>
                <c:pt idx="138">
                  <c:v>0.9</c:v>
                </c:pt>
                <c:pt idx="139">
                  <c:v>1.0</c:v>
                </c:pt>
                <c:pt idx="140">
                  <c:v>1.0</c:v>
                </c:pt>
                <c:pt idx="141">
                  <c:v>1.6</c:v>
                </c:pt>
                <c:pt idx="142">
                  <c:v>1.6</c:v>
                </c:pt>
                <c:pt idx="143">
                  <c:v>0.8</c:v>
                </c:pt>
                <c:pt idx="144">
                  <c:v>0.8</c:v>
                </c:pt>
                <c:pt idx="145">
                  <c:v>0.0</c:v>
                </c:pt>
                <c:pt idx="146">
                  <c:v>0.0</c:v>
                </c:pt>
                <c:pt idx="147">
                  <c:v>-0.8</c:v>
                </c:pt>
                <c:pt idx="148">
                  <c:v>-0.8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841928"/>
        <c:axId val="2132917256"/>
      </c:scatterChart>
      <c:valAx>
        <c:axId val="213284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/>
                  </a:defRPr>
                </a:pPr>
                <a:r>
                  <a:rPr lang="en-US">
                    <a:latin typeface="+mn-lt"/>
                    <a:cs typeface="Times New Roman"/>
                  </a:rPr>
                  <a:t>Time (sec)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/>
              </a:defRPr>
            </a:pPr>
            <a:endParaRPr lang="en-US"/>
          </a:p>
        </c:txPr>
        <c:crossAx val="2132917256"/>
        <c:crosses val="autoZero"/>
        <c:crossBetween val="midCat"/>
      </c:valAx>
      <c:valAx>
        <c:axId val="2132917256"/>
        <c:scaling>
          <c:orientation val="minMax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/>
                  </a:defRPr>
                </a:pPr>
                <a:r>
                  <a:rPr lang="en-US">
                    <a:latin typeface="+mn-lt"/>
                    <a:cs typeface="Times New Roman"/>
                  </a:rPr>
                  <a:t>Output 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/>
              </a:defRPr>
            </a:pPr>
            <a:endParaRPr lang="en-US"/>
          </a:p>
        </c:txPr>
        <c:crossAx val="21328419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47135077788"/>
          <c:y val="0.0601851851851852"/>
          <c:w val="0.777428537408152"/>
          <c:h val="0.753854174451044"/>
        </c:manualLayout>
      </c:layout>
      <c:scatterChart>
        <c:scatterStyle val="smoothMarker"/>
        <c:varyColors val="0"/>
        <c:ser>
          <c:idx val="0"/>
          <c:order val="0"/>
          <c:tx>
            <c:v>Open-circuit voltage </c:v>
          </c:tx>
          <c:spPr>
            <a:ln w="19050"/>
          </c:spPr>
          <c:marker>
            <c:symbol val="none"/>
          </c:marker>
          <c:xVal>
            <c:numRef>
              <c:f>'Compressive Results'!$AK$3:$AK$144</c:f>
              <c:numCache>
                <c:formatCode>General</c:formatCode>
                <c:ptCount val="142"/>
                <c:pt idx="0">
                  <c:v>0.00400000000000045</c:v>
                </c:pt>
                <c:pt idx="1">
                  <c:v>0.00800000000000001</c:v>
                </c:pt>
                <c:pt idx="2">
                  <c:v>0.0120000000000005</c:v>
                </c:pt>
                <c:pt idx="3">
                  <c:v>0.016</c:v>
                </c:pt>
                <c:pt idx="4">
                  <c:v>0.0200000000000005</c:v>
                </c:pt>
                <c:pt idx="5">
                  <c:v>0.024</c:v>
                </c:pt>
                <c:pt idx="6">
                  <c:v>0.0280000000000005</c:v>
                </c:pt>
                <c:pt idx="7">
                  <c:v>0.032</c:v>
                </c:pt>
                <c:pt idx="8">
                  <c:v>0.0360000000000005</c:v>
                </c:pt>
                <c:pt idx="9">
                  <c:v>0.04</c:v>
                </c:pt>
                <c:pt idx="10">
                  <c:v>0.0440000000000005</c:v>
                </c:pt>
                <c:pt idx="11">
                  <c:v>0.048</c:v>
                </c:pt>
                <c:pt idx="12">
                  <c:v>0.0520000000000005</c:v>
                </c:pt>
                <c:pt idx="13">
                  <c:v>0.056</c:v>
                </c:pt>
                <c:pt idx="14">
                  <c:v>0.0600000000000005</c:v>
                </c:pt>
                <c:pt idx="15">
                  <c:v>0.064</c:v>
                </c:pt>
                <c:pt idx="16">
                  <c:v>0.0680000000000005</c:v>
                </c:pt>
                <c:pt idx="17">
                  <c:v>0.0720000000000001</c:v>
                </c:pt>
                <c:pt idx="18">
                  <c:v>0.0760000000000005</c:v>
                </c:pt>
                <c:pt idx="19">
                  <c:v>0.0800000000000001</c:v>
                </c:pt>
                <c:pt idx="20">
                  <c:v>0.0840000000000005</c:v>
                </c:pt>
                <c:pt idx="21">
                  <c:v>0.0880000000000001</c:v>
                </c:pt>
                <c:pt idx="22">
                  <c:v>0.0920000000000005</c:v>
                </c:pt>
                <c:pt idx="23">
                  <c:v>0.0960000000000001</c:v>
                </c:pt>
                <c:pt idx="24">
                  <c:v>0.100000000000001</c:v>
                </c:pt>
                <c:pt idx="25">
                  <c:v>0.104</c:v>
                </c:pt>
                <c:pt idx="26">
                  <c:v>0.108000000000001</c:v>
                </c:pt>
                <c:pt idx="27">
                  <c:v>0.112</c:v>
                </c:pt>
                <c:pt idx="28">
                  <c:v>0.116000000000001</c:v>
                </c:pt>
                <c:pt idx="29">
                  <c:v>0.12</c:v>
                </c:pt>
                <c:pt idx="30">
                  <c:v>0.124000000000001</c:v>
                </c:pt>
                <c:pt idx="31">
                  <c:v>0.128</c:v>
                </c:pt>
                <c:pt idx="32">
                  <c:v>0.132000000000001</c:v>
                </c:pt>
                <c:pt idx="33">
                  <c:v>0.136</c:v>
                </c:pt>
                <c:pt idx="34">
                  <c:v>0.140000000000001</c:v>
                </c:pt>
                <c:pt idx="35">
                  <c:v>0.144</c:v>
                </c:pt>
                <c:pt idx="36">
                  <c:v>0.148000000000001</c:v>
                </c:pt>
                <c:pt idx="37">
                  <c:v>0.152</c:v>
                </c:pt>
                <c:pt idx="38">
                  <c:v>0.156000000000001</c:v>
                </c:pt>
                <c:pt idx="39">
                  <c:v>0.16</c:v>
                </c:pt>
                <c:pt idx="40">
                  <c:v>0.164000000000001</c:v>
                </c:pt>
                <c:pt idx="41">
                  <c:v>0.168</c:v>
                </c:pt>
                <c:pt idx="42">
                  <c:v>0.172000000000001</c:v>
                </c:pt>
                <c:pt idx="43">
                  <c:v>0.176</c:v>
                </c:pt>
                <c:pt idx="44">
                  <c:v>0.180000000000001</c:v>
                </c:pt>
                <c:pt idx="45">
                  <c:v>0.184</c:v>
                </c:pt>
                <c:pt idx="46">
                  <c:v>0.188000000000001</c:v>
                </c:pt>
                <c:pt idx="47">
                  <c:v>0.192</c:v>
                </c:pt>
                <c:pt idx="48">
                  <c:v>0.196000000000001</c:v>
                </c:pt>
                <c:pt idx="49">
                  <c:v>0.2</c:v>
                </c:pt>
                <c:pt idx="50">
                  <c:v>0.204000000000001</c:v>
                </c:pt>
                <c:pt idx="51">
                  <c:v>0.208</c:v>
                </c:pt>
                <c:pt idx="52">
                  <c:v>0.212000000000001</c:v>
                </c:pt>
                <c:pt idx="53">
                  <c:v>0.216</c:v>
                </c:pt>
                <c:pt idx="54">
                  <c:v>0.220000000000001</c:v>
                </c:pt>
                <c:pt idx="55">
                  <c:v>0.224</c:v>
                </c:pt>
                <c:pt idx="56">
                  <c:v>0.228000000000001</c:v>
                </c:pt>
                <c:pt idx="57">
                  <c:v>0.232</c:v>
                </c:pt>
                <c:pt idx="58">
                  <c:v>0.236000000000001</c:v>
                </c:pt>
                <c:pt idx="59">
                  <c:v>0.24</c:v>
                </c:pt>
                <c:pt idx="60">
                  <c:v>0.244000000000001</c:v>
                </c:pt>
                <c:pt idx="61">
                  <c:v>0.248</c:v>
                </c:pt>
                <c:pt idx="62">
                  <c:v>0.252000000000001</c:v>
                </c:pt>
                <c:pt idx="63">
                  <c:v>0.256</c:v>
                </c:pt>
                <c:pt idx="64">
                  <c:v>0.260000000000001</c:v>
                </c:pt>
                <c:pt idx="65">
                  <c:v>0.264</c:v>
                </c:pt>
                <c:pt idx="66">
                  <c:v>0.268000000000001</c:v>
                </c:pt>
                <c:pt idx="67">
                  <c:v>0.272</c:v>
                </c:pt>
                <c:pt idx="68">
                  <c:v>0.276000000000001</c:v>
                </c:pt>
                <c:pt idx="69">
                  <c:v>0.28</c:v>
                </c:pt>
                <c:pt idx="70">
                  <c:v>0.284000000000001</c:v>
                </c:pt>
                <c:pt idx="71">
                  <c:v>0.288</c:v>
                </c:pt>
                <c:pt idx="72">
                  <c:v>0.292000000000001</c:v>
                </c:pt>
                <c:pt idx="73">
                  <c:v>0.296</c:v>
                </c:pt>
                <c:pt idx="74">
                  <c:v>0.300000000000001</c:v>
                </c:pt>
                <c:pt idx="75">
                  <c:v>0.304</c:v>
                </c:pt>
                <c:pt idx="76">
                  <c:v>0.308000000000001</c:v>
                </c:pt>
                <c:pt idx="77">
                  <c:v>0.312</c:v>
                </c:pt>
                <c:pt idx="78">
                  <c:v>0.316000000000001</c:v>
                </c:pt>
                <c:pt idx="79">
                  <c:v>0.32</c:v>
                </c:pt>
                <c:pt idx="80">
                  <c:v>0.324000000000001</c:v>
                </c:pt>
                <c:pt idx="81">
                  <c:v>0.328</c:v>
                </c:pt>
                <c:pt idx="82">
                  <c:v>0.332000000000001</c:v>
                </c:pt>
                <c:pt idx="83">
                  <c:v>0.336</c:v>
                </c:pt>
                <c:pt idx="84">
                  <c:v>0.340000000000001</c:v>
                </c:pt>
                <c:pt idx="85">
                  <c:v>0.344</c:v>
                </c:pt>
                <c:pt idx="86">
                  <c:v>0.348000000000001</c:v>
                </c:pt>
                <c:pt idx="87">
                  <c:v>0.352</c:v>
                </c:pt>
                <c:pt idx="88">
                  <c:v>0.356000000000001</c:v>
                </c:pt>
                <c:pt idx="89">
                  <c:v>0.36</c:v>
                </c:pt>
                <c:pt idx="90">
                  <c:v>0.364000000000001</c:v>
                </c:pt>
                <c:pt idx="91">
                  <c:v>0.368</c:v>
                </c:pt>
                <c:pt idx="92">
                  <c:v>0.372000000000001</c:v>
                </c:pt>
                <c:pt idx="93">
                  <c:v>0.376</c:v>
                </c:pt>
                <c:pt idx="94">
                  <c:v>0.380000000000001</c:v>
                </c:pt>
                <c:pt idx="95">
                  <c:v>0.384</c:v>
                </c:pt>
                <c:pt idx="96">
                  <c:v>0.388000000000001</c:v>
                </c:pt>
                <c:pt idx="97">
                  <c:v>0.392</c:v>
                </c:pt>
                <c:pt idx="98">
                  <c:v>0.396000000000001</c:v>
                </c:pt>
                <c:pt idx="99">
                  <c:v>0.4</c:v>
                </c:pt>
                <c:pt idx="100">
                  <c:v>0.404000000000001</c:v>
                </c:pt>
                <c:pt idx="101">
                  <c:v>0.408</c:v>
                </c:pt>
                <c:pt idx="102">
                  <c:v>0.412000000000001</c:v>
                </c:pt>
                <c:pt idx="103">
                  <c:v>0.416</c:v>
                </c:pt>
                <c:pt idx="104">
                  <c:v>0.420000000000001</c:v>
                </c:pt>
                <c:pt idx="105">
                  <c:v>0.424</c:v>
                </c:pt>
                <c:pt idx="106">
                  <c:v>0.428000000000001</c:v>
                </c:pt>
                <c:pt idx="107">
                  <c:v>0.432</c:v>
                </c:pt>
                <c:pt idx="108">
                  <c:v>0.436000000000001</c:v>
                </c:pt>
                <c:pt idx="109">
                  <c:v>0.44</c:v>
                </c:pt>
                <c:pt idx="110">
                  <c:v>0.444000000000001</c:v>
                </c:pt>
                <c:pt idx="111">
                  <c:v>0.448</c:v>
                </c:pt>
                <c:pt idx="112">
                  <c:v>0.452000000000001</c:v>
                </c:pt>
                <c:pt idx="113">
                  <c:v>0.456</c:v>
                </c:pt>
                <c:pt idx="114">
                  <c:v>0.460000000000001</c:v>
                </c:pt>
                <c:pt idx="115">
                  <c:v>0.464</c:v>
                </c:pt>
                <c:pt idx="116">
                  <c:v>0.468000000000001</c:v>
                </c:pt>
                <c:pt idx="117">
                  <c:v>0.472</c:v>
                </c:pt>
                <c:pt idx="118">
                  <c:v>0.476000000000001</c:v>
                </c:pt>
                <c:pt idx="119">
                  <c:v>0.48</c:v>
                </c:pt>
                <c:pt idx="120">
                  <c:v>0.484000000000001</c:v>
                </c:pt>
                <c:pt idx="121">
                  <c:v>0.488</c:v>
                </c:pt>
                <c:pt idx="122">
                  <c:v>0.492000000000001</c:v>
                </c:pt>
                <c:pt idx="123">
                  <c:v>0.496</c:v>
                </c:pt>
                <c:pt idx="124">
                  <c:v>0.5</c:v>
                </c:pt>
                <c:pt idx="125">
                  <c:v>0.504</c:v>
                </c:pt>
                <c:pt idx="126">
                  <c:v>0.508</c:v>
                </c:pt>
                <c:pt idx="127">
                  <c:v>0.512</c:v>
                </c:pt>
                <c:pt idx="128">
                  <c:v>0.516</c:v>
                </c:pt>
                <c:pt idx="129">
                  <c:v>0.52</c:v>
                </c:pt>
                <c:pt idx="130">
                  <c:v>0.524</c:v>
                </c:pt>
                <c:pt idx="131">
                  <c:v>0.528</c:v>
                </c:pt>
                <c:pt idx="132">
                  <c:v>0.532</c:v>
                </c:pt>
                <c:pt idx="133">
                  <c:v>0.536</c:v>
                </c:pt>
                <c:pt idx="134">
                  <c:v>0.54</c:v>
                </c:pt>
                <c:pt idx="135">
                  <c:v>0.544</c:v>
                </c:pt>
                <c:pt idx="136">
                  <c:v>0.548</c:v>
                </c:pt>
                <c:pt idx="137">
                  <c:v>0.552</c:v>
                </c:pt>
                <c:pt idx="138">
                  <c:v>0.556</c:v>
                </c:pt>
                <c:pt idx="139">
                  <c:v>0.56</c:v>
                </c:pt>
                <c:pt idx="140">
                  <c:v>0.564</c:v>
                </c:pt>
                <c:pt idx="141">
                  <c:v>0.568</c:v>
                </c:pt>
              </c:numCache>
            </c:numRef>
          </c:xVal>
          <c:yVal>
            <c:numRef>
              <c:f>'Compressive Results'!$AL$3:$AL$144</c:f>
              <c:numCache>
                <c:formatCode>General</c:formatCode>
                <c:ptCount val="142"/>
                <c:pt idx="0">
                  <c:v>0.0</c:v>
                </c:pt>
                <c:pt idx="1">
                  <c:v>0.96</c:v>
                </c:pt>
                <c:pt idx="2">
                  <c:v>1.28</c:v>
                </c:pt>
                <c:pt idx="3">
                  <c:v>1.92</c:v>
                </c:pt>
                <c:pt idx="4">
                  <c:v>2.24</c:v>
                </c:pt>
                <c:pt idx="5">
                  <c:v>1.92</c:v>
                </c:pt>
                <c:pt idx="6">
                  <c:v>2.88</c:v>
                </c:pt>
                <c:pt idx="7">
                  <c:v>4.16</c:v>
                </c:pt>
                <c:pt idx="8">
                  <c:v>5.44</c:v>
                </c:pt>
                <c:pt idx="9">
                  <c:v>6.4</c:v>
                </c:pt>
                <c:pt idx="10">
                  <c:v>9.040000000000001</c:v>
                </c:pt>
                <c:pt idx="11">
                  <c:v>11.56</c:v>
                </c:pt>
                <c:pt idx="12">
                  <c:v>14.48</c:v>
                </c:pt>
                <c:pt idx="13">
                  <c:v>16.68</c:v>
                </c:pt>
                <c:pt idx="14">
                  <c:v>19.0</c:v>
                </c:pt>
                <c:pt idx="15">
                  <c:v>18.6</c:v>
                </c:pt>
                <c:pt idx="16">
                  <c:v>17.2</c:v>
                </c:pt>
                <c:pt idx="17">
                  <c:v>15.24</c:v>
                </c:pt>
                <c:pt idx="18">
                  <c:v>13.36</c:v>
                </c:pt>
                <c:pt idx="19">
                  <c:v>11.76</c:v>
                </c:pt>
                <c:pt idx="20">
                  <c:v>10.56</c:v>
                </c:pt>
                <c:pt idx="21">
                  <c:v>10.16</c:v>
                </c:pt>
                <c:pt idx="22">
                  <c:v>9.92</c:v>
                </c:pt>
                <c:pt idx="23">
                  <c:v>9.92</c:v>
                </c:pt>
                <c:pt idx="24">
                  <c:v>9.84</c:v>
                </c:pt>
                <c:pt idx="25">
                  <c:v>9.120000000000001</c:v>
                </c:pt>
                <c:pt idx="26">
                  <c:v>8.720000000000001</c:v>
                </c:pt>
                <c:pt idx="27">
                  <c:v>8.64</c:v>
                </c:pt>
                <c:pt idx="28">
                  <c:v>8.64</c:v>
                </c:pt>
                <c:pt idx="29">
                  <c:v>8.32</c:v>
                </c:pt>
                <c:pt idx="30">
                  <c:v>8.64</c:v>
                </c:pt>
                <c:pt idx="31">
                  <c:v>8.32</c:v>
                </c:pt>
                <c:pt idx="32">
                  <c:v>8.0</c:v>
                </c:pt>
                <c:pt idx="33">
                  <c:v>7.68</c:v>
                </c:pt>
                <c:pt idx="34">
                  <c:v>8.0</c:v>
                </c:pt>
                <c:pt idx="35">
                  <c:v>8.32</c:v>
                </c:pt>
                <c:pt idx="36">
                  <c:v>8.64</c:v>
                </c:pt>
                <c:pt idx="37">
                  <c:v>8.64</c:v>
                </c:pt>
                <c:pt idx="38">
                  <c:v>8.32</c:v>
                </c:pt>
                <c:pt idx="39">
                  <c:v>8.0</c:v>
                </c:pt>
                <c:pt idx="40">
                  <c:v>7.359999999999999</c:v>
                </c:pt>
                <c:pt idx="41">
                  <c:v>7.04</c:v>
                </c:pt>
                <c:pt idx="42">
                  <c:v>6.720000000000001</c:v>
                </c:pt>
                <c:pt idx="43">
                  <c:v>6.720000000000001</c:v>
                </c:pt>
                <c:pt idx="44">
                  <c:v>6.4</c:v>
                </c:pt>
                <c:pt idx="45">
                  <c:v>6.720000000000001</c:v>
                </c:pt>
                <c:pt idx="46">
                  <c:v>7.040000000000001</c:v>
                </c:pt>
                <c:pt idx="47">
                  <c:v>7.359999999999999</c:v>
                </c:pt>
                <c:pt idx="48">
                  <c:v>7.359999999999999</c:v>
                </c:pt>
                <c:pt idx="49">
                  <c:v>7.359999999999999</c:v>
                </c:pt>
                <c:pt idx="50">
                  <c:v>7.04</c:v>
                </c:pt>
                <c:pt idx="51">
                  <c:v>6.720000000000001</c:v>
                </c:pt>
                <c:pt idx="52">
                  <c:v>6.4</c:v>
                </c:pt>
                <c:pt idx="53">
                  <c:v>6.4</c:v>
                </c:pt>
                <c:pt idx="54">
                  <c:v>6.4</c:v>
                </c:pt>
                <c:pt idx="55">
                  <c:v>6.4</c:v>
                </c:pt>
                <c:pt idx="56">
                  <c:v>6.720000000000001</c:v>
                </c:pt>
                <c:pt idx="57">
                  <c:v>6.720000000000001</c:v>
                </c:pt>
                <c:pt idx="58">
                  <c:v>6.720000000000001</c:v>
                </c:pt>
                <c:pt idx="59">
                  <c:v>6.720000000000001</c:v>
                </c:pt>
                <c:pt idx="60">
                  <c:v>6.4</c:v>
                </c:pt>
                <c:pt idx="61">
                  <c:v>5.760000000000001</c:v>
                </c:pt>
                <c:pt idx="62">
                  <c:v>5.760000000000001</c:v>
                </c:pt>
                <c:pt idx="63">
                  <c:v>5.44</c:v>
                </c:pt>
                <c:pt idx="64">
                  <c:v>5.12</c:v>
                </c:pt>
                <c:pt idx="65">
                  <c:v>5.44</c:v>
                </c:pt>
                <c:pt idx="66">
                  <c:v>4.48</c:v>
                </c:pt>
                <c:pt idx="67">
                  <c:v>4.48</c:v>
                </c:pt>
                <c:pt idx="68">
                  <c:v>4.8</c:v>
                </c:pt>
                <c:pt idx="69">
                  <c:v>5.12</c:v>
                </c:pt>
                <c:pt idx="70">
                  <c:v>5.12</c:v>
                </c:pt>
                <c:pt idx="71">
                  <c:v>6.08</c:v>
                </c:pt>
                <c:pt idx="72">
                  <c:v>6.080000000000001</c:v>
                </c:pt>
                <c:pt idx="73">
                  <c:v>6.08</c:v>
                </c:pt>
                <c:pt idx="74">
                  <c:v>5.76</c:v>
                </c:pt>
                <c:pt idx="75">
                  <c:v>5.12</c:v>
                </c:pt>
                <c:pt idx="76">
                  <c:v>3.52</c:v>
                </c:pt>
                <c:pt idx="77">
                  <c:v>3.2</c:v>
                </c:pt>
                <c:pt idx="78">
                  <c:v>3.2</c:v>
                </c:pt>
                <c:pt idx="79">
                  <c:v>3.52</c:v>
                </c:pt>
                <c:pt idx="80">
                  <c:v>3.84</c:v>
                </c:pt>
                <c:pt idx="81">
                  <c:v>5.44</c:v>
                </c:pt>
                <c:pt idx="82">
                  <c:v>5.44</c:v>
                </c:pt>
                <c:pt idx="83">
                  <c:v>5.44</c:v>
                </c:pt>
                <c:pt idx="84">
                  <c:v>5.44</c:v>
                </c:pt>
                <c:pt idx="85">
                  <c:v>5.119999999999999</c:v>
                </c:pt>
                <c:pt idx="86">
                  <c:v>5.44</c:v>
                </c:pt>
                <c:pt idx="87">
                  <c:v>5.44</c:v>
                </c:pt>
                <c:pt idx="88">
                  <c:v>5.12</c:v>
                </c:pt>
                <c:pt idx="89">
                  <c:v>5.12</c:v>
                </c:pt>
                <c:pt idx="90">
                  <c:v>5.44</c:v>
                </c:pt>
                <c:pt idx="91">
                  <c:v>4.8</c:v>
                </c:pt>
                <c:pt idx="92">
                  <c:v>4.48</c:v>
                </c:pt>
                <c:pt idx="93">
                  <c:v>4.159999999999999</c:v>
                </c:pt>
                <c:pt idx="94">
                  <c:v>3.52</c:v>
                </c:pt>
                <c:pt idx="95">
                  <c:v>3.840000000000001</c:v>
                </c:pt>
                <c:pt idx="96">
                  <c:v>4.8</c:v>
                </c:pt>
                <c:pt idx="97">
                  <c:v>5.12</c:v>
                </c:pt>
                <c:pt idx="98">
                  <c:v>5.12</c:v>
                </c:pt>
                <c:pt idx="99">
                  <c:v>5.44</c:v>
                </c:pt>
                <c:pt idx="100">
                  <c:v>5.12</c:v>
                </c:pt>
                <c:pt idx="101">
                  <c:v>3.840000000000001</c:v>
                </c:pt>
                <c:pt idx="102">
                  <c:v>3.52</c:v>
                </c:pt>
                <c:pt idx="103">
                  <c:v>3.2</c:v>
                </c:pt>
                <c:pt idx="104">
                  <c:v>2.88</c:v>
                </c:pt>
                <c:pt idx="105">
                  <c:v>2.56</c:v>
                </c:pt>
                <c:pt idx="106">
                  <c:v>2.88</c:v>
                </c:pt>
                <c:pt idx="107">
                  <c:v>3.2</c:v>
                </c:pt>
                <c:pt idx="108">
                  <c:v>3.840000000000001</c:v>
                </c:pt>
                <c:pt idx="109">
                  <c:v>4.16</c:v>
                </c:pt>
                <c:pt idx="110">
                  <c:v>4.16</c:v>
                </c:pt>
                <c:pt idx="111">
                  <c:v>3.84</c:v>
                </c:pt>
                <c:pt idx="112">
                  <c:v>3.84</c:v>
                </c:pt>
                <c:pt idx="113">
                  <c:v>3.52</c:v>
                </c:pt>
                <c:pt idx="114">
                  <c:v>3.2</c:v>
                </c:pt>
                <c:pt idx="115">
                  <c:v>3.52</c:v>
                </c:pt>
                <c:pt idx="116">
                  <c:v>4.16</c:v>
                </c:pt>
                <c:pt idx="117">
                  <c:v>3.84</c:v>
                </c:pt>
                <c:pt idx="118">
                  <c:v>4.16</c:v>
                </c:pt>
                <c:pt idx="119">
                  <c:v>4.16</c:v>
                </c:pt>
                <c:pt idx="120">
                  <c:v>3.84</c:v>
                </c:pt>
                <c:pt idx="121">
                  <c:v>3.52</c:v>
                </c:pt>
                <c:pt idx="122">
                  <c:v>3.52</c:v>
                </c:pt>
                <c:pt idx="123">
                  <c:v>3.2</c:v>
                </c:pt>
                <c:pt idx="124">
                  <c:v>3.2</c:v>
                </c:pt>
                <c:pt idx="125">
                  <c:v>3.2</c:v>
                </c:pt>
                <c:pt idx="126">
                  <c:v>3.2</c:v>
                </c:pt>
                <c:pt idx="127">
                  <c:v>3.52</c:v>
                </c:pt>
                <c:pt idx="128">
                  <c:v>3.840000000000001</c:v>
                </c:pt>
                <c:pt idx="129">
                  <c:v>3.84</c:v>
                </c:pt>
                <c:pt idx="130">
                  <c:v>4.16</c:v>
                </c:pt>
                <c:pt idx="131">
                  <c:v>4.16</c:v>
                </c:pt>
                <c:pt idx="132">
                  <c:v>3.52</c:v>
                </c:pt>
                <c:pt idx="133">
                  <c:v>3.2</c:v>
                </c:pt>
                <c:pt idx="134">
                  <c:v>3.2</c:v>
                </c:pt>
                <c:pt idx="135">
                  <c:v>2.56</c:v>
                </c:pt>
                <c:pt idx="136">
                  <c:v>2.24</c:v>
                </c:pt>
                <c:pt idx="137">
                  <c:v>1.92</c:v>
                </c:pt>
                <c:pt idx="138">
                  <c:v>1.6</c:v>
                </c:pt>
                <c:pt idx="139">
                  <c:v>0.96</c:v>
                </c:pt>
                <c:pt idx="140">
                  <c:v>0.32</c:v>
                </c:pt>
                <c:pt idx="141">
                  <c:v>-0.32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793320"/>
        <c:axId val="2132817416"/>
      </c:scatterChart>
      <c:scatterChart>
        <c:scatterStyle val="smoothMarker"/>
        <c:varyColors val="0"/>
        <c:ser>
          <c:idx val="1"/>
          <c:order val="1"/>
          <c:tx>
            <c:v>Short-circuit current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'Compressive Results'!$AN$3:$AN$144</c:f>
              <c:numCache>
                <c:formatCode>General</c:formatCode>
                <c:ptCount val="142"/>
                <c:pt idx="0">
                  <c:v>0.0</c:v>
                </c:pt>
                <c:pt idx="1">
                  <c:v>0.004</c:v>
                </c:pt>
                <c:pt idx="2">
                  <c:v>0.00800000000000001</c:v>
                </c:pt>
                <c:pt idx="3">
                  <c:v>0.012</c:v>
                </c:pt>
                <c:pt idx="4">
                  <c:v>0.016</c:v>
                </c:pt>
                <c:pt idx="5">
                  <c:v>0.02</c:v>
                </c:pt>
                <c:pt idx="6">
                  <c:v>0.024</c:v>
                </c:pt>
                <c:pt idx="7">
                  <c:v>0.028</c:v>
                </c:pt>
                <c:pt idx="8">
                  <c:v>0.032</c:v>
                </c:pt>
                <c:pt idx="9">
                  <c:v>0.036</c:v>
                </c:pt>
                <c:pt idx="10">
                  <c:v>0.04</c:v>
                </c:pt>
                <c:pt idx="11">
                  <c:v>0.044</c:v>
                </c:pt>
                <c:pt idx="12">
                  <c:v>0.048</c:v>
                </c:pt>
                <c:pt idx="13">
                  <c:v>0.052</c:v>
                </c:pt>
                <c:pt idx="14">
                  <c:v>0.056</c:v>
                </c:pt>
                <c:pt idx="15">
                  <c:v>0.06</c:v>
                </c:pt>
                <c:pt idx="16">
                  <c:v>0.064</c:v>
                </c:pt>
                <c:pt idx="17">
                  <c:v>0.068</c:v>
                </c:pt>
                <c:pt idx="18">
                  <c:v>0.0720000000000001</c:v>
                </c:pt>
                <c:pt idx="19">
                  <c:v>0.0760000000000001</c:v>
                </c:pt>
                <c:pt idx="20">
                  <c:v>0.0800000000000001</c:v>
                </c:pt>
                <c:pt idx="21">
                  <c:v>0.0840000000000001</c:v>
                </c:pt>
                <c:pt idx="22">
                  <c:v>0.0880000000000001</c:v>
                </c:pt>
                <c:pt idx="23">
                  <c:v>0.0920000000000001</c:v>
                </c:pt>
                <c:pt idx="24">
                  <c:v>0.0960000000000001</c:v>
                </c:pt>
                <c:pt idx="25">
                  <c:v>0.1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</c:v>
                </c:pt>
                <c:pt idx="34">
                  <c:v>0.136</c:v>
                </c:pt>
                <c:pt idx="35">
                  <c:v>0.14</c:v>
                </c:pt>
                <c:pt idx="36">
                  <c:v>0.144</c:v>
                </c:pt>
                <c:pt idx="37">
                  <c:v>0.148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</c:v>
                </c:pt>
                <c:pt idx="42">
                  <c:v>0.168</c:v>
                </c:pt>
                <c:pt idx="43">
                  <c:v>0.172</c:v>
                </c:pt>
                <c:pt idx="44">
                  <c:v>0.176</c:v>
                </c:pt>
                <c:pt idx="45">
                  <c:v>0.18</c:v>
                </c:pt>
                <c:pt idx="46">
                  <c:v>0.184</c:v>
                </c:pt>
                <c:pt idx="47">
                  <c:v>0.188</c:v>
                </c:pt>
                <c:pt idx="48">
                  <c:v>0.192</c:v>
                </c:pt>
                <c:pt idx="49">
                  <c:v>0.196</c:v>
                </c:pt>
                <c:pt idx="50">
                  <c:v>0.2</c:v>
                </c:pt>
                <c:pt idx="51">
                  <c:v>0.204</c:v>
                </c:pt>
                <c:pt idx="52">
                  <c:v>0.208</c:v>
                </c:pt>
                <c:pt idx="53">
                  <c:v>0.212</c:v>
                </c:pt>
                <c:pt idx="54">
                  <c:v>0.216</c:v>
                </c:pt>
                <c:pt idx="55">
                  <c:v>0.22</c:v>
                </c:pt>
                <c:pt idx="56">
                  <c:v>0.224</c:v>
                </c:pt>
                <c:pt idx="57">
                  <c:v>0.228</c:v>
                </c:pt>
                <c:pt idx="58">
                  <c:v>0.232</c:v>
                </c:pt>
                <c:pt idx="59">
                  <c:v>0.236</c:v>
                </c:pt>
                <c:pt idx="60">
                  <c:v>0.24</c:v>
                </c:pt>
                <c:pt idx="61">
                  <c:v>0.244</c:v>
                </c:pt>
                <c:pt idx="62">
                  <c:v>0.248</c:v>
                </c:pt>
                <c:pt idx="63">
                  <c:v>0.252</c:v>
                </c:pt>
                <c:pt idx="64">
                  <c:v>0.256</c:v>
                </c:pt>
                <c:pt idx="65">
                  <c:v>0.26</c:v>
                </c:pt>
                <c:pt idx="66">
                  <c:v>0.264</c:v>
                </c:pt>
                <c:pt idx="67">
                  <c:v>0.268</c:v>
                </c:pt>
                <c:pt idx="68">
                  <c:v>0.272</c:v>
                </c:pt>
                <c:pt idx="69">
                  <c:v>0.276</c:v>
                </c:pt>
                <c:pt idx="70">
                  <c:v>0.28</c:v>
                </c:pt>
                <c:pt idx="71">
                  <c:v>0.284</c:v>
                </c:pt>
                <c:pt idx="72">
                  <c:v>0.288</c:v>
                </c:pt>
                <c:pt idx="73">
                  <c:v>0.292</c:v>
                </c:pt>
                <c:pt idx="74">
                  <c:v>0.296</c:v>
                </c:pt>
                <c:pt idx="75">
                  <c:v>0.3</c:v>
                </c:pt>
                <c:pt idx="76">
                  <c:v>0.304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</c:v>
                </c:pt>
                <c:pt idx="82">
                  <c:v>0.328</c:v>
                </c:pt>
                <c:pt idx="83">
                  <c:v>0.332</c:v>
                </c:pt>
                <c:pt idx="84">
                  <c:v>0.336</c:v>
                </c:pt>
                <c:pt idx="85">
                  <c:v>0.34</c:v>
                </c:pt>
                <c:pt idx="86">
                  <c:v>0.344</c:v>
                </c:pt>
                <c:pt idx="87">
                  <c:v>0.348</c:v>
                </c:pt>
                <c:pt idx="88">
                  <c:v>0.352</c:v>
                </c:pt>
                <c:pt idx="89">
                  <c:v>0.356</c:v>
                </c:pt>
                <c:pt idx="90">
                  <c:v>0.36</c:v>
                </c:pt>
                <c:pt idx="91">
                  <c:v>0.364</c:v>
                </c:pt>
                <c:pt idx="92">
                  <c:v>0.368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</c:v>
                </c:pt>
                <c:pt idx="97">
                  <c:v>0.388</c:v>
                </c:pt>
                <c:pt idx="98">
                  <c:v>0.392</c:v>
                </c:pt>
                <c:pt idx="99">
                  <c:v>0.396</c:v>
                </c:pt>
                <c:pt idx="100">
                  <c:v>0.4</c:v>
                </c:pt>
                <c:pt idx="101">
                  <c:v>0.404</c:v>
                </c:pt>
                <c:pt idx="102">
                  <c:v>0.408</c:v>
                </c:pt>
                <c:pt idx="103">
                  <c:v>0.412</c:v>
                </c:pt>
                <c:pt idx="104">
                  <c:v>0.416</c:v>
                </c:pt>
                <c:pt idx="105">
                  <c:v>0.42</c:v>
                </c:pt>
                <c:pt idx="106">
                  <c:v>0.424</c:v>
                </c:pt>
                <c:pt idx="107">
                  <c:v>0.428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</c:v>
                </c:pt>
                <c:pt idx="112">
                  <c:v>0.448</c:v>
                </c:pt>
                <c:pt idx="113">
                  <c:v>0.452</c:v>
                </c:pt>
                <c:pt idx="114">
                  <c:v>0.456</c:v>
                </c:pt>
                <c:pt idx="115">
                  <c:v>0.46</c:v>
                </c:pt>
                <c:pt idx="116">
                  <c:v>0.464</c:v>
                </c:pt>
                <c:pt idx="117">
                  <c:v>0.468</c:v>
                </c:pt>
                <c:pt idx="118">
                  <c:v>0.472</c:v>
                </c:pt>
                <c:pt idx="119">
                  <c:v>0.476</c:v>
                </c:pt>
                <c:pt idx="120">
                  <c:v>0.48</c:v>
                </c:pt>
                <c:pt idx="121">
                  <c:v>0.484</c:v>
                </c:pt>
                <c:pt idx="122">
                  <c:v>0.488</c:v>
                </c:pt>
                <c:pt idx="123">
                  <c:v>0.492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</c:v>
                </c:pt>
                <c:pt idx="128">
                  <c:v>0.512</c:v>
                </c:pt>
                <c:pt idx="129">
                  <c:v>0.516</c:v>
                </c:pt>
                <c:pt idx="130">
                  <c:v>0.52</c:v>
                </c:pt>
                <c:pt idx="131">
                  <c:v>0.524</c:v>
                </c:pt>
                <c:pt idx="132">
                  <c:v>0.528</c:v>
                </c:pt>
                <c:pt idx="133">
                  <c:v>0.532</c:v>
                </c:pt>
                <c:pt idx="134">
                  <c:v>0.536</c:v>
                </c:pt>
                <c:pt idx="135">
                  <c:v>0.54</c:v>
                </c:pt>
                <c:pt idx="136">
                  <c:v>0.544</c:v>
                </c:pt>
                <c:pt idx="137">
                  <c:v>0.548</c:v>
                </c:pt>
                <c:pt idx="138">
                  <c:v>0.552</c:v>
                </c:pt>
                <c:pt idx="139">
                  <c:v>0.556</c:v>
                </c:pt>
                <c:pt idx="140">
                  <c:v>0.56</c:v>
                </c:pt>
                <c:pt idx="141">
                  <c:v>0.564</c:v>
                </c:pt>
              </c:numCache>
            </c:numRef>
          </c:xVal>
          <c:yVal>
            <c:numRef>
              <c:f>'Compressive Results'!$AO$3:$AO$144</c:f>
              <c:numCache>
                <c:formatCode>General</c:formatCode>
                <c:ptCount val="142"/>
                <c:pt idx="0">
                  <c:v>-0.01</c:v>
                </c:pt>
                <c:pt idx="1">
                  <c:v>0.02</c:v>
                </c:pt>
                <c:pt idx="2">
                  <c:v>0.05</c:v>
                </c:pt>
                <c:pt idx="3">
                  <c:v>0.05</c:v>
                </c:pt>
                <c:pt idx="4">
                  <c:v>0.12</c:v>
                </c:pt>
                <c:pt idx="5">
                  <c:v>0.12</c:v>
                </c:pt>
                <c:pt idx="6">
                  <c:v>0.21</c:v>
                </c:pt>
                <c:pt idx="7">
                  <c:v>0.14</c:v>
                </c:pt>
                <c:pt idx="8">
                  <c:v>0.23</c:v>
                </c:pt>
                <c:pt idx="9">
                  <c:v>0.23</c:v>
                </c:pt>
                <c:pt idx="10">
                  <c:v>0.29</c:v>
                </c:pt>
                <c:pt idx="11">
                  <c:v>0.27</c:v>
                </c:pt>
                <c:pt idx="12">
                  <c:v>0.26</c:v>
                </c:pt>
                <c:pt idx="13">
                  <c:v>0.36</c:v>
                </c:pt>
                <c:pt idx="14">
                  <c:v>0.54</c:v>
                </c:pt>
                <c:pt idx="15">
                  <c:v>0.28</c:v>
                </c:pt>
                <c:pt idx="16">
                  <c:v>0.31</c:v>
                </c:pt>
                <c:pt idx="17">
                  <c:v>0.29</c:v>
                </c:pt>
                <c:pt idx="18">
                  <c:v>0.36</c:v>
                </c:pt>
                <c:pt idx="19">
                  <c:v>0.21</c:v>
                </c:pt>
                <c:pt idx="20">
                  <c:v>0.2</c:v>
                </c:pt>
                <c:pt idx="21">
                  <c:v>0.2</c:v>
                </c:pt>
                <c:pt idx="22">
                  <c:v>0.16</c:v>
                </c:pt>
                <c:pt idx="23">
                  <c:v>0.13</c:v>
                </c:pt>
                <c:pt idx="24">
                  <c:v>0.14</c:v>
                </c:pt>
                <c:pt idx="25">
                  <c:v>0.09</c:v>
                </c:pt>
                <c:pt idx="26">
                  <c:v>0.1</c:v>
                </c:pt>
                <c:pt idx="27">
                  <c:v>0.09</c:v>
                </c:pt>
                <c:pt idx="28">
                  <c:v>0.09</c:v>
                </c:pt>
                <c:pt idx="29">
                  <c:v>0.1</c:v>
                </c:pt>
                <c:pt idx="30">
                  <c:v>0.08</c:v>
                </c:pt>
                <c:pt idx="31">
                  <c:v>0.08</c:v>
                </c:pt>
                <c:pt idx="32">
                  <c:v>0.09</c:v>
                </c:pt>
                <c:pt idx="33">
                  <c:v>0.08</c:v>
                </c:pt>
                <c:pt idx="34">
                  <c:v>0.07</c:v>
                </c:pt>
                <c:pt idx="35">
                  <c:v>0.08</c:v>
                </c:pt>
                <c:pt idx="36">
                  <c:v>0.05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0.05</c:v>
                </c:pt>
                <c:pt idx="43">
                  <c:v>0.05</c:v>
                </c:pt>
                <c:pt idx="44">
                  <c:v>0.07</c:v>
                </c:pt>
                <c:pt idx="45">
                  <c:v>0.04</c:v>
                </c:pt>
                <c:pt idx="46">
                  <c:v>0.07</c:v>
                </c:pt>
                <c:pt idx="47">
                  <c:v>0.07</c:v>
                </c:pt>
                <c:pt idx="48">
                  <c:v>0.05</c:v>
                </c:pt>
                <c:pt idx="49">
                  <c:v>0.03</c:v>
                </c:pt>
                <c:pt idx="50">
                  <c:v>0.09</c:v>
                </c:pt>
                <c:pt idx="51">
                  <c:v>0.06</c:v>
                </c:pt>
                <c:pt idx="52">
                  <c:v>0.04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0.03</c:v>
                </c:pt>
                <c:pt idx="57">
                  <c:v>0.04</c:v>
                </c:pt>
                <c:pt idx="58">
                  <c:v>0.07</c:v>
                </c:pt>
                <c:pt idx="59">
                  <c:v>0.07</c:v>
                </c:pt>
                <c:pt idx="60">
                  <c:v>0.06</c:v>
                </c:pt>
                <c:pt idx="61">
                  <c:v>0.03</c:v>
                </c:pt>
                <c:pt idx="62">
                  <c:v>0.08</c:v>
                </c:pt>
                <c:pt idx="63">
                  <c:v>0.02</c:v>
                </c:pt>
                <c:pt idx="64">
                  <c:v>0.05</c:v>
                </c:pt>
                <c:pt idx="65">
                  <c:v>0.05</c:v>
                </c:pt>
                <c:pt idx="66">
                  <c:v>0.06</c:v>
                </c:pt>
                <c:pt idx="67">
                  <c:v>0.04</c:v>
                </c:pt>
                <c:pt idx="68">
                  <c:v>0.06</c:v>
                </c:pt>
                <c:pt idx="69">
                  <c:v>0.03</c:v>
                </c:pt>
                <c:pt idx="70">
                  <c:v>0.03</c:v>
                </c:pt>
                <c:pt idx="71">
                  <c:v>0.07</c:v>
                </c:pt>
                <c:pt idx="72">
                  <c:v>0.03</c:v>
                </c:pt>
                <c:pt idx="73">
                  <c:v>0.05</c:v>
                </c:pt>
                <c:pt idx="74">
                  <c:v>0.09</c:v>
                </c:pt>
                <c:pt idx="75">
                  <c:v>0.03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0.09</c:v>
                </c:pt>
                <c:pt idx="84">
                  <c:v>0.03</c:v>
                </c:pt>
                <c:pt idx="85">
                  <c:v>0.06</c:v>
                </c:pt>
                <c:pt idx="86">
                  <c:v>0.02</c:v>
                </c:pt>
                <c:pt idx="87">
                  <c:v>0.07</c:v>
                </c:pt>
                <c:pt idx="88">
                  <c:v>0.04</c:v>
                </c:pt>
                <c:pt idx="89">
                  <c:v>0.06</c:v>
                </c:pt>
                <c:pt idx="90">
                  <c:v>0.04</c:v>
                </c:pt>
                <c:pt idx="91">
                  <c:v>0.05</c:v>
                </c:pt>
                <c:pt idx="92">
                  <c:v>0.07</c:v>
                </c:pt>
                <c:pt idx="93">
                  <c:v>0.04</c:v>
                </c:pt>
                <c:pt idx="94">
                  <c:v>0.07</c:v>
                </c:pt>
                <c:pt idx="95">
                  <c:v>0.08</c:v>
                </c:pt>
                <c:pt idx="96">
                  <c:v>0.03</c:v>
                </c:pt>
                <c:pt idx="97">
                  <c:v>0.06</c:v>
                </c:pt>
                <c:pt idx="98">
                  <c:v>0.05</c:v>
                </c:pt>
                <c:pt idx="99">
                  <c:v>0.06</c:v>
                </c:pt>
                <c:pt idx="100">
                  <c:v>0.05</c:v>
                </c:pt>
                <c:pt idx="101">
                  <c:v>0.03</c:v>
                </c:pt>
                <c:pt idx="102">
                  <c:v>0.08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0.03</c:v>
                </c:pt>
                <c:pt idx="107">
                  <c:v>0.05</c:v>
                </c:pt>
                <c:pt idx="108">
                  <c:v>0.05</c:v>
                </c:pt>
                <c:pt idx="109">
                  <c:v>0.01</c:v>
                </c:pt>
                <c:pt idx="110">
                  <c:v>0.03</c:v>
                </c:pt>
                <c:pt idx="111">
                  <c:v>0.04</c:v>
                </c:pt>
                <c:pt idx="112">
                  <c:v>0.03</c:v>
                </c:pt>
                <c:pt idx="113">
                  <c:v>0.05</c:v>
                </c:pt>
                <c:pt idx="114">
                  <c:v>0.04</c:v>
                </c:pt>
                <c:pt idx="115">
                  <c:v>0.05</c:v>
                </c:pt>
                <c:pt idx="116">
                  <c:v>0.02</c:v>
                </c:pt>
                <c:pt idx="117">
                  <c:v>0.05</c:v>
                </c:pt>
                <c:pt idx="118">
                  <c:v>0.03</c:v>
                </c:pt>
                <c:pt idx="119">
                  <c:v>0.05</c:v>
                </c:pt>
                <c:pt idx="120">
                  <c:v>0.05</c:v>
                </c:pt>
                <c:pt idx="121">
                  <c:v>0.06</c:v>
                </c:pt>
                <c:pt idx="122">
                  <c:v>0.04</c:v>
                </c:pt>
                <c:pt idx="123">
                  <c:v>0.04</c:v>
                </c:pt>
                <c:pt idx="124">
                  <c:v>0.03</c:v>
                </c:pt>
                <c:pt idx="125">
                  <c:v>0.03</c:v>
                </c:pt>
                <c:pt idx="126">
                  <c:v>0.04</c:v>
                </c:pt>
                <c:pt idx="127">
                  <c:v>0.04</c:v>
                </c:pt>
                <c:pt idx="128">
                  <c:v>0.02</c:v>
                </c:pt>
                <c:pt idx="129">
                  <c:v>0.06</c:v>
                </c:pt>
                <c:pt idx="130">
                  <c:v>0.03</c:v>
                </c:pt>
                <c:pt idx="131">
                  <c:v>0.06</c:v>
                </c:pt>
                <c:pt idx="132">
                  <c:v>0.05</c:v>
                </c:pt>
                <c:pt idx="133">
                  <c:v>0.03</c:v>
                </c:pt>
                <c:pt idx="134">
                  <c:v>0.04</c:v>
                </c:pt>
                <c:pt idx="135">
                  <c:v>0.03</c:v>
                </c:pt>
                <c:pt idx="136">
                  <c:v>0.07</c:v>
                </c:pt>
                <c:pt idx="137">
                  <c:v>0.04</c:v>
                </c:pt>
                <c:pt idx="138">
                  <c:v>0.06</c:v>
                </c:pt>
                <c:pt idx="139">
                  <c:v>0.02</c:v>
                </c:pt>
                <c:pt idx="140">
                  <c:v>-0.01</c:v>
                </c:pt>
                <c:pt idx="141">
                  <c:v>-0.04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900456"/>
        <c:axId val="2133120936"/>
      </c:scatterChart>
      <c:valAx>
        <c:axId val="205579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/>
                  </a:defRPr>
                </a:pPr>
                <a:r>
                  <a:rPr lang="en-US">
                    <a:latin typeface="+mn-lt"/>
                    <a:cs typeface="Times New Roman"/>
                  </a:rPr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/>
              </a:defRPr>
            </a:pPr>
            <a:endParaRPr lang="en-US"/>
          </a:p>
        </c:txPr>
        <c:crossAx val="2132817416"/>
        <c:crosses val="autoZero"/>
        <c:crossBetween val="midCat"/>
      </c:valAx>
      <c:valAx>
        <c:axId val="2132817416"/>
        <c:scaling>
          <c:orientation val="minMax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+mn-lt"/>
                    <a:cs typeface="Times New Roman"/>
                  </a:defRPr>
                </a:pPr>
                <a:r>
                  <a:rPr lang="en-US">
                    <a:latin typeface="+mn-lt"/>
                    <a:cs typeface="Times New Roman"/>
                  </a:rPr>
                  <a:t>Open-circuit voltage</a:t>
                </a:r>
                <a:r>
                  <a:rPr lang="en-US" baseline="0">
                    <a:latin typeface="+mn-lt"/>
                    <a:cs typeface="Times New Roman"/>
                  </a:rPr>
                  <a:t> </a:t>
                </a:r>
                <a:r>
                  <a:rPr lang="en-US">
                    <a:latin typeface="+mn-lt"/>
                    <a:cs typeface="Times New Roman"/>
                  </a:rPr>
                  <a:t>(VOC)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/>
              </a:defRPr>
            </a:pPr>
            <a:endParaRPr lang="en-US"/>
          </a:p>
        </c:txPr>
        <c:crossAx val="2055793320"/>
        <c:crosses val="autoZero"/>
        <c:crossBetween val="midCat"/>
      </c:valAx>
      <c:valAx>
        <c:axId val="2133120936"/>
        <c:scaling>
          <c:orientation val="minMax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  <a:cs typeface="Times New Roman"/>
                  </a:defRPr>
                </a:pPr>
                <a:r>
                  <a:rPr lang="en-GB">
                    <a:latin typeface="+mn-lt"/>
                    <a:cs typeface="Times New Roman"/>
                  </a:rPr>
                  <a:t> Short-circuit current (</a:t>
                </a:r>
                <a:r>
                  <a:rPr lang="el-GR">
                    <a:latin typeface="+mn-lt"/>
                    <a:cs typeface="Times New Roman"/>
                  </a:rPr>
                  <a:t>μA</a:t>
                </a:r>
                <a:r>
                  <a:rPr lang="en-GB">
                    <a:latin typeface="+mn-lt"/>
                    <a:cs typeface="Times New Roman"/>
                  </a:rPr>
                  <a:t>)</a:t>
                </a:r>
                <a:endParaRPr lang="en-US">
                  <a:latin typeface="+mn-lt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+mn-lt"/>
                <a:cs typeface="Times New Roman"/>
              </a:defRPr>
            </a:pPr>
            <a:endParaRPr lang="en-US"/>
          </a:p>
        </c:txPr>
        <c:crossAx val="-2134900456"/>
        <c:crosses val="max"/>
        <c:crossBetween val="midCat"/>
      </c:valAx>
      <c:valAx>
        <c:axId val="-213490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31209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975607097274"/>
          <c:y val="0.12981809565471"/>
          <c:w val="0.300991014228872"/>
          <c:h val="0.148561163691692"/>
        </c:manualLayout>
      </c:layout>
      <c:overlay val="0"/>
      <c:txPr>
        <a:bodyPr/>
        <a:lstStyle/>
        <a:p>
          <a:pPr>
            <a:defRPr>
              <a:latin typeface="+mn-lt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3281638329"/>
          <c:y val="0.051900124963422"/>
          <c:w val="0.550672893163925"/>
          <c:h val="0.742346036414231"/>
        </c:manualLayout>
      </c:layout>
      <c:scatterChart>
        <c:scatterStyle val="smoothMarker"/>
        <c:varyColors val="0"/>
        <c:ser>
          <c:idx val="0"/>
          <c:order val="0"/>
          <c:tx>
            <c:v>0.2 wt% Ag + CIP</c:v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'Bending Results'!$E$4:$E$12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Results'!$L$4:$L$12</c:f>
              <c:numCache>
                <c:formatCode>0.00E+00</c:formatCode>
                <c:ptCount val="9"/>
                <c:pt idx="0">
                  <c:v>0.566129090909091</c:v>
                </c:pt>
                <c:pt idx="1">
                  <c:v>3.102545454545454</c:v>
                </c:pt>
                <c:pt idx="2">
                  <c:v>7.050772727272726</c:v>
                </c:pt>
                <c:pt idx="3">
                  <c:v>7.39210909090909</c:v>
                </c:pt>
                <c:pt idx="4">
                  <c:v>8.643454545454543</c:v>
                </c:pt>
                <c:pt idx="5">
                  <c:v>11.49009090909091</c:v>
                </c:pt>
                <c:pt idx="6">
                  <c:v>11.54563636363636</c:v>
                </c:pt>
                <c:pt idx="7">
                  <c:v>11.56763636363636</c:v>
                </c:pt>
                <c:pt idx="8">
                  <c:v>11.16163636363636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2B5-4763-9C93-564B309EA702}"/>
            </c:ext>
          </c:extLst>
        </c:ser>
        <c:ser>
          <c:idx val="1"/>
          <c:order val="1"/>
          <c:tx>
            <c:v>original</c:v>
          </c:tx>
          <c:spPr>
            <a:ln w="1905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'Bending Results'!$E$17:$E$25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Results'!$L$17:$L$25</c:f>
              <c:numCache>
                <c:formatCode>0.00E+00</c:formatCode>
                <c:ptCount val="9"/>
                <c:pt idx="0">
                  <c:v>1.485714285714286</c:v>
                </c:pt>
                <c:pt idx="1">
                  <c:v>2.737857142857143</c:v>
                </c:pt>
                <c:pt idx="2">
                  <c:v>4.252499999999999</c:v>
                </c:pt>
                <c:pt idx="3">
                  <c:v>5.619285714285715</c:v>
                </c:pt>
                <c:pt idx="4">
                  <c:v>5.984714285714285</c:v>
                </c:pt>
                <c:pt idx="5">
                  <c:v>7.892857142857142</c:v>
                </c:pt>
                <c:pt idx="6">
                  <c:v>9.687</c:v>
                </c:pt>
                <c:pt idx="7">
                  <c:v>10.52142857142857</c:v>
                </c:pt>
                <c:pt idx="8">
                  <c:v>10.62357142857143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2B5-4763-9C93-564B309EA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096152"/>
        <c:axId val="-2137150424"/>
      </c:scatterChart>
      <c:valAx>
        <c:axId val="-213709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Resistive load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150424"/>
        <c:crosses val="autoZero"/>
        <c:crossBetween val="midCat"/>
        <c:majorUnit val="10.0"/>
      </c:valAx>
      <c:valAx>
        <c:axId val="-2137150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Ep (J/m3)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-21370961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Peak voltage (0.2 wt% Ag + CIP)</c:v>
          </c:tx>
          <c:spPr>
            <a:ln w="19050">
              <a:solidFill>
                <a:srgbClr val="C00000"/>
              </a:solidFill>
            </a:ln>
          </c:spPr>
          <c:marker>
            <c:symbol val="diamond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'Bending Results'!$E$4:$E$12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Results'!$F$4:$F$12</c:f>
              <c:numCache>
                <c:formatCode>General</c:formatCode>
                <c:ptCount val="9"/>
                <c:pt idx="0">
                  <c:v>0.213333333</c:v>
                </c:pt>
                <c:pt idx="1">
                  <c:v>1.566666667</c:v>
                </c:pt>
                <c:pt idx="2">
                  <c:v>2.666666667</c:v>
                </c:pt>
                <c:pt idx="3">
                  <c:v>3.466666667</c:v>
                </c:pt>
                <c:pt idx="4">
                  <c:v>4.6</c:v>
                </c:pt>
                <c:pt idx="5">
                  <c:v>6.166666667</c:v>
                </c:pt>
                <c:pt idx="6">
                  <c:v>6.96</c:v>
                </c:pt>
                <c:pt idx="7">
                  <c:v>7.413333333</c:v>
                </c:pt>
                <c:pt idx="8">
                  <c:v>7.633333333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F44-40CD-BC24-8F7C3C45CCF7}"/>
            </c:ext>
          </c:extLst>
        </c:ser>
        <c:ser>
          <c:idx val="1"/>
          <c:order val="1"/>
          <c:tx>
            <c:v>Peak voltage (original)</c:v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'Bending Results'!$E$17:$E$25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Results'!$F$17:$F$25</c:f>
              <c:numCache>
                <c:formatCode>General</c:formatCode>
                <c:ptCount val="9"/>
                <c:pt idx="0">
                  <c:v>0.2</c:v>
                </c:pt>
                <c:pt idx="1">
                  <c:v>1.76</c:v>
                </c:pt>
                <c:pt idx="2">
                  <c:v>3.36</c:v>
                </c:pt>
                <c:pt idx="3">
                  <c:v>4.34</c:v>
                </c:pt>
                <c:pt idx="4">
                  <c:v>5.576</c:v>
                </c:pt>
                <c:pt idx="5">
                  <c:v>7.14</c:v>
                </c:pt>
                <c:pt idx="6">
                  <c:v>7.93</c:v>
                </c:pt>
                <c:pt idx="7">
                  <c:v>8.52</c:v>
                </c:pt>
                <c:pt idx="8">
                  <c:v>8.91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F44-40CD-BC24-8F7C3C45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87640"/>
        <c:axId val="-2146408792"/>
      </c:scatterChart>
      <c:scatterChart>
        <c:scatterStyle val="smoothMarker"/>
        <c:varyColors val="0"/>
        <c:ser>
          <c:idx val="2"/>
          <c:order val="2"/>
          <c:tx>
            <c:v>Power density (0.2 wt% Ag + CIP composite)</c:v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'Bending Results'!$E$4:$E$12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Results'!$I$4:$I$12</c:f>
              <c:numCache>
                <c:formatCode>0.00E+00</c:formatCode>
                <c:ptCount val="9"/>
                <c:pt idx="0">
                  <c:v>4.137372727272727</c:v>
                </c:pt>
                <c:pt idx="1">
                  <c:v>22.31309090909091</c:v>
                </c:pt>
                <c:pt idx="2">
                  <c:v>32.32327272727272</c:v>
                </c:pt>
                <c:pt idx="3">
                  <c:v>36.41754545454545</c:v>
                </c:pt>
                <c:pt idx="4">
                  <c:v>48.0909090909091</c:v>
                </c:pt>
                <c:pt idx="5">
                  <c:v>69.14145454545454</c:v>
                </c:pt>
                <c:pt idx="6">
                  <c:v>73.39636363636363</c:v>
                </c:pt>
                <c:pt idx="7">
                  <c:v>71.37336363636363</c:v>
                </c:pt>
                <c:pt idx="8">
                  <c:v>66.21336363636363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F44-40CD-BC24-8F7C3C45CCF7}"/>
            </c:ext>
          </c:extLst>
        </c:ser>
        <c:ser>
          <c:idx val="3"/>
          <c:order val="3"/>
          <c:tx>
            <c:v>Power density (original)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'Bending Results'!$E$17:$E$25</c:f>
              <c:numCache>
                <c:formatCode>General</c:formatCode>
                <c:ptCount val="9"/>
                <c:pt idx="0">
                  <c:v>1.0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</c:numCache>
            </c:numRef>
          </c:xVal>
          <c:yVal>
            <c:numRef>
              <c:f>'Bending Results'!$I$17:$I$25</c:f>
              <c:numCache>
                <c:formatCode>0.00E+00</c:formatCode>
                <c:ptCount val="9"/>
                <c:pt idx="0">
                  <c:v>11.42857142857143</c:v>
                </c:pt>
                <c:pt idx="1">
                  <c:v>22.07142857142857</c:v>
                </c:pt>
                <c:pt idx="2">
                  <c:v>40.28571428571428</c:v>
                </c:pt>
                <c:pt idx="3">
                  <c:v>44.78571428571428</c:v>
                </c:pt>
                <c:pt idx="4">
                  <c:v>55.50000000000001</c:v>
                </c:pt>
                <c:pt idx="5">
                  <c:v>72.78571428571427</c:v>
                </c:pt>
                <c:pt idx="6">
                  <c:v>74.85714285714286</c:v>
                </c:pt>
                <c:pt idx="7">
                  <c:v>74.07142857142857</c:v>
                </c:pt>
                <c:pt idx="8">
                  <c:v>70.87857142857143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F44-40CD-BC24-8F7C3C45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319656"/>
        <c:axId val="-2146326120"/>
      </c:scatterChart>
      <c:valAx>
        <c:axId val="-213788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Resistive load (M</a:t>
                </a: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46408792"/>
        <c:crosses val="autoZero"/>
        <c:crossBetween val="midCat"/>
        <c:majorUnit val="20.0"/>
      </c:valAx>
      <c:valAx>
        <c:axId val="-2146408792"/>
        <c:scaling>
          <c:orientation val="minMax"/>
          <c:max val="9.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37887640"/>
        <c:crosses val="autoZero"/>
        <c:crossBetween val="midCat"/>
      </c:valAx>
      <c:valAx>
        <c:axId val="-2146326120"/>
        <c:scaling>
          <c:orientation val="minMax"/>
          <c:max val="9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W/m3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46319656"/>
        <c:crosses val="max"/>
        <c:crossBetween val="midCat"/>
      </c:valAx>
      <c:valAx>
        <c:axId val="-2146319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632612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710108</xdr:colOff>
      <xdr:row>16</xdr:row>
      <xdr:rowOff>127620</xdr:rowOff>
    </xdr:from>
    <xdr:to>
      <xdr:col>7</xdr:col>
      <xdr:colOff>378250</xdr:colOff>
      <xdr:row>30</xdr:row>
      <xdr:rowOff>130750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416425</xdr:colOff>
      <xdr:row>16</xdr:row>
      <xdr:rowOff>104374</xdr:rowOff>
    </xdr:from>
    <xdr:to>
      <xdr:col>15</xdr:col>
      <xdr:colOff>266201</xdr:colOff>
      <xdr:row>31</xdr:row>
      <xdr:rowOff>175625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84293</xdr:colOff>
      <xdr:row>16</xdr:row>
      <xdr:rowOff>109981</xdr:rowOff>
    </xdr:from>
    <xdr:to>
      <xdr:col>24</xdr:col>
      <xdr:colOff>191183</xdr:colOff>
      <xdr:row>30</xdr:row>
      <xdr:rowOff>173483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613254</xdr:colOff>
      <xdr:row>0</xdr:row>
      <xdr:rowOff>65239</xdr:rowOff>
    </xdr:from>
    <xdr:ext cx="4230453" cy="357790"/>
    <xdr:sp macro="" textlink="">
      <xdr:nvSpPr>
        <xdr:cNvPr id="2" name="TextBox 1"/>
        <xdr:cNvSpPr txBox="1"/>
      </xdr:nvSpPr>
      <xdr:spPr>
        <a:xfrm>
          <a:off x="1409179" y="65239"/>
          <a:ext cx="423045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Material</a:t>
          </a:r>
          <a:r>
            <a:rPr lang="en-GB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with Ag-nano particles and CIP</a:t>
          </a:r>
          <a:endParaRPr lang="en-GB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335071</xdr:colOff>
      <xdr:row>47</xdr:row>
      <xdr:rowOff>1316</xdr:rowOff>
    </xdr:from>
    <xdr:ext cx="2954335" cy="357790"/>
    <xdr:sp macro="" textlink="">
      <xdr:nvSpPr>
        <xdr:cNvPr id="6" name="TextBox 5"/>
        <xdr:cNvSpPr txBox="1"/>
      </xdr:nvSpPr>
      <xdr:spPr>
        <a:xfrm>
          <a:off x="335071" y="8522606"/>
          <a:ext cx="2954335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Material</a:t>
          </a:r>
          <a:r>
            <a:rPr lang="en-GB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without processing</a:t>
          </a:r>
          <a:endParaRPr lang="en-GB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17</xdr:col>
      <xdr:colOff>374116</xdr:colOff>
      <xdr:row>68</xdr:row>
      <xdr:rowOff>61282</xdr:rowOff>
    </xdr:from>
    <xdr:to>
      <xdr:col>25</xdr:col>
      <xdr:colOff>355054</xdr:colOff>
      <xdr:row>92</xdr:row>
      <xdr:rowOff>109247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591355</xdr:colOff>
      <xdr:row>64</xdr:row>
      <xdr:rowOff>92956</xdr:rowOff>
    </xdr:from>
    <xdr:to>
      <xdr:col>16</xdr:col>
      <xdr:colOff>978999</xdr:colOff>
      <xdr:row>79</xdr:row>
      <xdr:rowOff>18901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213032</xdr:colOff>
      <xdr:row>88</xdr:row>
      <xdr:rowOff>14478</xdr:rowOff>
    </xdr:from>
    <xdr:to>
      <xdr:col>9</xdr:col>
      <xdr:colOff>538043</xdr:colOff>
      <xdr:row>103</xdr:row>
      <xdr:rowOff>94774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54624</xdr:colOff>
      <xdr:row>69</xdr:row>
      <xdr:rowOff>119194</xdr:rowOff>
    </xdr:from>
    <xdr:ext cx="6970440" cy="369332"/>
    <xdr:sp macro="" textlink="">
      <xdr:nvSpPr>
        <xdr:cNvPr id="13" name="TextBox 12"/>
        <xdr:cNvSpPr txBox="1"/>
      </xdr:nvSpPr>
      <xdr:spPr>
        <a:xfrm>
          <a:off x="54624" y="12546076"/>
          <a:ext cx="6970440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>
              <a:latin typeface="Times New Roman" panose="02020603050405020304" pitchFamily="18" charset="0"/>
              <a:cs typeface="Times New Roman" panose="02020603050405020304" pitchFamily="18" charset="0"/>
            </a:rPr>
            <a:t>Outpout</a:t>
          </a:r>
          <a:r>
            <a:rPr lang="en-GB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voltage @ 40 MΩ for material with and without processings</a:t>
          </a:r>
          <a:endParaRPr lang="en-GB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41</xdr:col>
      <xdr:colOff>540773</xdr:colOff>
      <xdr:row>32</xdr:row>
      <xdr:rowOff>41788</xdr:rowOff>
    </xdr:from>
    <xdr:to>
      <xdr:col>49</xdr:col>
      <xdr:colOff>122902</xdr:colOff>
      <xdr:row>47</xdr:row>
      <xdr:rowOff>122085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41</xdr:col>
      <xdr:colOff>600860</xdr:colOff>
      <xdr:row>30</xdr:row>
      <xdr:rowOff>54624</xdr:rowOff>
    </xdr:from>
    <xdr:ext cx="6445592" cy="338554"/>
    <xdr:sp macro="" textlink="">
      <xdr:nvSpPr>
        <xdr:cNvPr id="14" name="TextBox 13"/>
        <xdr:cNvSpPr txBox="1"/>
      </xdr:nvSpPr>
      <xdr:spPr>
        <a:xfrm>
          <a:off x="37758602" y="5557957"/>
          <a:ext cx="6445592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Open-circuit voltage and short-circuit current of polyester-cotton devices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485471</xdr:colOff>
      <xdr:row>15</xdr:row>
      <xdr:rowOff>60250</xdr:rowOff>
    </xdr:from>
    <xdr:to>
      <xdr:col>18</xdr:col>
      <xdr:colOff>426053</xdr:colOff>
      <xdr:row>29</xdr:row>
      <xdr:rowOff>132822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749300</xdr:colOff>
      <xdr:row>33</xdr:row>
      <xdr:rowOff>57451</xdr:rowOff>
    </xdr:from>
    <xdr:to>
      <xdr:col>23</xdr:col>
      <xdr:colOff>342900</xdr:colOff>
      <xdr:row>46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25399</xdr:colOff>
      <xdr:row>0</xdr:row>
      <xdr:rowOff>38099</xdr:rowOff>
    </xdr:from>
    <xdr:ext cx="1653117" cy="338554"/>
    <xdr:sp macro="" textlink="">
      <xdr:nvSpPr>
        <xdr:cNvPr id="4" name="TextBox 3"/>
        <xdr:cNvSpPr txBox="1"/>
      </xdr:nvSpPr>
      <xdr:spPr>
        <a:xfrm>
          <a:off x="698499" y="2171699"/>
          <a:ext cx="1653117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Polyester-cotton</a:t>
          </a:r>
        </a:p>
      </xdr:txBody>
    </xdr:sp>
    <xdr:clientData/>
  </xdr:oneCellAnchor>
  <xdr:oneCellAnchor>
    <xdr:from>
      <xdr:col>13</xdr:col>
      <xdr:colOff>38099</xdr:colOff>
      <xdr:row>0</xdr:row>
      <xdr:rowOff>0</xdr:rowOff>
    </xdr:from>
    <xdr:ext cx="1405467" cy="338554"/>
    <xdr:sp macro="" textlink="">
      <xdr:nvSpPr>
        <xdr:cNvPr id="5" name="TextBox 4"/>
        <xdr:cNvSpPr txBox="1"/>
      </xdr:nvSpPr>
      <xdr:spPr>
        <a:xfrm>
          <a:off x="13055599" y="2095499"/>
          <a:ext cx="1405467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Cotton</a:t>
          </a:r>
        </a:p>
      </xdr:txBody>
    </xdr:sp>
    <xdr:clientData/>
  </xdr:oneCellAnchor>
  <xdr:twoCellAnchor>
    <xdr:from>
      <xdr:col>19</xdr:col>
      <xdr:colOff>148788</xdr:colOff>
      <xdr:row>16</xdr:row>
      <xdr:rowOff>3203</xdr:rowOff>
    </xdr:from>
    <xdr:to>
      <xdr:col>25</xdr:col>
      <xdr:colOff>241300</xdr:colOff>
      <xdr:row>32</xdr:row>
      <xdr:rowOff>961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20</xdr:col>
      <xdr:colOff>673099</xdr:colOff>
      <xdr:row>0</xdr:row>
      <xdr:rowOff>0</xdr:rowOff>
    </xdr:from>
    <xdr:ext cx="1405467" cy="338554"/>
    <xdr:sp macro="" textlink="">
      <xdr:nvSpPr>
        <xdr:cNvPr id="7" name="TextBox 6"/>
        <xdr:cNvSpPr txBox="1"/>
      </xdr:nvSpPr>
      <xdr:spPr>
        <a:xfrm>
          <a:off x="19596099" y="1981199"/>
          <a:ext cx="1405467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Kermel</a:t>
          </a:r>
        </a:p>
      </xdr:txBody>
    </xdr:sp>
    <xdr:clientData/>
  </xdr:oneCellAnchor>
  <xdr:oneCellAnchor>
    <xdr:from>
      <xdr:col>1</xdr:col>
      <xdr:colOff>165099</xdr:colOff>
      <xdr:row>13</xdr:row>
      <xdr:rowOff>177799</xdr:rowOff>
    </xdr:from>
    <xdr:ext cx="3365501" cy="338554"/>
    <xdr:sp macro="" textlink="">
      <xdr:nvSpPr>
        <xdr:cNvPr id="9" name="TextBox 8"/>
        <xdr:cNvSpPr txBox="1"/>
      </xdr:nvSpPr>
      <xdr:spPr>
        <a:xfrm>
          <a:off x="838199" y="4622799"/>
          <a:ext cx="3365501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Polyester-cotton (without processing)</a:t>
          </a:r>
        </a:p>
      </xdr:txBody>
    </xdr:sp>
    <xdr:clientData/>
  </xdr:oneCellAnchor>
  <xdr:twoCellAnchor>
    <xdr:from>
      <xdr:col>5</xdr:col>
      <xdr:colOff>292100</xdr:colOff>
      <xdr:row>55</xdr:row>
      <xdr:rowOff>171450</xdr:rowOff>
    </xdr:from>
    <xdr:to>
      <xdr:col>9</xdr:col>
      <xdr:colOff>482600</xdr:colOff>
      <xdr:row>71</xdr:row>
      <xdr:rowOff>69850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12700</xdr:colOff>
      <xdr:row>29</xdr:row>
      <xdr:rowOff>76200</xdr:rowOff>
    </xdr:from>
    <xdr:ext cx="5054600" cy="584776"/>
    <xdr:sp macro="" textlink="">
      <xdr:nvSpPr>
        <xdr:cNvPr id="10" name="TextBox 9"/>
        <xdr:cNvSpPr txBox="1"/>
      </xdr:nvSpPr>
      <xdr:spPr>
        <a:xfrm>
          <a:off x="12700" y="5232400"/>
          <a:ext cx="505460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voltage @</a:t>
          </a:r>
          <a:r>
            <a:rPr lang="en-GB" sz="1600" b="1" baseline="0"/>
            <a:t> 50 MΩ for material with and without processings</a:t>
          </a:r>
          <a:endParaRPr lang="en-GB" sz="1600" b="1"/>
        </a:p>
      </xdr:txBody>
    </xdr:sp>
    <xdr:clientData/>
  </xdr:oneCellAnchor>
  <xdr:twoCellAnchor>
    <xdr:from>
      <xdr:col>35</xdr:col>
      <xdr:colOff>508000</xdr:colOff>
      <xdr:row>8</xdr:row>
      <xdr:rowOff>50800</xdr:rowOff>
    </xdr:from>
    <xdr:to>
      <xdr:col>45</xdr:col>
      <xdr:colOff>292100</xdr:colOff>
      <xdr:row>23</xdr:row>
      <xdr:rowOff>127000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29</xdr:col>
      <xdr:colOff>368299</xdr:colOff>
      <xdr:row>0</xdr:row>
      <xdr:rowOff>50799</xdr:rowOff>
    </xdr:from>
    <xdr:ext cx="9423401" cy="338554"/>
    <xdr:sp macro="" textlink="">
      <xdr:nvSpPr>
        <xdr:cNvPr id="14" name="TextBox 13"/>
        <xdr:cNvSpPr txBox="1"/>
      </xdr:nvSpPr>
      <xdr:spPr>
        <a:xfrm>
          <a:off x="26517599" y="50799"/>
          <a:ext cx="9423401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/>
            <a:t>Open-circuit voltage and short-circuit current of polyester-cotton devices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226034</xdr:colOff>
      <xdr:row>0</xdr:row>
      <xdr:rowOff>0</xdr:rowOff>
    </xdr:from>
    <xdr:ext cx="638997" cy="239809"/>
    <xdr:sp macro="" textlink="">
      <xdr:nvSpPr>
        <xdr:cNvPr id="2" name="TextBox 1"/>
        <xdr:cNvSpPr txBox="1"/>
      </xdr:nvSpPr>
      <xdr:spPr>
        <a:xfrm>
          <a:off x="21104834" y="0"/>
          <a:ext cx="638997" cy="2398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T=75°C</a:t>
          </a:r>
        </a:p>
      </xdr:txBody>
    </xdr:sp>
    <xdr:clientData/>
  </xdr:oneCellAnchor>
  <xdr:oneCellAnchor>
    <xdr:from>
      <xdr:col>0</xdr:col>
      <xdr:colOff>0</xdr:colOff>
      <xdr:row>28</xdr:row>
      <xdr:rowOff>18407</xdr:rowOff>
    </xdr:from>
    <xdr:ext cx="5029200" cy="307777"/>
    <xdr:sp macro="" textlink="">
      <xdr:nvSpPr>
        <xdr:cNvPr id="3" name="TextBox 2"/>
        <xdr:cNvSpPr txBox="1"/>
      </xdr:nvSpPr>
      <xdr:spPr>
        <a:xfrm>
          <a:off x="0" y="4641207"/>
          <a:ext cx="5029200" cy="30777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 u="sng"/>
            <a:t>Nano-Ag and CIP</a:t>
          </a:r>
          <a:r>
            <a:rPr lang="en-GB" sz="1400" b="1" u="sng" baseline="0"/>
            <a:t> (dielectric constant and volume resistivity)</a:t>
          </a:r>
          <a:endParaRPr lang="en-GB" sz="1400" b="1" u="sng"/>
        </a:p>
      </xdr:txBody>
    </xdr:sp>
    <xdr:clientData/>
  </xdr:oneCellAnchor>
  <xdr:twoCellAnchor>
    <xdr:from>
      <xdr:col>1</xdr:col>
      <xdr:colOff>182224</xdr:colOff>
      <xdr:row>38</xdr:row>
      <xdr:rowOff>12602</xdr:rowOff>
    </xdr:from>
    <xdr:to>
      <xdr:col>5</xdr:col>
      <xdr:colOff>1957339</xdr:colOff>
      <xdr:row>52</xdr:row>
      <xdr:rowOff>124976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53439</xdr:colOff>
      <xdr:row>0</xdr:row>
      <xdr:rowOff>39626</xdr:rowOff>
    </xdr:from>
    <xdr:ext cx="2005036" cy="298800"/>
    <xdr:sp macro="" textlink="">
      <xdr:nvSpPr>
        <xdr:cNvPr id="5" name="TextBox 4"/>
        <xdr:cNvSpPr txBox="1"/>
      </xdr:nvSpPr>
      <xdr:spPr>
        <a:xfrm>
          <a:off x="53439" y="39626"/>
          <a:ext cx="2005036" cy="2988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Nano-Ag and CIP</a:t>
          </a:r>
          <a:r>
            <a:rPr lang="en-GB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(d33)</a:t>
          </a:r>
          <a:endParaRPr lang="en-GB" sz="14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7</xdr:col>
      <xdr:colOff>500184</xdr:colOff>
      <xdr:row>2</xdr:row>
      <xdr:rowOff>91553</xdr:rowOff>
    </xdr:from>
    <xdr:to>
      <xdr:col>10</xdr:col>
      <xdr:colOff>977203</xdr:colOff>
      <xdr:row>19</xdr:row>
      <xdr:rowOff>12701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175174</xdr:colOff>
      <xdr:row>38</xdr:row>
      <xdr:rowOff>14101</xdr:rowOff>
    </xdr:from>
    <xdr:to>
      <xdr:col>7</xdr:col>
      <xdr:colOff>2487291</xdr:colOff>
      <xdr:row>52</xdr:row>
      <xdr:rowOff>136303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180287</xdr:colOff>
      <xdr:row>0</xdr:row>
      <xdr:rowOff>0</xdr:rowOff>
    </xdr:from>
    <xdr:ext cx="638863" cy="239809"/>
    <xdr:sp macro="" textlink="">
      <xdr:nvSpPr>
        <xdr:cNvPr id="8" name="TextBox 7"/>
        <xdr:cNvSpPr txBox="1"/>
      </xdr:nvSpPr>
      <xdr:spPr>
        <a:xfrm>
          <a:off x="19408087" y="0"/>
          <a:ext cx="638863" cy="2398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T=90°C</a:t>
          </a:r>
        </a:p>
      </xdr:txBody>
    </xdr:sp>
    <xdr:clientData/>
  </xdr:oneCellAnchor>
  <xdr:oneCellAnchor>
    <xdr:from>
      <xdr:col>7</xdr:col>
      <xdr:colOff>2857500</xdr:colOff>
      <xdr:row>38</xdr:row>
      <xdr:rowOff>25400</xdr:rowOff>
    </xdr:from>
    <xdr:ext cx="2677311" cy="307777"/>
    <xdr:sp macro="" textlink="">
      <xdr:nvSpPr>
        <xdr:cNvPr id="9" name="TextBox 8"/>
        <xdr:cNvSpPr txBox="1"/>
      </xdr:nvSpPr>
      <xdr:spPr>
        <a:xfrm>
          <a:off x="14871700" y="6426200"/>
          <a:ext cx="2677311" cy="30777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400" b="1" u="sng"/>
            <a:t>Nano-Ag and CIP</a:t>
          </a:r>
          <a:r>
            <a:rPr lang="en-GB" sz="1400" b="1" u="sng" baseline="0"/>
            <a:t> (d33 on Kapton)</a:t>
          </a:r>
          <a:endParaRPr lang="en-GB" sz="1400" b="1" u="sng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387045</xdr:colOff>
      <xdr:row>11</xdr:row>
      <xdr:rowOff>770</xdr:rowOff>
    </xdr:from>
    <xdr:to>
      <xdr:col>7</xdr:col>
      <xdr:colOff>419100</xdr:colOff>
      <xdr:row>30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217528</xdr:colOff>
      <xdr:row>38</xdr:row>
      <xdr:rowOff>122098</xdr:rowOff>
    </xdr:from>
    <xdr:to>
      <xdr:col>16</xdr:col>
      <xdr:colOff>660400</xdr:colOff>
      <xdr:row>53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526454</xdr:colOff>
      <xdr:row>37</xdr:row>
      <xdr:rowOff>176172</xdr:rowOff>
    </xdr:from>
    <xdr:to>
      <xdr:col>12</xdr:col>
      <xdr:colOff>675287</xdr:colOff>
      <xdr:row>53</xdr:row>
      <xdr:rowOff>153040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38100</xdr:colOff>
      <xdr:row>28</xdr:row>
      <xdr:rowOff>38101</xdr:rowOff>
    </xdr:from>
    <xdr:ext cx="6108700" cy="307777"/>
    <xdr:sp macro="" textlink="">
      <xdr:nvSpPr>
        <xdr:cNvPr id="4" name="TextBox 3"/>
        <xdr:cNvSpPr txBox="1"/>
      </xdr:nvSpPr>
      <xdr:spPr>
        <a:xfrm>
          <a:off x="13233400" y="5194301"/>
          <a:ext cx="61087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chemeClr val="tx1"/>
              </a:solidFill>
            </a:rPr>
            <a:t>Average Young's</a:t>
          </a:r>
          <a:r>
            <a:rPr lang="en-US" sz="1400" b="1" baseline="0">
              <a:solidFill>
                <a:schemeClr val="tx1"/>
              </a:solidFill>
            </a:rPr>
            <a:t> modulus for and Poison ratio for each fabric with inter</a:t>
          </a:r>
          <a:r>
            <a:rPr lang="en-US" sz="1400" b="1" baseline="0"/>
            <a:t>face</a:t>
          </a:r>
          <a:endParaRPr lang="en-US" sz="14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P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utput%20volta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_CIP"/>
      <sheetName val="Results_AgNao"/>
    </sheetNames>
    <sheetDataSet>
      <sheetData sheetId="0">
        <row r="5">
          <cell r="C5" t="str">
            <v>0</v>
          </cell>
          <cell r="D5">
            <v>39.799999999999997</v>
          </cell>
          <cell r="G5">
            <v>1.2</v>
          </cell>
        </row>
        <row r="6">
          <cell r="C6" t="str">
            <v>0.05</v>
          </cell>
          <cell r="E6">
            <v>40.4</v>
          </cell>
          <cell r="G6">
            <v>0.82078268200000004</v>
          </cell>
        </row>
        <row r="7">
          <cell r="C7" t="str">
            <v>0.1</v>
          </cell>
          <cell r="E7">
            <v>42.533333300000002</v>
          </cell>
          <cell r="G7">
            <v>0.99043040199999999</v>
          </cell>
        </row>
        <row r="8">
          <cell r="C8" t="str">
            <v>0.2</v>
          </cell>
          <cell r="F8">
            <v>43.5</v>
          </cell>
          <cell r="G8">
            <v>1</v>
          </cell>
        </row>
        <row r="9">
          <cell r="C9" t="str">
            <v>0.5</v>
          </cell>
          <cell r="F9">
            <v>38</v>
          </cell>
          <cell r="G9">
            <v>0.92582010000000003</v>
          </cell>
        </row>
        <row r="32">
          <cell r="E32">
            <v>0.87079286199999995</v>
          </cell>
        </row>
        <row r="33">
          <cell r="C33">
            <v>41</v>
          </cell>
          <cell r="D33">
            <v>185.7289863</v>
          </cell>
          <cell r="E33">
            <v>2.6597410570000002</v>
          </cell>
          <cell r="G33">
            <v>216.4903496</v>
          </cell>
          <cell r="H33">
            <v>4.3819471759999997</v>
          </cell>
          <cell r="M33">
            <v>11.13937718</v>
          </cell>
          <cell r="N33">
            <v>0.159059911</v>
          </cell>
        </row>
        <row r="34">
          <cell r="C34">
            <v>83</v>
          </cell>
          <cell r="D34">
            <v>234.3163165</v>
          </cell>
          <cell r="E34">
            <v>2.6</v>
          </cell>
          <cell r="G34">
            <v>270.0519539</v>
          </cell>
          <cell r="H34">
            <v>4.3658405589999996</v>
          </cell>
          <cell r="M34">
            <v>8.5241155309999996</v>
          </cell>
          <cell r="N34">
            <v>8.0099934999999997E-2</v>
          </cell>
        </row>
        <row r="35">
          <cell r="C35">
            <v>166</v>
          </cell>
          <cell r="D35">
            <v>251.072914</v>
          </cell>
          <cell r="E35">
            <v>1.6738197420000001</v>
          </cell>
          <cell r="G35">
            <v>281.75965669999999</v>
          </cell>
          <cell r="H35">
            <v>2.55680189</v>
          </cell>
          <cell r="M35">
            <v>6.4950740810000003</v>
          </cell>
          <cell r="N35">
            <v>0.48686739499999998</v>
          </cell>
        </row>
        <row r="36">
          <cell r="C36">
            <v>250</v>
          </cell>
          <cell r="D36">
            <v>262.16022889999999</v>
          </cell>
          <cell r="E36">
            <v>2.529198091</v>
          </cell>
          <cell r="G36">
            <v>295.82712149999998</v>
          </cell>
          <cell r="H36">
            <v>2.529198091</v>
          </cell>
          <cell r="M36">
            <v>5.9808216549999997</v>
          </cell>
          <cell r="N36">
            <v>0.33587027600000002</v>
          </cell>
        </row>
        <row r="42">
          <cell r="I42">
            <v>0</v>
          </cell>
          <cell r="J42">
            <v>45</v>
          </cell>
          <cell r="L42">
            <v>1</v>
          </cell>
        </row>
        <row r="43">
          <cell r="I43">
            <v>41</v>
          </cell>
          <cell r="J43">
            <v>45.533333329999998</v>
          </cell>
          <cell r="L43">
            <v>1.407463101</v>
          </cell>
        </row>
        <row r="44">
          <cell r="I44">
            <v>83</v>
          </cell>
          <cell r="J44">
            <v>47.066666669999996</v>
          </cell>
          <cell r="L44">
            <v>0.96115010499999998</v>
          </cell>
        </row>
        <row r="45">
          <cell r="I45">
            <v>166</v>
          </cell>
          <cell r="J45">
            <v>48.6</v>
          </cell>
          <cell r="L45">
            <v>1.055597326</v>
          </cell>
        </row>
        <row r="46">
          <cell r="I46">
            <v>250</v>
          </cell>
          <cell r="K46">
            <v>49.2</v>
          </cell>
          <cell r="L46">
            <v>0.94112394799999999</v>
          </cell>
        </row>
      </sheetData>
      <sheetData sheetId="1">
        <row r="3">
          <cell r="I3">
            <v>0</v>
          </cell>
          <cell r="J3">
            <v>146.28030649999999</v>
          </cell>
          <cell r="K3">
            <v>1.1440423559999999</v>
          </cell>
        </row>
        <row r="4">
          <cell r="I4">
            <v>0.05</v>
          </cell>
          <cell r="J4">
            <v>152.18325050000001</v>
          </cell>
          <cell r="K4">
            <v>0.90251287499999999</v>
          </cell>
        </row>
        <row r="5">
          <cell r="I5">
            <v>0.1</v>
          </cell>
          <cell r="J5">
            <v>163.8871858</v>
          </cell>
          <cell r="K5">
            <v>1.5017809259999999</v>
          </cell>
        </row>
        <row r="6">
          <cell r="I6">
            <v>0.2</v>
          </cell>
          <cell r="J6">
            <v>171.4370906</v>
          </cell>
          <cell r="K6">
            <v>0.68850237199999997</v>
          </cell>
        </row>
        <row r="7">
          <cell r="I7">
            <v>0.5</v>
          </cell>
          <cell r="J7">
            <v>134.2654168</v>
          </cell>
          <cell r="K7">
            <v>1.595127862</v>
          </cell>
        </row>
        <row r="8">
          <cell r="I8">
            <v>1</v>
          </cell>
          <cell r="J8">
            <v>124.1563135</v>
          </cell>
          <cell r="K8">
            <v>1.804872139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B15" t="str">
            <v>Kapton</v>
          </cell>
          <cell r="E15">
            <v>17</v>
          </cell>
          <cell r="F15">
            <v>17.797308925870919</v>
          </cell>
        </row>
        <row r="16">
          <cell r="B16" t="str">
            <v>Cotton</v>
          </cell>
          <cell r="E16">
            <v>18</v>
          </cell>
          <cell r="F16">
            <v>19.977110471099763</v>
          </cell>
        </row>
        <row r="17">
          <cell r="B17" t="str">
            <v>Polyester cotton</v>
          </cell>
          <cell r="E17">
            <v>19</v>
          </cell>
          <cell r="F17">
            <v>21.964382362822121</v>
          </cell>
        </row>
        <row r="18">
          <cell r="B18" t="str">
            <v>Kermel</v>
          </cell>
          <cell r="E18">
            <v>22.5</v>
          </cell>
          <cell r="F18">
            <v>22.882935046749566</v>
          </cell>
        </row>
        <row r="38">
          <cell r="B38" t="str">
            <v>Kapton</v>
          </cell>
          <cell r="E38">
            <v>15</v>
          </cell>
          <cell r="F38">
            <v>8.1883124613300993</v>
          </cell>
          <cell r="G38">
            <v>17.145853263730185</v>
          </cell>
        </row>
        <row r="39">
          <cell r="B39" t="str">
            <v>Cotton</v>
          </cell>
          <cell r="E39">
            <v>19</v>
          </cell>
          <cell r="F39">
            <v>171.94229000668605</v>
          </cell>
          <cell r="G39">
            <v>20.336282269778074</v>
          </cell>
        </row>
        <row r="40">
          <cell r="B40" t="str">
            <v>Polyester cotton</v>
          </cell>
          <cell r="E40">
            <v>17</v>
          </cell>
          <cell r="F40">
            <v>79.691676294537942</v>
          </cell>
          <cell r="G40">
            <v>20.381116467502022</v>
          </cell>
        </row>
        <row r="41">
          <cell r="B41" t="str">
            <v>Kermel</v>
          </cell>
          <cell r="E41">
            <v>16.5</v>
          </cell>
          <cell r="F41">
            <v>81.789370012930604</v>
          </cell>
          <cell r="G41">
            <v>19.422367848742166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3"/>
  <sheetViews>
    <sheetView topLeftCell="B4" zoomScale="125" zoomScaleNormal="125" zoomScalePageLayoutView="125" workbookViewId="0">
      <selection activeCell="I6" sqref="I6:I14"/>
    </sheetView>
  </sheetViews>
  <sheetFormatPr baseColWidth="10" defaultColWidth="8.83203125" defaultRowHeight="14" x14ac:dyDescent="0"/>
  <cols>
    <col min="1" max="1" width="12" bestFit="1" customWidth="1"/>
    <col min="2" max="2" width="15.33203125" customWidth="1"/>
    <col min="3" max="3" width="12.5" customWidth="1"/>
    <col min="4" max="4" width="33.6640625" customWidth="1"/>
    <col min="5" max="5" width="12" style="1" customWidth="1"/>
    <col min="6" max="6" width="15.5" style="16" customWidth="1"/>
    <col min="7" max="7" width="12.83203125" bestFit="1" customWidth="1"/>
    <col min="8" max="8" width="12" bestFit="1" customWidth="1"/>
    <col min="9" max="9" width="15.33203125" customWidth="1"/>
    <col min="15" max="15" width="13" bestFit="1" customWidth="1"/>
    <col min="16" max="16" width="10" style="1" customWidth="1"/>
    <col min="17" max="17" width="15.5" style="16" customWidth="1"/>
    <col min="18" max="18" width="12" bestFit="1" customWidth="1"/>
    <col min="20" max="20" width="16.1640625" customWidth="1"/>
    <col min="25" max="25" width="11.83203125" style="5" customWidth="1"/>
    <col min="26" max="26" width="10.1640625" bestFit="1" customWidth="1"/>
    <col min="27" max="27" width="14.5" bestFit="1" customWidth="1"/>
    <col min="28" max="28" width="9" bestFit="1" customWidth="1"/>
    <col min="29" max="29" width="18.33203125" style="16" customWidth="1"/>
    <col min="30" max="30" width="14.5" style="1" bestFit="1" customWidth="1"/>
    <col min="31" max="31" width="9" bestFit="1" customWidth="1"/>
    <col min="32" max="32" width="13.83203125" style="1" customWidth="1"/>
    <col min="33" max="33" width="11.1640625" bestFit="1" customWidth="1"/>
    <col min="34" max="35" width="11.1640625" style="1" customWidth="1"/>
    <col min="36" max="36" width="13.5" bestFit="1" customWidth="1"/>
    <col min="38" max="38" width="8.83203125" style="23"/>
  </cols>
  <sheetData>
    <row r="1" spans="1:41" s="1" customFormat="1">
      <c r="F1" s="16"/>
      <c r="Q1" s="16"/>
      <c r="Y1" s="5"/>
      <c r="AC1" s="16"/>
      <c r="AL1" s="23"/>
    </row>
    <row r="2" spans="1:41" s="1" customFormat="1">
      <c r="A2" s="3"/>
      <c r="F2" s="16"/>
      <c r="Q2" s="16"/>
      <c r="Y2" s="5"/>
      <c r="AC2" s="16"/>
      <c r="AK2" s="1" t="s">
        <v>35</v>
      </c>
      <c r="AL2" s="23" t="s">
        <v>23</v>
      </c>
      <c r="AN2" s="1" t="s">
        <v>39</v>
      </c>
      <c r="AO2" s="1" t="s">
        <v>40</v>
      </c>
    </row>
    <row r="3" spans="1:41" s="1" customFormat="1" ht="28.5" customHeight="1">
      <c r="A3" s="9"/>
      <c r="B3" s="81" t="s">
        <v>10</v>
      </c>
      <c r="C3" s="78"/>
      <c r="D3" s="78"/>
      <c r="E3" s="78"/>
      <c r="F3" s="78"/>
      <c r="G3" s="78"/>
      <c r="H3" s="78"/>
      <c r="I3" s="26"/>
      <c r="N3" s="80" t="s">
        <v>15</v>
      </c>
      <c r="O3" s="79"/>
      <c r="P3" s="79"/>
      <c r="Q3" s="79"/>
      <c r="R3" s="79"/>
      <c r="S3" s="79"/>
      <c r="T3" s="31"/>
      <c r="Y3" s="74" t="s">
        <v>17</v>
      </c>
      <c r="Z3" s="73"/>
      <c r="AA3" s="73"/>
      <c r="AB3" s="73"/>
      <c r="AC3" s="73"/>
      <c r="AD3" s="73"/>
      <c r="AE3" s="73"/>
      <c r="AF3" s="36"/>
      <c r="AK3" s="1">
        <v>4.0000000000004476E-3</v>
      </c>
      <c r="AL3" s="23">
        <v>0</v>
      </c>
      <c r="AN3" s="1">
        <v>0</v>
      </c>
      <c r="AO3" s="1">
        <v>-0.01</v>
      </c>
    </row>
    <row r="4" spans="1:41" s="1" customFormat="1">
      <c r="A4" s="3" t="s">
        <v>5</v>
      </c>
      <c r="B4" s="26" t="s">
        <v>0</v>
      </c>
      <c r="C4" s="26" t="s">
        <v>1</v>
      </c>
      <c r="D4" s="78" t="s">
        <v>2</v>
      </c>
      <c r="E4" s="78"/>
      <c r="F4" s="27" t="s">
        <v>20</v>
      </c>
      <c r="G4" s="78" t="s">
        <v>4</v>
      </c>
      <c r="H4" s="78"/>
      <c r="I4" s="26" t="s">
        <v>18</v>
      </c>
      <c r="N4" s="31" t="s">
        <v>13</v>
      </c>
      <c r="O4" s="79" t="s">
        <v>2</v>
      </c>
      <c r="P4" s="79"/>
      <c r="Q4" s="32" t="s">
        <v>20</v>
      </c>
      <c r="R4" s="79" t="s">
        <v>4</v>
      </c>
      <c r="S4" s="79"/>
      <c r="T4" s="31" t="s">
        <v>18</v>
      </c>
      <c r="Y4" s="37" t="s">
        <v>0</v>
      </c>
      <c r="Z4" s="37" t="s">
        <v>1</v>
      </c>
      <c r="AA4" s="73" t="s">
        <v>2</v>
      </c>
      <c r="AB4" s="73"/>
      <c r="AC4" s="37" t="s">
        <v>20</v>
      </c>
      <c r="AD4" s="73" t="s">
        <v>4</v>
      </c>
      <c r="AE4" s="73"/>
      <c r="AF4" s="36" t="s">
        <v>18</v>
      </c>
      <c r="AK4" s="1">
        <v>8.0000000000000071E-3</v>
      </c>
      <c r="AL4" s="23">
        <v>0.96000000000000019</v>
      </c>
      <c r="AN4" s="1">
        <v>4.0000000000000036E-3</v>
      </c>
      <c r="AO4" s="1">
        <v>0.02</v>
      </c>
    </row>
    <row r="5" spans="1:41" s="6" customFormat="1">
      <c r="A5" s="10" t="s">
        <v>12</v>
      </c>
      <c r="B5" s="28" t="s">
        <v>11</v>
      </c>
      <c r="C5" s="29" t="s">
        <v>14</v>
      </c>
      <c r="D5" s="29" t="s">
        <v>6</v>
      </c>
      <c r="E5" s="29" t="s">
        <v>7</v>
      </c>
      <c r="F5" s="29" t="s">
        <v>21</v>
      </c>
      <c r="G5" s="29" t="s">
        <v>8</v>
      </c>
      <c r="H5" s="29" t="s">
        <v>9</v>
      </c>
      <c r="I5" s="29" t="s">
        <v>19</v>
      </c>
      <c r="N5" s="33" t="s">
        <v>14</v>
      </c>
      <c r="O5" s="33" t="s">
        <v>6</v>
      </c>
      <c r="P5" s="33" t="s">
        <v>7</v>
      </c>
      <c r="Q5" s="33"/>
      <c r="R5" s="33" t="s">
        <v>8</v>
      </c>
      <c r="S5" s="33" t="s">
        <v>9</v>
      </c>
      <c r="T5" s="33" t="s">
        <v>19</v>
      </c>
      <c r="Y5" s="38" t="s">
        <v>16</v>
      </c>
      <c r="Z5" s="38" t="s">
        <v>14</v>
      </c>
      <c r="AA5" s="38" t="s">
        <v>6</v>
      </c>
      <c r="AB5" s="38" t="s">
        <v>7</v>
      </c>
      <c r="AC5" s="38" t="s">
        <v>21</v>
      </c>
      <c r="AD5" s="38" t="s">
        <v>8</v>
      </c>
      <c r="AE5" s="38" t="s">
        <v>9</v>
      </c>
      <c r="AF5" s="38" t="s">
        <v>19</v>
      </c>
      <c r="AK5" s="6">
        <v>1.2000000000000455E-2</v>
      </c>
      <c r="AL5" s="6">
        <v>1.28</v>
      </c>
      <c r="AN5" s="6">
        <v>8.0000000000000071E-3</v>
      </c>
      <c r="AO5" s="6">
        <v>0.05</v>
      </c>
    </row>
    <row r="6" spans="1:41">
      <c r="A6" s="3">
        <f>0.0001*(0.0001)</f>
        <v>1E-8</v>
      </c>
      <c r="B6" s="26">
        <v>1</v>
      </c>
      <c r="C6" s="26">
        <v>0.38</v>
      </c>
      <c r="D6" s="30">
        <v>1.444E-7</v>
      </c>
      <c r="E6" s="26">
        <f>D6/0.000001</f>
        <v>0.1444</v>
      </c>
      <c r="F6" s="30">
        <f>D6/A6</f>
        <v>14.44</v>
      </c>
      <c r="G6" s="30">
        <v>1.05504E-8</v>
      </c>
      <c r="H6" s="30">
        <f>G6/0.000001</f>
        <v>1.0550400000000001E-2</v>
      </c>
      <c r="I6" s="26">
        <f>G6/A6</f>
        <v>1.05504</v>
      </c>
      <c r="N6" s="31">
        <v>0.42</v>
      </c>
      <c r="O6" s="34">
        <v>1.7599999999999999E-7</v>
      </c>
      <c r="P6" s="34">
        <f>O6/0.000001</f>
        <v>0.17599999999999999</v>
      </c>
      <c r="Q6" s="31">
        <f>O6/A6</f>
        <v>17.599999999999998</v>
      </c>
      <c r="R6" s="34">
        <v>1.5069999999999999E-8</v>
      </c>
      <c r="S6" s="31">
        <f>R6/0.000001</f>
        <v>1.507E-2</v>
      </c>
      <c r="T6" s="35">
        <f>R6/A6</f>
        <v>1.5069999999999999</v>
      </c>
      <c r="Y6" s="37">
        <f>1</f>
        <v>1</v>
      </c>
      <c r="Z6" s="36">
        <v>0.52</v>
      </c>
      <c r="AA6" s="39">
        <v>2.7039999999999999E-7</v>
      </c>
      <c r="AB6" s="40">
        <f>AA6/0.000001</f>
        <v>0.27039999999999997</v>
      </c>
      <c r="AC6" s="40">
        <f>AA6/A6</f>
        <v>27.04</v>
      </c>
      <c r="AD6" s="39">
        <v>1.9150400000000001E-8</v>
      </c>
      <c r="AE6" s="41">
        <f>AD6/0.000001</f>
        <v>1.9150400000000001E-2</v>
      </c>
      <c r="AF6" s="39">
        <f>AD6/A6</f>
        <v>1.9150400000000001</v>
      </c>
      <c r="AK6">
        <v>1.6000000000000014E-2</v>
      </c>
      <c r="AL6" s="23">
        <v>1.92</v>
      </c>
      <c r="AN6">
        <v>1.2000000000000011E-2</v>
      </c>
      <c r="AO6">
        <v>0.05</v>
      </c>
    </row>
    <row r="7" spans="1:41">
      <c r="A7" s="18">
        <f t="shared" ref="A7:A14" si="0">0.0001*(0.0001)</f>
        <v>1E-8</v>
      </c>
      <c r="B7" s="26">
        <v>10</v>
      </c>
      <c r="C7" s="26">
        <v>2.52</v>
      </c>
      <c r="D7" s="30">
        <v>6.3504E-7</v>
      </c>
      <c r="E7" s="26">
        <f t="shared" ref="E7:E14" si="1">D7/0.000001</f>
        <v>0.63504000000000005</v>
      </c>
      <c r="F7" s="26">
        <f t="shared" ref="F7:F14" si="2">D7/A7</f>
        <v>63.503999999999998</v>
      </c>
      <c r="G7" s="30">
        <v>8.17517E-8</v>
      </c>
      <c r="H7" s="30">
        <f>G7/0.000001</f>
        <v>8.175170000000001E-2</v>
      </c>
      <c r="I7" s="26">
        <f t="shared" ref="I7:I14" si="3">G7/A7</f>
        <v>8.1751699999999996</v>
      </c>
      <c r="N7" s="31">
        <v>3</v>
      </c>
      <c r="O7" s="34">
        <v>8.9999999999999996E-7</v>
      </c>
      <c r="P7" s="31">
        <f t="shared" ref="P7:P14" si="4">O7/0.000001</f>
        <v>0.9</v>
      </c>
      <c r="Q7" s="31">
        <f t="shared" ref="Q7:Q14" si="5">O7/A7</f>
        <v>90</v>
      </c>
      <c r="R7" s="34">
        <v>8.0736000000000002E-8</v>
      </c>
      <c r="S7" s="31">
        <f t="shared" ref="S7:S14" si="6">R7/0.000001</f>
        <v>8.0736000000000002E-2</v>
      </c>
      <c r="T7" s="35">
        <f t="shared" ref="T7:T14" si="7">R7/A7</f>
        <v>8.0736000000000008</v>
      </c>
      <c r="Y7" s="37">
        <f>10</f>
        <v>10</v>
      </c>
      <c r="Z7" s="36">
        <v>3.8</v>
      </c>
      <c r="AA7" s="36">
        <v>1.4440000000000001E-6</v>
      </c>
      <c r="AB7" s="40">
        <f t="shared" ref="AB7:AB16" si="8">AA7/0.000001</f>
        <v>1.4440000000000002</v>
      </c>
      <c r="AC7" s="40">
        <f t="shared" ref="AC7:AC16" si="9">AA7/A7</f>
        <v>144.4</v>
      </c>
      <c r="AD7" s="39">
        <v>1.25376E-7</v>
      </c>
      <c r="AE7" s="40">
        <f t="shared" ref="AE7:AE16" si="10">AD7/0.000001</f>
        <v>0.12537600000000002</v>
      </c>
      <c r="AF7" s="36">
        <f t="shared" ref="AF7:AF16" si="11">AD7/A7</f>
        <v>12.537599999999999</v>
      </c>
      <c r="AK7">
        <v>2.0000000000000462E-2</v>
      </c>
      <c r="AL7" s="23">
        <v>2.2399999999999998</v>
      </c>
      <c r="AN7">
        <v>1.6000000000000014E-2</v>
      </c>
      <c r="AO7">
        <v>0.12</v>
      </c>
    </row>
    <row r="8" spans="1:41">
      <c r="A8" s="18">
        <f t="shared" si="0"/>
        <v>1E-8</v>
      </c>
      <c r="B8" s="26">
        <v>20</v>
      </c>
      <c r="C8" s="26">
        <v>4.5</v>
      </c>
      <c r="D8" s="30">
        <v>1.0125E-6</v>
      </c>
      <c r="E8" s="26">
        <f t="shared" si="1"/>
        <v>1.0125000000000002</v>
      </c>
      <c r="F8" s="26">
        <f t="shared" si="2"/>
        <v>101.25</v>
      </c>
      <c r="G8" s="30">
        <v>1.07443E-7</v>
      </c>
      <c r="H8" s="26">
        <f t="shared" ref="H8:H14" si="12">G8/0.000001</f>
        <v>0.10744300000000001</v>
      </c>
      <c r="I8" s="26">
        <f t="shared" si="3"/>
        <v>10.744300000000001</v>
      </c>
      <c r="N8" s="31">
        <v>5.2</v>
      </c>
      <c r="O8" s="34">
        <v>1.35E-6</v>
      </c>
      <c r="P8" s="31">
        <f t="shared" si="4"/>
        <v>1.35</v>
      </c>
      <c r="Q8" s="31">
        <f t="shared" si="5"/>
        <v>135</v>
      </c>
      <c r="R8" s="34">
        <v>1.2940999999999999E-7</v>
      </c>
      <c r="S8" s="31">
        <f t="shared" si="6"/>
        <v>0.12941</v>
      </c>
      <c r="T8" s="35">
        <f>R8/A8</f>
        <v>12.940999999999999</v>
      </c>
      <c r="Y8" s="37">
        <f>20</f>
        <v>20</v>
      </c>
      <c r="Z8" s="36">
        <v>6.6</v>
      </c>
      <c r="AA8" s="36">
        <v>2.1780000000000002E-6</v>
      </c>
      <c r="AB8" s="40">
        <f t="shared" si="8"/>
        <v>2.1780000000000004</v>
      </c>
      <c r="AC8" s="40">
        <f t="shared" si="9"/>
        <v>217.8</v>
      </c>
      <c r="AD8" s="39">
        <v>2.12848E-7</v>
      </c>
      <c r="AE8" s="40">
        <f t="shared" si="10"/>
        <v>0.21284800000000001</v>
      </c>
      <c r="AF8" s="36">
        <f t="shared" si="11"/>
        <v>21.284800000000001</v>
      </c>
      <c r="AK8">
        <v>2.4000000000000021E-2</v>
      </c>
      <c r="AL8" s="23">
        <v>1.9200000000000004</v>
      </c>
      <c r="AN8">
        <v>2.0000000000000018E-2</v>
      </c>
      <c r="AO8">
        <v>0.12</v>
      </c>
    </row>
    <row r="9" spans="1:41">
      <c r="A9" s="18">
        <f t="shared" si="0"/>
        <v>1E-8</v>
      </c>
      <c r="B9" s="26">
        <v>30</v>
      </c>
      <c r="C9" s="26">
        <v>5.82</v>
      </c>
      <c r="D9" s="30">
        <v>1.12908E-6</v>
      </c>
      <c r="E9" s="30">
        <f>D9/0.000001</f>
        <v>1.1290800000000001</v>
      </c>
      <c r="F9" s="30">
        <f>D9/A9</f>
        <v>112.908</v>
      </c>
      <c r="G9" s="30">
        <v>1.413399E-7</v>
      </c>
      <c r="H9" s="26">
        <f t="shared" si="12"/>
        <v>0.14133990000000002</v>
      </c>
      <c r="I9" s="26">
        <f t="shared" si="3"/>
        <v>14.133990000000001</v>
      </c>
      <c r="N9" s="31">
        <v>7</v>
      </c>
      <c r="O9" s="34">
        <v>1.6300000000000001E-6</v>
      </c>
      <c r="P9" s="31">
        <f t="shared" si="4"/>
        <v>1.6300000000000001</v>
      </c>
      <c r="Q9" s="34">
        <f>O9/A9</f>
        <v>163</v>
      </c>
      <c r="R9" s="34">
        <v>1.6E-7</v>
      </c>
      <c r="S9" s="31">
        <f t="shared" si="6"/>
        <v>0.16</v>
      </c>
      <c r="T9" s="35">
        <f t="shared" si="7"/>
        <v>16</v>
      </c>
      <c r="Y9" s="37">
        <f>30</f>
        <v>30</v>
      </c>
      <c r="Z9" s="36">
        <v>8.8000000000000007</v>
      </c>
      <c r="AA9" s="39">
        <v>2.5813300000000002E-6</v>
      </c>
      <c r="AB9" s="40">
        <f t="shared" si="8"/>
        <v>2.5813300000000003</v>
      </c>
      <c r="AC9" s="40">
        <f t="shared" si="9"/>
        <v>258.13300000000004</v>
      </c>
      <c r="AD9" s="39">
        <v>2.4171200000000001E-7</v>
      </c>
      <c r="AE9" s="41">
        <f>AD9/0.000001</f>
        <v>0.24171200000000004</v>
      </c>
      <c r="AF9" s="36">
        <f t="shared" si="11"/>
        <v>24.171200000000002</v>
      </c>
      <c r="AK9">
        <v>2.8000000000000469E-2</v>
      </c>
      <c r="AL9" s="23">
        <v>2.88</v>
      </c>
      <c r="AN9">
        <v>2.4000000000000021E-2</v>
      </c>
      <c r="AO9">
        <v>0.21</v>
      </c>
    </row>
    <row r="10" spans="1:41" s="1" customFormat="1">
      <c r="A10" s="18">
        <f t="shared" si="0"/>
        <v>1E-8</v>
      </c>
      <c r="B10" s="26">
        <v>40</v>
      </c>
      <c r="C10" s="26">
        <v>6</v>
      </c>
      <c r="D10" s="30">
        <v>8.9999999999999996E-7</v>
      </c>
      <c r="E10" s="30">
        <f>D10/0.000001</f>
        <v>0.9</v>
      </c>
      <c r="F10" s="30">
        <f>D10/A10</f>
        <v>90</v>
      </c>
      <c r="G10" s="30">
        <v>1.4000000000000001E-7</v>
      </c>
      <c r="H10" s="26">
        <v>0.14000000000000001</v>
      </c>
      <c r="I10" s="30">
        <f>G10/A10</f>
        <v>14</v>
      </c>
      <c r="J10" s="3"/>
      <c r="K10" s="3"/>
      <c r="L10" s="3"/>
      <c r="M10" s="3"/>
      <c r="N10" s="31">
        <v>8</v>
      </c>
      <c r="O10" s="34">
        <v>1.5999999999999999E-6</v>
      </c>
      <c r="P10" s="34">
        <f>O10/0.000001</f>
        <v>1.6</v>
      </c>
      <c r="Q10" s="31">
        <f t="shared" si="5"/>
        <v>160</v>
      </c>
      <c r="R10" s="34">
        <v>1.9999999999999999E-7</v>
      </c>
      <c r="S10" s="31">
        <v>0.2</v>
      </c>
      <c r="T10" s="35">
        <f t="shared" si="7"/>
        <v>20</v>
      </c>
      <c r="U10" s="3"/>
      <c r="V10" s="3"/>
      <c r="W10" s="3"/>
      <c r="X10" s="3"/>
      <c r="Y10" s="37">
        <v>40</v>
      </c>
      <c r="Z10" s="36">
        <v>9.5</v>
      </c>
      <c r="AA10" s="39">
        <v>2.2562500000000002E-6</v>
      </c>
      <c r="AB10" s="40">
        <f>(Z10^2)/Y10</f>
        <v>2.2562500000000001</v>
      </c>
      <c r="AC10" s="40">
        <f t="shared" si="9"/>
        <v>225.62500000000003</v>
      </c>
      <c r="AD10" s="39">
        <v>3.1E-7</v>
      </c>
      <c r="AE10" s="41">
        <f>AD10/0.000001</f>
        <v>0.31</v>
      </c>
      <c r="AF10" s="39">
        <f>AD10/A10</f>
        <v>31</v>
      </c>
      <c r="AK10" s="1">
        <v>3.2000000000000028E-2</v>
      </c>
      <c r="AL10" s="23">
        <v>4.16</v>
      </c>
      <c r="AN10" s="1">
        <v>2.8000000000000025E-2</v>
      </c>
      <c r="AO10" s="1">
        <v>0.14000000000000001</v>
      </c>
    </row>
    <row r="11" spans="1:41">
      <c r="A11" s="18">
        <f t="shared" si="0"/>
        <v>1E-8</v>
      </c>
      <c r="B11" s="26">
        <v>50</v>
      </c>
      <c r="C11" s="26">
        <v>6.3120000000000003</v>
      </c>
      <c r="D11" s="30">
        <v>7.9682700000000005E-7</v>
      </c>
      <c r="E11" s="26">
        <f>D11/0.000001</f>
        <v>0.79682700000000006</v>
      </c>
      <c r="F11" s="26">
        <f t="shared" si="2"/>
        <v>79.682699999999997</v>
      </c>
      <c r="G11" s="30">
        <v>1.3026700000000001E-7</v>
      </c>
      <c r="H11" s="26">
        <f t="shared" si="12"/>
        <v>0.13026700000000002</v>
      </c>
      <c r="I11" s="30">
        <f>G11/A11</f>
        <v>13.0267</v>
      </c>
      <c r="M11" s="18"/>
      <c r="N11" s="31">
        <v>9</v>
      </c>
      <c r="O11" s="34">
        <v>1.6199999999999999E-6</v>
      </c>
      <c r="P11" s="31">
        <f t="shared" si="4"/>
        <v>1.62</v>
      </c>
      <c r="Q11" s="31">
        <f t="shared" si="5"/>
        <v>162</v>
      </c>
      <c r="R11" s="34">
        <v>2.1712E-7</v>
      </c>
      <c r="S11" s="31">
        <f t="shared" si="6"/>
        <v>0.21712000000000001</v>
      </c>
      <c r="T11" s="35">
        <f t="shared" si="7"/>
        <v>21.712</v>
      </c>
      <c r="Y11" s="37">
        <v>50</v>
      </c>
      <c r="Z11" s="36">
        <v>10</v>
      </c>
      <c r="AA11" s="39">
        <v>1.9999999999999999E-6</v>
      </c>
      <c r="AB11" s="40">
        <f t="shared" si="8"/>
        <v>2</v>
      </c>
      <c r="AC11" s="40">
        <f t="shared" si="9"/>
        <v>200</v>
      </c>
      <c r="AD11" s="39">
        <v>3.4471999999999998E-7</v>
      </c>
      <c r="AE11" s="40">
        <f t="shared" si="10"/>
        <v>0.34471999999999997</v>
      </c>
      <c r="AF11" s="36">
        <f t="shared" si="11"/>
        <v>34.471999999999994</v>
      </c>
      <c r="AK11">
        <v>3.6000000000000476E-2</v>
      </c>
      <c r="AL11" s="23">
        <v>5.44</v>
      </c>
      <c r="AN11">
        <v>3.2000000000000028E-2</v>
      </c>
      <c r="AO11">
        <v>0.23</v>
      </c>
    </row>
    <row r="12" spans="1:41">
      <c r="A12" s="18">
        <f t="shared" si="0"/>
        <v>1E-8</v>
      </c>
      <c r="B12" s="26">
        <v>60</v>
      </c>
      <c r="C12" s="26">
        <v>6.2759999999999998</v>
      </c>
      <c r="D12" s="30">
        <v>6.5647E-7</v>
      </c>
      <c r="E12" s="26">
        <f t="shared" si="1"/>
        <v>0.65647</v>
      </c>
      <c r="F12" s="26">
        <f t="shared" si="2"/>
        <v>65.647000000000006</v>
      </c>
      <c r="G12" s="30">
        <v>1.09205E-7</v>
      </c>
      <c r="H12" s="26">
        <f t="shared" si="12"/>
        <v>0.10920500000000001</v>
      </c>
      <c r="I12" s="26">
        <f t="shared" si="3"/>
        <v>10.920500000000001</v>
      </c>
      <c r="M12" s="18"/>
      <c r="N12" s="31">
        <v>9.6</v>
      </c>
      <c r="O12" s="34">
        <v>1.5400000000000001E-6</v>
      </c>
      <c r="P12" s="31">
        <f t="shared" si="4"/>
        <v>1.5400000000000003</v>
      </c>
      <c r="Q12" s="31">
        <f t="shared" si="5"/>
        <v>154</v>
      </c>
      <c r="R12" s="34">
        <v>2.0774000000000001E-7</v>
      </c>
      <c r="S12" s="31">
        <f t="shared" si="6"/>
        <v>0.20774000000000001</v>
      </c>
      <c r="T12" s="35">
        <f t="shared" si="7"/>
        <v>20.774000000000001</v>
      </c>
      <c r="Y12" s="37">
        <f>60</f>
        <v>60</v>
      </c>
      <c r="Z12" s="36">
        <v>10.8</v>
      </c>
      <c r="AA12" s="39">
        <v>1.9439999999999999E-6</v>
      </c>
      <c r="AB12" s="40">
        <f t="shared" si="8"/>
        <v>1.944</v>
      </c>
      <c r="AC12" s="40">
        <f t="shared" si="9"/>
        <v>194.39999999999998</v>
      </c>
      <c r="AD12" s="39">
        <v>3.3168000000000002E-7</v>
      </c>
      <c r="AE12" s="40">
        <f t="shared" si="10"/>
        <v>0.33168000000000003</v>
      </c>
      <c r="AF12" s="36">
        <f t="shared" si="11"/>
        <v>33.167999999999999</v>
      </c>
      <c r="AK12">
        <v>4.0000000000000036E-2</v>
      </c>
      <c r="AL12" s="23">
        <v>6.4</v>
      </c>
      <c r="AN12">
        <v>3.6000000000000032E-2</v>
      </c>
      <c r="AO12">
        <v>0.23</v>
      </c>
    </row>
    <row r="13" spans="1:41">
      <c r="A13" s="18">
        <f t="shared" si="0"/>
        <v>1E-8</v>
      </c>
      <c r="B13" s="26">
        <v>70</v>
      </c>
      <c r="C13" s="26">
        <v>6.6680000000000001</v>
      </c>
      <c r="D13" s="30">
        <v>6.3517500000000002E-7</v>
      </c>
      <c r="E13" s="26">
        <f t="shared" si="1"/>
        <v>0.63517500000000005</v>
      </c>
      <c r="F13" s="26">
        <f t="shared" si="2"/>
        <v>63.517499999999998</v>
      </c>
      <c r="G13" s="30">
        <v>9.6233300000000002E-8</v>
      </c>
      <c r="H13" s="26">
        <f t="shared" si="12"/>
        <v>9.6233300000000008E-2</v>
      </c>
      <c r="I13" s="26">
        <f t="shared" si="3"/>
        <v>9.6233299999999993</v>
      </c>
      <c r="M13" s="18"/>
      <c r="N13" s="31">
        <v>10.199999999999999</v>
      </c>
      <c r="O13" s="34">
        <v>1.4899999999999999E-6</v>
      </c>
      <c r="P13" s="31">
        <f t="shared" si="4"/>
        <v>1.49</v>
      </c>
      <c r="Q13" s="31">
        <f t="shared" si="5"/>
        <v>149</v>
      </c>
      <c r="R13" s="34">
        <v>2.0167999999999999E-7</v>
      </c>
      <c r="S13" s="31">
        <f t="shared" si="6"/>
        <v>0.20168</v>
      </c>
      <c r="T13" s="35">
        <f t="shared" si="7"/>
        <v>20.167999999999999</v>
      </c>
      <c r="Y13" s="37">
        <f>70</f>
        <v>70</v>
      </c>
      <c r="Z13" s="36">
        <v>11.2</v>
      </c>
      <c r="AA13" s="39">
        <v>1.792E-6</v>
      </c>
      <c r="AB13" s="40">
        <f>(Z13^2)/Y13</f>
        <v>1.7919999999999998</v>
      </c>
      <c r="AC13" s="40">
        <f t="shared" si="9"/>
        <v>179.2</v>
      </c>
      <c r="AD13" s="39">
        <v>3.2399999999999999E-7</v>
      </c>
      <c r="AE13" s="41">
        <f>AD13/0.000001</f>
        <v>0.32400000000000001</v>
      </c>
      <c r="AF13" s="36">
        <f t="shared" si="11"/>
        <v>32.4</v>
      </c>
      <c r="AK13">
        <v>4.4000000000000483E-2</v>
      </c>
      <c r="AL13" s="23">
        <v>9.0400000000000009</v>
      </c>
      <c r="AN13">
        <v>4.0000000000000036E-2</v>
      </c>
      <c r="AO13">
        <v>0.28999999999999998</v>
      </c>
    </row>
    <row r="14" spans="1:41">
      <c r="A14" s="18">
        <f t="shared" si="0"/>
        <v>1E-8</v>
      </c>
      <c r="B14" s="26">
        <v>80</v>
      </c>
      <c r="C14" s="26">
        <v>7.056</v>
      </c>
      <c r="D14" s="30">
        <v>6.2233899999999997E-7</v>
      </c>
      <c r="E14" s="26">
        <f t="shared" si="1"/>
        <v>0.62233899999999998</v>
      </c>
      <c r="F14" s="26">
        <f t="shared" si="2"/>
        <v>62.233899999999998</v>
      </c>
      <c r="G14" s="30">
        <v>1.05784E-7</v>
      </c>
      <c r="H14" s="26">
        <f t="shared" si="12"/>
        <v>0.105784</v>
      </c>
      <c r="I14" s="26">
        <f t="shared" si="3"/>
        <v>10.5784</v>
      </c>
      <c r="M14" s="18"/>
      <c r="N14" s="31">
        <v>10.199999999999999</v>
      </c>
      <c r="O14" s="34">
        <v>1.3E-6</v>
      </c>
      <c r="P14" s="31">
        <f t="shared" si="4"/>
        <v>1.3</v>
      </c>
      <c r="Q14" s="31">
        <f t="shared" si="5"/>
        <v>130</v>
      </c>
      <c r="R14" s="34">
        <v>2.0174999999999999E-7</v>
      </c>
      <c r="S14" s="31">
        <f t="shared" si="6"/>
        <v>0.20175000000000001</v>
      </c>
      <c r="T14" s="35">
        <f t="shared" si="7"/>
        <v>20.174999999999997</v>
      </c>
      <c r="Y14" s="37">
        <f>80</f>
        <v>80</v>
      </c>
      <c r="Z14" s="36">
        <v>11.8</v>
      </c>
      <c r="AA14" s="39">
        <v>1.7404999999999999E-6</v>
      </c>
      <c r="AB14" s="40">
        <f t="shared" si="8"/>
        <v>1.7404999999999999</v>
      </c>
      <c r="AC14" s="40">
        <f t="shared" si="9"/>
        <v>174.04999999999998</v>
      </c>
      <c r="AD14" s="39">
        <v>3.2365200000000002E-7</v>
      </c>
      <c r="AE14" s="40">
        <f t="shared" si="10"/>
        <v>0.32365200000000005</v>
      </c>
      <c r="AF14" s="36">
        <f t="shared" si="11"/>
        <v>32.365200000000002</v>
      </c>
      <c r="AK14">
        <v>4.8000000000000043E-2</v>
      </c>
      <c r="AL14" s="23">
        <v>11.559999999999999</v>
      </c>
      <c r="AN14">
        <v>4.4000000000000039E-2</v>
      </c>
      <c r="AO14">
        <v>0.27</v>
      </c>
    </row>
    <row r="15" spans="1:41">
      <c r="A15" s="3"/>
      <c r="Y15" s="37">
        <v>90</v>
      </c>
      <c r="Z15" s="36">
        <v>12</v>
      </c>
      <c r="AA15" s="39">
        <v>1.5999999999999999E-6</v>
      </c>
      <c r="AB15" s="40">
        <f t="shared" si="8"/>
        <v>1.6</v>
      </c>
      <c r="AC15" s="40" t="e">
        <f t="shared" si="9"/>
        <v>#DIV/0!</v>
      </c>
      <c r="AD15" s="39">
        <v>3.2125300000000002E-7</v>
      </c>
      <c r="AE15" s="40">
        <f t="shared" si="10"/>
        <v>0.32125300000000007</v>
      </c>
      <c r="AF15" s="36" t="e">
        <f t="shared" si="11"/>
        <v>#DIV/0!</v>
      </c>
      <c r="AK15">
        <v>5.200000000000049E-2</v>
      </c>
      <c r="AL15" s="23">
        <v>14.48</v>
      </c>
      <c r="AN15">
        <v>4.8000000000000043E-2</v>
      </c>
      <c r="AO15">
        <v>0.26</v>
      </c>
    </row>
    <row r="16" spans="1:41">
      <c r="A16" s="3"/>
      <c r="D16" s="24"/>
      <c r="G16" s="24"/>
      <c r="O16" s="24"/>
      <c r="R16" s="24"/>
      <c r="Y16" s="37">
        <v>100</v>
      </c>
      <c r="Z16" s="36">
        <v>12</v>
      </c>
      <c r="AA16" s="39">
        <v>1.44E-6</v>
      </c>
      <c r="AB16" s="40">
        <f t="shared" si="8"/>
        <v>1.44</v>
      </c>
      <c r="AC16" s="40" t="e">
        <f t="shared" si="9"/>
        <v>#DIV/0!</v>
      </c>
      <c r="AD16" s="39">
        <v>2.8771999999999998E-7</v>
      </c>
      <c r="AE16" s="40">
        <f t="shared" si="10"/>
        <v>0.28771999999999998</v>
      </c>
      <c r="AF16" s="36" t="e">
        <f t="shared" si="11"/>
        <v>#DIV/0!</v>
      </c>
      <c r="AK16">
        <v>5.600000000000005E-2</v>
      </c>
      <c r="AL16" s="23">
        <v>16.68</v>
      </c>
      <c r="AN16">
        <v>5.2000000000000046E-2</v>
      </c>
      <c r="AO16">
        <v>0.36</v>
      </c>
    </row>
    <row r="17" spans="4:41">
      <c r="D17" s="24"/>
      <c r="G17" s="24"/>
      <c r="O17" s="24"/>
      <c r="R17" s="24"/>
      <c r="AK17">
        <v>6.0000000000000497E-2</v>
      </c>
      <c r="AL17" s="23">
        <v>19</v>
      </c>
      <c r="AN17">
        <v>5.600000000000005E-2</v>
      </c>
      <c r="AO17">
        <v>0.54</v>
      </c>
    </row>
    <row r="18" spans="4:41">
      <c r="D18" s="24"/>
      <c r="G18" s="24"/>
      <c r="O18" s="24"/>
      <c r="R18" s="24"/>
      <c r="AA18" s="24"/>
      <c r="AD18" s="24"/>
      <c r="AK18">
        <v>6.4000000000000057E-2</v>
      </c>
      <c r="AL18" s="23">
        <v>18.600000000000001</v>
      </c>
      <c r="AN18">
        <v>6.0000000000000053E-2</v>
      </c>
      <c r="AO18">
        <v>0.28000000000000003</v>
      </c>
    </row>
    <row r="19" spans="4:41">
      <c r="D19" s="24"/>
      <c r="G19" s="24"/>
      <c r="O19" s="24"/>
      <c r="R19" s="24"/>
      <c r="AD19" s="24"/>
      <c r="AK19">
        <v>6.8000000000000504E-2</v>
      </c>
      <c r="AL19" s="23">
        <v>17.2</v>
      </c>
      <c r="AN19">
        <v>6.4000000000000057E-2</v>
      </c>
      <c r="AO19">
        <v>0.31</v>
      </c>
    </row>
    <row r="20" spans="4:41">
      <c r="D20" s="24"/>
      <c r="G20" s="24"/>
      <c r="O20" s="24"/>
      <c r="R20" s="24"/>
      <c r="AD20" s="24"/>
      <c r="AK20">
        <v>7.2000000000000064E-2</v>
      </c>
      <c r="AL20" s="23">
        <v>15.24</v>
      </c>
      <c r="AN20">
        <v>6.800000000000006E-2</v>
      </c>
      <c r="AO20">
        <v>0.28999999999999998</v>
      </c>
    </row>
    <row r="21" spans="4:41">
      <c r="D21" s="24"/>
      <c r="G21" s="24"/>
      <c r="O21" s="24"/>
      <c r="R21" s="24"/>
      <c r="AA21" s="24"/>
      <c r="AD21" s="24"/>
      <c r="AK21">
        <v>7.6000000000000512E-2</v>
      </c>
      <c r="AL21" s="23">
        <v>13.36</v>
      </c>
      <c r="AN21">
        <v>7.2000000000000064E-2</v>
      </c>
      <c r="AO21">
        <v>0.36</v>
      </c>
    </row>
    <row r="22" spans="4:41">
      <c r="D22" s="24"/>
      <c r="G22" s="24"/>
      <c r="O22" s="24"/>
      <c r="R22" s="24"/>
      <c r="AA22" s="24"/>
      <c r="AD22" s="24"/>
      <c r="AK22">
        <v>8.0000000000000071E-2</v>
      </c>
      <c r="AL22" s="23">
        <v>11.760000000000002</v>
      </c>
      <c r="AN22">
        <v>7.6000000000000068E-2</v>
      </c>
      <c r="AO22">
        <v>0.21</v>
      </c>
    </row>
    <row r="23" spans="4:41">
      <c r="D23" s="24"/>
      <c r="G23" s="24"/>
      <c r="O23" s="24"/>
      <c r="R23" s="24"/>
      <c r="AA23" s="24"/>
      <c r="AD23" s="24"/>
      <c r="AK23">
        <v>8.4000000000000519E-2</v>
      </c>
      <c r="AL23" s="23">
        <v>10.56</v>
      </c>
      <c r="AN23">
        <v>8.0000000000000071E-2</v>
      </c>
      <c r="AO23">
        <v>0.2</v>
      </c>
    </row>
    <row r="24" spans="4:41">
      <c r="D24" s="24"/>
      <c r="G24" s="24"/>
      <c r="O24" s="24"/>
      <c r="R24" s="24"/>
      <c r="AA24" s="24"/>
      <c r="AD24" s="24"/>
      <c r="AK24">
        <v>8.8000000000000078E-2</v>
      </c>
      <c r="AL24" s="23">
        <v>10.16</v>
      </c>
      <c r="AN24">
        <v>8.4000000000000075E-2</v>
      </c>
      <c r="AO24">
        <v>0.2</v>
      </c>
    </row>
    <row r="25" spans="4:41">
      <c r="AA25" s="24"/>
      <c r="AD25" s="24"/>
      <c r="AK25">
        <v>9.2000000000000526E-2</v>
      </c>
      <c r="AL25" s="23">
        <v>9.92</v>
      </c>
      <c r="AN25">
        <v>8.8000000000000078E-2</v>
      </c>
      <c r="AO25">
        <v>0.16</v>
      </c>
    </row>
    <row r="26" spans="4:41">
      <c r="AA26" s="24"/>
      <c r="AD26" s="24"/>
      <c r="AK26">
        <v>9.6000000000000085E-2</v>
      </c>
      <c r="AL26" s="23">
        <v>9.92</v>
      </c>
      <c r="AN26">
        <v>9.2000000000000082E-2</v>
      </c>
      <c r="AO26">
        <v>0.13</v>
      </c>
    </row>
    <row r="27" spans="4:41">
      <c r="AA27" s="24"/>
      <c r="AD27" s="24"/>
      <c r="AK27">
        <v>0.10000000000000053</v>
      </c>
      <c r="AL27" s="23">
        <v>9.84</v>
      </c>
      <c r="AN27">
        <v>9.6000000000000085E-2</v>
      </c>
      <c r="AO27">
        <v>0.14000000000000001</v>
      </c>
    </row>
    <row r="28" spans="4:41">
      <c r="AA28" s="24"/>
      <c r="AD28" s="24"/>
      <c r="AK28">
        <v>0.10400000000000009</v>
      </c>
      <c r="AL28" s="23">
        <v>9.120000000000001</v>
      </c>
      <c r="AN28">
        <v>0.10000000000000009</v>
      </c>
      <c r="AO28">
        <v>0.09</v>
      </c>
    </row>
    <row r="29" spans="4:41">
      <c r="AK29">
        <v>0.10800000000000054</v>
      </c>
      <c r="AL29" s="23">
        <v>8.7200000000000006</v>
      </c>
      <c r="AN29">
        <v>0.10400000000000009</v>
      </c>
      <c r="AO29">
        <v>0.1</v>
      </c>
    </row>
    <row r="30" spans="4:41">
      <c r="AK30">
        <v>0.1120000000000001</v>
      </c>
      <c r="AL30" s="23">
        <v>8.64</v>
      </c>
      <c r="AN30">
        <v>0.1080000000000001</v>
      </c>
      <c r="AO30">
        <v>0.09</v>
      </c>
    </row>
    <row r="31" spans="4:41">
      <c r="AG31" s="2"/>
      <c r="AH31" s="2"/>
      <c r="AI31" s="2"/>
      <c r="AK31" s="1">
        <v>0.11600000000000055</v>
      </c>
      <c r="AL31" s="23">
        <v>8.64</v>
      </c>
      <c r="AN31">
        <v>0.1120000000000001</v>
      </c>
      <c r="AO31">
        <v>0.09</v>
      </c>
    </row>
    <row r="32" spans="4:41">
      <c r="AG32" s="2"/>
      <c r="AI32" s="2"/>
      <c r="AK32" s="1">
        <v>0.12000000000000011</v>
      </c>
      <c r="AL32" s="23">
        <v>8.32</v>
      </c>
      <c r="AN32">
        <v>0.1160000000000001</v>
      </c>
      <c r="AO32">
        <v>0.1</v>
      </c>
    </row>
    <row r="33" spans="6:41">
      <c r="AG33" s="2"/>
      <c r="AH33" s="2"/>
      <c r="AI33" s="2"/>
      <c r="AK33" s="1">
        <v>0.12400000000000055</v>
      </c>
      <c r="AL33" s="23">
        <v>8.64</v>
      </c>
      <c r="AN33">
        <v>0.12000000000000011</v>
      </c>
      <c r="AO33">
        <v>0.08</v>
      </c>
    </row>
    <row r="34" spans="6:41" s="1" customFormat="1">
      <c r="F34" s="16"/>
      <c r="Q34" s="16"/>
      <c r="Y34" s="5"/>
      <c r="AC34" s="16"/>
      <c r="AG34" s="2"/>
      <c r="AI34" s="2"/>
      <c r="AK34" s="1">
        <v>0.12800000000000011</v>
      </c>
      <c r="AL34" s="23">
        <v>8.32</v>
      </c>
      <c r="AN34" s="1">
        <v>0.12400000000000011</v>
      </c>
      <c r="AO34" s="1">
        <v>0.08</v>
      </c>
    </row>
    <row r="35" spans="6:41">
      <c r="AG35" s="2"/>
      <c r="AH35" s="2"/>
      <c r="AI35" s="2"/>
      <c r="AK35" s="1">
        <v>0.13200000000000056</v>
      </c>
      <c r="AL35" s="23">
        <v>8</v>
      </c>
      <c r="AN35">
        <v>0.12800000000000011</v>
      </c>
      <c r="AO35">
        <v>0.09</v>
      </c>
    </row>
    <row r="36" spans="6:41">
      <c r="AG36" s="2"/>
      <c r="AH36" s="2"/>
      <c r="AI36" s="2"/>
      <c r="AK36" s="1">
        <v>0.13600000000000012</v>
      </c>
      <c r="AL36" s="23">
        <v>7.68</v>
      </c>
      <c r="AN36">
        <v>0.13200000000000012</v>
      </c>
      <c r="AO36">
        <v>0.08</v>
      </c>
    </row>
    <row r="37" spans="6:41">
      <c r="AG37" s="2"/>
      <c r="AI37" s="2"/>
      <c r="AK37" s="1">
        <v>0.14000000000000057</v>
      </c>
      <c r="AL37" s="23">
        <v>8</v>
      </c>
      <c r="AN37">
        <v>0.13600000000000012</v>
      </c>
      <c r="AO37">
        <v>7.0000000000000007E-2</v>
      </c>
    </row>
    <row r="38" spans="6:41">
      <c r="AG38" s="2"/>
      <c r="AI38" s="2"/>
      <c r="AK38" s="1">
        <v>0.14400000000000013</v>
      </c>
      <c r="AL38" s="23">
        <v>8.32</v>
      </c>
      <c r="AN38">
        <v>0.14000000000000012</v>
      </c>
      <c r="AO38">
        <v>0.08</v>
      </c>
    </row>
    <row r="39" spans="6:41">
      <c r="AG39" s="2"/>
      <c r="AI39" s="2"/>
      <c r="AK39" s="1">
        <v>0.14800000000000058</v>
      </c>
      <c r="AL39" s="23">
        <v>8.64</v>
      </c>
      <c r="AN39">
        <v>0.14400000000000013</v>
      </c>
      <c r="AO39">
        <v>0.05</v>
      </c>
    </row>
    <row r="40" spans="6:41">
      <c r="AK40">
        <v>0.15200000000000014</v>
      </c>
      <c r="AL40" s="23">
        <v>8.64</v>
      </c>
      <c r="AN40">
        <v>0.14800000000000013</v>
      </c>
      <c r="AO40">
        <v>0.06</v>
      </c>
    </row>
    <row r="41" spans="6:41">
      <c r="AK41">
        <v>0.15600000000000058</v>
      </c>
      <c r="AL41" s="23">
        <v>8.32</v>
      </c>
      <c r="AN41">
        <v>0.15200000000000014</v>
      </c>
      <c r="AO41">
        <v>0.06</v>
      </c>
    </row>
    <row r="42" spans="6:41">
      <c r="AK42">
        <v>0.16000000000000014</v>
      </c>
      <c r="AL42" s="23">
        <v>8</v>
      </c>
      <c r="AN42">
        <v>0.15600000000000014</v>
      </c>
      <c r="AO42">
        <v>0.06</v>
      </c>
    </row>
    <row r="43" spans="6:41">
      <c r="AK43">
        <v>0.16400000000000059</v>
      </c>
      <c r="AL43" s="23">
        <v>7.3599999999999994</v>
      </c>
      <c r="AN43">
        <v>0.16000000000000014</v>
      </c>
      <c r="AO43">
        <v>0.06</v>
      </c>
    </row>
    <row r="44" spans="6:41">
      <c r="AK44">
        <v>0.16800000000000015</v>
      </c>
      <c r="AL44" s="23">
        <v>7.0399999999999991</v>
      </c>
      <c r="AN44">
        <v>0.16400000000000015</v>
      </c>
      <c r="AO44">
        <v>0.06</v>
      </c>
    </row>
    <row r="45" spans="6:41">
      <c r="AK45">
        <v>0.1720000000000006</v>
      </c>
      <c r="AL45" s="23">
        <v>6.7200000000000006</v>
      </c>
      <c r="AN45">
        <v>0.16800000000000015</v>
      </c>
      <c r="AO45">
        <v>0.05</v>
      </c>
    </row>
    <row r="46" spans="6:41">
      <c r="AK46">
        <v>0.17600000000000016</v>
      </c>
      <c r="AL46" s="23">
        <v>6.7200000000000006</v>
      </c>
      <c r="AN46">
        <v>0.17200000000000015</v>
      </c>
      <c r="AO46">
        <v>0.05</v>
      </c>
    </row>
    <row r="47" spans="6:41">
      <c r="AK47">
        <v>0.1800000000000006</v>
      </c>
      <c r="AL47" s="23">
        <v>6.4</v>
      </c>
      <c r="AN47">
        <v>0.17600000000000016</v>
      </c>
      <c r="AO47">
        <v>7.0000000000000007E-2</v>
      </c>
    </row>
    <row r="48" spans="6:41">
      <c r="AK48">
        <v>0.18400000000000016</v>
      </c>
      <c r="AL48" s="23">
        <v>6.7200000000000006</v>
      </c>
      <c r="AN48">
        <v>0.18000000000000016</v>
      </c>
      <c r="AO48">
        <v>0.04</v>
      </c>
    </row>
    <row r="49" spans="1:41">
      <c r="AK49">
        <v>0.18800000000000061</v>
      </c>
      <c r="AL49" s="23">
        <v>7.0400000000000009</v>
      </c>
      <c r="AN49">
        <v>0.18400000000000016</v>
      </c>
      <c r="AO49">
        <v>7.0000000000000007E-2</v>
      </c>
    </row>
    <row r="50" spans="1:41">
      <c r="A50" s="3"/>
      <c r="N50" s="20"/>
      <c r="O50" s="20"/>
      <c r="P50" s="20"/>
      <c r="Q50" s="20"/>
      <c r="R50" s="20"/>
      <c r="S50" s="20"/>
      <c r="T50" s="20"/>
      <c r="AK50">
        <v>0.19200000000000017</v>
      </c>
      <c r="AL50" s="23">
        <v>7.3599999999999994</v>
      </c>
      <c r="AN50">
        <v>0.18800000000000017</v>
      </c>
      <c r="AO50">
        <v>7.0000000000000007E-2</v>
      </c>
    </row>
    <row r="51" spans="1:41" s="1" customFormat="1">
      <c r="A51" s="17" t="s">
        <v>5</v>
      </c>
      <c r="B51" s="17" t="s">
        <v>0</v>
      </c>
      <c r="C51" s="17" t="s">
        <v>1</v>
      </c>
      <c r="D51" s="75" t="s">
        <v>2</v>
      </c>
      <c r="E51" s="75"/>
      <c r="F51" s="21" t="s">
        <v>20</v>
      </c>
      <c r="G51" s="75" t="s">
        <v>4</v>
      </c>
      <c r="H51" s="75"/>
      <c r="I51" s="17" t="s">
        <v>18</v>
      </c>
      <c r="N51" s="20" t="s">
        <v>13</v>
      </c>
      <c r="O51" s="76" t="s">
        <v>2</v>
      </c>
      <c r="P51" s="76"/>
      <c r="Q51" s="13" t="s">
        <v>22</v>
      </c>
      <c r="R51" s="76" t="s">
        <v>4</v>
      </c>
      <c r="S51" s="76"/>
      <c r="T51" s="20" t="s">
        <v>18</v>
      </c>
      <c r="Y51" s="12" t="s">
        <v>0</v>
      </c>
      <c r="Z51" s="12" t="s">
        <v>1</v>
      </c>
      <c r="AA51" s="77" t="s">
        <v>2</v>
      </c>
      <c r="AB51" s="77"/>
      <c r="AC51" s="12" t="s">
        <v>20</v>
      </c>
      <c r="AD51" s="77" t="s">
        <v>4</v>
      </c>
      <c r="AE51" s="77"/>
      <c r="AF51" s="19" t="s">
        <v>18</v>
      </c>
      <c r="AK51" s="1">
        <v>0.19600000000000062</v>
      </c>
      <c r="AL51" s="23">
        <v>7.3599999999999994</v>
      </c>
      <c r="AN51" s="1">
        <v>0.19200000000000017</v>
      </c>
      <c r="AO51" s="1">
        <v>0.05</v>
      </c>
    </row>
    <row r="52" spans="1:41" s="6" customFormat="1">
      <c r="A52" s="15" t="s">
        <v>12</v>
      </c>
      <c r="B52" s="14" t="s">
        <v>11</v>
      </c>
      <c r="C52" s="15" t="s">
        <v>14</v>
      </c>
      <c r="D52" s="15" t="s">
        <v>6</v>
      </c>
      <c r="E52" s="15" t="s">
        <v>7</v>
      </c>
      <c r="F52" s="15" t="s">
        <v>21</v>
      </c>
      <c r="G52" s="15" t="s">
        <v>8</v>
      </c>
      <c r="H52" s="15" t="s">
        <v>9</v>
      </c>
      <c r="I52" s="15" t="s">
        <v>19</v>
      </c>
      <c r="N52" s="7" t="s">
        <v>14</v>
      </c>
      <c r="O52" s="7" t="s">
        <v>6</v>
      </c>
      <c r="P52" s="7" t="s">
        <v>7</v>
      </c>
      <c r="Q52" s="7" t="s">
        <v>21</v>
      </c>
      <c r="R52" s="7" t="s">
        <v>8</v>
      </c>
      <c r="S52" s="7" t="s">
        <v>9</v>
      </c>
      <c r="T52" s="7" t="s">
        <v>19</v>
      </c>
      <c r="Y52" s="8" t="s">
        <v>16</v>
      </c>
      <c r="Z52" s="8" t="s">
        <v>14</v>
      </c>
      <c r="AA52" s="8" t="s">
        <v>6</v>
      </c>
      <c r="AB52" s="8" t="s">
        <v>7</v>
      </c>
      <c r="AC52" s="8" t="s">
        <v>21</v>
      </c>
      <c r="AD52" s="8" t="s">
        <v>8</v>
      </c>
      <c r="AE52" s="8" t="s">
        <v>9</v>
      </c>
      <c r="AF52" s="8" t="s">
        <v>19</v>
      </c>
      <c r="AK52" s="6">
        <v>0.20000000000000018</v>
      </c>
      <c r="AL52" s="6">
        <v>7.3599999999999994</v>
      </c>
      <c r="AN52" s="6">
        <v>0.19600000000000017</v>
      </c>
      <c r="AO52" s="6">
        <v>0.03</v>
      </c>
    </row>
    <row r="53" spans="1:41">
      <c r="A53" s="17">
        <f>0.0001*(0.00014)</f>
        <v>1.4E-8</v>
      </c>
      <c r="B53" s="17">
        <v>1</v>
      </c>
      <c r="C53" s="17">
        <v>1.04</v>
      </c>
      <c r="D53" s="17">
        <f>E53/1000000</f>
        <v>1.0816000000000002E-6</v>
      </c>
      <c r="E53" s="17">
        <f>(C53^2)/B53</f>
        <v>1.0816000000000001</v>
      </c>
      <c r="F53" s="17">
        <f>D53/A53</f>
        <v>77.257142857142867</v>
      </c>
      <c r="G53" s="17">
        <f>H53/1000000</f>
        <v>1.7080000000000001E-8</v>
      </c>
      <c r="H53" s="17">
        <v>1.7080000000000001E-2</v>
      </c>
      <c r="I53" s="17">
        <f>G53/A53</f>
        <v>1.2200000000000002</v>
      </c>
      <c r="N53" s="20">
        <v>1</v>
      </c>
      <c r="O53" s="20">
        <f>P53/1000000</f>
        <v>9.9999999999999995E-7</v>
      </c>
      <c r="P53" s="20">
        <f>(N53^2)/B53</f>
        <v>1</v>
      </c>
      <c r="Q53" s="20">
        <f>O53/A53</f>
        <v>71.428571428571431</v>
      </c>
      <c r="R53" s="20">
        <f>S53/1000000</f>
        <v>1.8139999999999999E-8</v>
      </c>
      <c r="S53" s="20">
        <v>1.814E-2</v>
      </c>
      <c r="T53" s="20">
        <f>R53/A53</f>
        <v>1.2957142857142856</v>
      </c>
      <c r="Y53" s="12"/>
      <c r="Z53" s="19">
        <v>1.08</v>
      </c>
      <c r="AA53" s="19">
        <f>AB53/1000000</f>
        <v>1.1664000000000002E-6</v>
      </c>
      <c r="AB53" s="19">
        <f>(Z53^2)/B53</f>
        <v>1.1664000000000001</v>
      </c>
      <c r="AC53" s="19">
        <f>AA53/A53</f>
        <v>83.314285714285731</v>
      </c>
      <c r="AD53" s="19">
        <f>AE53/1000000</f>
        <v>1.9650000000000001E-8</v>
      </c>
      <c r="AE53" s="19">
        <v>1.9650000000000001E-2</v>
      </c>
      <c r="AF53" s="19">
        <f>AD53/A53</f>
        <v>1.4035714285714287</v>
      </c>
      <c r="AK53">
        <v>0.20400000000000063</v>
      </c>
      <c r="AL53" s="23">
        <v>7.0399999999999991</v>
      </c>
      <c r="AN53">
        <v>0.20000000000000018</v>
      </c>
      <c r="AO53">
        <v>0.09</v>
      </c>
    </row>
    <row r="54" spans="1:41">
      <c r="A54" s="17">
        <f t="shared" ref="A54:A63" si="13">0.0001*(0.00014)</f>
        <v>1.4E-8</v>
      </c>
      <c r="B54" s="17">
        <v>10</v>
      </c>
      <c r="C54" s="17">
        <v>6.2480000000000002</v>
      </c>
      <c r="D54" s="17">
        <f t="shared" ref="D54:D63" si="14">E54/1000000</f>
        <v>3.9037504000000011E-6</v>
      </c>
      <c r="E54" s="17">
        <f t="shared" ref="E54:E63" si="15">(C54^2)/B54</f>
        <v>3.9037504000000007</v>
      </c>
      <c r="F54" s="17">
        <f t="shared" ref="F54:F63" si="16">D54/A54</f>
        <v>278.83931428571435</v>
      </c>
      <c r="G54" s="17">
        <f t="shared" ref="G54:G63" si="17">H54/1000000</f>
        <v>7.6490000000000005E-8</v>
      </c>
      <c r="H54" s="17">
        <v>7.6490000000000002E-2</v>
      </c>
      <c r="I54" s="17">
        <f t="shared" ref="I54:I63" si="18">G54/A54</f>
        <v>5.463571428571429</v>
      </c>
      <c r="N54" s="20">
        <v>7.8</v>
      </c>
      <c r="O54" s="20">
        <f>P54/1000000</f>
        <v>6.0839999999999997E-6</v>
      </c>
      <c r="P54" s="20">
        <f>(N54^2)/B54</f>
        <v>6.0839999999999996</v>
      </c>
      <c r="Q54" s="20">
        <f>O54/A54</f>
        <v>434.57142857142856</v>
      </c>
      <c r="R54" s="20">
        <f>S54/1000000</f>
        <v>1.1537999999999999E-7</v>
      </c>
      <c r="S54" s="20">
        <v>0.11538</v>
      </c>
      <c r="T54" s="20">
        <f>R54/A54</f>
        <v>8.2414285714285711</v>
      </c>
      <c r="Y54" s="12"/>
      <c r="Z54" s="19">
        <v>8.8800000000000008</v>
      </c>
      <c r="AA54" s="19">
        <f t="shared" ref="AA54:AA63" si="19">AB54/1000000</f>
        <v>7.8854400000000002E-6</v>
      </c>
      <c r="AB54" s="19">
        <f t="shared" ref="AB54:AB63" si="20">(Z54^2)/B54</f>
        <v>7.8854400000000009</v>
      </c>
      <c r="AC54" s="19">
        <f t="shared" ref="AC54:AC63" si="21">AA54/A54</f>
        <v>563.24571428571426</v>
      </c>
      <c r="AD54" s="19">
        <f t="shared" ref="AD54:AD63" si="22">AE54/1000000</f>
        <v>1.5858000000000001E-7</v>
      </c>
      <c r="AE54" s="19">
        <v>0.15858</v>
      </c>
      <c r="AF54" s="19">
        <f t="shared" ref="AF54:AF63" si="23">AD54/A54</f>
        <v>11.327142857142858</v>
      </c>
      <c r="AK54">
        <v>0.20800000000000018</v>
      </c>
      <c r="AL54" s="23">
        <v>6.7200000000000006</v>
      </c>
      <c r="AN54">
        <v>0.20400000000000018</v>
      </c>
      <c r="AO54">
        <v>0.06</v>
      </c>
    </row>
    <row r="55" spans="1:41">
      <c r="A55" s="17">
        <f t="shared" si="13"/>
        <v>1.4E-8</v>
      </c>
      <c r="B55" s="17">
        <v>20</v>
      </c>
      <c r="C55" s="17">
        <v>8.4</v>
      </c>
      <c r="D55" s="17">
        <f t="shared" si="14"/>
        <v>3.5279999999999999E-6</v>
      </c>
      <c r="E55" s="17">
        <f t="shared" si="15"/>
        <v>3.528</v>
      </c>
      <c r="F55" s="17">
        <f t="shared" si="16"/>
        <v>252</v>
      </c>
      <c r="G55" s="17">
        <f t="shared" si="17"/>
        <v>9.6509999999999995E-8</v>
      </c>
      <c r="H55" s="17">
        <v>9.6509999999999999E-2</v>
      </c>
      <c r="I55" s="17">
        <f t="shared" si="18"/>
        <v>6.8935714285714287</v>
      </c>
      <c r="N55" s="20">
        <v>10.92</v>
      </c>
      <c r="O55" s="20">
        <f t="shared" ref="O55:O63" si="24">P55/1000000</f>
        <v>5.9623200000000002E-6</v>
      </c>
      <c r="P55" s="20">
        <f>(N55^2)/B55</f>
        <v>5.9623200000000001</v>
      </c>
      <c r="Q55" s="20">
        <f>O55/A55</f>
        <v>425.88000000000005</v>
      </c>
      <c r="R55" s="20">
        <f t="shared" ref="R55:R63" si="25">S55/1000000</f>
        <v>1.7000000000000001E-7</v>
      </c>
      <c r="S55" s="20">
        <v>0.17</v>
      </c>
      <c r="T55" s="20">
        <f t="shared" ref="T55:T63" si="26">R55/A55</f>
        <v>12.142857142857144</v>
      </c>
      <c r="Y55" s="12"/>
      <c r="Z55" s="19">
        <v>11.34</v>
      </c>
      <c r="AA55" s="19">
        <f t="shared" si="19"/>
        <v>6.4297799999999993E-6</v>
      </c>
      <c r="AB55" s="19">
        <f t="shared" si="20"/>
        <v>6.4297799999999992</v>
      </c>
      <c r="AC55" s="19">
        <f t="shared" si="21"/>
        <v>459.27</v>
      </c>
      <c r="AD55" s="19">
        <f t="shared" si="22"/>
        <v>1.7916000000000002E-7</v>
      </c>
      <c r="AE55" s="19">
        <v>0.17916000000000001</v>
      </c>
      <c r="AF55" s="19">
        <f t="shared" si="23"/>
        <v>12.797142857142859</v>
      </c>
      <c r="AK55">
        <v>0.21200000000000063</v>
      </c>
      <c r="AL55" s="23">
        <v>6.4</v>
      </c>
      <c r="AN55">
        <v>0.20800000000000018</v>
      </c>
      <c r="AO55">
        <v>0.04</v>
      </c>
    </row>
    <row r="56" spans="1:41">
      <c r="A56" s="17">
        <f t="shared" si="13"/>
        <v>1.4E-8</v>
      </c>
      <c r="B56" s="17">
        <v>30</v>
      </c>
      <c r="C56" s="17">
        <v>9.1760000000000002</v>
      </c>
      <c r="D56" s="17">
        <f t="shared" si="14"/>
        <v>2.8066325333333334E-6</v>
      </c>
      <c r="E56" s="17">
        <f t="shared" si="15"/>
        <v>2.8066325333333335</v>
      </c>
      <c r="F56" s="17">
        <f t="shared" si="16"/>
        <v>200.47375238095239</v>
      </c>
      <c r="G56" s="17">
        <f t="shared" si="17"/>
        <v>1.0186E-7</v>
      </c>
      <c r="H56" s="17">
        <v>0.10186000000000001</v>
      </c>
      <c r="I56" s="17">
        <f t="shared" si="18"/>
        <v>7.2757142857142858</v>
      </c>
      <c r="N56" s="20">
        <v>11.16</v>
      </c>
      <c r="O56" s="20">
        <f>P56/1000000</f>
        <v>4.1515200000000005E-6</v>
      </c>
      <c r="P56" s="20">
        <f t="shared" ref="P56:P58" si="27">(N56^2)/B56</f>
        <v>4.1515200000000005</v>
      </c>
      <c r="Q56" s="20">
        <f>O56/A56</f>
        <v>296.5371428571429</v>
      </c>
      <c r="R56" s="20">
        <f>S56/1000000</f>
        <v>1.6581E-7</v>
      </c>
      <c r="S56" s="20">
        <v>0.16581000000000001</v>
      </c>
      <c r="T56" s="20">
        <f t="shared" si="26"/>
        <v>11.84357142857143</v>
      </c>
      <c r="Y56" s="12"/>
      <c r="Z56" s="19">
        <v>13.02</v>
      </c>
      <c r="AA56" s="19">
        <f t="shared" si="19"/>
        <v>5.6506799999999994E-6</v>
      </c>
      <c r="AB56" s="19">
        <f t="shared" si="20"/>
        <v>5.6506799999999995</v>
      </c>
      <c r="AC56" s="19">
        <f t="shared" si="21"/>
        <v>403.61999999999995</v>
      </c>
      <c r="AD56" s="19">
        <f t="shared" si="22"/>
        <v>2.0424000000000001E-7</v>
      </c>
      <c r="AE56" s="19">
        <v>0.20424</v>
      </c>
      <c r="AF56" s="19">
        <f t="shared" si="23"/>
        <v>14.588571428571429</v>
      </c>
      <c r="AK56">
        <v>0.21600000000000019</v>
      </c>
      <c r="AL56" s="23">
        <v>6.4</v>
      </c>
      <c r="AN56">
        <v>0.21200000000000019</v>
      </c>
      <c r="AO56">
        <v>0.05</v>
      </c>
    </row>
    <row r="57" spans="1:41">
      <c r="A57" s="17">
        <f t="shared" si="13"/>
        <v>1.4E-8</v>
      </c>
      <c r="B57" s="17">
        <v>40</v>
      </c>
      <c r="C57" s="17">
        <v>10.824</v>
      </c>
      <c r="D57" s="17">
        <f t="shared" si="14"/>
        <v>2.9289744000000001E-6</v>
      </c>
      <c r="E57" s="17">
        <f t="shared" si="15"/>
        <v>2.9289744</v>
      </c>
      <c r="F57" s="17">
        <f t="shared" si="16"/>
        <v>209.21245714285715</v>
      </c>
      <c r="G57" s="17">
        <f t="shared" si="17"/>
        <v>9.9640000000000011E-8</v>
      </c>
      <c r="H57" s="17">
        <v>9.9640000000000006E-2</v>
      </c>
      <c r="I57" s="17">
        <f t="shared" si="18"/>
        <v>7.1171428571428583</v>
      </c>
      <c r="N57" s="20">
        <v>11.48</v>
      </c>
      <c r="O57" s="20">
        <f t="shared" si="24"/>
        <v>3.2947599999999999E-6</v>
      </c>
      <c r="P57" s="20">
        <f>(N57^2)/B57</f>
        <v>3.2947600000000001</v>
      </c>
      <c r="Q57" s="20">
        <f>O57/A57</f>
        <v>235.34</v>
      </c>
      <c r="R57" s="20">
        <f t="shared" si="25"/>
        <v>1.5401000000000001E-7</v>
      </c>
      <c r="S57" s="20">
        <v>0.15401000000000001</v>
      </c>
      <c r="T57" s="20">
        <f t="shared" si="26"/>
        <v>11.000714285714286</v>
      </c>
      <c r="Y57" s="12"/>
      <c r="Z57" s="19">
        <v>12.792</v>
      </c>
      <c r="AA57" s="19">
        <f t="shared" si="19"/>
        <v>4.0908816000000003E-6</v>
      </c>
      <c r="AB57" s="19">
        <f t="shared" si="20"/>
        <v>4.0908816000000003</v>
      </c>
      <c r="AC57" s="19">
        <f t="shared" si="21"/>
        <v>292.20582857142858</v>
      </c>
      <c r="AD57" s="19">
        <f t="shared" si="22"/>
        <v>1.7391E-7</v>
      </c>
      <c r="AE57" s="19">
        <v>0.17391000000000001</v>
      </c>
      <c r="AF57" s="19">
        <f t="shared" si="23"/>
        <v>12.422142857142857</v>
      </c>
      <c r="AK57">
        <v>0.22000000000000064</v>
      </c>
      <c r="AL57" s="23">
        <v>6.4</v>
      </c>
      <c r="AN57">
        <v>0.21600000000000019</v>
      </c>
      <c r="AO57">
        <v>0.05</v>
      </c>
    </row>
    <row r="58" spans="1:41">
      <c r="A58" s="17">
        <f t="shared" si="13"/>
        <v>1.4E-8</v>
      </c>
      <c r="B58" s="17">
        <v>50</v>
      </c>
      <c r="C58" s="17">
        <v>10.608000000000001</v>
      </c>
      <c r="D58" s="17">
        <f t="shared" si="14"/>
        <v>2.2505932800000003E-6</v>
      </c>
      <c r="E58" s="17">
        <f t="shared" si="15"/>
        <v>2.2505932800000004</v>
      </c>
      <c r="F58" s="17">
        <f t="shared" si="16"/>
        <v>160.75666285714289</v>
      </c>
      <c r="G58" s="17">
        <f t="shared" si="17"/>
        <v>9.39E-8</v>
      </c>
      <c r="H58" s="17">
        <v>9.3899999999999997E-2</v>
      </c>
      <c r="I58" s="17">
        <f t="shared" si="18"/>
        <v>6.7071428571428573</v>
      </c>
      <c r="N58" s="20">
        <v>12.64</v>
      </c>
      <c r="O58" s="20">
        <f>P58/1000000</f>
        <v>3.1953920000000006E-6</v>
      </c>
      <c r="P58" s="20">
        <f t="shared" si="27"/>
        <v>3.1953920000000005</v>
      </c>
      <c r="Q58" s="20">
        <f t="shared" ref="Q58:Q63" si="28">O58/A58</f>
        <v>228.24228571428577</v>
      </c>
      <c r="R58" s="20">
        <f t="shared" si="25"/>
        <v>1.5209000000000001E-7</v>
      </c>
      <c r="S58" s="20">
        <v>0.15209</v>
      </c>
      <c r="T58" s="20">
        <f t="shared" si="26"/>
        <v>10.863571428571429</v>
      </c>
      <c r="Y58" s="12"/>
      <c r="Z58" s="19">
        <v>13.055999999999999</v>
      </c>
      <c r="AA58" s="19">
        <f t="shared" si="19"/>
        <v>3.4091827199999995E-6</v>
      </c>
      <c r="AB58" s="19">
        <f t="shared" si="20"/>
        <v>3.4091827199999996</v>
      </c>
      <c r="AC58" s="19">
        <f t="shared" si="21"/>
        <v>243.5130514285714</v>
      </c>
      <c r="AD58" s="19">
        <f t="shared" si="22"/>
        <v>1.5633E-7</v>
      </c>
      <c r="AE58" s="19">
        <v>0.15633</v>
      </c>
      <c r="AF58" s="19">
        <f t="shared" si="23"/>
        <v>11.166428571428572</v>
      </c>
      <c r="AK58">
        <v>0.2240000000000002</v>
      </c>
      <c r="AL58" s="23">
        <v>6.4</v>
      </c>
      <c r="AN58">
        <v>0.2200000000000002</v>
      </c>
      <c r="AO58">
        <v>0.05</v>
      </c>
    </row>
    <row r="59" spans="1:41">
      <c r="A59" s="17">
        <f t="shared" si="13"/>
        <v>1.4E-8</v>
      </c>
      <c r="B59" s="17">
        <v>60</v>
      </c>
      <c r="C59" s="17">
        <v>11.224</v>
      </c>
      <c r="D59" s="17">
        <f t="shared" si="14"/>
        <v>2.0996362666666668E-6</v>
      </c>
      <c r="E59" s="17">
        <f t="shared" si="15"/>
        <v>2.0996362666666668</v>
      </c>
      <c r="F59" s="17">
        <f t="shared" si="16"/>
        <v>149.97401904761907</v>
      </c>
      <c r="G59" s="17">
        <f t="shared" si="17"/>
        <v>9.4920000000000006E-8</v>
      </c>
      <c r="H59" s="17">
        <v>9.4920000000000004E-2</v>
      </c>
      <c r="I59" s="17">
        <f t="shared" si="18"/>
        <v>6.78</v>
      </c>
      <c r="N59" s="20">
        <v>12.2</v>
      </c>
      <c r="O59" s="20">
        <f>P59/1000000</f>
        <v>2.480666666666666E-6</v>
      </c>
      <c r="P59" s="20">
        <f>(N59^2)/B59</f>
        <v>2.4806666666666661</v>
      </c>
      <c r="Q59" s="20">
        <f t="shared" si="28"/>
        <v>177.19047619047615</v>
      </c>
      <c r="R59" s="20">
        <f t="shared" si="25"/>
        <v>1.4247E-7</v>
      </c>
      <c r="S59" s="20">
        <v>0.14247000000000001</v>
      </c>
      <c r="T59" s="20">
        <f t="shared" si="26"/>
        <v>10.176428571428572</v>
      </c>
      <c r="Y59" s="12"/>
      <c r="Z59" s="19">
        <v>13.664</v>
      </c>
      <c r="AA59" s="19">
        <f t="shared" si="19"/>
        <v>3.1117482666666663E-6</v>
      </c>
      <c r="AB59" s="19">
        <f t="shared" si="20"/>
        <v>3.1117482666666665</v>
      </c>
      <c r="AC59" s="19">
        <f t="shared" si="21"/>
        <v>222.26773333333333</v>
      </c>
      <c r="AD59" s="19">
        <f t="shared" si="22"/>
        <v>1.5154000000000002E-7</v>
      </c>
      <c r="AE59" s="19">
        <v>0.15154000000000001</v>
      </c>
      <c r="AF59" s="19">
        <f t="shared" si="23"/>
        <v>10.824285714285717</v>
      </c>
      <c r="AK59">
        <v>0.22800000000000065</v>
      </c>
      <c r="AL59" s="23">
        <v>6.7200000000000006</v>
      </c>
      <c r="AN59">
        <v>0.2240000000000002</v>
      </c>
      <c r="AO59">
        <v>0.03</v>
      </c>
    </row>
    <row r="60" spans="1:41">
      <c r="A60" s="17">
        <f t="shared" si="13"/>
        <v>1.4E-8</v>
      </c>
      <c r="B60" s="17">
        <v>70</v>
      </c>
      <c r="C60" s="17">
        <v>11.36</v>
      </c>
      <c r="D60" s="17">
        <f t="shared" si="14"/>
        <v>1.8435657142857143E-6</v>
      </c>
      <c r="E60" s="17">
        <f t="shared" si="15"/>
        <v>1.8435657142857143</v>
      </c>
      <c r="F60" s="17">
        <f t="shared" si="16"/>
        <v>131.68326530612245</v>
      </c>
      <c r="G60" s="17">
        <f t="shared" si="17"/>
        <v>9.1770000000000007E-8</v>
      </c>
      <c r="H60" s="17">
        <v>9.1770000000000004E-2</v>
      </c>
      <c r="I60" s="17">
        <f t="shared" si="18"/>
        <v>6.5550000000000006</v>
      </c>
      <c r="N60" s="20">
        <v>12.496</v>
      </c>
      <c r="O60" s="20">
        <f>P60/1000000</f>
        <v>2.2307145142857148E-6</v>
      </c>
      <c r="P60" s="20">
        <f>(N60^2)/B60</f>
        <v>2.2307145142857148</v>
      </c>
      <c r="Q60" s="20">
        <f t="shared" si="28"/>
        <v>159.3367510204082</v>
      </c>
      <c r="R60" s="20">
        <f t="shared" si="25"/>
        <v>1.3386999999999999E-7</v>
      </c>
      <c r="S60" s="20">
        <v>0.13386999999999999</v>
      </c>
      <c r="T60" s="20">
        <f t="shared" si="26"/>
        <v>9.5621428571428577</v>
      </c>
      <c r="Y60" s="12"/>
      <c r="Z60" s="19">
        <v>13.632</v>
      </c>
      <c r="AA60" s="19">
        <f t="shared" si="19"/>
        <v>2.6547346285714288E-6</v>
      </c>
      <c r="AB60" s="19">
        <f t="shared" si="20"/>
        <v>2.6547346285714286</v>
      </c>
      <c r="AC60" s="19">
        <f t="shared" si="21"/>
        <v>189.62390204081635</v>
      </c>
      <c r="AD60" s="19">
        <f t="shared" si="22"/>
        <v>1.4914E-7</v>
      </c>
      <c r="AE60" s="19">
        <v>0.14913999999999999</v>
      </c>
      <c r="AF60" s="19">
        <f t="shared" si="23"/>
        <v>10.652857142857142</v>
      </c>
      <c r="AK60">
        <v>0.23200000000000021</v>
      </c>
      <c r="AL60" s="23">
        <v>6.7200000000000006</v>
      </c>
      <c r="AN60">
        <v>0.2280000000000002</v>
      </c>
      <c r="AO60">
        <v>0.04</v>
      </c>
    </row>
    <row r="61" spans="1:41">
      <c r="A61" s="17">
        <f t="shared" si="13"/>
        <v>1.4E-8</v>
      </c>
      <c r="B61" s="17">
        <v>80</v>
      </c>
      <c r="C61" s="17">
        <v>11.664</v>
      </c>
      <c r="D61" s="17">
        <f t="shared" si="14"/>
        <v>1.7006111999999998E-6</v>
      </c>
      <c r="E61" s="17">
        <f t="shared" si="15"/>
        <v>1.7006111999999998</v>
      </c>
      <c r="F61" s="17">
        <f t="shared" si="16"/>
        <v>121.47222857142856</v>
      </c>
      <c r="G61" s="17">
        <f t="shared" si="17"/>
        <v>8.5709999999999991E-8</v>
      </c>
      <c r="H61" s="17">
        <v>8.5709999999999995E-2</v>
      </c>
      <c r="I61" s="17">
        <f t="shared" si="18"/>
        <v>6.1221428571428564</v>
      </c>
      <c r="N61" s="20">
        <v>12.96</v>
      </c>
      <c r="O61" s="20">
        <f>P61/1000000</f>
        <v>2.0995200000000005E-6</v>
      </c>
      <c r="P61" s="20">
        <f>(N61^2)/B61</f>
        <v>2.0995200000000005</v>
      </c>
      <c r="Q61" s="20">
        <f t="shared" si="28"/>
        <v>149.96571428571434</v>
      </c>
      <c r="R61" s="20">
        <f t="shared" si="25"/>
        <v>1.3213000000000001E-7</v>
      </c>
      <c r="S61" s="20">
        <v>0.13213</v>
      </c>
      <c r="T61" s="20">
        <f t="shared" si="26"/>
        <v>9.4378571428571441</v>
      </c>
      <c r="Y61" s="12"/>
      <c r="Z61" s="19">
        <v>14.256</v>
      </c>
      <c r="AA61" s="19">
        <f t="shared" si="19"/>
        <v>2.5404192E-6</v>
      </c>
      <c r="AB61" s="19">
        <f t="shared" si="20"/>
        <v>2.5404192000000001</v>
      </c>
      <c r="AC61" s="19">
        <f t="shared" si="21"/>
        <v>181.4585142857143</v>
      </c>
      <c r="AD61" s="19">
        <f t="shared" si="22"/>
        <v>1.4858E-7</v>
      </c>
      <c r="AE61" s="19">
        <v>0.14857999999999999</v>
      </c>
      <c r="AF61" s="19">
        <f t="shared" si="23"/>
        <v>10.612857142857143</v>
      </c>
      <c r="AK61">
        <v>0.23600000000000065</v>
      </c>
      <c r="AL61" s="23">
        <v>6.7200000000000006</v>
      </c>
      <c r="AN61">
        <v>0.23200000000000021</v>
      </c>
      <c r="AO61">
        <v>7.0000000000000007E-2</v>
      </c>
    </row>
    <row r="62" spans="1:41">
      <c r="A62" s="17">
        <f t="shared" si="13"/>
        <v>1.4E-8</v>
      </c>
      <c r="B62" s="17">
        <v>90</v>
      </c>
      <c r="C62" s="17">
        <v>12.012</v>
      </c>
      <c r="D62" s="17">
        <f t="shared" si="14"/>
        <v>1.6032016000000003E-6</v>
      </c>
      <c r="E62" s="17">
        <f t="shared" si="15"/>
        <v>1.6032016000000002</v>
      </c>
      <c r="F62" s="17">
        <f t="shared" si="16"/>
        <v>114.51440000000002</v>
      </c>
      <c r="G62" s="17">
        <f t="shared" si="17"/>
        <v>8.9770000000000002E-8</v>
      </c>
      <c r="H62" s="17">
        <v>8.9770000000000003E-2</v>
      </c>
      <c r="I62" s="17">
        <f t="shared" si="18"/>
        <v>6.4121428571428574</v>
      </c>
      <c r="N62" s="20">
        <v>13.468</v>
      </c>
      <c r="O62" s="20">
        <f t="shared" si="24"/>
        <v>2.0154113777777777E-6</v>
      </c>
      <c r="P62" s="20">
        <f>(N62^2)/B62</f>
        <v>2.0154113777777778</v>
      </c>
      <c r="Q62" s="20">
        <f t="shared" si="28"/>
        <v>143.95795555555554</v>
      </c>
      <c r="R62" s="20">
        <f t="shared" si="25"/>
        <v>1.3294E-7</v>
      </c>
      <c r="S62" s="20">
        <v>0.13294</v>
      </c>
      <c r="T62" s="20">
        <f t="shared" si="26"/>
        <v>9.4957142857142856</v>
      </c>
      <c r="Y62" s="12"/>
      <c r="Z62" s="19">
        <v>14.56</v>
      </c>
      <c r="AA62" s="19">
        <f t="shared" si="19"/>
        <v>2.3554844444444446E-6</v>
      </c>
      <c r="AB62" s="19">
        <f t="shared" si="20"/>
        <v>2.3554844444444445</v>
      </c>
      <c r="AC62" s="19">
        <f t="shared" si="21"/>
        <v>168.2488888888889</v>
      </c>
      <c r="AD62" s="19">
        <f t="shared" si="22"/>
        <v>1.4123E-7</v>
      </c>
      <c r="AE62" s="19">
        <v>0.14122999999999999</v>
      </c>
      <c r="AF62" s="19">
        <f t="shared" si="23"/>
        <v>10.087857142857143</v>
      </c>
      <c r="AK62">
        <v>0.24000000000000021</v>
      </c>
      <c r="AL62" s="23">
        <v>6.7200000000000006</v>
      </c>
      <c r="AN62">
        <v>0.23600000000000021</v>
      </c>
      <c r="AO62">
        <v>7.0000000000000007E-2</v>
      </c>
    </row>
    <row r="63" spans="1:41">
      <c r="A63" s="17">
        <f t="shared" si="13"/>
        <v>1.4E-8</v>
      </c>
      <c r="B63" s="17">
        <v>100</v>
      </c>
      <c r="C63" s="17">
        <v>12.523999999999999</v>
      </c>
      <c r="D63" s="17">
        <f t="shared" si="14"/>
        <v>1.5685057599999998E-6</v>
      </c>
      <c r="E63" s="17">
        <f t="shared" si="15"/>
        <v>1.5685057599999999</v>
      </c>
      <c r="F63" s="17">
        <f t="shared" si="16"/>
        <v>112.0361257142857</v>
      </c>
      <c r="G63" s="17">
        <f t="shared" si="17"/>
        <v>8.1909999999999997E-8</v>
      </c>
      <c r="H63" s="17">
        <v>8.1909999999999997E-2</v>
      </c>
      <c r="I63" s="17">
        <f t="shared" si="18"/>
        <v>5.850714285714286</v>
      </c>
      <c r="N63" s="20">
        <v>16.16</v>
      </c>
      <c r="O63" s="20">
        <f t="shared" si="24"/>
        <v>2.611456E-6</v>
      </c>
      <c r="P63" s="20">
        <f>(N63^2)/B63</f>
        <v>2.611456</v>
      </c>
      <c r="Q63" s="20">
        <f t="shared" si="28"/>
        <v>186.53257142857143</v>
      </c>
      <c r="R63" s="20">
        <f t="shared" si="25"/>
        <v>1.3153000000000001E-7</v>
      </c>
      <c r="S63" s="20">
        <v>0.13153000000000001</v>
      </c>
      <c r="T63" s="20">
        <f t="shared" si="26"/>
        <v>9.3950000000000014</v>
      </c>
      <c r="Y63" s="12"/>
      <c r="Z63" s="19">
        <v>15.352</v>
      </c>
      <c r="AA63" s="19">
        <f t="shared" si="19"/>
        <v>2.3568390400000002E-6</v>
      </c>
      <c r="AB63" s="19">
        <f t="shared" si="20"/>
        <v>2.3568390400000001</v>
      </c>
      <c r="AC63" s="19">
        <f t="shared" si="21"/>
        <v>168.34564571428572</v>
      </c>
      <c r="AD63" s="19">
        <f t="shared" si="22"/>
        <v>1.3391000000000001E-7</v>
      </c>
      <c r="AE63" s="19">
        <v>0.13391</v>
      </c>
      <c r="AF63" s="19">
        <f t="shared" si="23"/>
        <v>9.5650000000000013</v>
      </c>
      <c r="AK63">
        <v>0.24400000000000066</v>
      </c>
      <c r="AL63" s="23">
        <v>6.4</v>
      </c>
      <c r="AN63">
        <v>0.24000000000000021</v>
      </c>
      <c r="AO63">
        <v>0.06</v>
      </c>
    </row>
    <row r="64" spans="1:41">
      <c r="A64" s="3"/>
      <c r="B64" s="3"/>
      <c r="C64" s="3"/>
      <c r="D64" s="3"/>
      <c r="E64" s="3"/>
      <c r="F64" s="18"/>
      <c r="G64" s="3"/>
      <c r="H64" s="3"/>
      <c r="I64" s="3"/>
      <c r="J64" s="3"/>
      <c r="K64" s="3"/>
      <c r="L64" s="3"/>
      <c r="M64" s="3"/>
      <c r="N64" s="3"/>
      <c r="O64" s="3"/>
      <c r="P64" s="3"/>
      <c r="Q64" s="18"/>
      <c r="R64" s="3"/>
      <c r="S64" s="3"/>
      <c r="T64" s="3"/>
      <c r="U64" s="3"/>
      <c r="V64" s="3"/>
      <c r="W64" s="3"/>
      <c r="X64" s="3"/>
      <c r="Y64" s="11"/>
      <c r="Z64" s="3"/>
      <c r="AA64" s="3"/>
      <c r="AB64" s="3"/>
      <c r="AC64" s="18"/>
      <c r="AD64" s="3"/>
      <c r="AE64" s="3"/>
      <c r="AK64">
        <v>0.24800000000000022</v>
      </c>
      <c r="AL64" s="23">
        <v>5.7600000000000007</v>
      </c>
      <c r="AN64">
        <v>0.24400000000000022</v>
      </c>
      <c r="AO64">
        <v>0.03</v>
      </c>
    </row>
    <row r="65" spans="1:41">
      <c r="A65" s="3"/>
      <c r="B65" s="3"/>
      <c r="C65" s="3"/>
      <c r="D65" s="3"/>
      <c r="E65" s="3"/>
      <c r="F65" s="18"/>
      <c r="G65" s="3"/>
      <c r="H65" s="3"/>
      <c r="I65" s="3"/>
      <c r="J65" s="3"/>
      <c r="K65" s="3"/>
      <c r="L65" s="3"/>
      <c r="M65" s="3"/>
      <c r="N65" s="3"/>
      <c r="O65" s="3"/>
      <c r="P65" s="3"/>
      <c r="Q65" s="18"/>
      <c r="R65" s="3"/>
      <c r="S65" s="3"/>
      <c r="T65" s="3"/>
      <c r="U65" s="3"/>
      <c r="V65" s="3"/>
      <c r="W65" s="3"/>
      <c r="X65" s="3"/>
      <c r="Y65" s="11"/>
      <c r="Z65" s="3"/>
      <c r="AA65" s="3"/>
      <c r="AB65" s="3"/>
      <c r="AC65" s="18"/>
      <c r="AD65" s="3"/>
      <c r="AE65" s="3"/>
      <c r="AK65">
        <v>0.25200000000000067</v>
      </c>
      <c r="AL65" s="23">
        <v>5.7600000000000007</v>
      </c>
      <c r="AN65">
        <v>0.24800000000000022</v>
      </c>
      <c r="AO65">
        <v>0.08</v>
      </c>
    </row>
    <row r="66" spans="1:41">
      <c r="A66" s="3"/>
      <c r="B66" s="3"/>
      <c r="C66" s="3"/>
      <c r="D66" s="3"/>
      <c r="E66" s="3"/>
      <c r="F66" s="18"/>
      <c r="G66" s="3"/>
      <c r="H66" s="3"/>
      <c r="I66" s="3"/>
      <c r="J66" s="3"/>
      <c r="K66" s="3"/>
      <c r="L66" s="3"/>
      <c r="M66" s="3"/>
      <c r="N66" s="3"/>
      <c r="O66" s="3"/>
      <c r="P66" s="3"/>
      <c r="Q66" s="18"/>
      <c r="R66" s="3"/>
      <c r="S66" s="3"/>
      <c r="T66" s="3"/>
      <c r="U66" s="3"/>
      <c r="V66" s="3"/>
      <c r="W66" s="3"/>
      <c r="X66" s="3"/>
      <c r="Y66" s="11"/>
      <c r="Z66" s="3"/>
      <c r="AA66" s="3"/>
      <c r="AB66" s="3"/>
      <c r="AC66" s="18"/>
      <c r="AD66" s="3"/>
      <c r="AE66" s="3"/>
      <c r="AK66">
        <v>0.25600000000000023</v>
      </c>
      <c r="AL66" s="23">
        <v>5.4399999999999995</v>
      </c>
      <c r="AN66">
        <v>0.25200000000000022</v>
      </c>
      <c r="AO66">
        <v>0.02</v>
      </c>
    </row>
    <row r="67" spans="1:41">
      <c r="A67" s="3"/>
      <c r="B67" s="3"/>
      <c r="C67" s="3"/>
      <c r="D67" s="3"/>
      <c r="E67" s="3"/>
      <c r="F67" s="18"/>
      <c r="G67" s="3"/>
      <c r="H67" s="3"/>
      <c r="I67" s="3"/>
      <c r="J67" s="3"/>
      <c r="K67" s="3"/>
      <c r="L67" s="3"/>
      <c r="M67" s="3"/>
      <c r="N67" s="3"/>
      <c r="O67" s="3"/>
      <c r="P67" s="3"/>
      <c r="Q67" s="18"/>
      <c r="R67" s="3"/>
      <c r="S67" s="3"/>
      <c r="T67" s="3"/>
      <c r="U67" s="3"/>
      <c r="V67" s="3"/>
      <c r="W67" s="3"/>
      <c r="X67" s="3"/>
      <c r="Y67" s="11"/>
      <c r="Z67" s="3"/>
      <c r="AA67" s="3"/>
      <c r="AB67" s="3"/>
      <c r="AC67" s="18"/>
      <c r="AD67" s="3"/>
      <c r="AE67" s="3"/>
      <c r="AK67">
        <v>0.26000000000000068</v>
      </c>
      <c r="AL67" s="23">
        <v>5.12</v>
      </c>
      <c r="AN67">
        <v>0.25600000000000023</v>
      </c>
      <c r="AO67">
        <v>0.05</v>
      </c>
    </row>
    <row r="68" spans="1:41">
      <c r="A68" s="3"/>
      <c r="B68" s="3"/>
      <c r="C68" s="3"/>
      <c r="D68" s="3"/>
      <c r="E68" s="3"/>
      <c r="F68" s="18"/>
      <c r="G68" s="3"/>
      <c r="H68" s="3"/>
      <c r="I68" s="3"/>
      <c r="J68" s="3"/>
      <c r="K68" s="3"/>
      <c r="L68" s="3"/>
      <c r="M68" s="3"/>
      <c r="N68" s="3"/>
      <c r="O68" s="3"/>
      <c r="P68" s="3"/>
      <c r="Q68" s="18"/>
      <c r="R68" s="3"/>
      <c r="S68" s="3"/>
      <c r="T68" s="3"/>
      <c r="U68" s="3"/>
      <c r="V68" s="3"/>
      <c r="W68" s="3"/>
      <c r="X68" s="3"/>
      <c r="Y68" s="11"/>
      <c r="Z68" s="3"/>
      <c r="AA68" s="3"/>
      <c r="AB68" s="3"/>
      <c r="AC68" s="18"/>
      <c r="AD68" s="3"/>
      <c r="AE68" s="3"/>
      <c r="AK68">
        <v>0.26400000000000023</v>
      </c>
      <c r="AL68" s="23">
        <v>5.44</v>
      </c>
      <c r="AN68">
        <v>0.26000000000000023</v>
      </c>
      <c r="AO68">
        <v>0.05</v>
      </c>
    </row>
    <row r="69" spans="1:41">
      <c r="A69" s="3"/>
      <c r="B69" s="3"/>
      <c r="C69" s="3"/>
      <c r="D69" s="3"/>
      <c r="E69" s="3"/>
      <c r="F69" s="18"/>
      <c r="G69" s="3"/>
      <c r="H69" s="3"/>
      <c r="I69" s="3"/>
      <c r="J69" s="3"/>
      <c r="K69" s="3"/>
      <c r="L69" s="3"/>
      <c r="M69" s="3"/>
      <c r="N69" s="3"/>
      <c r="O69" s="3"/>
      <c r="P69" s="3"/>
      <c r="Q69" s="18"/>
      <c r="R69" s="3"/>
      <c r="S69" s="3"/>
      <c r="T69" s="3"/>
      <c r="U69" s="3"/>
      <c r="V69" s="3"/>
      <c r="W69" s="3"/>
      <c r="X69" s="3"/>
      <c r="Y69" s="11"/>
      <c r="Z69" s="3"/>
      <c r="AA69" s="3"/>
      <c r="AB69" s="3"/>
      <c r="AC69" s="18"/>
      <c r="AD69" s="3"/>
      <c r="AE69" s="3"/>
      <c r="AK69">
        <v>0.26800000000000068</v>
      </c>
      <c r="AL69" s="23">
        <v>4.4799999999999995</v>
      </c>
      <c r="AN69">
        <v>0.26400000000000023</v>
      </c>
      <c r="AO69">
        <v>0.06</v>
      </c>
    </row>
    <row r="70" spans="1:41">
      <c r="A70" s="3"/>
      <c r="B70" s="3"/>
      <c r="C70" s="3"/>
      <c r="D70" s="3"/>
      <c r="E70" s="3"/>
      <c r="F70" s="18"/>
      <c r="G70" s="3"/>
      <c r="H70" s="3"/>
      <c r="I70" s="3"/>
      <c r="J70" s="3"/>
      <c r="K70" s="3"/>
      <c r="L70" s="3"/>
      <c r="M70" s="3"/>
      <c r="N70" s="3"/>
      <c r="O70" s="3"/>
      <c r="P70" s="3"/>
      <c r="Q70" s="18"/>
      <c r="R70" s="3"/>
      <c r="S70" s="3"/>
      <c r="T70" s="3"/>
      <c r="U70" s="3"/>
      <c r="V70" s="3"/>
      <c r="W70" s="3"/>
      <c r="X70" s="3"/>
      <c r="Y70" s="11"/>
      <c r="Z70" s="3"/>
      <c r="AA70" s="3"/>
      <c r="AB70" s="3"/>
      <c r="AC70" s="18"/>
      <c r="AD70" s="3"/>
      <c r="AE70" s="3"/>
      <c r="AK70">
        <v>0.27200000000000024</v>
      </c>
      <c r="AL70" s="23">
        <v>4.4799999999999995</v>
      </c>
      <c r="AN70">
        <v>0.26800000000000024</v>
      </c>
      <c r="AO70">
        <v>0.04</v>
      </c>
    </row>
    <row r="71" spans="1:41">
      <c r="AK71">
        <v>0.27600000000000069</v>
      </c>
      <c r="AL71" s="23">
        <v>4.8</v>
      </c>
      <c r="AN71">
        <v>0.27200000000000024</v>
      </c>
      <c r="AO71">
        <v>0.06</v>
      </c>
    </row>
    <row r="72" spans="1:41">
      <c r="AK72">
        <v>0.28000000000000025</v>
      </c>
      <c r="AL72" s="23">
        <v>5.12</v>
      </c>
      <c r="AN72">
        <v>0.27600000000000025</v>
      </c>
      <c r="AO72">
        <v>0.03</v>
      </c>
    </row>
    <row r="73" spans="1:41">
      <c r="AK73">
        <v>0.2840000000000007</v>
      </c>
      <c r="AL73" s="23">
        <v>5.12</v>
      </c>
      <c r="AN73">
        <v>0.28000000000000025</v>
      </c>
      <c r="AO73">
        <v>0.03</v>
      </c>
    </row>
    <row r="74" spans="1:41">
      <c r="B74" s="23" t="s">
        <v>34</v>
      </c>
      <c r="C74" s="23" t="s">
        <v>23</v>
      </c>
      <c r="D74" s="25" t="s">
        <v>34</v>
      </c>
      <c r="E74" s="25" t="s">
        <v>23</v>
      </c>
      <c r="V74" s="1"/>
      <c r="W74" s="1"/>
      <c r="X74" s="1"/>
      <c r="AK74">
        <v>0.28800000000000026</v>
      </c>
      <c r="AL74" s="23">
        <v>6.08</v>
      </c>
      <c r="AN74">
        <v>0.28400000000000025</v>
      </c>
      <c r="AO74">
        <v>7.0000000000000007E-2</v>
      </c>
    </row>
    <row r="75" spans="1:41">
      <c r="B75">
        <v>0</v>
      </c>
      <c r="C75" s="23">
        <v>0</v>
      </c>
      <c r="D75">
        <v>0</v>
      </c>
      <c r="E75" s="1">
        <v>0.8</v>
      </c>
      <c r="V75" s="1"/>
      <c r="W75" s="1"/>
      <c r="X75" s="1"/>
      <c r="AK75">
        <v>0.2920000000000007</v>
      </c>
      <c r="AL75" s="23">
        <v>6.080000000000001</v>
      </c>
      <c r="AN75">
        <v>0.28800000000000026</v>
      </c>
      <c r="AO75">
        <v>0.03</v>
      </c>
    </row>
    <row r="76" spans="1:41">
      <c r="B76">
        <v>4.0000000000000521E-3</v>
      </c>
      <c r="C76" s="23">
        <v>0.32800000000000001</v>
      </c>
      <c r="D76">
        <v>4.0000000000000036E-3</v>
      </c>
      <c r="E76" s="1">
        <v>0.8</v>
      </c>
      <c r="V76" s="1"/>
      <c r="W76" s="4"/>
      <c r="X76" s="1"/>
      <c r="AK76">
        <v>0.29600000000000026</v>
      </c>
      <c r="AL76" s="23">
        <v>6.08</v>
      </c>
      <c r="AN76">
        <v>0.29200000000000026</v>
      </c>
      <c r="AO76">
        <v>0.05</v>
      </c>
    </row>
    <row r="77" spans="1:41">
      <c r="B77">
        <v>8.0000000000000557E-3</v>
      </c>
      <c r="C77" s="23">
        <v>0.65600000000000003</v>
      </c>
      <c r="D77">
        <v>8.0000000000000071E-3</v>
      </c>
      <c r="E77" s="1">
        <v>0.8</v>
      </c>
      <c r="V77" s="1"/>
      <c r="W77" s="4"/>
      <c r="X77" s="1"/>
      <c r="AK77">
        <v>0.30000000000000071</v>
      </c>
      <c r="AL77" s="23">
        <v>5.76</v>
      </c>
      <c r="AN77">
        <v>0.29600000000000026</v>
      </c>
      <c r="AO77">
        <v>0.09</v>
      </c>
    </row>
    <row r="78" spans="1:41">
      <c r="B78">
        <v>1.2000000000000059E-2</v>
      </c>
      <c r="C78" s="23">
        <v>0.98399999999999999</v>
      </c>
      <c r="D78">
        <v>1.2000000000000011E-2</v>
      </c>
      <c r="E78" s="1">
        <v>2.4</v>
      </c>
      <c r="V78" s="1"/>
      <c r="W78" s="4"/>
      <c r="X78" s="1"/>
      <c r="AK78">
        <v>0.30400000000000027</v>
      </c>
      <c r="AL78" s="23">
        <v>5.12</v>
      </c>
      <c r="AN78">
        <v>0.30000000000000027</v>
      </c>
      <c r="AO78">
        <v>0.03</v>
      </c>
    </row>
    <row r="79" spans="1:41">
      <c r="B79">
        <v>1.6000000000000063E-2</v>
      </c>
      <c r="C79" s="23">
        <v>2.2959999999999998</v>
      </c>
      <c r="D79">
        <v>1.6000000000000014E-2</v>
      </c>
      <c r="E79" s="1">
        <v>2.4</v>
      </c>
      <c r="V79" s="1"/>
      <c r="W79" s="4"/>
      <c r="X79" s="1"/>
      <c r="AK79">
        <v>0.30800000000000072</v>
      </c>
      <c r="AL79" s="23">
        <v>3.5200000000000005</v>
      </c>
      <c r="AN79">
        <v>0.30400000000000027</v>
      </c>
      <c r="AO79">
        <v>0.05</v>
      </c>
    </row>
    <row r="80" spans="1:41">
      <c r="B80">
        <v>2.0000000000000066E-2</v>
      </c>
      <c r="C80" s="23">
        <v>5.5759999999999996</v>
      </c>
      <c r="D80">
        <v>2.0000000000000018E-2</v>
      </c>
      <c r="E80" s="1">
        <v>4</v>
      </c>
      <c r="V80" s="1"/>
      <c r="W80" s="4"/>
      <c r="X80" s="1"/>
      <c r="AK80">
        <v>0.31200000000000028</v>
      </c>
      <c r="AL80" s="23">
        <v>3.2</v>
      </c>
      <c r="AN80">
        <v>0.30800000000000027</v>
      </c>
      <c r="AO80">
        <v>0.05</v>
      </c>
    </row>
    <row r="81" spans="2:41">
      <c r="B81">
        <v>2.400000000000007E-2</v>
      </c>
      <c r="C81" s="23">
        <v>9.84</v>
      </c>
      <c r="D81">
        <v>2.4000000000000021E-2</v>
      </c>
      <c r="E81" s="1">
        <v>3.2</v>
      </c>
      <c r="V81" s="1"/>
      <c r="W81" s="4"/>
      <c r="X81" s="1"/>
      <c r="AK81">
        <v>0.31600000000000072</v>
      </c>
      <c r="AL81" s="23">
        <v>3.2</v>
      </c>
      <c r="AN81">
        <v>0.31200000000000028</v>
      </c>
      <c r="AO81">
        <v>0.05</v>
      </c>
    </row>
    <row r="82" spans="2:41">
      <c r="B82">
        <v>2.8000000000000073E-2</v>
      </c>
      <c r="C82" s="23">
        <v>11.48</v>
      </c>
      <c r="D82">
        <v>2.8000000000000025E-2</v>
      </c>
      <c r="E82" s="1">
        <v>4.8</v>
      </c>
      <c r="V82" s="1"/>
      <c r="W82" s="4"/>
      <c r="X82" s="1"/>
      <c r="AK82">
        <v>0.32000000000000028</v>
      </c>
      <c r="AL82" s="23">
        <v>3.5200000000000005</v>
      </c>
      <c r="AN82">
        <v>0.31600000000000028</v>
      </c>
      <c r="AO82">
        <v>0.05</v>
      </c>
    </row>
    <row r="83" spans="2:41">
      <c r="B83">
        <v>3.2000000000000077E-2</v>
      </c>
      <c r="C83" s="23">
        <v>10.824</v>
      </c>
      <c r="D83">
        <v>3.2000000000000028E-2</v>
      </c>
      <c r="E83" s="1">
        <v>4.8</v>
      </c>
      <c r="V83" s="1"/>
      <c r="W83" s="4"/>
      <c r="X83" s="1"/>
      <c r="AK83">
        <v>0.32400000000000073</v>
      </c>
      <c r="AL83" s="23">
        <v>3.84</v>
      </c>
      <c r="AN83">
        <v>0.32000000000000028</v>
      </c>
      <c r="AO83">
        <v>0.05</v>
      </c>
    </row>
    <row r="84" spans="2:41">
      <c r="B84">
        <v>3.6000000000000081E-2</v>
      </c>
      <c r="C84" s="23">
        <v>10.167999999999999</v>
      </c>
      <c r="D84">
        <v>3.6000000000000032E-2</v>
      </c>
      <c r="E84" s="1">
        <v>5.6000000000000005</v>
      </c>
      <c r="V84" s="1"/>
      <c r="W84" s="4"/>
      <c r="X84" s="1"/>
      <c r="AK84">
        <v>0.32800000000000029</v>
      </c>
      <c r="AL84" s="23">
        <v>5.44</v>
      </c>
      <c r="AN84">
        <v>0.32400000000000029</v>
      </c>
      <c r="AO84">
        <v>0.05</v>
      </c>
    </row>
    <row r="85" spans="2:41">
      <c r="B85">
        <v>4.0000000000000084E-2</v>
      </c>
      <c r="C85" s="23">
        <v>9.84</v>
      </c>
      <c r="D85">
        <v>4.0000000000000036E-2</v>
      </c>
      <c r="E85" s="1">
        <v>6.4</v>
      </c>
      <c r="V85" s="1"/>
      <c r="W85" s="4"/>
      <c r="X85" s="1"/>
      <c r="AK85">
        <v>0.33200000000000074</v>
      </c>
      <c r="AL85" s="23">
        <v>5.44</v>
      </c>
      <c r="AN85">
        <v>0.32800000000000029</v>
      </c>
      <c r="AO85">
        <v>0.05</v>
      </c>
    </row>
    <row r="86" spans="2:41">
      <c r="B86">
        <v>4.4000000000000088E-2</v>
      </c>
      <c r="C86" s="23">
        <v>9.84</v>
      </c>
      <c r="D86">
        <v>4.4000000000000039E-2</v>
      </c>
      <c r="E86" s="1">
        <v>6.4</v>
      </c>
      <c r="V86" s="1"/>
      <c r="W86" s="4"/>
      <c r="X86" s="1"/>
      <c r="AK86">
        <v>0.3360000000000003</v>
      </c>
      <c r="AL86" s="23">
        <v>5.44</v>
      </c>
      <c r="AN86">
        <v>0.33200000000000029</v>
      </c>
      <c r="AO86">
        <v>0.09</v>
      </c>
    </row>
    <row r="87" spans="2:41">
      <c r="B87">
        <v>4.8000000000000091E-2</v>
      </c>
      <c r="C87" s="23">
        <v>8.5280000000000005</v>
      </c>
      <c r="D87">
        <v>4.8000000000000043E-2</v>
      </c>
      <c r="E87" s="1">
        <v>6.4</v>
      </c>
      <c r="V87" s="1"/>
      <c r="W87" s="1"/>
      <c r="X87" s="1"/>
      <c r="AK87">
        <v>0.34000000000000075</v>
      </c>
      <c r="AL87" s="23">
        <v>5.4399999999999995</v>
      </c>
      <c r="AN87">
        <v>0.3360000000000003</v>
      </c>
      <c r="AO87">
        <v>0.03</v>
      </c>
    </row>
    <row r="88" spans="2:41">
      <c r="B88">
        <v>5.2000000000000095E-2</v>
      </c>
      <c r="C88" s="23">
        <v>8</v>
      </c>
      <c r="D88">
        <v>5.2000000000000046E-2</v>
      </c>
      <c r="E88" s="1">
        <v>7.1999999999999993</v>
      </c>
      <c r="V88" s="1"/>
      <c r="W88" s="1"/>
      <c r="X88" s="1"/>
      <c r="AK88">
        <v>0.34400000000000031</v>
      </c>
      <c r="AL88" s="23">
        <v>5.1199999999999992</v>
      </c>
      <c r="AN88">
        <v>0.3400000000000003</v>
      </c>
      <c r="AO88">
        <v>0.06</v>
      </c>
    </row>
    <row r="89" spans="2:41">
      <c r="B89">
        <v>5.6000000000000098E-2</v>
      </c>
      <c r="C89" s="23">
        <v>7.8719999999999999</v>
      </c>
      <c r="D89">
        <v>5.600000000000005E-2</v>
      </c>
      <c r="E89" s="1">
        <v>7.1999999999999993</v>
      </c>
      <c r="V89" s="1"/>
      <c r="W89" s="1"/>
      <c r="X89" s="1"/>
      <c r="AK89">
        <v>0.34800000000000075</v>
      </c>
      <c r="AL89" s="23">
        <v>5.44</v>
      </c>
      <c r="AN89">
        <v>0.34400000000000031</v>
      </c>
      <c r="AO89">
        <v>0.02</v>
      </c>
    </row>
    <row r="90" spans="2:41">
      <c r="B90">
        <v>6.0000000000000102E-2</v>
      </c>
      <c r="C90" s="23">
        <v>8.5280000000000005</v>
      </c>
      <c r="D90">
        <v>6.0000000000000053E-2</v>
      </c>
      <c r="E90" s="1">
        <v>7.1999999999999993</v>
      </c>
      <c r="AK90">
        <v>0.35200000000000031</v>
      </c>
      <c r="AL90" s="23">
        <v>5.4399999999999995</v>
      </c>
      <c r="AN90">
        <v>0.34800000000000031</v>
      </c>
      <c r="AO90">
        <v>7.0000000000000007E-2</v>
      </c>
    </row>
    <row r="91" spans="2:41">
      <c r="B91">
        <v>6.4000000000000112E-2</v>
      </c>
      <c r="C91" s="23">
        <v>7.2160000000000002</v>
      </c>
      <c r="D91">
        <v>6.4000000000000057E-2</v>
      </c>
      <c r="E91" s="1">
        <v>8</v>
      </c>
      <c r="AK91">
        <v>0.35600000000000076</v>
      </c>
      <c r="AL91" s="23">
        <v>5.12</v>
      </c>
      <c r="AN91">
        <v>0.35200000000000031</v>
      </c>
      <c r="AO91">
        <v>0.04</v>
      </c>
    </row>
    <row r="92" spans="2:41">
      <c r="B92">
        <v>6.7999999999999672E-2</v>
      </c>
      <c r="C92" s="23">
        <v>7.5439999999999996</v>
      </c>
      <c r="D92">
        <v>6.800000000000006E-2</v>
      </c>
      <c r="E92" s="1">
        <v>8</v>
      </c>
      <c r="AK92">
        <v>0.36000000000000032</v>
      </c>
      <c r="AL92" s="23">
        <v>5.12</v>
      </c>
      <c r="AN92">
        <v>0.35600000000000032</v>
      </c>
      <c r="AO92">
        <v>0.06</v>
      </c>
    </row>
    <row r="93" spans="2:41">
      <c r="B93">
        <v>7.1999999999999675E-2</v>
      </c>
      <c r="C93" s="23">
        <v>5.2480000000000002</v>
      </c>
      <c r="D93">
        <v>7.2000000000000064E-2</v>
      </c>
      <c r="E93" s="1">
        <v>8</v>
      </c>
      <c r="AK93">
        <v>0.36400000000000077</v>
      </c>
      <c r="AL93" s="23">
        <v>5.4399999999999995</v>
      </c>
      <c r="AN93">
        <v>0.36000000000000032</v>
      </c>
      <c r="AO93">
        <v>0.04</v>
      </c>
    </row>
    <row r="94" spans="2:41">
      <c r="B94">
        <v>7.5999999999999679E-2</v>
      </c>
      <c r="C94" s="23">
        <v>6.8879999999999999</v>
      </c>
      <c r="D94">
        <v>7.6000000000000068E-2</v>
      </c>
      <c r="E94" s="1">
        <v>8</v>
      </c>
      <c r="AK94">
        <v>0.36800000000000033</v>
      </c>
      <c r="AL94" s="23">
        <v>4.8</v>
      </c>
      <c r="AN94">
        <v>0.36400000000000032</v>
      </c>
      <c r="AO94">
        <v>0.05</v>
      </c>
    </row>
    <row r="95" spans="2:41">
      <c r="B95">
        <v>7.9999999999999682E-2</v>
      </c>
      <c r="C95" s="23">
        <v>6.56</v>
      </c>
      <c r="D95">
        <v>8.0000000000000071E-2</v>
      </c>
      <c r="E95" s="1">
        <v>8</v>
      </c>
      <c r="AK95">
        <v>0.37200000000000077</v>
      </c>
      <c r="AL95" s="23">
        <v>4.4799999999999995</v>
      </c>
      <c r="AN95">
        <v>0.36799999999999988</v>
      </c>
      <c r="AO95">
        <v>7.0000000000000007E-2</v>
      </c>
    </row>
    <row r="96" spans="2:41">
      <c r="B96">
        <v>8.3999999999999686E-2</v>
      </c>
      <c r="C96" s="23">
        <v>5.9039999999999999</v>
      </c>
      <c r="D96">
        <v>8.4000000000000075E-2</v>
      </c>
      <c r="E96" s="1">
        <v>8</v>
      </c>
      <c r="AK96">
        <v>0.37600000000000033</v>
      </c>
      <c r="AL96" s="23">
        <v>4.1599999999999993</v>
      </c>
      <c r="AN96">
        <v>0.37199999999999989</v>
      </c>
      <c r="AO96">
        <v>0.04</v>
      </c>
    </row>
    <row r="97" spans="2:41">
      <c r="B97">
        <v>8.799999999999969E-2</v>
      </c>
      <c r="C97" s="23">
        <v>5.9039999999999999</v>
      </c>
      <c r="D97">
        <v>8.8000000000000078E-2</v>
      </c>
      <c r="E97" s="1">
        <v>7.1999999999999993</v>
      </c>
      <c r="AK97">
        <v>0.38000000000000078</v>
      </c>
      <c r="AL97" s="23">
        <v>3.5199999999999996</v>
      </c>
      <c r="AN97">
        <v>0.37599999999999989</v>
      </c>
      <c r="AO97">
        <v>7.0000000000000007E-2</v>
      </c>
    </row>
    <row r="98" spans="2:41">
      <c r="B98">
        <v>9.1999999999999693E-2</v>
      </c>
      <c r="C98" s="23">
        <v>4.5919999999999996</v>
      </c>
      <c r="D98">
        <v>9.2000000000000082E-2</v>
      </c>
      <c r="E98" s="1">
        <v>7.1999999999999993</v>
      </c>
      <c r="AK98">
        <v>0.38400000000000034</v>
      </c>
      <c r="AL98" s="23">
        <v>3.8400000000000007</v>
      </c>
      <c r="AN98">
        <v>0.37999999999999989</v>
      </c>
      <c r="AO98">
        <v>0.08</v>
      </c>
    </row>
    <row r="99" spans="2:41">
      <c r="B99">
        <v>9.5999999999999697E-2</v>
      </c>
      <c r="C99" s="23">
        <v>4.5919999999999996</v>
      </c>
      <c r="D99">
        <v>9.6000000000000085E-2</v>
      </c>
      <c r="E99" s="1">
        <v>6.4</v>
      </c>
      <c r="AK99">
        <v>0.38800000000000079</v>
      </c>
      <c r="AL99" s="23">
        <v>4.8</v>
      </c>
      <c r="AN99">
        <v>0.3839999999999999</v>
      </c>
      <c r="AO99">
        <v>0.03</v>
      </c>
    </row>
    <row r="100" spans="2:41">
      <c r="B100">
        <v>9.99999999999997E-2</v>
      </c>
      <c r="C100" s="23">
        <v>3.9359999999999999</v>
      </c>
      <c r="D100">
        <v>0.10000000000000009</v>
      </c>
      <c r="E100" s="1">
        <v>6.4</v>
      </c>
      <c r="AK100">
        <v>0.39200000000000035</v>
      </c>
      <c r="AL100" s="23">
        <v>5.12</v>
      </c>
      <c r="AN100">
        <v>0.3879999999999999</v>
      </c>
      <c r="AO100">
        <v>0.06</v>
      </c>
    </row>
    <row r="101" spans="2:41">
      <c r="B101">
        <v>0.1039999999999997</v>
      </c>
      <c r="C101" s="23">
        <v>2.6240000000000001</v>
      </c>
      <c r="D101">
        <v>0.10400000000000009</v>
      </c>
      <c r="E101" s="1">
        <v>6.4</v>
      </c>
      <c r="AK101">
        <v>0.3960000000000008</v>
      </c>
      <c r="AL101" s="23">
        <v>5.12</v>
      </c>
      <c r="AN101">
        <v>0.3919999999999999</v>
      </c>
      <c r="AO101">
        <v>0.05</v>
      </c>
    </row>
    <row r="102" spans="2:41">
      <c r="B102">
        <v>0.10799999999999971</v>
      </c>
      <c r="C102" s="23">
        <v>3.9359999999999999</v>
      </c>
      <c r="D102">
        <v>0.1080000000000001</v>
      </c>
      <c r="E102" s="1">
        <v>6.4</v>
      </c>
      <c r="AK102">
        <v>0.40000000000000036</v>
      </c>
      <c r="AL102" s="23">
        <v>5.4399999999999995</v>
      </c>
      <c r="AN102">
        <v>0.39599999999999991</v>
      </c>
      <c r="AO102">
        <v>0.06</v>
      </c>
    </row>
    <row r="103" spans="2:41">
      <c r="B103">
        <v>0.11199999999999971</v>
      </c>
      <c r="C103" s="23">
        <v>3.28</v>
      </c>
      <c r="D103">
        <v>0.1120000000000001</v>
      </c>
      <c r="E103" s="1">
        <v>5.6000000000000005</v>
      </c>
      <c r="AK103">
        <v>0.4040000000000008</v>
      </c>
      <c r="AL103" s="23">
        <v>5.12</v>
      </c>
      <c r="AN103">
        <v>0.39999999999999991</v>
      </c>
      <c r="AO103">
        <v>0.05</v>
      </c>
    </row>
    <row r="104" spans="2:41">
      <c r="B104">
        <v>0.11599999999999971</v>
      </c>
      <c r="C104" s="23">
        <v>1.64</v>
      </c>
      <c r="D104">
        <v>0.1160000000000001</v>
      </c>
      <c r="E104" s="1">
        <v>6.4</v>
      </c>
      <c r="AK104">
        <v>0.40800000000000036</v>
      </c>
      <c r="AL104" s="23">
        <v>3.8400000000000007</v>
      </c>
      <c r="AN104">
        <v>0.40399999999999991</v>
      </c>
      <c r="AO104">
        <v>0.03</v>
      </c>
    </row>
    <row r="105" spans="2:41">
      <c r="B105">
        <v>0.11999999999999972</v>
      </c>
      <c r="C105" s="23">
        <v>1.968</v>
      </c>
      <c r="D105">
        <v>0.12000000000000011</v>
      </c>
      <c r="E105" s="1">
        <v>5.6000000000000005</v>
      </c>
      <c r="AK105">
        <v>0.41200000000000081</v>
      </c>
      <c r="AL105" s="23">
        <v>3.5200000000000005</v>
      </c>
      <c r="AN105">
        <v>0.40799999999999992</v>
      </c>
      <c r="AO105">
        <v>0.08</v>
      </c>
    </row>
    <row r="106" spans="2:41">
      <c r="B106">
        <v>0.12399999999999972</v>
      </c>
      <c r="C106" s="23">
        <v>2.6240000000000001</v>
      </c>
      <c r="D106">
        <v>0.12400000000000011</v>
      </c>
      <c r="E106" s="1">
        <v>5.6000000000000005</v>
      </c>
      <c r="AK106">
        <v>0.41600000000000037</v>
      </c>
      <c r="AL106" s="23">
        <v>3.1999999999999997</v>
      </c>
      <c r="AN106">
        <v>0.41199999999999992</v>
      </c>
      <c r="AO106">
        <v>0.03</v>
      </c>
    </row>
    <row r="107" spans="2:41">
      <c r="B107">
        <v>0.12799999999999973</v>
      </c>
      <c r="C107" s="23">
        <v>2.2959999999999998</v>
      </c>
      <c r="D107">
        <v>0.12800000000000011</v>
      </c>
      <c r="E107" s="1">
        <v>5.6000000000000005</v>
      </c>
      <c r="AK107">
        <v>0.42000000000000082</v>
      </c>
      <c r="AL107" s="23">
        <v>2.8800000000000003</v>
      </c>
      <c r="AN107">
        <v>0.41599999999999993</v>
      </c>
      <c r="AO107">
        <v>0.04</v>
      </c>
    </row>
    <row r="108" spans="2:41">
      <c r="B108">
        <v>0.13199999999999973</v>
      </c>
      <c r="C108" s="23">
        <v>1.64</v>
      </c>
      <c r="D108">
        <v>0.13200000000000012</v>
      </c>
      <c r="E108" s="1">
        <v>5.6000000000000005</v>
      </c>
      <c r="AK108">
        <v>0.42400000000000038</v>
      </c>
      <c r="AL108" s="23">
        <v>2.56</v>
      </c>
      <c r="AN108">
        <v>0.41999999999999993</v>
      </c>
      <c r="AO108">
        <v>0.05</v>
      </c>
    </row>
    <row r="109" spans="2:41">
      <c r="B109">
        <v>0.13599999999999973</v>
      </c>
      <c r="C109" s="23">
        <v>1.3120000000000001</v>
      </c>
      <c r="D109">
        <v>0.13600000000000012</v>
      </c>
      <c r="E109" s="1">
        <v>4.8</v>
      </c>
      <c r="AK109">
        <v>0.42800000000000082</v>
      </c>
      <c r="AL109" s="23">
        <v>2.88</v>
      </c>
      <c r="AN109">
        <v>0.42399999999999993</v>
      </c>
      <c r="AO109">
        <v>0.03</v>
      </c>
    </row>
    <row r="110" spans="2:41">
      <c r="B110">
        <v>0.13999999999999974</v>
      </c>
      <c r="C110" s="23">
        <v>1.3120000000000001</v>
      </c>
      <c r="D110">
        <v>0.14000000000000012</v>
      </c>
      <c r="E110" s="1">
        <v>4.8</v>
      </c>
      <c r="AK110">
        <v>0.43200000000000038</v>
      </c>
      <c r="AL110" s="23">
        <v>3.2</v>
      </c>
      <c r="AN110">
        <v>0.42799999999999994</v>
      </c>
      <c r="AO110">
        <v>0.05</v>
      </c>
    </row>
    <row r="111" spans="2:41">
      <c r="B111">
        <v>0.14399999999999974</v>
      </c>
      <c r="C111" s="23">
        <v>0.98399999999999999</v>
      </c>
      <c r="D111">
        <v>0.14400000000000013</v>
      </c>
      <c r="E111" s="1">
        <v>4.8</v>
      </c>
      <c r="AK111">
        <v>0.43600000000000083</v>
      </c>
      <c r="AL111" s="23">
        <v>3.8400000000000007</v>
      </c>
      <c r="AN111">
        <v>0.43199999999999994</v>
      </c>
      <c r="AO111">
        <v>0.05</v>
      </c>
    </row>
    <row r="112" spans="2:41">
      <c r="B112">
        <v>0.14799999999999974</v>
      </c>
      <c r="C112" s="23">
        <v>0.32800000000000001</v>
      </c>
      <c r="D112">
        <v>0.14800000000000013</v>
      </c>
      <c r="E112" s="1">
        <v>4.8</v>
      </c>
      <c r="AK112">
        <v>0.44000000000000039</v>
      </c>
      <c r="AL112" s="23">
        <v>4.16</v>
      </c>
      <c r="AN112">
        <v>0.43599999999999994</v>
      </c>
      <c r="AO112">
        <v>0.01</v>
      </c>
    </row>
    <row r="113" spans="2:41">
      <c r="B113">
        <v>0.15199999999999975</v>
      </c>
      <c r="C113" s="23">
        <v>0.98399999999999999</v>
      </c>
      <c r="D113">
        <v>0.15200000000000014</v>
      </c>
      <c r="E113" s="1">
        <v>4.8</v>
      </c>
      <c r="AK113">
        <v>0.44400000000000084</v>
      </c>
      <c r="AL113" s="23">
        <v>4.16</v>
      </c>
      <c r="AN113">
        <v>0.43999999999999995</v>
      </c>
      <c r="AO113">
        <v>0.03</v>
      </c>
    </row>
    <row r="114" spans="2:41">
      <c r="B114">
        <v>0.15599999999999975</v>
      </c>
      <c r="C114" s="23">
        <v>0.65600000000000003</v>
      </c>
      <c r="D114">
        <v>0.15600000000000014</v>
      </c>
      <c r="E114" s="1">
        <v>4</v>
      </c>
      <c r="AK114">
        <v>0.4480000000000004</v>
      </c>
      <c r="AL114" s="23">
        <v>3.84</v>
      </c>
      <c r="AN114">
        <v>0.44399999999999995</v>
      </c>
      <c r="AO114">
        <v>0.04</v>
      </c>
    </row>
    <row r="115" spans="2:41">
      <c r="B115">
        <v>0.15999999999999975</v>
      </c>
      <c r="C115" s="23">
        <v>0.98399999999999999</v>
      </c>
      <c r="D115">
        <v>0.16000000000000014</v>
      </c>
      <c r="E115" s="1">
        <v>4.8</v>
      </c>
      <c r="AK115">
        <v>0.45200000000000085</v>
      </c>
      <c r="AL115" s="23">
        <v>3.84</v>
      </c>
      <c r="AN115">
        <v>0.44799999999999995</v>
      </c>
      <c r="AO115">
        <v>0.03</v>
      </c>
    </row>
    <row r="116" spans="2:41">
      <c r="B116">
        <v>0.16399999999999976</v>
      </c>
      <c r="C116" s="23">
        <v>0.65600000000000003</v>
      </c>
      <c r="D116">
        <v>0.16400000000000015</v>
      </c>
      <c r="E116" s="1">
        <v>4</v>
      </c>
      <c r="AK116">
        <v>0.45600000000000041</v>
      </c>
      <c r="AL116" s="23">
        <v>3.5199999999999996</v>
      </c>
      <c r="AN116">
        <v>0.45199999999999996</v>
      </c>
      <c r="AO116">
        <v>0.05</v>
      </c>
    </row>
    <row r="117" spans="2:41">
      <c r="B117">
        <v>0.16799999999999976</v>
      </c>
      <c r="C117" s="23">
        <v>0</v>
      </c>
      <c r="D117">
        <v>0.16800000000000015</v>
      </c>
      <c r="E117" s="1">
        <v>4.8</v>
      </c>
      <c r="AK117">
        <v>0.46000000000000085</v>
      </c>
      <c r="AL117" s="23">
        <v>3.2</v>
      </c>
      <c r="AN117">
        <v>0.45599999999999996</v>
      </c>
      <c r="AO117">
        <v>0.04</v>
      </c>
    </row>
    <row r="118" spans="2:41">
      <c r="B118">
        <v>0.17399999999999999</v>
      </c>
      <c r="C118" s="23"/>
      <c r="D118">
        <v>0.17200000000000015</v>
      </c>
      <c r="E118" s="1">
        <v>4.8</v>
      </c>
      <c r="AK118">
        <v>0.46400000000000041</v>
      </c>
      <c r="AL118" s="23">
        <v>3.5200000000000005</v>
      </c>
      <c r="AN118">
        <v>0.45999999999999996</v>
      </c>
      <c r="AO118">
        <v>0.05</v>
      </c>
    </row>
    <row r="119" spans="2:41">
      <c r="D119">
        <v>0.17600000000000016</v>
      </c>
      <c r="E119" s="1">
        <v>4</v>
      </c>
      <c r="AK119">
        <v>0.46800000000000086</v>
      </c>
      <c r="AL119" s="23">
        <v>4.16</v>
      </c>
      <c r="AN119">
        <v>0.46399999999999997</v>
      </c>
      <c r="AO119">
        <v>0.02</v>
      </c>
    </row>
    <row r="120" spans="2:41">
      <c r="D120">
        <v>0.18000000000000016</v>
      </c>
      <c r="E120" s="1">
        <v>4</v>
      </c>
      <c r="AK120">
        <v>0.47200000000000042</v>
      </c>
      <c r="AL120" s="23">
        <v>3.84</v>
      </c>
      <c r="AN120">
        <v>0.46799999999999997</v>
      </c>
      <c r="AO120">
        <v>0.05</v>
      </c>
    </row>
    <row r="121" spans="2:41">
      <c r="D121">
        <v>0.18400000000000016</v>
      </c>
      <c r="E121" s="1">
        <v>4</v>
      </c>
      <c r="AK121">
        <v>0.47600000000000087</v>
      </c>
      <c r="AL121" s="23">
        <v>4.16</v>
      </c>
      <c r="AN121">
        <v>0.47199999999999998</v>
      </c>
      <c r="AO121">
        <v>0.03</v>
      </c>
    </row>
    <row r="122" spans="2:41">
      <c r="D122">
        <v>0.18800000000000017</v>
      </c>
      <c r="E122" s="1">
        <v>4</v>
      </c>
      <c r="AK122">
        <v>0.48000000000000043</v>
      </c>
      <c r="AL122" s="23">
        <v>4.16</v>
      </c>
      <c r="AN122">
        <v>0.47599999999999998</v>
      </c>
      <c r="AO122">
        <v>0.05</v>
      </c>
    </row>
    <row r="123" spans="2:41">
      <c r="D123">
        <v>0.19200000000000017</v>
      </c>
      <c r="E123" s="1">
        <v>4</v>
      </c>
      <c r="AK123">
        <v>0.48400000000000087</v>
      </c>
      <c r="AL123" s="23">
        <v>3.84</v>
      </c>
      <c r="AN123">
        <v>0.48</v>
      </c>
      <c r="AO123">
        <v>0.05</v>
      </c>
    </row>
    <row r="124" spans="2:41">
      <c r="D124">
        <v>0.19600000000000017</v>
      </c>
      <c r="E124" s="1">
        <v>4</v>
      </c>
      <c r="AK124">
        <v>0.48800000000000043</v>
      </c>
      <c r="AL124" s="23">
        <v>3.5199999999999996</v>
      </c>
      <c r="AN124">
        <v>0.48399999999999999</v>
      </c>
      <c r="AO124">
        <v>0.06</v>
      </c>
    </row>
    <row r="125" spans="2:41">
      <c r="D125">
        <v>0.20000000000000018</v>
      </c>
      <c r="E125" s="1">
        <v>4</v>
      </c>
      <c r="AK125">
        <v>0.49200000000000088</v>
      </c>
      <c r="AL125" s="23">
        <v>3.5199999999999996</v>
      </c>
      <c r="AN125">
        <v>0.48799999999999999</v>
      </c>
      <c r="AO125">
        <v>0.04</v>
      </c>
    </row>
    <row r="126" spans="2:41">
      <c r="D126">
        <v>0.20400000000000018</v>
      </c>
      <c r="E126" s="1">
        <v>3.2</v>
      </c>
      <c r="AK126">
        <v>0.49600000000000044</v>
      </c>
      <c r="AL126" s="23">
        <v>3.2</v>
      </c>
      <c r="AN126">
        <v>0.49199999999999999</v>
      </c>
      <c r="AO126">
        <v>0.04</v>
      </c>
    </row>
    <row r="127" spans="2:41">
      <c r="D127">
        <v>0.20800000000000018</v>
      </c>
      <c r="E127" s="1">
        <v>4</v>
      </c>
      <c r="AK127">
        <v>0.5</v>
      </c>
      <c r="AL127" s="23">
        <v>3.2</v>
      </c>
      <c r="AN127">
        <v>0.496</v>
      </c>
      <c r="AO127">
        <v>0.03</v>
      </c>
    </row>
    <row r="128" spans="2:41">
      <c r="D128">
        <v>0.21200000000000019</v>
      </c>
      <c r="E128" s="1">
        <v>4</v>
      </c>
      <c r="AK128">
        <v>0.50400000000000045</v>
      </c>
      <c r="AL128" s="23">
        <v>3.2</v>
      </c>
      <c r="AN128">
        <v>0.5</v>
      </c>
      <c r="AO128">
        <v>0.03</v>
      </c>
    </row>
    <row r="129" spans="4:41">
      <c r="D129">
        <v>0.21600000000000019</v>
      </c>
      <c r="E129" s="1">
        <v>3.2</v>
      </c>
      <c r="AK129">
        <v>0.50800000000000001</v>
      </c>
      <c r="AL129" s="23">
        <v>3.2</v>
      </c>
      <c r="AN129">
        <v>0.504</v>
      </c>
      <c r="AO129">
        <v>0.04</v>
      </c>
    </row>
    <row r="130" spans="4:41">
      <c r="D130">
        <v>0.2200000000000002</v>
      </c>
      <c r="E130" s="1">
        <v>3.2</v>
      </c>
      <c r="AK130">
        <v>0.51200000000000045</v>
      </c>
      <c r="AL130" s="23">
        <v>3.5200000000000005</v>
      </c>
      <c r="AN130">
        <v>0.50800000000000001</v>
      </c>
      <c r="AO130">
        <v>0.04</v>
      </c>
    </row>
    <row r="131" spans="4:41">
      <c r="D131">
        <v>0.2240000000000002</v>
      </c>
      <c r="E131" s="1">
        <v>3.2</v>
      </c>
      <c r="AK131">
        <v>0.51600000000000001</v>
      </c>
      <c r="AL131" s="23">
        <v>3.8400000000000007</v>
      </c>
      <c r="AN131">
        <v>0.51200000000000001</v>
      </c>
      <c r="AO131">
        <v>0.02</v>
      </c>
    </row>
    <row r="132" spans="4:41">
      <c r="D132">
        <v>0.2280000000000002</v>
      </c>
      <c r="E132" s="1">
        <v>3.2</v>
      </c>
      <c r="AK132">
        <v>0.52000000000000046</v>
      </c>
      <c r="AL132" s="23">
        <v>3.84</v>
      </c>
      <c r="AN132">
        <v>0.51600000000000001</v>
      </c>
      <c r="AO132">
        <v>0.06</v>
      </c>
    </row>
    <row r="133" spans="4:41">
      <c r="D133">
        <v>0.23200000000000021</v>
      </c>
      <c r="E133" s="1">
        <v>3.2</v>
      </c>
      <c r="AK133">
        <v>0.52400000000000002</v>
      </c>
      <c r="AL133" s="23">
        <v>4.16</v>
      </c>
      <c r="AN133">
        <v>0.52</v>
      </c>
      <c r="AO133">
        <v>0.03</v>
      </c>
    </row>
    <row r="134" spans="4:41">
      <c r="D134">
        <v>0.23600000000000021</v>
      </c>
      <c r="E134" s="1">
        <v>3.2</v>
      </c>
      <c r="AK134">
        <v>0.52800000000000047</v>
      </c>
      <c r="AL134" s="23">
        <v>4.16</v>
      </c>
      <c r="AN134">
        <v>0.52400000000000002</v>
      </c>
      <c r="AO134">
        <v>0.06</v>
      </c>
    </row>
    <row r="135" spans="4:41">
      <c r="D135">
        <v>0.24000000000000021</v>
      </c>
      <c r="E135" s="1">
        <v>2.4</v>
      </c>
      <c r="AK135">
        <v>0.53200000000000003</v>
      </c>
      <c r="AL135" s="23">
        <v>3.5200000000000005</v>
      </c>
      <c r="AN135">
        <v>0.52800000000000002</v>
      </c>
      <c r="AO135">
        <v>0.05</v>
      </c>
    </row>
    <row r="136" spans="4:41">
      <c r="D136">
        <v>0.24400000000000022</v>
      </c>
      <c r="E136" s="1">
        <v>3.2</v>
      </c>
      <c r="AK136">
        <v>0.53600000000000048</v>
      </c>
      <c r="AL136" s="23">
        <v>3.2</v>
      </c>
      <c r="AN136">
        <v>0.53200000000000003</v>
      </c>
      <c r="AO136">
        <v>0.03</v>
      </c>
    </row>
    <row r="137" spans="4:41">
      <c r="D137">
        <v>0.24800000000000022</v>
      </c>
      <c r="E137" s="1">
        <v>3.2</v>
      </c>
      <c r="AK137">
        <v>0.54</v>
      </c>
      <c r="AL137" s="23">
        <v>3.2</v>
      </c>
      <c r="AN137">
        <v>0.53600000000000003</v>
      </c>
      <c r="AO137">
        <v>0.04</v>
      </c>
    </row>
    <row r="138" spans="4:41">
      <c r="D138">
        <v>0.25200000000000022</v>
      </c>
      <c r="E138" s="1">
        <v>3.2</v>
      </c>
      <c r="AK138">
        <v>0.54400000000000048</v>
      </c>
      <c r="AL138" s="23">
        <v>2.5599999999999996</v>
      </c>
      <c r="AN138">
        <v>0.54</v>
      </c>
      <c r="AO138">
        <v>0.03</v>
      </c>
    </row>
    <row r="139" spans="4:41">
      <c r="D139">
        <v>0.25600000000000023</v>
      </c>
      <c r="E139" s="1">
        <v>3.2</v>
      </c>
      <c r="AK139">
        <v>0.54800000000000004</v>
      </c>
      <c r="AL139" s="23">
        <v>2.2399999999999998</v>
      </c>
      <c r="AN139">
        <v>0.54400000000000004</v>
      </c>
      <c r="AO139">
        <v>7.0000000000000007E-2</v>
      </c>
    </row>
    <row r="140" spans="4:41">
      <c r="D140">
        <v>0.26000000000000023</v>
      </c>
      <c r="E140" s="1">
        <v>3.2</v>
      </c>
      <c r="AK140">
        <v>0.55200000000000049</v>
      </c>
      <c r="AL140" s="23">
        <v>1.92</v>
      </c>
      <c r="AN140">
        <v>0.54800000000000004</v>
      </c>
      <c r="AO140">
        <v>0.04</v>
      </c>
    </row>
    <row r="141" spans="4:41">
      <c r="D141">
        <v>0.26400000000000023</v>
      </c>
      <c r="E141" s="1">
        <v>3.2</v>
      </c>
      <c r="AK141">
        <v>0.55600000000000005</v>
      </c>
      <c r="AL141" s="23">
        <v>1.6</v>
      </c>
      <c r="AN141">
        <v>0.55200000000000005</v>
      </c>
      <c r="AO141">
        <v>0.06</v>
      </c>
    </row>
    <row r="142" spans="4:41">
      <c r="D142">
        <v>0.26800000000000024</v>
      </c>
      <c r="E142" s="1">
        <v>2.4</v>
      </c>
      <c r="AK142">
        <v>0.5600000000000005</v>
      </c>
      <c r="AL142" s="23">
        <v>0.96000000000000019</v>
      </c>
      <c r="AN142">
        <v>0.55600000000000005</v>
      </c>
      <c r="AO142">
        <v>0.02</v>
      </c>
    </row>
    <row r="143" spans="4:41">
      <c r="D143">
        <v>0.27200000000000024</v>
      </c>
      <c r="E143" s="1">
        <v>2.4</v>
      </c>
      <c r="AK143">
        <v>0.56400000000000006</v>
      </c>
      <c r="AL143" s="23">
        <v>0.32</v>
      </c>
      <c r="AN143">
        <v>0.56000000000000005</v>
      </c>
      <c r="AO143">
        <v>-0.01</v>
      </c>
    </row>
    <row r="144" spans="4:41">
      <c r="D144">
        <v>0.27600000000000025</v>
      </c>
      <c r="E144" s="1">
        <v>3.1</v>
      </c>
      <c r="AK144">
        <v>0.5680000000000005</v>
      </c>
      <c r="AL144" s="23">
        <v>-0.32</v>
      </c>
      <c r="AN144">
        <v>0.56400000000000006</v>
      </c>
      <c r="AO144">
        <v>-0.04</v>
      </c>
    </row>
    <row r="145" spans="4:5">
      <c r="D145">
        <v>0.28000000000000025</v>
      </c>
      <c r="E145" s="1">
        <v>3</v>
      </c>
    </row>
    <row r="146" spans="4:5">
      <c r="D146">
        <v>0.28400000000000025</v>
      </c>
      <c r="E146" s="1">
        <v>3.2</v>
      </c>
    </row>
    <row r="147" spans="4:5">
      <c r="D147">
        <v>0.28800000000000026</v>
      </c>
      <c r="E147" s="1">
        <v>3.2</v>
      </c>
    </row>
    <row r="148" spans="4:5">
      <c r="D148">
        <v>0.29200000000000026</v>
      </c>
      <c r="E148" s="1">
        <v>3.2</v>
      </c>
    </row>
    <row r="149" spans="4:5">
      <c r="D149">
        <v>0.29600000000000026</v>
      </c>
      <c r="E149" s="1">
        <v>3.2</v>
      </c>
    </row>
    <row r="150" spans="4:5">
      <c r="D150">
        <v>0.30000000000000027</v>
      </c>
      <c r="E150" s="1">
        <v>3</v>
      </c>
    </row>
    <row r="151" spans="4:5">
      <c r="D151">
        <v>0.30400000000000027</v>
      </c>
      <c r="E151" s="1">
        <v>3.2</v>
      </c>
    </row>
    <row r="152" spans="4:5">
      <c r="D152">
        <v>0.30800000000000027</v>
      </c>
      <c r="E152" s="1">
        <v>3.1</v>
      </c>
    </row>
    <row r="153" spans="4:5">
      <c r="D153">
        <v>0.31200000000000028</v>
      </c>
      <c r="E153" s="1">
        <v>3.2</v>
      </c>
    </row>
    <row r="154" spans="4:5">
      <c r="D154">
        <v>0.31600000000000028</v>
      </c>
      <c r="E154" s="1">
        <v>3</v>
      </c>
    </row>
    <row r="155" spans="4:5">
      <c r="D155">
        <v>0.32000000000000028</v>
      </c>
      <c r="E155" s="1">
        <v>2.9</v>
      </c>
    </row>
    <row r="156" spans="4:5">
      <c r="D156">
        <v>0.32400000000000029</v>
      </c>
      <c r="E156" s="1">
        <v>2.8</v>
      </c>
    </row>
    <row r="157" spans="4:5">
      <c r="D157">
        <v>0.32800000000000029</v>
      </c>
      <c r="E157" s="1">
        <v>2.85</v>
      </c>
    </row>
    <row r="158" spans="4:5">
      <c r="D158">
        <v>0.33200000000000029</v>
      </c>
      <c r="E158" s="1">
        <v>2.7</v>
      </c>
    </row>
    <row r="159" spans="4:5">
      <c r="D159">
        <v>0.3360000000000003</v>
      </c>
      <c r="E159" s="1">
        <v>2.6</v>
      </c>
    </row>
    <row r="160" spans="4:5">
      <c r="D160">
        <v>0.3400000000000003</v>
      </c>
      <c r="E160" s="1">
        <v>2.4</v>
      </c>
    </row>
    <row r="161" spans="4:5">
      <c r="D161">
        <v>0.34400000000000031</v>
      </c>
      <c r="E161" s="1">
        <v>2.4</v>
      </c>
    </row>
    <row r="162" spans="4:5">
      <c r="D162">
        <v>0.34800000000000031</v>
      </c>
      <c r="E162" s="1">
        <v>2.4</v>
      </c>
    </row>
    <row r="163" spans="4:5">
      <c r="D163">
        <v>0.35200000000000031</v>
      </c>
      <c r="E163" s="1">
        <v>3</v>
      </c>
    </row>
    <row r="164" spans="4:5">
      <c r="D164">
        <v>0.35600000000000032</v>
      </c>
      <c r="E164" s="1">
        <v>2.4</v>
      </c>
    </row>
    <row r="165" spans="4:5">
      <c r="D165">
        <v>0.36000000000000032</v>
      </c>
      <c r="E165" s="1">
        <v>2.4</v>
      </c>
    </row>
    <row r="166" spans="4:5">
      <c r="D166">
        <v>0.36400000000000032</v>
      </c>
      <c r="E166" s="1">
        <v>2.2999999999999998</v>
      </c>
    </row>
    <row r="167" spans="4:5">
      <c r="D167">
        <v>0.36800000000000033</v>
      </c>
      <c r="E167" s="1">
        <v>2.4</v>
      </c>
    </row>
    <row r="168" spans="4:5">
      <c r="D168">
        <v>0.37199999999999989</v>
      </c>
      <c r="E168" s="1">
        <v>2.4</v>
      </c>
    </row>
    <row r="169" spans="4:5">
      <c r="D169">
        <v>0.37599999999999989</v>
      </c>
      <c r="E169" s="1">
        <v>2.4</v>
      </c>
    </row>
    <row r="170" spans="4:5">
      <c r="D170">
        <v>0.37999999999999989</v>
      </c>
      <c r="E170" s="1">
        <v>2.4</v>
      </c>
    </row>
    <row r="171" spans="4:5">
      <c r="D171">
        <v>0.3839999999999999</v>
      </c>
      <c r="E171" s="1">
        <v>2.4</v>
      </c>
    </row>
    <row r="172" spans="4:5">
      <c r="D172">
        <v>0.3879999999999999</v>
      </c>
      <c r="E172" s="1">
        <v>2.6</v>
      </c>
    </row>
    <row r="173" spans="4:5">
      <c r="D173">
        <v>0.3919999999999999</v>
      </c>
      <c r="E173" s="1">
        <v>2.4</v>
      </c>
    </row>
    <row r="174" spans="4:5">
      <c r="D174">
        <v>0.39599999999999991</v>
      </c>
      <c r="E174" s="1">
        <v>2.4</v>
      </c>
    </row>
    <row r="175" spans="4:5">
      <c r="D175">
        <v>0.39999999999999991</v>
      </c>
      <c r="E175" s="1">
        <v>2.4</v>
      </c>
    </row>
    <row r="176" spans="4:5">
      <c r="D176">
        <v>0.40399999999999991</v>
      </c>
      <c r="E176" s="1">
        <v>2.4</v>
      </c>
    </row>
    <row r="177" spans="4:5">
      <c r="D177">
        <v>0.40799999999999992</v>
      </c>
      <c r="E177" s="1">
        <v>2.1</v>
      </c>
    </row>
    <row r="178" spans="4:5">
      <c r="D178">
        <v>0.41199999999999992</v>
      </c>
      <c r="E178" s="1">
        <v>1.9</v>
      </c>
    </row>
    <row r="179" spans="4:5">
      <c r="D179">
        <v>0.41599999999999993</v>
      </c>
      <c r="E179" s="1">
        <v>1.8</v>
      </c>
    </row>
    <row r="180" spans="4:5">
      <c r="D180">
        <v>0.41999999999999993</v>
      </c>
      <c r="E180" s="1">
        <v>1.7</v>
      </c>
    </row>
    <row r="181" spans="4:5">
      <c r="D181">
        <v>0.42399999999999993</v>
      </c>
      <c r="E181" s="1">
        <v>1.6</v>
      </c>
    </row>
    <row r="182" spans="4:5">
      <c r="D182">
        <v>0.42799999999999994</v>
      </c>
      <c r="E182" s="1">
        <v>2</v>
      </c>
    </row>
    <row r="183" spans="4:5">
      <c r="D183">
        <v>0.43199999999999994</v>
      </c>
      <c r="E183" s="1">
        <v>2.4</v>
      </c>
    </row>
    <row r="184" spans="4:5">
      <c r="D184">
        <v>0.43599999999999994</v>
      </c>
      <c r="E184" s="1">
        <v>1.6</v>
      </c>
    </row>
    <row r="185" spans="4:5">
      <c r="D185">
        <v>0.43999999999999995</v>
      </c>
      <c r="E185" s="1">
        <v>1.6</v>
      </c>
    </row>
    <row r="186" spans="4:5">
      <c r="D186">
        <v>0.44399999999999995</v>
      </c>
      <c r="E186" s="1">
        <v>1.4</v>
      </c>
    </row>
    <row r="187" spans="4:5">
      <c r="D187">
        <v>0.44799999999999995</v>
      </c>
      <c r="E187" s="1">
        <v>1.2</v>
      </c>
    </row>
    <row r="188" spans="4:5">
      <c r="D188">
        <v>0.45199999999999996</v>
      </c>
      <c r="E188" s="1">
        <v>1.2</v>
      </c>
    </row>
    <row r="189" spans="4:5">
      <c r="D189">
        <v>0.45599999999999996</v>
      </c>
      <c r="E189" s="1">
        <v>1.1000000000000001</v>
      </c>
    </row>
    <row r="190" spans="4:5">
      <c r="D190">
        <v>0.45999999999999996</v>
      </c>
      <c r="E190" s="1">
        <v>1.1000000000000001</v>
      </c>
    </row>
    <row r="191" spans="4:5">
      <c r="D191">
        <v>0.46399999999999997</v>
      </c>
      <c r="E191" s="1">
        <v>1.2</v>
      </c>
    </row>
    <row r="192" spans="4:5">
      <c r="D192">
        <v>0.46799999999999997</v>
      </c>
      <c r="E192" s="1">
        <v>1.4</v>
      </c>
    </row>
    <row r="193" spans="4:5">
      <c r="D193">
        <v>0.47199999999999998</v>
      </c>
      <c r="E193" s="1">
        <v>1.1000000000000001</v>
      </c>
    </row>
    <row r="194" spans="4:5">
      <c r="D194">
        <v>0.47599999999999998</v>
      </c>
      <c r="E194" s="1">
        <v>1.1000000000000001</v>
      </c>
    </row>
    <row r="195" spans="4:5">
      <c r="D195">
        <v>0.48</v>
      </c>
      <c r="E195" s="1">
        <v>1</v>
      </c>
    </row>
    <row r="196" spans="4:5">
      <c r="D196">
        <v>0.48399999999999999</v>
      </c>
      <c r="E196" s="1">
        <v>1.1000000000000001</v>
      </c>
    </row>
    <row r="197" spans="4:5">
      <c r="D197">
        <v>0.48799999999999999</v>
      </c>
      <c r="E197" s="1">
        <v>1.1000000000000001</v>
      </c>
    </row>
    <row r="198" spans="4:5">
      <c r="D198">
        <v>0.49199999999999999</v>
      </c>
      <c r="E198" s="1">
        <v>1.4</v>
      </c>
    </row>
    <row r="199" spans="4:5">
      <c r="D199">
        <v>0.496</v>
      </c>
      <c r="E199" s="1">
        <v>1.3</v>
      </c>
    </row>
    <row r="200" spans="4:5">
      <c r="D200">
        <v>0.5</v>
      </c>
      <c r="E200" s="1">
        <v>1.4</v>
      </c>
    </row>
    <row r="201" spans="4:5">
      <c r="D201">
        <v>0.504</v>
      </c>
      <c r="E201" s="1">
        <v>1.2</v>
      </c>
    </row>
    <row r="202" spans="4:5">
      <c r="D202">
        <v>0.50800000000000001</v>
      </c>
      <c r="E202" s="1">
        <v>1.2</v>
      </c>
    </row>
    <row r="203" spans="4:5">
      <c r="D203">
        <v>0.51200000000000001</v>
      </c>
      <c r="E203" s="1">
        <v>1.4</v>
      </c>
    </row>
    <row r="204" spans="4:5">
      <c r="D204">
        <v>0.51600000000000001</v>
      </c>
      <c r="E204" s="1">
        <v>1.3</v>
      </c>
    </row>
    <row r="205" spans="4:5">
      <c r="D205">
        <v>0.52</v>
      </c>
      <c r="E205" s="1">
        <v>1.4</v>
      </c>
    </row>
    <row r="206" spans="4:5">
      <c r="D206">
        <v>0.52400000000000002</v>
      </c>
      <c r="E206" s="1">
        <v>1.1000000000000001</v>
      </c>
    </row>
    <row r="207" spans="4:5">
      <c r="D207">
        <v>0.52800000000000002</v>
      </c>
      <c r="E207" s="1">
        <v>1.1000000000000001</v>
      </c>
    </row>
    <row r="208" spans="4:5">
      <c r="D208">
        <v>0.53200000000000003</v>
      </c>
      <c r="E208" s="1">
        <v>1.1000000000000001</v>
      </c>
    </row>
    <row r="209" spans="4:5">
      <c r="D209">
        <v>0.53600000000000003</v>
      </c>
      <c r="E209" s="1">
        <v>1.1000000000000001</v>
      </c>
    </row>
    <row r="210" spans="4:5">
      <c r="D210">
        <v>0.54</v>
      </c>
      <c r="E210" s="1">
        <v>1.1000000000000001</v>
      </c>
    </row>
    <row r="211" spans="4:5">
      <c r="D211">
        <v>0.54400000000000004</v>
      </c>
      <c r="E211" s="1">
        <v>0.8</v>
      </c>
    </row>
    <row r="212" spans="4:5">
      <c r="D212">
        <v>0.54800000000000004</v>
      </c>
      <c r="E212" s="1">
        <v>0.9</v>
      </c>
    </row>
    <row r="213" spans="4:5">
      <c r="D213">
        <v>0.55200000000000005</v>
      </c>
      <c r="E213" s="1">
        <v>0.9</v>
      </c>
    </row>
    <row r="214" spans="4:5">
      <c r="D214">
        <v>0.55600000000000005</v>
      </c>
      <c r="E214" s="1">
        <v>1</v>
      </c>
    </row>
    <row r="215" spans="4:5">
      <c r="D215">
        <v>0.56000000000000005</v>
      </c>
      <c r="E215" s="1">
        <v>1</v>
      </c>
    </row>
    <row r="216" spans="4:5">
      <c r="D216">
        <v>0.56400000000000006</v>
      </c>
      <c r="E216" s="1">
        <v>1.6</v>
      </c>
    </row>
    <row r="217" spans="4:5">
      <c r="D217">
        <v>0.56800000000000006</v>
      </c>
      <c r="E217" s="1">
        <v>1.6</v>
      </c>
    </row>
    <row r="218" spans="4:5">
      <c r="D218">
        <v>0.57200000000000006</v>
      </c>
      <c r="E218" s="1">
        <v>0.8</v>
      </c>
    </row>
    <row r="219" spans="4:5">
      <c r="D219">
        <v>0.57600000000000007</v>
      </c>
      <c r="E219" s="1">
        <v>0.8</v>
      </c>
    </row>
    <row r="220" spans="4:5">
      <c r="D220">
        <v>0.58000000000000007</v>
      </c>
      <c r="E220" s="1">
        <v>0</v>
      </c>
    </row>
    <row r="221" spans="4:5">
      <c r="D221">
        <v>0.58400000000000007</v>
      </c>
      <c r="E221" s="1">
        <v>0</v>
      </c>
    </row>
    <row r="222" spans="4:5">
      <c r="D222">
        <v>0.58800000000000008</v>
      </c>
      <c r="E222" s="1">
        <v>-0.8</v>
      </c>
    </row>
    <row r="223" spans="4:5">
      <c r="D223">
        <v>0.59200000000000008</v>
      </c>
      <c r="E223" s="1">
        <v>-0.8</v>
      </c>
    </row>
  </sheetData>
  <mergeCells count="15">
    <mergeCell ref="AA4:AB4"/>
    <mergeCell ref="AD4:AE4"/>
    <mergeCell ref="Y3:AE3"/>
    <mergeCell ref="D51:E51"/>
    <mergeCell ref="G51:H51"/>
    <mergeCell ref="O51:P51"/>
    <mergeCell ref="R51:S51"/>
    <mergeCell ref="AA51:AB51"/>
    <mergeCell ref="AD51:AE51"/>
    <mergeCell ref="D4:E4"/>
    <mergeCell ref="G4:H4"/>
    <mergeCell ref="O4:P4"/>
    <mergeCell ref="R4:S4"/>
    <mergeCell ref="N3:S3"/>
    <mergeCell ref="B3:H3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4"/>
  <sheetViews>
    <sheetView tabSelected="1" topLeftCell="K3" workbookViewId="0">
      <selection activeCell="AA4" sqref="AA4:AA12"/>
    </sheetView>
  </sheetViews>
  <sheetFormatPr baseColWidth="10" defaultColWidth="8.83203125" defaultRowHeight="14" x14ac:dyDescent="0"/>
  <cols>
    <col min="4" max="4" width="8.83203125" style="22"/>
    <col min="5" max="5" width="23" customWidth="1"/>
    <col min="6" max="7" width="12.5" customWidth="1"/>
    <col min="8" max="8" width="12.5" style="22" customWidth="1"/>
    <col min="9" max="9" width="20" style="22" customWidth="1"/>
    <col min="10" max="10" width="12" bestFit="1" customWidth="1"/>
    <col min="11" max="11" width="14.33203125" customWidth="1"/>
    <col min="12" max="12" width="19.83203125" customWidth="1"/>
    <col min="15" max="15" width="12.1640625" bestFit="1" customWidth="1"/>
    <col min="16" max="16" width="16" customWidth="1"/>
    <col min="18" max="18" width="9.1640625" bestFit="1" customWidth="1"/>
    <col min="19" max="19" width="13.6640625" customWidth="1"/>
    <col min="24" max="24" width="16.5" customWidth="1"/>
    <col min="26" max="26" width="11.1640625" bestFit="1" customWidth="1"/>
    <col min="27" max="27" width="14.1640625" customWidth="1"/>
    <col min="32" max="32" width="23.1640625" customWidth="1"/>
    <col min="35" max="35" width="21.5" customWidth="1"/>
  </cols>
  <sheetData>
    <row r="1" spans="2:35">
      <c r="B1" s="2"/>
      <c r="C1" s="22"/>
      <c r="D1" s="2"/>
      <c r="H1" s="2"/>
      <c r="I1" s="2"/>
      <c r="K1" s="22"/>
      <c r="L1" s="2"/>
      <c r="N1" s="4"/>
    </row>
    <row r="2" spans="2:35" s="22" customFormat="1">
      <c r="B2" s="2"/>
      <c r="D2" s="2"/>
      <c r="H2" s="2"/>
      <c r="I2" s="2"/>
      <c r="L2" s="2"/>
    </row>
    <row r="3" spans="2:35">
      <c r="B3" s="5" t="s">
        <v>29</v>
      </c>
      <c r="C3" s="5" t="s">
        <v>30</v>
      </c>
      <c r="D3" s="5" t="s">
        <v>3</v>
      </c>
      <c r="E3" s="5" t="s">
        <v>31</v>
      </c>
      <c r="F3" s="5" t="s">
        <v>24</v>
      </c>
      <c r="G3" s="5" t="s">
        <v>25</v>
      </c>
      <c r="H3" s="5" t="s">
        <v>26</v>
      </c>
      <c r="I3" s="5" t="s">
        <v>32</v>
      </c>
      <c r="J3" s="11" t="s">
        <v>28</v>
      </c>
      <c r="K3" s="5" t="s">
        <v>27</v>
      </c>
      <c r="L3" s="5" t="s">
        <v>18</v>
      </c>
      <c r="N3" s="5" t="s">
        <v>29</v>
      </c>
      <c r="O3" s="5" t="s">
        <v>30</v>
      </c>
      <c r="P3" s="5" t="s">
        <v>31</v>
      </c>
      <c r="Q3" s="5" t="s">
        <v>28</v>
      </c>
      <c r="R3" s="5" t="s">
        <v>33</v>
      </c>
      <c r="S3" s="5" t="s">
        <v>18</v>
      </c>
      <c r="V3" s="5" t="s">
        <v>29</v>
      </c>
      <c r="W3" s="5" t="s">
        <v>30</v>
      </c>
      <c r="X3" s="5" t="s">
        <v>31</v>
      </c>
      <c r="Y3" s="5" t="s">
        <v>28</v>
      </c>
      <c r="Z3" s="5" t="s">
        <v>33</v>
      </c>
      <c r="AA3" s="5" t="s">
        <v>18</v>
      </c>
      <c r="AE3" t="s">
        <v>35</v>
      </c>
      <c r="AF3" t="s">
        <v>36</v>
      </c>
      <c r="AH3" t="s">
        <v>35</v>
      </c>
      <c r="AI3" t="s">
        <v>37</v>
      </c>
    </row>
    <row r="4" spans="2:35" s="22" customFormat="1">
      <c r="B4" s="2">
        <v>1.1E-4</v>
      </c>
      <c r="C4" s="22">
        <f t="shared" ref="C4:C14" si="0">(0.01*0.01)</f>
        <v>1E-4</v>
      </c>
      <c r="D4" s="2">
        <f t="shared" ref="D4:D14" si="1">B4*C4</f>
        <v>1.1000000000000001E-8</v>
      </c>
      <c r="E4" s="22">
        <v>1</v>
      </c>
      <c r="F4" s="4">
        <v>0.21333333300000001</v>
      </c>
      <c r="G4" s="24">
        <v>4.5511100000000002E-8</v>
      </c>
      <c r="H4" s="2">
        <f t="shared" ref="H4:H13" si="2">G4/0.000001</f>
        <v>4.5511100000000006E-2</v>
      </c>
      <c r="I4" s="2">
        <f>G4/D4</f>
        <v>4.1373727272727274</v>
      </c>
      <c r="J4" s="24">
        <v>6.22742E-9</v>
      </c>
      <c r="K4" s="24">
        <f>J4/0.000001</f>
        <v>6.22742E-3</v>
      </c>
      <c r="L4" s="2">
        <f>J4/D4</f>
        <v>0.56612909090909092</v>
      </c>
      <c r="N4" s="24">
        <v>1.35E-4</v>
      </c>
      <c r="O4" s="22">
        <f>(0.01)^2</f>
        <v>1E-4</v>
      </c>
      <c r="P4" s="22">
        <v>1</v>
      </c>
      <c r="Q4" s="22">
        <v>2.1100000000000001E-2</v>
      </c>
      <c r="R4" s="22">
        <f>Q4*0.000001</f>
        <v>2.11E-8</v>
      </c>
      <c r="S4" s="24">
        <f t="shared" ref="S4:S14" si="3">R4/(N4*O4)</f>
        <v>1.5629629629629629</v>
      </c>
      <c r="V4" s="24">
        <v>1.3999999999999999E-4</v>
      </c>
      <c r="W4" s="22">
        <f t="shared" ref="W4:W14" si="4">O4</f>
        <v>1E-4</v>
      </c>
      <c r="X4" s="23">
        <v>1</v>
      </c>
      <c r="Y4" s="22">
        <v>4.6499999999999996E-3</v>
      </c>
      <c r="Z4" s="22">
        <f>Y4*0.000001</f>
        <v>4.6499999999999995E-9</v>
      </c>
      <c r="AA4" s="24">
        <f t="shared" ref="AA4:AA14" si="5">Z4/(V4*W4)</f>
        <v>0.33214285714285713</v>
      </c>
      <c r="AE4" s="22">
        <v>-3.2000000000000001E-2</v>
      </c>
      <c r="AF4" s="22">
        <v>0</v>
      </c>
      <c r="AH4" s="22">
        <v>0</v>
      </c>
      <c r="AI4" s="22">
        <v>-1.515151515151515E-2</v>
      </c>
    </row>
    <row r="5" spans="2:35" s="22" customFormat="1">
      <c r="B5" s="2">
        <v>1.1E-4</v>
      </c>
      <c r="C5" s="22">
        <f t="shared" si="0"/>
        <v>1E-4</v>
      </c>
      <c r="D5" s="2">
        <f t="shared" si="1"/>
        <v>1.1000000000000001E-8</v>
      </c>
      <c r="E5" s="22">
        <v>10</v>
      </c>
      <c r="F5" s="4">
        <v>1.566666667</v>
      </c>
      <c r="G5" s="24">
        <v>2.4544400000000001E-7</v>
      </c>
      <c r="H5" s="2">
        <f>G5/0.000001</f>
        <v>0.24544400000000002</v>
      </c>
      <c r="I5" s="2">
        <f t="shared" ref="I5:I14" si="6">G5/D5</f>
        <v>22.31309090909091</v>
      </c>
      <c r="J5" s="24">
        <v>3.4128E-8</v>
      </c>
      <c r="K5" s="22">
        <f t="shared" ref="K5:K12" si="7">J5/0.000001</f>
        <v>3.4127999999999999E-2</v>
      </c>
      <c r="L5" s="2">
        <f t="shared" ref="L5:L12" si="8">J5/D5</f>
        <v>3.1025454545454543</v>
      </c>
      <c r="N5" s="24">
        <v>1.35E-4</v>
      </c>
      <c r="O5" s="23">
        <f t="shared" ref="O5:O14" si="9">(0.01)^2</f>
        <v>1E-4</v>
      </c>
      <c r="P5" s="22">
        <v>10</v>
      </c>
      <c r="Q5" s="22">
        <v>4.7600000000000003E-2</v>
      </c>
      <c r="R5" s="23">
        <f t="shared" ref="R5:R14" si="10">Q5*0.000001</f>
        <v>4.7600000000000003E-8</v>
      </c>
      <c r="S5" s="4">
        <f t="shared" si="3"/>
        <v>3.5259259259259261</v>
      </c>
      <c r="V5" s="24">
        <v>1.3999999999999999E-4</v>
      </c>
      <c r="W5" s="23">
        <f t="shared" si="4"/>
        <v>1E-4</v>
      </c>
      <c r="X5" s="23">
        <v>10</v>
      </c>
      <c r="Y5" s="22">
        <v>4.3619999999999999E-2</v>
      </c>
      <c r="Z5" s="23">
        <f t="shared" ref="Z5:Z14" si="11">Y5*0.000001</f>
        <v>4.3619999999999996E-8</v>
      </c>
      <c r="AA5" s="24">
        <f t="shared" si="5"/>
        <v>3.1157142857142857</v>
      </c>
      <c r="AE5" s="22">
        <v>-4.0000000000004199E-3</v>
      </c>
      <c r="AF5" s="22">
        <v>0</v>
      </c>
      <c r="AH5" s="22">
        <v>4.0000000000013358E-3</v>
      </c>
      <c r="AI5" s="22">
        <v>0</v>
      </c>
    </row>
    <row r="6" spans="2:35" s="22" customFormat="1">
      <c r="B6" s="2">
        <v>1.1E-4</v>
      </c>
      <c r="C6" s="22">
        <f t="shared" si="0"/>
        <v>1E-4</v>
      </c>
      <c r="D6" s="2">
        <f t="shared" si="1"/>
        <v>1.1000000000000001E-8</v>
      </c>
      <c r="E6" s="22">
        <v>20</v>
      </c>
      <c r="F6" s="4">
        <v>2.6666666669999999</v>
      </c>
      <c r="G6" s="24">
        <v>3.5555599999999998E-7</v>
      </c>
      <c r="H6" s="2">
        <f t="shared" si="2"/>
        <v>0.35555599999999998</v>
      </c>
      <c r="I6" s="2">
        <f t="shared" si="6"/>
        <v>32.323272727272723</v>
      </c>
      <c r="J6" s="24">
        <v>7.7558499999999999E-8</v>
      </c>
      <c r="K6" s="22">
        <f t="shared" si="7"/>
        <v>7.7558500000000002E-2</v>
      </c>
      <c r="L6" s="2">
        <f>J6/D6</f>
        <v>7.0507727272727267</v>
      </c>
      <c r="N6" s="24">
        <v>1.35E-4</v>
      </c>
      <c r="O6" s="23">
        <f t="shared" si="9"/>
        <v>1E-4</v>
      </c>
      <c r="P6" s="22">
        <v>20</v>
      </c>
      <c r="Q6" s="22">
        <v>8.72E-2</v>
      </c>
      <c r="R6" s="23">
        <f t="shared" si="10"/>
        <v>8.72E-8</v>
      </c>
      <c r="S6" s="4">
        <f t="shared" si="3"/>
        <v>6.4592592592592588</v>
      </c>
      <c r="V6" s="24">
        <v>1.3999999999999999E-4</v>
      </c>
      <c r="W6" s="23">
        <f t="shared" si="4"/>
        <v>1E-4</v>
      </c>
      <c r="X6" s="23">
        <v>20</v>
      </c>
      <c r="Y6" s="22">
        <v>6.5229999999999996E-2</v>
      </c>
      <c r="Z6" s="23">
        <f>Y6*0.000001</f>
        <v>6.5229999999999996E-8</v>
      </c>
      <c r="AA6" s="24">
        <f t="shared" si="5"/>
        <v>4.6592857142857138</v>
      </c>
      <c r="AE6" s="22">
        <v>0</v>
      </c>
      <c r="AF6" s="22">
        <v>0</v>
      </c>
      <c r="AH6" s="22">
        <v>8.0000000000008953E-3</v>
      </c>
      <c r="AI6" s="22">
        <v>2.7272727272727271E-2</v>
      </c>
    </row>
    <row r="7" spans="2:35" s="22" customFormat="1">
      <c r="B7" s="2">
        <v>1.1E-4</v>
      </c>
      <c r="C7" s="22">
        <f t="shared" si="0"/>
        <v>1E-4</v>
      </c>
      <c r="D7" s="2">
        <f t="shared" si="1"/>
        <v>1.1000000000000001E-8</v>
      </c>
      <c r="E7" s="22">
        <v>30</v>
      </c>
      <c r="F7" s="4">
        <v>3.4666666670000001</v>
      </c>
      <c r="G7" s="24">
        <v>4.0059299999999999E-7</v>
      </c>
      <c r="H7" s="2">
        <f t="shared" si="2"/>
        <v>0.40059300000000003</v>
      </c>
      <c r="I7" s="2">
        <f t="shared" si="6"/>
        <v>36.417545454545454</v>
      </c>
      <c r="J7" s="24">
        <v>8.1313200000000006E-8</v>
      </c>
      <c r="K7" s="24">
        <f>J7/0.000001</f>
        <v>8.1313200000000016E-2</v>
      </c>
      <c r="L7" s="2">
        <f t="shared" si="8"/>
        <v>7.3921090909090905</v>
      </c>
      <c r="N7" s="24">
        <v>1.35E-4</v>
      </c>
      <c r="O7" s="23">
        <f t="shared" si="9"/>
        <v>1E-4</v>
      </c>
      <c r="P7" s="22">
        <v>30</v>
      </c>
      <c r="Q7" s="22">
        <v>0.1115</v>
      </c>
      <c r="R7" s="23">
        <f t="shared" si="10"/>
        <v>1.115E-7</v>
      </c>
      <c r="S7" s="4">
        <f t="shared" si="3"/>
        <v>8.2592592592592595</v>
      </c>
      <c r="V7" s="24">
        <v>1.3999999999999999E-4</v>
      </c>
      <c r="W7" s="23">
        <f t="shared" si="4"/>
        <v>1E-4</v>
      </c>
      <c r="X7" s="23">
        <v>30</v>
      </c>
      <c r="Y7" s="22">
        <v>0.10143000000000001</v>
      </c>
      <c r="Z7" s="23">
        <f>Y7*0.000001</f>
        <v>1.0143E-7</v>
      </c>
      <c r="AA7" s="24">
        <f t="shared" si="5"/>
        <v>7.2450000000000001</v>
      </c>
      <c r="AE7" s="22">
        <v>3.9999999999995872E-3</v>
      </c>
      <c r="AF7" s="22">
        <v>0.26666666666666666</v>
      </c>
      <c r="AH7" s="22">
        <v>1.2000000000000455E-2</v>
      </c>
      <c r="AI7" s="22">
        <v>3.6363636363636355E-2</v>
      </c>
    </row>
    <row r="8" spans="2:35" s="22" customFormat="1">
      <c r="B8" s="2">
        <v>1.1E-4</v>
      </c>
      <c r="C8" s="22">
        <f t="shared" si="0"/>
        <v>1E-4</v>
      </c>
      <c r="D8" s="2">
        <f t="shared" si="1"/>
        <v>1.1000000000000001E-8</v>
      </c>
      <c r="E8" s="22">
        <v>40</v>
      </c>
      <c r="F8" s="4">
        <v>4.5999999999999996</v>
      </c>
      <c r="G8" s="24">
        <v>5.2900000000000004E-7</v>
      </c>
      <c r="H8" s="2">
        <f t="shared" si="2"/>
        <v>0.52900000000000003</v>
      </c>
      <c r="I8" s="2">
        <f t="shared" si="6"/>
        <v>48.090909090909093</v>
      </c>
      <c r="J8" s="24">
        <v>9.5077999999999999E-8</v>
      </c>
      <c r="K8" s="22">
        <f t="shared" si="7"/>
        <v>9.507800000000001E-2</v>
      </c>
      <c r="L8" s="2">
        <f t="shared" si="8"/>
        <v>8.6434545454545439</v>
      </c>
      <c r="N8" s="24">
        <v>1.35E-4</v>
      </c>
      <c r="O8" s="23">
        <f t="shared" si="9"/>
        <v>1E-4</v>
      </c>
      <c r="P8" s="22">
        <v>40</v>
      </c>
      <c r="Q8" s="22">
        <v>0.1404</v>
      </c>
      <c r="R8" s="23">
        <f t="shared" si="10"/>
        <v>1.4039999999999999E-7</v>
      </c>
      <c r="S8" s="4">
        <f t="shared" si="3"/>
        <v>10.399999999999999</v>
      </c>
      <c r="V8" s="24">
        <v>1.3999999999999999E-4</v>
      </c>
      <c r="W8" s="23">
        <f t="shared" si="4"/>
        <v>1E-4</v>
      </c>
      <c r="X8" s="23">
        <v>40</v>
      </c>
      <c r="Y8" s="22">
        <v>0.11146</v>
      </c>
      <c r="Z8" s="23">
        <f t="shared" si="11"/>
        <v>1.1145999999999999E-7</v>
      </c>
      <c r="AA8" s="24">
        <f t="shared" si="5"/>
        <v>7.9614285714285709</v>
      </c>
      <c r="AE8" s="22">
        <v>8.0000000000000349E-3</v>
      </c>
      <c r="AF8" s="22">
        <v>0.53333333333333333</v>
      </c>
      <c r="AH8" s="22">
        <v>1.6000000000000014E-2</v>
      </c>
      <c r="AI8" s="22">
        <v>6.9696969696969688E-2</v>
      </c>
    </row>
    <row r="9" spans="2:35" s="22" customFormat="1">
      <c r="B9" s="2">
        <v>1.1E-4</v>
      </c>
      <c r="C9" s="22">
        <f t="shared" si="0"/>
        <v>1E-4</v>
      </c>
      <c r="D9" s="2">
        <f t="shared" si="1"/>
        <v>1.1000000000000001E-8</v>
      </c>
      <c r="E9" s="22">
        <v>50</v>
      </c>
      <c r="F9" s="4">
        <v>6.1666666670000003</v>
      </c>
      <c r="G9" s="24">
        <v>7.6055600000000002E-7</v>
      </c>
      <c r="H9" s="2">
        <f t="shared" si="2"/>
        <v>0.76055600000000001</v>
      </c>
      <c r="I9" s="2">
        <f t="shared" si="6"/>
        <v>69.141454545454536</v>
      </c>
      <c r="J9" s="24">
        <v>1.2639100000000001E-7</v>
      </c>
      <c r="K9" s="22">
        <f t="shared" si="7"/>
        <v>0.126391</v>
      </c>
      <c r="L9" s="2">
        <f t="shared" si="8"/>
        <v>11.49009090909091</v>
      </c>
      <c r="N9" s="24">
        <v>1.35E-4</v>
      </c>
      <c r="O9" s="23">
        <f t="shared" si="9"/>
        <v>1E-4</v>
      </c>
      <c r="P9" s="22">
        <v>50</v>
      </c>
      <c r="Q9" s="22">
        <v>0.18165000000000001</v>
      </c>
      <c r="R9" s="23">
        <f t="shared" si="10"/>
        <v>1.8164999999999999E-7</v>
      </c>
      <c r="S9" s="4">
        <f t="shared" si="3"/>
        <v>13.455555555555554</v>
      </c>
      <c r="V9" s="24">
        <v>1.3999999999999999E-4</v>
      </c>
      <c r="W9" s="23">
        <f t="shared" si="4"/>
        <v>1E-4</v>
      </c>
      <c r="X9" s="23">
        <v>50</v>
      </c>
      <c r="Y9" s="22">
        <v>0.11569</v>
      </c>
      <c r="Z9" s="23">
        <f>Y9*0.000001</f>
        <v>1.1569E-7</v>
      </c>
      <c r="AA9" s="24">
        <f t="shared" si="5"/>
        <v>8.2635714285714279</v>
      </c>
      <c r="AE9" s="22">
        <v>1.1999999999999594E-2</v>
      </c>
      <c r="AF9" s="22">
        <v>0.80000000000000016</v>
      </c>
      <c r="AH9" s="22">
        <v>2.000000000000135E-2</v>
      </c>
      <c r="AI9" s="22">
        <v>9.6969696969696983E-2</v>
      </c>
    </row>
    <row r="10" spans="2:35">
      <c r="B10" s="2">
        <v>1.1E-4</v>
      </c>
      <c r="C10" s="22">
        <f t="shared" si="0"/>
        <v>1E-4</v>
      </c>
      <c r="D10" s="2">
        <f t="shared" si="1"/>
        <v>1.1000000000000001E-8</v>
      </c>
      <c r="E10" s="22">
        <v>60</v>
      </c>
      <c r="F10" s="4">
        <v>6.96</v>
      </c>
      <c r="G10" s="24">
        <v>8.0736000000000005E-7</v>
      </c>
      <c r="H10" s="2">
        <f t="shared" si="2"/>
        <v>0.80736000000000008</v>
      </c>
      <c r="I10" s="2">
        <f t="shared" si="6"/>
        <v>73.396363636363631</v>
      </c>
      <c r="J10" s="24">
        <v>1.2700199999999999E-7</v>
      </c>
      <c r="K10" s="22">
        <f t="shared" si="7"/>
        <v>0.127002</v>
      </c>
      <c r="L10" s="2">
        <f t="shared" si="8"/>
        <v>11.545636363636362</v>
      </c>
      <c r="N10" s="24">
        <v>1.35E-4</v>
      </c>
      <c r="O10" s="23">
        <f t="shared" si="9"/>
        <v>1E-4</v>
      </c>
      <c r="P10">
        <v>60</v>
      </c>
      <c r="Q10">
        <v>0.1847</v>
      </c>
      <c r="R10" s="23">
        <f t="shared" si="10"/>
        <v>1.8470000000000001E-7</v>
      </c>
      <c r="S10" s="4">
        <f t="shared" si="3"/>
        <v>13.681481481481482</v>
      </c>
      <c r="V10" s="24">
        <v>1.3999999999999999E-4</v>
      </c>
      <c r="W10" s="23">
        <f t="shared" si="4"/>
        <v>1E-4</v>
      </c>
      <c r="X10" s="23">
        <v>60</v>
      </c>
      <c r="Y10">
        <v>0.14502000000000001</v>
      </c>
      <c r="Z10" s="23">
        <f t="shared" si="11"/>
        <v>1.4502000000000001E-7</v>
      </c>
      <c r="AA10" s="24">
        <f>Z10/(V10*W10)</f>
        <v>10.35857142857143</v>
      </c>
      <c r="AE10">
        <v>1.6000000000000042E-2</v>
      </c>
      <c r="AF10">
        <v>1.0666666666666667</v>
      </c>
      <c r="AH10">
        <v>2.4000000000000909E-2</v>
      </c>
      <c r="AI10">
        <v>0.13333333333333333</v>
      </c>
    </row>
    <row r="11" spans="2:35">
      <c r="B11" s="2">
        <v>1.1E-4</v>
      </c>
      <c r="C11" s="22">
        <f t="shared" si="0"/>
        <v>1E-4</v>
      </c>
      <c r="D11" s="2">
        <f t="shared" si="1"/>
        <v>1.1000000000000001E-8</v>
      </c>
      <c r="E11" s="22">
        <v>70</v>
      </c>
      <c r="F11" s="4">
        <v>7.4133333329999997</v>
      </c>
      <c r="G11" s="24">
        <v>7.8510699999999999E-7</v>
      </c>
      <c r="H11" s="2">
        <f t="shared" si="2"/>
        <v>0.785107</v>
      </c>
      <c r="I11" s="2">
        <f t="shared" si="6"/>
        <v>71.373363636363635</v>
      </c>
      <c r="J11" s="24">
        <v>1.27244E-7</v>
      </c>
      <c r="K11" s="22">
        <f t="shared" si="7"/>
        <v>0.127244</v>
      </c>
      <c r="L11" s="2">
        <f t="shared" si="8"/>
        <v>11.567636363636362</v>
      </c>
      <c r="N11" s="24">
        <v>1.35E-4</v>
      </c>
      <c r="O11" s="23">
        <f t="shared" si="9"/>
        <v>1E-4</v>
      </c>
      <c r="P11">
        <v>70</v>
      </c>
      <c r="Q11">
        <v>0.19259999999999999</v>
      </c>
      <c r="R11" s="23">
        <f t="shared" si="10"/>
        <v>1.9259999999999999E-7</v>
      </c>
      <c r="S11" s="4">
        <f t="shared" si="3"/>
        <v>14.266666666666666</v>
      </c>
      <c r="V11" s="24">
        <v>1.3999999999999999E-4</v>
      </c>
      <c r="W11" s="23">
        <f t="shared" si="4"/>
        <v>1E-4</v>
      </c>
      <c r="X11" s="23">
        <v>70</v>
      </c>
      <c r="Y11">
        <v>0.15232999999999999</v>
      </c>
      <c r="Z11" s="23">
        <f t="shared" si="11"/>
        <v>1.5232999999999999E-7</v>
      </c>
      <c r="AA11" s="24">
        <f t="shared" si="5"/>
        <v>10.880714285714285</v>
      </c>
      <c r="AE11">
        <v>1.9999999999999601E-2</v>
      </c>
      <c r="AF11">
        <v>1.3333333333333333</v>
      </c>
      <c r="AH11">
        <v>2.8000000000000469E-2</v>
      </c>
      <c r="AI11">
        <v>0.1484848484848485</v>
      </c>
    </row>
    <row r="12" spans="2:35" s="22" customFormat="1">
      <c r="B12" s="2">
        <v>1.1E-4</v>
      </c>
      <c r="C12" s="22">
        <f t="shared" si="0"/>
        <v>1E-4</v>
      </c>
      <c r="D12" s="2">
        <f t="shared" si="1"/>
        <v>1.1000000000000001E-8</v>
      </c>
      <c r="E12" s="22">
        <f>80</f>
        <v>80</v>
      </c>
      <c r="F12" s="4">
        <v>7.6333333330000004</v>
      </c>
      <c r="G12" s="24">
        <v>7.28347E-7</v>
      </c>
      <c r="H12" s="2">
        <f t="shared" si="2"/>
        <v>0.72834700000000008</v>
      </c>
      <c r="I12" s="2">
        <f t="shared" si="6"/>
        <v>66.213363636363638</v>
      </c>
      <c r="J12" s="24">
        <v>1.2277799999999999E-7</v>
      </c>
      <c r="K12" s="22">
        <f t="shared" si="7"/>
        <v>0.122778</v>
      </c>
      <c r="L12" s="2">
        <f t="shared" si="8"/>
        <v>11.161636363636362</v>
      </c>
      <c r="N12" s="24">
        <v>1.35E-4</v>
      </c>
      <c r="O12" s="23">
        <f t="shared" si="9"/>
        <v>1E-4</v>
      </c>
      <c r="P12" s="22">
        <v>80</v>
      </c>
      <c r="Q12" s="22">
        <v>0.18640000000000001</v>
      </c>
      <c r="R12" s="23">
        <f t="shared" si="10"/>
        <v>1.864E-7</v>
      </c>
      <c r="S12" s="4">
        <f t="shared" si="3"/>
        <v>13.807407407407407</v>
      </c>
      <c r="V12" s="24">
        <v>1.3999999999999999E-4</v>
      </c>
      <c r="W12" s="23">
        <f t="shared" si="4"/>
        <v>1E-4</v>
      </c>
      <c r="X12" s="23">
        <v>80</v>
      </c>
      <c r="Y12" s="22">
        <v>0.16248000000000001</v>
      </c>
      <c r="Z12" s="23">
        <f t="shared" si="11"/>
        <v>1.6248000000000001E-7</v>
      </c>
      <c r="AA12" s="24">
        <f t="shared" si="5"/>
        <v>11.605714285714287</v>
      </c>
      <c r="AE12" s="22">
        <v>2.4000000000000049E-2</v>
      </c>
      <c r="AF12" s="22">
        <v>1.5999999999999999</v>
      </c>
      <c r="AH12" s="22">
        <v>3.2000000000000028E-2</v>
      </c>
      <c r="AI12" s="22">
        <v>0.16969696969696971</v>
      </c>
    </row>
    <row r="13" spans="2:35" s="22" customFormat="1">
      <c r="B13" s="2">
        <v>1.1E-4</v>
      </c>
      <c r="C13" s="22">
        <f t="shared" si="0"/>
        <v>1E-4</v>
      </c>
      <c r="D13" s="2">
        <f t="shared" si="1"/>
        <v>1.1000000000000001E-8</v>
      </c>
      <c r="H13" s="2">
        <f t="shared" si="2"/>
        <v>0</v>
      </c>
      <c r="I13" s="2">
        <f t="shared" si="6"/>
        <v>0</v>
      </c>
      <c r="N13" s="24">
        <v>1.35E-4</v>
      </c>
      <c r="O13" s="23">
        <f t="shared" si="9"/>
        <v>1E-4</v>
      </c>
      <c r="P13" s="22">
        <v>90</v>
      </c>
      <c r="Q13" s="22">
        <v>0.18074000000000001</v>
      </c>
      <c r="R13" s="23">
        <f t="shared" si="10"/>
        <v>1.8074000000000002E-7</v>
      </c>
      <c r="S13" s="4">
        <f t="shared" si="3"/>
        <v>13.388148148148149</v>
      </c>
      <c r="V13" s="24">
        <v>1.3999999999999999E-4</v>
      </c>
      <c r="W13" s="23">
        <f t="shared" si="4"/>
        <v>1E-4</v>
      </c>
      <c r="X13" s="23">
        <v>90</v>
      </c>
      <c r="Y13" s="22">
        <v>0.153225</v>
      </c>
      <c r="Z13" s="23">
        <f t="shared" si="11"/>
        <v>1.53225E-7</v>
      </c>
      <c r="AA13" s="24">
        <f t="shared" si="5"/>
        <v>10.944642857142858</v>
      </c>
      <c r="AE13" s="22">
        <v>2.7999999999999609E-2</v>
      </c>
      <c r="AF13" s="22">
        <v>1.5999999999999999</v>
      </c>
      <c r="AH13" s="22">
        <v>3.6000000000001364E-2</v>
      </c>
      <c r="AI13" s="22">
        <v>0.16666666666666671</v>
      </c>
    </row>
    <row r="14" spans="2:35" s="22" customFormat="1">
      <c r="B14" s="2">
        <v>1.1E-4</v>
      </c>
      <c r="C14" s="22">
        <f t="shared" si="0"/>
        <v>1E-4</v>
      </c>
      <c r="D14" s="2">
        <f t="shared" si="1"/>
        <v>1.1000000000000001E-8</v>
      </c>
      <c r="I14" s="2">
        <f t="shared" si="6"/>
        <v>0</v>
      </c>
      <c r="N14" s="24">
        <v>1.35E-4</v>
      </c>
      <c r="O14" s="23">
        <f t="shared" si="9"/>
        <v>1E-4</v>
      </c>
      <c r="P14" s="22">
        <v>100</v>
      </c>
      <c r="Q14" s="22">
        <v>0.18110000000000001</v>
      </c>
      <c r="R14" s="23">
        <f t="shared" si="10"/>
        <v>1.811E-7</v>
      </c>
      <c r="S14" s="4">
        <f t="shared" si="3"/>
        <v>13.414814814814815</v>
      </c>
      <c r="V14" s="24">
        <v>1.3999999999999999E-4</v>
      </c>
      <c r="W14" s="23">
        <f t="shared" si="4"/>
        <v>1E-4</v>
      </c>
      <c r="X14" s="23">
        <v>100</v>
      </c>
      <c r="Y14" s="22">
        <v>0.15</v>
      </c>
      <c r="Z14" s="23">
        <f t="shared" si="11"/>
        <v>1.4999999999999999E-7</v>
      </c>
      <c r="AA14" s="24">
        <f t="shared" si="5"/>
        <v>10.714285714285714</v>
      </c>
      <c r="AE14" s="22">
        <v>3.2000000000000056E-2</v>
      </c>
      <c r="AF14" s="22">
        <v>2.9333333333333336</v>
      </c>
      <c r="AH14" s="22">
        <v>4.0000000000000924E-2</v>
      </c>
      <c r="AI14" s="22">
        <v>0.20909090909090911</v>
      </c>
    </row>
    <row r="15" spans="2:35">
      <c r="AE15">
        <v>3.5999999999999616E-2</v>
      </c>
      <c r="AF15">
        <v>4.2666666666666666</v>
      </c>
      <c r="AH15">
        <v>4.4000000000000483E-2</v>
      </c>
      <c r="AI15">
        <v>0.21515151515151518</v>
      </c>
    </row>
    <row r="16" spans="2:35">
      <c r="AE16">
        <v>4.0000000000000063E-2</v>
      </c>
      <c r="AF16">
        <v>5.6000000000000005</v>
      </c>
      <c r="AH16">
        <v>4.8000000000000043E-2</v>
      </c>
      <c r="AI16">
        <v>0.21515151515151518</v>
      </c>
    </row>
    <row r="17" spans="2:35">
      <c r="B17" s="2">
        <v>1.3999999999999999E-4</v>
      </c>
      <c r="C17">
        <f>(0.01*0.01)</f>
        <v>1E-4</v>
      </c>
      <c r="D17" s="2">
        <f>B17*C17</f>
        <v>1.4E-8</v>
      </c>
      <c r="E17">
        <v>1</v>
      </c>
      <c r="F17">
        <v>0.2</v>
      </c>
      <c r="G17">
        <f>H17/1000000</f>
        <v>1.6E-7</v>
      </c>
      <c r="H17" s="22">
        <v>0.16</v>
      </c>
      <c r="I17" s="2">
        <f>G17/D17</f>
        <v>11.428571428571429</v>
      </c>
      <c r="J17">
        <f>K17*0.000001</f>
        <v>2.0799999999999998E-8</v>
      </c>
      <c r="K17">
        <v>2.0799999999999999E-2</v>
      </c>
      <c r="L17" s="2">
        <f>J17/D17</f>
        <v>1.4857142857142855</v>
      </c>
      <c r="AE17">
        <v>4.3999999999999623E-2</v>
      </c>
      <c r="AF17">
        <v>6.9333333333333336</v>
      </c>
      <c r="AH17">
        <v>5.2000000000001378E-2</v>
      </c>
      <c r="AI17">
        <v>0.22727272727272727</v>
      </c>
    </row>
    <row r="18" spans="2:35">
      <c r="B18" s="2">
        <v>1.3999999999999999E-4</v>
      </c>
      <c r="C18" s="23">
        <f t="shared" ref="C18:C27" si="12">(0.01*0.01)</f>
        <v>1E-4</v>
      </c>
      <c r="D18" s="2">
        <f t="shared" ref="D18:D27" si="13">B18*C18</f>
        <v>1.4E-8</v>
      </c>
      <c r="E18">
        <v>10</v>
      </c>
      <c r="F18">
        <v>1.76</v>
      </c>
      <c r="G18" s="22">
        <f t="shared" ref="G18:G27" si="14">H18/1000000</f>
        <v>3.0899999999999997E-7</v>
      </c>
      <c r="H18" s="22">
        <v>0.309</v>
      </c>
      <c r="I18" s="2">
        <f t="shared" ref="I18:I27" si="15">G18/D18</f>
        <v>22.071428571428569</v>
      </c>
      <c r="J18" s="22">
        <f t="shared" ref="J18:J27" si="16">K18*0.000001</f>
        <v>3.833E-8</v>
      </c>
      <c r="K18">
        <v>3.8330000000000003E-2</v>
      </c>
      <c r="L18" s="2">
        <f t="shared" ref="L18:L27" si="17">J18/D18</f>
        <v>2.737857142857143</v>
      </c>
      <c r="AE18">
        <v>4.800000000000007E-2</v>
      </c>
      <c r="AF18">
        <v>8.3333333333333339</v>
      </c>
      <c r="AH18">
        <v>5.6000000000000938E-2</v>
      </c>
      <c r="AI18">
        <v>0.2181818181818182</v>
      </c>
    </row>
    <row r="19" spans="2:35">
      <c r="B19" s="2">
        <v>1.3999999999999999E-4</v>
      </c>
      <c r="C19" s="23">
        <f t="shared" si="12"/>
        <v>1E-4</v>
      </c>
      <c r="D19" s="2">
        <f t="shared" si="13"/>
        <v>1.4E-8</v>
      </c>
      <c r="E19">
        <v>20</v>
      </c>
      <c r="F19">
        <v>3.36</v>
      </c>
      <c r="G19" s="22">
        <f t="shared" si="14"/>
        <v>5.6399999999999992E-7</v>
      </c>
      <c r="H19" s="22">
        <v>0.56399999999999995</v>
      </c>
      <c r="I19" s="2">
        <f t="shared" si="15"/>
        <v>40.285714285714278</v>
      </c>
      <c r="J19" s="22">
        <f t="shared" si="16"/>
        <v>5.9534999999999997E-8</v>
      </c>
      <c r="K19">
        <v>5.9534999999999998E-2</v>
      </c>
      <c r="L19" s="2">
        <f t="shared" si="17"/>
        <v>4.2524999999999995</v>
      </c>
      <c r="AE19">
        <v>5.199999999999963E-2</v>
      </c>
      <c r="AF19">
        <v>9.7333333333333325</v>
      </c>
      <c r="AH19">
        <v>6.0000000000000497E-2</v>
      </c>
      <c r="AI19">
        <v>0.24242424242424246</v>
      </c>
    </row>
    <row r="20" spans="2:35">
      <c r="B20" s="2">
        <v>1.3999999999999999E-4</v>
      </c>
      <c r="C20" s="23">
        <f t="shared" si="12"/>
        <v>1E-4</v>
      </c>
      <c r="D20" s="2">
        <f t="shared" si="13"/>
        <v>1.4E-8</v>
      </c>
      <c r="E20">
        <v>30</v>
      </c>
      <c r="F20">
        <v>4.34</v>
      </c>
      <c r="G20" s="22">
        <f>H20/1000000</f>
        <v>6.2699999999999999E-7</v>
      </c>
      <c r="H20" s="22">
        <v>0.627</v>
      </c>
      <c r="I20" s="2">
        <f>G20/D20</f>
        <v>44.785714285714285</v>
      </c>
      <c r="J20" s="22">
        <f>K20*0.000001</f>
        <v>7.8670000000000002E-8</v>
      </c>
      <c r="K20">
        <v>7.8670000000000004E-2</v>
      </c>
      <c r="L20" s="2">
        <f>J20/D20</f>
        <v>5.6192857142857147</v>
      </c>
      <c r="AE20">
        <v>5.6000000000000077E-2</v>
      </c>
      <c r="AF20">
        <v>9.7999999999999989</v>
      </c>
      <c r="AH20">
        <v>6.4000000000000057E-2</v>
      </c>
      <c r="AI20">
        <v>0.20606060606060606</v>
      </c>
    </row>
    <row r="21" spans="2:35">
      <c r="B21" s="2">
        <v>1.3999999999999999E-4</v>
      </c>
      <c r="C21" s="23">
        <f t="shared" si="12"/>
        <v>1E-4</v>
      </c>
      <c r="D21" s="2">
        <f t="shared" si="13"/>
        <v>1.4E-8</v>
      </c>
      <c r="E21">
        <v>40</v>
      </c>
      <c r="F21">
        <v>5.5759999999999996</v>
      </c>
      <c r="G21" s="22">
        <f t="shared" si="14"/>
        <v>7.7700000000000004E-7</v>
      </c>
      <c r="H21" s="22">
        <v>0.77700000000000002</v>
      </c>
      <c r="I21" s="2">
        <f t="shared" si="15"/>
        <v>55.500000000000007</v>
      </c>
      <c r="J21" s="22">
        <f t="shared" si="16"/>
        <v>8.3785999999999993E-8</v>
      </c>
      <c r="K21">
        <v>8.3785999999999999E-2</v>
      </c>
      <c r="L21" s="2">
        <f t="shared" si="17"/>
        <v>5.9847142857142854</v>
      </c>
      <c r="AE21">
        <v>5.9999999999999637E-2</v>
      </c>
      <c r="AF21">
        <v>9.8666666666666671</v>
      </c>
      <c r="AH21">
        <v>6.8000000000001393E-2</v>
      </c>
      <c r="AI21">
        <v>0.21818181818181817</v>
      </c>
    </row>
    <row r="22" spans="2:35">
      <c r="B22" s="2">
        <v>1.3999999999999999E-4</v>
      </c>
      <c r="C22" s="23">
        <f t="shared" si="12"/>
        <v>1E-4</v>
      </c>
      <c r="D22" s="2">
        <f t="shared" si="13"/>
        <v>1.4E-8</v>
      </c>
      <c r="E22">
        <v>50</v>
      </c>
      <c r="F22">
        <v>7.14</v>
      </c>
      <c r="G22" s="22">
        <f>H22/1000000</f>
        <v>1.0189999999999999E-6</v>
      </c>
      <c r="H22" s="22">
        <v>1.0189999999999999</v>
      </c>
      <c r="I22" s="2">
        <f>G22/D22</f>
        <v>72.785714285714278</v>
      </c>
      <c r="J22" s="22">
        <f t="shared" si="16"/>
        <v>1.1049999999999999E-7</v>
      </c>
      <c r="K22">
        <v>0.1105</v>
      </c>
      <c r="L22" s="2">
        <f t="shared" si="17"/>
        <v>7.8928571428571423</v>
      </c>
      <c r="AE22">
        <v>6.4000000000000085E-2</v>
      </c>
      <c r="AF22">
        <v>11.6</v>
      </c>
      <c r="AH22">
        <v>7.2000000000000952E-2</v>
      </c>
      <c r="AI22">
        <v>0.31590909090909097</v>
      </c>
    </row>
    <row r="23" spans="2:35">
      <c r="B23" s="2">
        <v>1.3999999999999999E-4</v>
      </c>
      <c r="C23" s="23">
        <f t="shared" si="12"/>
        <v>1E-4</v>
      </c>
      <c r="D23" s="2">
        <f t="shared" si="13"/>
        <v>1.4E-8</v>
      </c>
      <c r="E23">
        <v>60</v>
      </c>
      <c r="F23">
        <v>7.93</v>
      </c>
      <c r="G23" s="22">
        <f t="shared" si="14"/>
        <v>1.048E-6</v>
      </c>
      <c r="H23" s="22">
        <v>1.048</v>
      </c>
      <c r="I23" s="2">
        <f t="shared" si="15"/>
        <v>74.857142857142861</v>
      </c>
      <c r="J23" s="22">
        <f t="shared" si="16"/>
        <v>1.3561799999999999E-7</v>
      </c>
      <c r="K23">
        <v>0.13561799999999999</v>
      </c>
      <c r="L23" s="2">
        <f t="shared" si="17"/>
        <v>9.6869999999999994</v>
      </c>
      <c r="AE23">
        <v>6.7999999999999644E-2</v>
      </c>
      <c r="AF23">
        <v>13.333333333333334</v>
      </c>
      <c r="AH23">
        <v>7.6000000000000512E-2</v>
      </c>
      <c r="AI23">
        <v>0.32803030303030306</v>
      </c>
    </row>
    <row r="24" spans="2:35">
      <c r="B24" s="2">
        <v>1.3999999999999999E-4</v>
      </c>
      <c r="C24" s="23">
        <f t="shared" si="12"/>
        <v>1E-4</v>
      </c>
      <c r="D24" s="2">
        <f t="shared" si="13"/>
        <v>1.4E-8</v>
      </c>
      <c r="E24">
        <v>70</v>
      </c>
      <c r="F24">
        <v>8.52</v>
      </c>
      <c r="G24" s="22">
        <f t="shared" si="14"/>
        <v>1.037E-6</v>
      </c>
      <c r="H24" s="22">
        <v>1.0369999999999999</v>
      </c>
      <c r="I24" s="2">
        <f t="shared" si="15"/>
        <v>74.071428571428569</v>
      </c>
      <c r="J24" s="22">
        <f t="shared" si="16"/>
        <v>1.4729999999999998E-7</v>
      </c>
      <c r="K24">
        <v>0.14729999999999999</v>
      </c>
      <c r="L24" s="2">
        <f t="shared" si="17"/>
        <v>10.52142857142857</v>
      </c>
      <c r="AE24">
        <v>7.2000000000000092E-2</v>
      </c>
      <c r="AF24">
        <v>14.333333333333334</v>
      </c>
      <c r="AH24">
        <v>8.0000000000000071E-2</v>
      </c>
      <c r="AI24">
        <v>0.31590909090909097</v>
      </c>
    </row>
    <row r="25" spans="2:35">
      <c r="B25" s="2">
        <v>1.3999999999999999E-4</v>
      </c>
      <c r="C25" s="23">
        <f t="shared" si="12"/>
        <v>1E-4</v>
      </c>
      <c r="D25" s="2">
        <f t="shared" si="13"/>
        <v>1.4E-8</v>
      </c>
      <c r="E25">
        <v>80</v>
      </c>
      <c r="F25">
        <v>8.91</v>
      </c>
      <c r="G25" s="22">
        <f t="shared" si="14"/>
        <v>9.9230000000000001E-7</v>
      </c>
      <c r="H25" s="22">
        <v>0.99229999999999996</v>
      </c>
      <c r="I25" s="2">
        <f t="shared" si="15"/>
        <v>70.878571428571433</v>
      </c>
      <c r="J25" s="22">
        <f t="shared" si="16"/>
        <v>1.4872999999999998E-7</v>
      </c>
      <c r="K25">
        <v>0.14873</v>
      </c>
      <c r="L25" s="2">
        <f t="shared" si="17"/>
        <v>10.623571428571427</v>
      </c>
      <c r="AA25" t="s">
        <v>38</v>
      </c>
      <c r="AE25">
        <v>7.5999999999999651E-2</v>
      </c>
      <c r="AF25">
        <v>15.333333333333334</v>
      </c>
      <c r="AH25">
        <v>8.4000000000001407E-2</v>
      </c>
      <c r="AI25">
        <v>0.32500000000000001</v>
      </c>
    </row>
    <row r="26" spans="2:35">
      <c r="B26" s="2">
        <v>1.3999999999999999E-4</v>
      </c>
      <c r="C26" s="23">
        <f t="shared" si="12"/>
        <v>1E-4</v>
      </c>
      <c r="D26" s="2">
        <f t="shared" si="13"/>
        <v>1.4E-8</v>
      </c>
      <c r="E26">
        <v>90</v>
      </c>
      <c r="F26">
        <v>9.1</v>
      </c>
      <c r="G26" s="22">
        <f t="shared" si="14"/>
        <v>9.2011099999999997E-7</v>
      </c>
      <c r="H26" s="22">
        <v>0.92011100000000001</v>
      </c>
      <c r="I26" s="2">
        <f t="shared" si="15"/>
        <v>65.722214285714287</v>
      </c>
      <c r="J26" s="22">
        <f t="shared" si="16"/>
        <v>1.4618E-7</v>
      </c>
      <c r="K26">
        <v>0.14618</v>
      </c>
      <c r="L26" s="2">
        <f t="shared" si="17"/>
        <v>10.441428571428572</v>
      </c>
      <c r="AE26">
        <v>8.0000000000000099E-2</v>
      </c>
      <c r="AF26">
        <v>16.333333333333332</v>
      </c>
      <c r="AH26">
        <v>8.8000000000000966E-2</v>
      </c>
      <c r="AI26">
        <v>0.34318181818181825</v>
      </c>
    </row>
    <row r="27" spans="2:35">
      <c r="B27" s="2">
        <v>1.3999999999999999E-4</v>
      </c>
      <c r="C27" s="23">
        <f t="shared" si="12"/>
        <v>1E-4</v>
      </c>
      <c r="D27" s="2">
        <f t="shared" si="13"/>
        <v>1.4E-8</v>
      </c>
      <c r="E27">
        <v>100</v>
      </c>
      <c r="F27">
        <v>9.9</v>
      </c>
      <c r="G27" s="22">
        <f t="shared" si="14"/>
        <v>1.0001E-6</v>
      </c>
      <c r="H27" s="22">
        <v>1.0001</v>
      </c>
      <c r="I27" s="2">
        <f t="shared" si="15"/>
        <v>71.435714285714283</v>
      </c>
      <c r="J27" s="22">
        <f t="shared" si="16"/>
        <v>1.4000000000000001E-7</v>
      </c>
      <c r="K27">
        <v>0.14000000000000001</v>
      </c>
      <c r="L27" s="2">
        <f t="shared" si="17"/>
        <v>10.000000000000002</v>
      </c>
      <c r="AE27">
        <v>8.3999999999999658E-2</v>
      </c>
      <c r="AF27">
        <v>17.333333333333332</v>
      </c>
      <c r="AH27">
        <v>9.2000000000000526E-2</v>
      </c>
      <c r="AI27">
        <v>0.33712121212121215</v>
      </c>
    </row>
    <row r="28" spans="2:35">
      <c r="AE28">
        <v>8.8000000000000106E-2</v>
      </c>
      <c r="AF28">
        <v>15.666666666666666</v>
      </c>
      <c r="AH28">
        <v>9.6000000000000085E-2</v>
      </c>
      <c r="AI28">
        <v>0.25757575757575762</v>
      </c>
    </row>
    <row r="29" spans="2:35">
      <c r="AE29">
        <v>9.1999999999999665E-2</v>
      </c>
      <c r="AF29">
        <v>15</v>
      </c>
      <c r="AH29">
        <v>0.10000000000000142</v>
      </c>
      <c r="AI29">
        <v>0.23939393939393938</v>
      </c>
    </row>
    <row r="30" spans="2:35" s="23" customFormat="1">
      <c r="AE30" s="23">
        <v>9.6000000000000113E-2</v>
      </c>
      <c r="AF30" s="23">
        <v>15</v>
      </c>
      <c r="AH30" s="23">
        <v>0.10400000000000098</v>
      </c>
      <c r="AI30" s="23">
        <v>0.24242424242424246</v>
      </c>
    </row>
    <row r="31" spans="2:35" s="23" customFormat="1">
      <c r="AE31" s="23">
        <v>9.9999999999999672E-2</v>
      </c>
      <c r="AF31" s="23">
        <v>15</v>
      </c>
      <c r="AH31" s="23">
        <v>0.10800000000000054</v>
      </c>
      <c r="AI31" s="23">
        <v>0.2151515151515152</v>
      </c>
    </row>
    <row r="32" spans="2:35">
      <c r="AE32">
        <v>0.10199999999999945</v>
      </c>
      <c r="AF32">
        <v>15</v>
      </c>
      <c r="AH32">
        <v>0.1120000000000001</v>
      </c>
      <c r="AI32">
        <v>0.17575757575757578</v>
      </c>
    </row>
    <row r="33" spans="1:35">
      <c r="AE33">
        <v>0.10400000000000012</v>
      </c>
      <c r="AF33">
        <v>15</v>
      </c>
      <c r="AH33">
        <v>0.11600000000000144</v>
      </c>
      <c r="AI33">
        <v>0.15454545454545457</v>
      </c>
    </row>
    <row r="34" spans="1:35">
      <c r="A34" t="s">
        <v>34</v>
      </c>
      <c r="B34" t="s">
        <v>23</v>
      </c>
      <c r="D34" s="23" t="s">
        <v>34</v>
      </c>
      <c r="E34" s="23" t="s">
        <v>23</v>
      </c>
      <c r="AE34">
        <v>0.11399999999999991</v>
      </c>
      <c r="AF34">
        <v>16</v>
      </c>
      <c r="AH34">
        <v>0.12000000000000099</v>
      </c>
      <c r="AI34">
        <v>0.12727272727272729</v>
      </c>
    </row>
    <row r="35" spans="1:35">
      <c r="A35">
        <v>0.45599999999999996</v>
      </c>
      <c r="B35">
        <v>-0.1</v>
      </c>
      <c r="D35" s="22">
        <v>0</v>
      </c>
      <c r="E35">
        <v>0</v>
      </c>
      <c r="AE35">
        <v>0.12399999999999969</v>
      </c>
      <c r="AF35">
        <v>16</v>
      </c>
      <c r="AH35">
        <v>0.12400000000000055</v>
      </c>
      <c r="AI35">
        <v>0.13939393939393938</v>
      </c>
    </row>
    <row r="36" spans="1:35">
      <c r="A36">
        <v>0.45199999999999951</v>
      </c>
      <c r="B36">
        <v>0.5</v>
      </c>
      <c r="D36" s="22">
        <v>4.0000000000004685E-3</v>
      </c>
      <c r="E36">
        <v>0.33333299999999999</v>
      </c>
      <c r="AE36">
        <v>0.12899999999999959</v>
      </c>
      <c r="AF36">
        <v>16.333333333333332</v>
      </c>
      <c r="AH36">
        <v>0.12800000000000011</v>
      </c>
      <c r="AI36">
        <v>0.1333333333333333</v>
      </c>
    </row>
    <row r="37" spans="1:35">
      <c r="A37">
        <v>0.44799999999999995</v>
      </c>
      <c r="B37">
        <v>0.9</v>
      </c>
      <c r="D37" s="22">
        <v>8.0000000000000279E-3</v>
      </c>
      <c r="E37">
        <v>0.5</v>
      </c>
      <c r="AE37">
        <v>0.13399999999999948</v>
      </c>
      <c r="AF37">
        <v>16.066666666666666</v>
      </c>
      <c r="AH37">
        <v>0.13200000000000145</v>
      </c>
      <c r="AI37">
        <v>0.1393939393939394</v>
      </c>
    </row>
    <row r="38" spans="1:35">
      <c r="A38">
        <v>0.44400000000000039</v>
      </c>
      <c r="B38">
        <v>1.4</v>
      </c>
      <c r="D38" s="22">
        <v>1.2000000000000476E-2</v>
      </c>
      <c r="E38">
        <v>0.83333299999999999</v>
      </c>
      <c r="AE38">
        <v>0.13599999999999926</v>
      </c>
      <c r="AF38">
        <v>15.800000000000002</v>
      </c>
      <c r="AH38">
        <v>0.13600000000000101</v>
      </c>
      <c r="AI38">
        <v>0.15151515151515149</v>
      </c>
    </row>
    <row r="39" spans="1:35">
      <c r="A39">
        <v>0.43999999999999995</v>
      </c>
      <c r="B39">
        <v>1.2</v>
      </c>
      <c r="D39" s="22">
        <v>1.6000000000000035E-2</v>
      </c>
      <c r="E39">
        <v>1</v>
      </c>
      <c r="AE39">
        <v>0.13599999999999926</v>
      </c>
      <c r="AF39">
        <v>15.533333333333337</v>
      </c>
      <c r="AH39">
        <v>0.14000000000000057</v>
      </c>
      <c r="AI39">
        <v>0.14242424242424243</v>
      </c>
    </row>
    <row r="40" spans="1:35">
      <c r="A40">
        <v>0.4359999999999995</v>
      </c>
      <c r="B40">
        <v>2</v>
      </c>
      <c r="D40" s="22">
        <v>2.0000000000000483E-2</v>
      </c>
      <c r="E40">
        <v>1.1666666999999999</v>
      </c>
      <c r="AE40">
        <v>0.13599999999999926</v>
      </c>
      <c r="AF40">
        <v>15.266666666666666</v>
      </c>
      <c r="AH40">
        <v>0.14400000000000013</v>
      </c>
      <c r="AI40">
        <v>0.13636363636363635</v>
      </c>
    </row>
    <row r="41" spans="1:35">
      <c r="A41">
        <v>0.43199999999999994</v>
      </c>
      <c r="B41">
        <v>2</v>
      </c>
      <c r="D41" s="22">
        <v>2.4000000000000042E-2</v>
      </c>
      <c r="E41">
        <v>1.3333299999999999</v>
      </c>
      <c r="AE41">
        <v>0.13999999999999971</v>
      </c>
      <c r="AF41">
        <v>15</v>
      </c>
      <c r="AH41">
        <v>0.14800000000000146</v>
      </c>
      <c r="AI41">
        <v>0.10303030303030303</v>
      </c>
    </row>
    <row r="42" spans="1:35">
      <c r="A42">
        <v>0.42800000000000038</v>
      </c>
      <c r="B42">
        <v>2.3333333333333335</v>
      </c>
      <c r="D42" s="22">
        <v>2.800000000000049E-2</v>
      </c>
      <c r="E42">
        <v>1.1666669999999999</v>
      </c>
      <c r="AE42">
        <v>0.14399999999999927</v>
      </c>
      <c r="AF42">
        <v>14.4</v>
      </c>
      <c r="AH42">
        <v>0.15200000000000102</v>
      </c>
      <c r="AI42">
        <v>0.10909090909090913</v>
      </c>
    </row>
    <row r="43" spans="1:35">
      <c r="A43">
        <v>0.42399999999999993</v>
      </c>
      <c r="B43">
        <v>2.3333333333333335</v>
      </c>
      <c r="D43" s="22">
        <v>3.2000000000000049E-2</v>
      </c>
      <c r="E43">
        <v>1.1666669999999999</v>
      </c>
      <c r="AE43">
        <v>0.14799999999999972</v>
      </c>
      <c r="AF43">
        <v>15.200000000000001</v>
      </c>
      <c r="AH43">
        <v>0.15600000000000058</v>
      </c>
      <c r="AI43">
        <v>0.11818181818181818</v>
      </c>
    </row>
    <row r="44" spans="1:35">
      <c r="A44">
        <v>0.41999999999999948</v>
      </c>
      <c r="B44">
        <v>2.1666666666666665</v>
      </c>
      <c r="D44" s="22">
        <v>3.6000000000000497E-2</v>
      </c>
      <c r="E44">
        <v>1.3333330000000001</v>
      </c>
      <c r="AE44">
        <v>0.15199999999999927</v>
      </c>
      <c r="AF44">
        <v>15.199999999999998</v>
      </c>
      <c r="AH44">
        <v>0.16000000000000014</v>
      </c>
      <c r="AI44">
        <v>0.12424242424242427</v>
      </c>
    </row>
    <row r="45" spans="1:35">
      <c r="A45">
        <v>0.41599999999999993</v>
      </c>
      <c r="B45">
        <v>2.1666666666666665</v>
      </c>
      <c r="D45" s="22">
        <v>4.0000000000000056E-2</v>
      </c>
      <c r="E45">
        <v>1.5</v>
      </c>
      <c r="AE45">
        <v>0.15599999999999972</v>
      </c>
      <c r="AF45">
        <v>14.399999999999997</v>
      </c>
      <c r="AH45">
        <v>0.16400000000000148</v>
      </c>
      <c r="AI45">
        <v>0.10303030303030306</v>
      </c>
    </row>
    <row r="46" spans="1:35">
      <c r="A46">
        <v>0.41200000000000037</v>
      </c>
      <c r="B46">
        <v>2.1666666666666665</v>
      </c>
      <c r="D46" s="22">
        <v>4.4000000000000504E-2</v>
      </c>
      <c r="E46">
        <v>1.6666669999999999</v>
      </c>
      <c r="AE46">
        <v>0.15999999999999928</v>
      </c>
      <c r="AF46">
        <v>14.133333333333333</v>
      </c>
      <c r="AH46">
        <v>0.16800000000000104</v>
      </c>
      <c r="AI46">
        <v>0.1090909090909091</v>
      </c>
    </row>
    <row r="47" spans="1:35">
      <c r="A47">
        <v>0.40799999999999992</v>
      </c>
      <c r="B47">
        <v>2.3333333333333335</v>
      </c>
      <c r="D47" s="22">
        <v>4.8000000000000063E-2</v>
      </c>
      <c r="E47">
        <v>1.8333330000000001</v>
      </c>
      <c r="AE47">
        <v>0.16399999999999973</v>
      </c>
      <c r="AF47">
        <v>13.066666666666665</v>
      </c>
      <c r="AH47">
        <v>0.1720000000000006</v>
      </c>
      <c r="AI47">
        <v>0.12424242424242427</v>
      </c>
    </row>
    <row r="48" spans="1:35">
      <c r="A48">
        <v>0.40399999999999947</v>
      </c>
      <c r="B48">
        <v>2.3333333333333335</v>
      </c>
      <c r="D48" s="22">
        <v>5.2000000000000511E-2</v>
      </c>
      <c r="E48">
        <v>2.1666669999999999</v>
      </c>
      <c r="AE48">
        <v>0.16799999999999929</v>
      </c>
      <c r="AF48">
        <v>14.133333333333333</v>
      </c>
      <c r="AH48">
        <v>0.17600000000000016</v>
      </c>
      <c r="AI48">
        <v>0.12424242424242427</v>
      </c>
    </row>
    <row r="49" spans="1:35">
      <c r="A49">
        <v>0.39999999999999991</v>
      </c>
      <c r="B49">
        <v>2</v>
      </c>
      <c r="D49" s="22">
        <v>5.6000000000000071E-2</v>
      </c>
      <c r="E49">
        <v>2.5</v>
      </c>
      <c r="AE49">
        <v>0.17199999999999974</v>
      </c>
      <c r="AF49">
        <v>13.6</v>
      </c>
      <c r="AH49">
        <v>0.18000000000000149</v>
      </c>
      <c r="AI49">
        <v>0.11212121212121215</v>
      </c>
    </row>
    <row r="50" spans="1:35">
      <c r="A50">
        <v>0.39600000000000035</v>
      </c>
      <c r="B50">
        <v>2.1666666666666665</v>
      </c>
      <c r="D50" s="22">
        <v>6.0000000000000518E-2</v>
      </c>
      <c r="E50">
        <v>2.6666669999999999</v>
      </c>
      <c r="AE50">
        <v>0.1759999999999993</v>
      </c>
      <c r="AF50">
        <v>13.266666666666667</v>
      </c>
      <c r="AH50">
        <v>0.18400000000000105</v>
      </c>
      <c r="AI50">
        <v>0.10909090909090909</v>
      </c>
    </row>
    <row r="51" spans="1:35">
      <c r="A51">
        <v>0.3919999999999999</v>
      </c>
      <c r="B51">
        <v>2.1666666666666665</v>
      </c>
      <c r="D51" s="22">
        <v>6.4000000000000085E-2</v>
      </c>
      <c r="E51">
        <v>3.1666669999999999</v>
      </c>
      <c r="AE51">
        <v>0.17999999999999974</v>
      </c>
      <c r="AF51">
        <v>12.4</v>
      </c>
      <c r="AH51">
        <v>0.18800000000000061</v>
      </c>
      <c r="AI51">
        <v>0.13030303030303034</v>
      </c>
    </row>
    <row r="52" spans="1:35">
      <c r="A52">
        <v>0.38799999999999946</v>
      </c>
      <c r="B52">
        <v>2.3333333333333335</v>
      </c>
      <c r="D52" s="22">
        <v>6.8000000000000532E-2</v>
      </c>
      <c r="E52">
        <v>3.3333330000000001</v>
      </c>
      <c r="AE52">
        <v>0.1839999999999993</v>
      </c>
      <c r="AF52">
        <v>10.666666666666666</v>
      </c>
      <c r="AH52">
        <v>0.19200000000000017</v>
      </c>
      <c r="AI52">
        <v>0.13030303030303031</v>
      </c>
    </row>
    <row r="53" spans="1:35">
      <c r="A53">
        <v>0.3839999999999999</v>
      </c>
      <c r="B53">
        <v>2.3333333333333335</v>
      </c>
      <c r="D53" s="22">
        <v>7.2000000000000092E-2</v>
      </c>
      <c r="E53">
        <v>3.5</v>
      </c>
      <c r="AE53">
        <v>0.18799999999999975</v>
      </c>
      <c r="AF53">
        <v>12</v>
      </c>
      <c r="AH53">
        <v>0.19600000000000151</v>
      </c>
      <c r="AI53">
        <v>0.11818181818181821</v>
      </c>
    </row>
    <row r="54" spans="1:35">
      <c r="A54">
        <v>0.38000000000000034</v>
      </c>
      <c r="B54">
        <v>1.8333333333333333</v>
      </c>
      <c r="D54" s="22">
        <v>7.6000000000000539E-2</v>
      </c>
      <c r="E54">
        <v>3.8333330000000001</v>
      </c>
      <c r="AE54">
        <v>0.19199999999999931</v>
      </c>
      <c r="AF54">
        <v>11.199999999999998</v>
      </c>
      <c r="AH54">
        <v>0.20000000000000107</v>
      </c>
      <c r="AI54">
        <v>0.10606060606060608</v>
      </c>
    </row>
    <row r="55" spans="1:35">
      <c r="A55">
        <v>0.37599999999999989</v>
      </c>
      <c r="B55">
        <v>1.8333333333333333</v>
      </c>
      <c r="D55" s="22">
        <v>8.0000000000000099E-2</v>
      </c>
      <c r="E55">
        <v>4.1666670000000003</v>
      </c>
      <c r="AE55">
        <v>0.19599999999999976</v>
      </c>
      <c r="AF55">
        <v>10.333333333333334</v>
      </c>
      <c r="AH55">
        <v>0.20400000000000063</v>
      </c>
      <c r="AI55">
        <v>9.3939393939393948E-2</v>
      </c>
    </row>
    <row r="56" spans="1:35">
      <c r="A56">
        <v>0.37199999999999944</v>
      </c>
      <c r="B56">
        <v>1.8333333333333333</v>
      </c>
      <c r="D56" s="22">
        <v>8.4000000000000546E-2</v>
      </c>
      <c r="E56">
        <v>4.6666670000000003</v>
      </c>
      <c r="AE56">
        <v>0.19999999999999932</v>
      </c>
      <c r="AF56">
        <v>10.066666666666665</v>
      </c>
      <c r="AH56">
        <v>0.20800000000000018</v>
      </c>
      <c r="AI56">
        <v>8.1818181818181832E-2</v>
      </c>
    </row>
    <row r="57" spans="1:35">
      <c r="A57">
        <v>0.36799999999999988</v>
      </c>
      <c r="B57">
        <v>2</v>
      </c>
      <c r="D57" s="22">
        <v>8.8000000000000106E-2</v>
      </c>
      <c r="E57">
        <v>4.8333329999999997</v>
      </c>
      <c r="AE57">
        <v>0.20399999999999976</v>
      </c>
      <c r="AF57">
        <v>11.133333333333333</v>
      </c>
      <c r="AH57">
        <v>0.21199999999999974</v>
      </c>
      <c r="AI57">
        <v>0.10303030303030303</v>
      </c>
    </row>
    <row r="58" spans="1:35">
      <c r="A58">
        <v>0.36400000000000032</v>
      </c>
      <c r="B58">
        <v>2</v>
      </c>
      <c r="D58" s="22">
        <v>9.2000000000000554E-2</v>
      </c>
      <c r="E58">
        <v>5.1666670000000003</v>
      </c>
      <c r="AE58">
        <v>0.20799999999999932</v>
      </c>
      <c r="AF58">
        <v>12.533333333333331</v>
      </c>
      <c r="AH58">
        <v>0.21600000000000108</v>
      </c>
      <c r="AI58">
        <v>0.11515151515151516</v>
      </c>
    </row>
    <row r="59" spans="1:35">
      <c r="A59">
        <v>0.35999999999999988</v>
      </c>
      <c r="B59">
        <v>1.8333333333333333</v>
      </c>
      <c r="D59" s="22">
        <v>9.6000000000000113E-2</v>
      </c>
      <c r="E59">
        <v>5.3333329999999997</v>
      </c>
      <c r="AE59">
        <v>0.21199999999999977</v>
      </c>
      <c r="AF59">
        <v>11.666666666666666</v>
      </c>
      <c r="AH59">
        <v>0.22000000000000064</v>
      </c>
      <c r="AI59">
        <v>0.11515151515151516</v>
      </c>
    </row>
    <row r="60" spans="1:35">
      <c r="A60">
        <v>0.35599999999999943</v>
      </c>
      <c r="B60">
        <v>2.1666666666666665</v>
      </c>
      <c r="D60" s="22">
        <v>0.10000000000000056</v>
      </c>
      <c r="E60">
        <v>5.5</v>
      </c>
      <c r="AE60">
        <v>0.21599999999999933</v>
      </c>
      <c r="AF60">
        <v>10.799999999999999</v>
      </c>
      <c r="AH60">
        <v>0.2240000000000002</v>
      </c>
      <c r="AI60">
        <v>0.11212121212121215</v>
      </c>
    </row>
    <row r="61" spans="1:35">
      <c r="A61">
        <v>0.35199999999999987</v>
      </c>
      <c r="B61">
        <v>2.3333333333333335</v>
      </c>
      <c r="D61" s="22">
        <v>0.10400000000000012</v>
      </c>
      <c r="E61">
        <v>5.6666670000000003</v>
      </c>
      <c r="AE61">
        <v>0.21999999999999978</v>
      </c>
      <c r="AF61">
        <v>10.799999999999999</v>
      </c>
      <c r="AH61">
        <v>0.22799999999999976</v>
      </c>
      <c r="AI61">
        <v>0.10909090909090909</v>
      </c>
    </row>
    <row r="62" spans="1:35">
      <c r="A62">
        <v>0.34800000000000031</v>
      </c>
      <c r="B62">
        <v>2.5</v>
      </c>
      <c r="D62" s="22">
        <v>0.10800000000000057</v>
      </c>
      <c r="E62">
        <v>5.6666670000000003</v>
      </c>
      <c r="AE62">
        <v>0.22399999999999934</v>
      </c>
      <c r="AF62">
        <v>10.799999999999999</v>
      </c>
      <c r="AH62">
        <v>0.23200000000000109</v>
      </c>
      <c r="AI62">
        <v>0.11212121212121214</v>
      </c>
    </row>
    <row r="63" spans="1:35">
      <c r="A63">
        <v>0.34399999999999986</v>
      </c>
      <c r="B63">
        <v>2.5</v>
      </c>
      <c r="D63" s="22">
        <v>0.11200000000000013</v>
      </c>
      <c r="E63">
        <v>5.5</v>
      </c>
      <c r="AE63">
        <v>0.22799999999999979</v>
      </c>
      <c r="AF63">
        <v>10.799999999999999</v>
      </c>
      <c r="AH63">
        <v>0.23600000000000065</v>
      </c>
      <c r="AI63">
        <v>9.0909090909090925E-2</v>
      </c>
    </row>
    <row r="64" spans="1:35">
      <c r="A64">
        <v>0.33999999999999941</v>
      </c>
      <c r="B64">
        <v>2.3333333333333335</v>
      </c>
      <c r="D64" s="22">
        <v>0.11600000000000057</v>
      </c>
      <c r="E64">
        <v>5.6666670000000003</v>
      </c>
      <c r="AE64">
        <v>0.23199999999999935</v>
      </c>
      <c r="AF64">
        <v>10.799999999999999</v>
      </c>
      <c r="AH64">
        <v>0.24000000000000021</v>
      </c>
      <c r="AI64">
        <v>7.575757575757576E-2</v>
      </c>
    </row>
    <row r="65" spans="1:35">
      <c r="A65">
        <v>0.33599999999999985</v>
      </c>
      <c r="B65">
        <v>2.1666666666666665</v>
      </c>
      <c r="D65" s="22">
        <v>0.12000000000000013</v>
      </c>
      <c r="E65">
        <v>5.8333329999999997</v>
      </c>
      <c r="AE65">
        <v>0.23599999999999979</v>
      </c>
      <c r="AF65">
        <v>10</v>
      </c>
      <c r="AH65">
        <v>0.24399999999999977</v>
      </c>
      <c r="AI65">
        <v>7.8787878787878782E-2</v>
      </c>
    </row>
    <row r="66" spans="1:35">
      <c r="A66">
        <v>0.33200000000000029</v>
      </c>
      <c r="B66">
        <v>2.1666666666666665</v>
      </c>
      <c r="D66" s="22">
        <v>0.12400000000000058</v>
      </c>
      <c r="E66">
        <v>6</v>
      </c>
      <c r="AE66">
        <v>0.23999999999999935</v>
      </c>
      <c r="AF66">
        <v>9.2000000000000011</v>
      </c>
      <c r="AH66">
        <v>0.24800000000000111</v>
      </c>
      <c r="AI66">
        <v>7.7272727272727285E-2</v>
      </c>
    </row>
    <row r="67" spans="1:35">
      <c r="A67">
        <v>0.32799999999999985</v>
      </c>
      <c r="B67">
        <v>2.3333333333333335</v>
      </c>
      <c r="D67" s="22">
        <v>0.12800000000000014</v>
      </c>
      <c r="E67">
        <v>6</v>
      </c>
      <c r="AE67">
        <v>0.2439999999999998</v>
      </c>
      <c r="AF67">
        <v>8.4</v>
      </c>
      <c r="AH67">
        <v>0.25200000000000067</v>
      </c>
      <c r="AI67">
        <v>8.3333333333333356E-2</v>
      </c>
    </row>
    <row r="68" spans="1:35">
      <c r="A68">
        <v>0.3239999999999994</v>
      </c>
      <c r="B68">
        <v>2.1666666666666665</v>
      </c>
      <c r="D68" s="22">
        <v>0.13200000000000059</v>
      </c>
      <c r="E68">
        <v>6</v>
      </c>
      <c r="AE68">
        <v>0.24799999999999936</v>
      </c>
      <c r="AF68">
        <v>7.6000000000000005</v>
      </c>
      <c r="AH68">
        <v>0.25600000000000023</v>
      </c>
      <c r="AI68">
        <v>8.3333333333333356E-2</v>
      </c>
    </row>
    <row r="69" spans="1:35">
      <c r="A69">
        <v>0.31999999999999984</v>
      </c>
      <c r="B69">
        <v>1.8333333333333333</v>
      </c>
      <c r="D69" s="22">
        <v>0.13600000000000015</v>
      </c>
      <c r="E69">
        <v>6.1666670000000003</v>
      </c>
      <c r="AE69">
        <v>0.25199999999999978</v>
      </c>
      <c r="AF69">
        <v>9.1333333333333329</v>
      </c>
      <c r="AH69">
        <v>0.25999999999999979</v>
      </c>
      <c r="AI69">
        <v>8.3333333333333356E-2</v>
      </c>
    </row>
    <row r="70" spans="1:35">
      <c r="A70">
        <v>0.31600000000000028</v>
      </c>
      <c r="B70">
        <v>2</v>
      </c>
      <c r="D70" s="22">
        <v>0.1400000000000006</v>
      </c>
      <c r="E70">
        <v>6.1666670000000003</v>
      </c>
      <c r="AE70">
        <v>0.25599999999999934</v>
      </c>
      <c r="AF70">
        <v>8.3333333333333339</v>
      </c>
      <c r="AH70">
        <v>0.26400000000000112</v>
      </c>
      <c r="AI70">
        <v>8.3333333333333356E-2</v>
      </c>
    </row>
    <row r="71" spans="1:35">
      <c r="A71">
        <v>0.31199999999999983</v>
      </c>
      <c r="B71">
        <v>2.1666666666666665</v>
      </c>
      <c r="D71" s="22">
        <v>0.14400000000000016</v>
      </c>
      <c r="E71">
        <v>6.1666670000000003</v>
      </c>
      <c r="AE71">
        <v>0.25999999999999979</v>
      </c>
      <c r="AF71">
        <v>8.3333333333333339</v>
      </c>
      <c r="AH71">
        <v>0.26800000000000068</v>
      </c>
      <c r="AI71">
        <v>7.9545454545454558E-2</v>
      </c>
    </row>
    <row r="72" spans="1:35">
      <c r="A72">
        <v>0.30799999999999939</v>
      </c>
      <c r="B72">
        <v>2.1666666666666665</v>
      </c>
      <c r="D72" s="22">
        <v>0.1480000000000006</v>
      </c>
      <c r="E72">
        <v>5.8333329999999997</v>
      </c>
      <c r="AE72">
        <v>0.26399999999999935</v>
      </c>
      <c r="AF72">
        <v>8.3333333333333339</v>
      </c>
      <c r="AH72">
        <v>0.27200000000000024</v>
      </c>
      <c r="AI72">
        <v>8.3333333333333356E-2</v>
      </c>
    </row>
    <row r="73" spans="1:35">
      <c r="A73">
        <v>0.30399999999999983</v>
      </c>
      <c r="B73">
        <v>2</v>
      </c>
      <c r="D73" s="22">
        <v>0.15200000000000016</v>
      </c>
      <c r="E73">
        <v>5.8333329999999997</v>
      </c>
      <c r="AE73">
        <v>0.26799999999999979</v>
      </c>
      <c r="AF73">
        <v>8.3333333333333339</v>
      </c>
      <c r="AH73">
        <v>0.2759999999999998</v>
      </c>
      <c r="AI73">
        <v>7.7651515151515166E-2</v>
      </c>
    </row>
    <row r="74" spans="1:35">
      <c r="A74">
        <v>0.29999999999999982</v>
      </c>
      <c r="B74">
        <v>1.8333333333333333</v>
      </c>
      <c r="D74" s="22">
        <v>0.15600000000000061</v>
      </c>
      <c r="E74">
        <v>5.5</v>
      </c>
      <c r="AE74">
        <v>0.27199999999999935</v>
      </c>
      <c r="AF74">
        <v>7.666666666666667</v>
      </c>
      <c r="AH74">
        <v>0.28000000000000114</v>
      </c>
      <c r="AI74">
        <v>7.1969696969696975E-2</v>
      </c>
    </row>
    <row r="75" spans="1:35">
      <c r="A75">
        <v>0.29600000000000026</v>
      </c>
      <c r="B75">
        <v>1.8333333333333333</v>
      </c>
      <c r="D75" s="22">
        <v>0.16000000000000017</v>
      </c>
      <c r="E75">
        <v>5.5</v>
      </c>
      <c r="AE75">
        <v>0.2759999999999998</v>
      </c>
      <c r="AF75">
        <v>6.333333333333333</v>
      </c>
      <c r="AH75">
        <v>0.2840000000000007</v>
      </c>
      <c r="AI75">
        <v>5.8712121212121209E-2</v>
      </c>
    </row>
    <row r="76" spans="1:35">
      <c r="A76">
        <v>0.29200000000000026</v>
      </c>
      <c r="B76">
        <v>1.6666666666666667</v>
      </c>
      <c r="D76" s="22">
        <v>0.16400000000000062</v>
      </c>
      <c r="E76">
        <v>5.5</v>
      </c>
      <c r="AE76">
        <v>0.27999999999999936</v>
      </c>
      <c r="AF76">
        <v>6.333333333333333</v>
      </c>
      <c r="AH76">
        <v>0.28800000000000026</v>
      </c>
      <c r="AI76">
        <v>4.5454545454545456E-2</v>
      </c>
    </row>
    <row r="77" spans="1:35">
      <c r="A77">
        <v>0.28800000000000026</v>
      </c>
      <c r="B77">
        <v>1.8333333333333333</v>
      </c>
      <c r="D77" s="22">
        <v>0.16800000000000018</v>
      </c>
      <c r="E77">
        <v>5.3333329999999997</v>
      </c>
      <c r="AE77">
        <v>0.28399999999999981</v>
      </c>
      <c r="AF77">
        <v>6.333333333333333</v>
      </c>
      <c r="AH77">
        <v>0.29199999999999982</v>
      </c>
      <c r="AI77">
        <v>3.5984848484848481E-2</v>
      </c>
    </row>
    <row r="78" spans="1:35">
      <c r="A78">
        <v>0.28400000000000025</v>
      </c>
      <c r="B78">
        <v>1.8333333333333333</v>
      </c>
      <c r="D78" s="22">
        <v>0.17200000000000062</v>
      </c>
      <c r="E78">
        <v>5.1666670000000003</v>
      </c>
      <c r="AE78">
        <v>0.28799999999999937</v>
      </c>
      <c r="AF78">
        <v>6.333333333333333</v>
      </c>
      <c r="AH78">
        <v>0.29600000000000115</v>
      </c>
      <c r="AI78">
        <v>3.2196969696969703E-2</v>
      </c>
    </row>
    <row r="79" spans="1:35">
      <c r="A79">
        <v>0.28000000000000025</v>
      </c>
      <c r="B79">
        <v>1.6666666666666667</v>
      </c>
      <c r="D79" s="22">
        <v>0.17600000000000018</v>
      </c>
      <c r="E79">
        <v>4.8333329999999997</v>
      </c>
      <c r="AE79">
        <v>0.29199999999999982</v>
      </c>
      <c r="AF79">
        <v>6.9333333333333336</v>
      </c>
      <c r="AH79">
        <v>0.30000000000000071</v>
      </c>
      <c r="AI79">
        <v>3.0303030303030307E-2</v>
      </c>
    </row>
    <row r="80" spans="1:35">
      <c r="A80">
        <v>0.27600000000000025</v>
      </c>
      <c r="B80">
        <v>1.5</v>
      </c>
      <c r="D80" s="22">
        <v>0.18000000000000063</v>
      </c>
      <c r="E80">
        <v>5.1666670000000003</v>
      </c>
      <c r="AE80">
        <v>0.29599999999999937</v>
      </c>
      <c r="AF80">
        <v>8.2000000000000011</v>
      </c>
      <c r="AH80">
        <v>0.30400000000000027</v>
      </c>
      <c r="AI80">
        <v>3.2196969696969703E-2</v>
      </c>
    </row>
    <row r="81" spans="1:35">
      <c r="A81">
        <v>0.27200000000000024</v>
      </c>
      <c r="B81">
        <v>1.6666666666666667</v>
      </c>
      <c r="D81" s="22">
        <v>0.18400000000000019</v>
      </c>
      <c r="E81">
        <v>5.1666670000000003</v>
      </c>
      <c r="AE81">
        <v>0.29999999999999982</v>
      </c>
      <c r="AF81">
        <v>7.8000000000000007</v>
      </c>
      <c r="AH81">
        <v>0.30799999999999983</v>
      </c>
      <c r="AI81">
        <v>4.1666666666666678E-2</v>
      </c>
    </row>
    <row r="82" spans="1:35">
      <c r="A82">
        <v>0.26800000000000024</v>
      </c>
      <c r="B82">
        <v>1.8333333333333333</v>
      </c>
      <c r="D82" s="22">
        <v>0.18800000000000064</v>
      </c>
      <c r="E82">
        <v>4.8333329999999997</v>
      </c>
      <c r="AE82">
        <v>0.30399999999999938</v>
      </c>
      <c r="AF82">
        <v>7.0666666666666673</v>
      </c>
      <c r="AH82">
        <v>0.31200000000000117</v>
      </c>
      <c r="AI82">
        <v>5.1136363636363653E-2</v>
      </c>
    </row>
    <row r="83" spans="1:35">
      <c r="A83">
        <v>0.26400000000000023</v>
      </c>
      <c r="B83">
        <v>1.6666666666666667</v>
      </c>
      <c r="D83" s="22">
        <v>0.1920000000000002</v>
      </c>
      <c r="E83">
        <v>4.6666670000000003</v>
      </c>
      <c r="AE83">
        <v>0.30799999999999983</v>
      </c>
      <c r="AF83">
        <v>7.3999999999999995</v>
      </c>
      <c r="AH83">
        <v>0.31600000000000072</v>
      </c>
      <c r="AI83">
        <v>6.0606060606060615E-2</v>
      </c>
    </row>
    <row r="84" spans="1:35">
      <c r="A84">
        <v>0.26000000000000023</v>
      </c>
      <c r="B84">
        <v>1.6666666666666667</v>
      </c>
      <c r="D84" s="22">
        <v>0.19600000000000065</v>
      </c>
      <c r="E84">
        <v>4.6666670000000003</v>
      </c>
      <c r="AE84">
        <v>0.31199999999999939</v>
      </c>
      <c r="AF84">
        <v>7.7333333333333334</v>
      </c>
      <c r="AH84">
        <v>0.32000000000000028</v>
      </c>
      <c r="AI84">
        <v>6.6287878787878798E-2</v>
      </c>
    </row>
    <row r="85" spans="1:35">
      <c r="A85">
        <v>0.25600000000000023</v>
      </c>
      <c r="B85">
        <v>1.5</v>
      </c>
      <c r="D85" s="22">
        <v>0.20000000000000021</v>
      </c>
      <c r="E85">
        <v>4.8333329999999997</v>
      </c>
      <c r="AE85">
        <v>0.31599999999999984</v>
      </c>
      <c r="AF85">
        <v>7.4666666666666659</v>
      </c>
      <c r="AH85">
        <v>0.32399999999999984</v>
      </c>
      <c r="AI85">
        <v>7.3863636363636381E-2</v>
      </c>
    </row>
    <row r="86" spans="1:35">
      <c r="A86">
        <v>0.25200000000000022</v>
      </c>
      <c r="B86">
        <v>2</v>
      </c>
      <c r="D86" s="22">
        <v>0.20400000000000065</v>
      </c>
      <c r="E86">
        <v>4.6666670000000003</v>
      </c>
      <c r="AE86">
        <v>0.3199999999999994</v>
      </c>
      <c r="AF86">
        <v>7.2</v>
      </c>
      <c r="AH86">
        <v>0.32800000000000118</v>
      </c>
      <c r="AI86">
        <v>7.7651515151515152E-2</v>
      </c>
    </row>
    <row r="87" spans="1:35">
      <c r="A87">
        <v>0.24800000000000022</v>
      </c>
      <c r="B87">
        <v>2.1666666666666665</v>
      </c>
      <c r="D87" s="22">
        <v>0.20800000000000021</v>
      </c>
      <c r="E87">
        <v>4.8333329999999997</v>
      </c>
      <c r="AE87">
        <v>0.32399999999999984</v>
      </c>
      <c r="AF87">
        <v>7.2666666666666666</v>
      </c>
      <c r="AH87">
        <v>0.33200000000000074</v>
      </c>
      <c r="AI87">
        <v>8.143939393939395E-2</v>
      </c>
    </row>
    <row r="88" spans="1:35">
      <c r="A88">
        <v>0.24400000000000022</v>
      </c>
      <c r="B88">
        <v>2.1666666666666665</v>
      </c>
      <c r="D88" s="22">
        <v>0.21200000000000066</v>
      </c>
      <c r="E88">
        <v>4.1666670000000003</v>
      </c>
      <c r="AE88">
        <v>0.3279999999999994</v>
      </c>
      <c r="AF88">
        <v>8.6666666666666661</v>
      </c>
      <c r="AH88">
        <v>0.3360000000000003</v>
      </c>
      <c r="AI88">
        <v>8.5227272727272749E-2</v>
      </c>
    </row>
    <row r="89" spans="1:35">
      <c r="A89">
        <v>0.24000000000000021</v>
      </c>
      <c r="B89">
        <v>2.1666666666666665</v>
      </c>
      <c r="D89" s="22">
        <v>0.21600000000000022</v>
      </c>
      <c r="E89">
        <v>4</v>
      </c>
      <c r="AE89">
        <v>0.33199999999999985</v>
      </c>
      <c r="AF89">
        <v>8</v>
      </c>
      <c r="AH89">
        <v>0.33999999999999986</v>
      </c>
      <c r="AI89">
        <v>8.3333333333333356E-2</v>
      </c>
    </row>
    <row r="90" spans="1:35">
      <c r="A90">
        <v>0.23600000000000021</v>
      </c>
      <c r="B90">
        <v>2</v>
      </c>
      <c r="D90" s="22">
        <v>0.22000000000000067</v>
      </c>
      <c r="E90">
        <v>4</v>
      </c>
      <c r="AE90">
        <v>0.33599999999999941</v>
      </c>
      <c r="AF90">
        <v>7.333333333333333</v>
      </c>
      <c r="AH90">
        <v>0.34400000000000119</v>
      </c>
      <c r="AI90">
        <v>7.9545454545454558E-2</v>
      </c>
    </row>
    <row r="91" spans="1:35">
      <c r="A91">
        <v>0.23200000000000021</v>
      </c>
      <c r="B91">
        <v>2.3333333333333335</v>
      </c>
      <c r="D91" s="22">
        <v>0.22400000000000023</v>
      </c>
      <c r="E91">
        <v>3.8333330000000001</v>
      </c>
      <c r="AE91">
        <v>0.33999999999999986</v>
      </c>
      <c r="AF91">
        <v>6.666666666666667</v>
      </c>
      <c r="AH91">
        <v>0.34800000000000075</v>
      </c>
      <c r="AI91">
        <v>7.3863636363636367E-2</v>
      </c>
    </row>
    <row r="92" spans="1:35">
      <c r="A92">
        <v>0.2280000000000002</v>
      </c>
      <c r="B92">
        <v>2.3333333333333335</v>
      </c>
      <c r="D92" s="22">
        <v>0.22800000000000067</v>
      </c>
      <c r="E92">
        <v>3.3333330000000001</v>
      </c>
      <c r="AE92">
        <v>0.34399999999999942</v>
      </c>
      <c r="AF92">
        <v>6.1333333333333329</v>
      </c>
      <c r="AH92">
        <v>0.35200000000000031</v>
      </c>
      <c r="AI92">
        <v>6.8181818181818177E-2</v>
      </c>
    </row>
    <row r="93" spans="1:35">
      <c r="A93">
        <v>0.2240000000000002</v>
      </c>
      <c r="B93">
        <v>2.3333333333333335</v>
      </c>
      <c r="D93" s="22">
        <v>0.23200000000000023</v>
      </c>
      <c r="E93">
        <v>3</v>
      </c>
      <c r="AE93">
        <v>0.34799999999999986</v>
      </c>
      <c r="AF93">
        <v>5.2666666666666666</v>
      </c>
      <c r="AH93">
        <v>0.35599999999999987</v>
      </c>
      <c r="AI93">
        <v>6.25E-2</v>
      </c>
    </row>
    <row r="94" spans="1:35">
      <c r="A94">
        <v>0.2200000000000002</v>
      </c>
      <c r="B94">
        <v>2.1666666666666665</v>
      </c>
      <c r="D94" s="22">
        <v>0.23600000000000068</v>
      </c>
      <c r="E94">
        <v>3</v>
      </c>
      <c r="AE94">
        <v>0.35199999999999942</v>
      </c>
      <c r="AF94">
        <v>4.4000000000000004</v>
      </c>
      <c r="AH94">
        <v>0.36000000000000121</v>
      </c>
      <c r="AI94">
        <v>5.6060606060606068E-2</v>
      </c>
    </row>
    <row r="95" spans="1:35">
      <c r="A95">
        <v>0.21600000000000019</v>
      </c>
      <c r="B95">
        <v>2.1666666666666665</v>
      </c>
      <c r="D95" s="22">
        <v>0.24000000000000024</v>
      </c>
      <c r="E95">
        <v>3.1666669999999999</v>
      </c>
      <c r="AE95">
        <v>0.35599999999999987</v>
      </c>
      <c r="AF95">
        <v>4.5333333333333341</v>
      </c>
      <c r="AH95">
        <v>0.36400000000000077</v>
      </c>
      <c r="AI95">
        <v>5.4166666666666669E-2</v>
      </c>
    </row>
    <row r="96" spans="1:35">
      <c r="A96">
        <v>0.21200000000000019</v>
      </c>
      <c r="B96">
        <v>2.3333333333333335</v>
      </c>
      <c r="D96" s="22">
        <v>0.24400000000000069</v>
      </c>
      <c r="E96">
        <v>3.1666669999999999</v>
      </c>
      <c r="AE96">
        <v>0.35999999999999943</v>
      </c>
      <c r="AF96">
        <v>4.666666666666667</v>
      </c>
      <c r="AH96">
        <v>0.36800000000000033</v>
      </c>
      <c r="AI96">
        <v>5.2272727272727276E-2</v>
      </c>
    </row>
    <row r="97" spans="1:35">
      <c r="A97">
        <v>0.20800000000000018</v>
      </c>
      <c r="B97">
        <v>2.5</v>
      </c>
      <c r="D97" s="22">
        <v>0.24800000000000025</v>
      </c>
      <c r="E97">
        <v>3.1666669999999999</v>
      </c>
      <c r="AE97">
        <v>0.36399999999999988</v>
      </c>
      <c r="AF97">
        <v>4.8</v>
      </c>
      <c r="AH97">
        <v>0.37199999999999989</v>
      </c>
      <c r="AI97">
        <v>5.0378787878787891E-2</v>
      </c>
    </row>
    <row r="98" spans="1:35">
      <c r="A98">
        <v>0.20400000000000018</v>
      </c>
      <c r="B98">
        <v>2.5</v>
      </c>
      <c r="D98" s="22">
        <v>0.25200000000000067</v>
      </c>
      <c r="E98">
        <v>3.3333330000000001</v>
      </c>
      <c r="AE98">
        <v>0.36799999999999944</v>
      </c>
      <c r="AF98">
        <v>4.5333333333333332</v>
      </c>
      <c r="AH98">
        <v>0.37600000000000122</v>
      </c>
      <c r="AI98">
        <v>4.8484848484848499E-2</v>
      </c>
    </row>
    <row r="99" spans="1:35">
      <c r="A99">
        <v>0.20000000000000018</v>
      </c>
      <c r="B99">
        <v>2.3333333333333335</v>
      </c>
      <c r="D99" s="22">
        <v>0.25600000000000023</v>
      </c>
      <c r="E99">
        <v>3.6666669999999999</v>
      </c>
      <c r="AE99">
        <v>0.37199999999999989</v>
      </c>
      <c r="AF99">
        <v>4.5999999999999996</v>
      </c>
      <c r="AH99">
        <v>0.38000000000000078</v>
      </c>
      <c r="AI99">
        <v>4.6590909090909093E-2</v>
      </c>
    </row>
    <row r="100" spans="1:35">
      <c r="A100">
        <v>0.19600000000000017</v>
      </c>
      <c r="B100">
        <v>2.3333333333333335</v>
      </c>
      <c r="D100" s="22">
        <v>0.25999999999999979</v>
      </c>
      <c r="E100">
        <v>3.8333330000000001</v>
      </c>
      <c r="AE100">
        <v>0.37599999999999945</v>
      </c>
      <c r="AF100">
        <v>4.6666666666666661</v>
      </c>
      <c r="AH100">
        <v>0.38400000000000034</v>
      </c>
      <c r="AI100">
        <v>4.5454545454545463E-2</v>
      </c>
    </row>
    <row r="101" spans="1:35">
      <c r="A101">
        <v>0.19200000000000017</v>
      </c>
      <c r="B101">
        <v>2.3333333333333335</v>
      </c>
      <c r="D101" s="22">
        <v>0.26400000000000023</v>
      </c>
      <c r="E101">
        <v>3.8333330000000001</v>
      </c>
      <c r="AE101">
        <v>0.37999999999999989</v>
      </c>
      <c r="AF101">
        <v>4.7333333333333334</v>
      </c>
      <c r="AH101">
        <v>0.3879999999999999</v>
      </c>
      <c r="AI101">
        <v>4.5454545454545463E-2</v>
      </c>
    </row>
    <row r="102" spans="1:35">
      <c r="A102">
        <v>0.18800000000000017</v>
      </c>
      <c r="B102">
        <v>2.6666666666666701</v>
      </c>
      <c r="D102" s="22">
        <v>0.26799999999999979</v>
      </c>
      <c r="E102">
        <v>3.6666669999999999</v>
      </c>
      <c r="AE102">
        <v>0.38399999999999945</v>
      </c>
      <c r="AF102">
        <v>5.8</v>
      </c>
      <c r="AH102">
        <v>0.39200000000000124</v>
      </c>
      <c r="AI102">
        <v>4.5454545454545463E-2</v>
      </c>
    </row>
    <row r="103" spans="1:35">
      <c r="A103">
        <v>0.18400000000000016</v>
      </c>
      <c r="B103">
        <v>2.6666666666666665</v>
      </c>
      <c r="D103" s="22">
        <v>0.27200000000000024</v>
      </c>
      <c r="E103">
        <v>3.3333330000000001</v>
      </c>
      <c r="AE103">
        <v>0.3879999999999999</v>
      </c>
      <c r="AF103">
        <v>6.333333333333333</v>
      </c>
      <c r="AH103">
        <v>0.3960000000000008</v>
      </c>
      <c r="AI103">
        <v>4.5454545454545463E-2</v>
      </c>
    </row>
    <row r="104" spans="1:35">
      <c r="A104">
        <v>0.18000000000000016</v>
      </c>
      <c r="B104">
        <v>2.5</v>
      </c>
      <c r="D104" s="22">
        <v>0.2759999999999998</v>
      </c>
      <c r="E104">
        <v>3.1666669999999999</v>
      </c>
      <c r="AE104">
        <v>0.39199999999999946</v>
      </c>
      <c r="AF104">
        <v>6.3333333333333348</v>
      </c>
      <c r="AH104">
        <v>0.40000000000000036</v>
      </c>
      <c r="AI104">
        <v>4.5454545454545463E-2</v>
      </c>
    </row>
    <row r="105" spans="1:35">
      <c r="A105">
        <v>0.17600000000000016</v>
      </c>
      <c r="B105">
        <v>2.5</v>
      </c>
      <c r="D105" s="22">
        <v>0.28000000000000025</v>
      </c>
      <c r="E105">
        <v>3</v>
      </c>
      <c r="AE105">
        <v>0.39599999999999991</v>
      </c>
      <c r="AF105">
        <v>6.0000000000000009</v>
      </c>
      <c r="AH105">
        <v>0.40399999999999991</v>
      </c>
      <c r="AI105">
        <v>4.3560606060606064E-2</v>
      </c>
    </row>
    <row r="106" spans="1:35">
      <c r="A106">
        <v>0.17200000000000015</v>
      </c>
      <c r="B106">
        <v>2.5</v>
      </c>
      <c r="D106" s="22">
        <v>0.28399999999999981</v>
      </c>
      <c r="E106">
        <v>2.8333330000000001</v>
      </c>
      <c r="AE106">
        <v>0.39999999999999947</v>
      </c>
      <c r="AF106">
        <v>5.666666666666667</v>
      </c>
      <c r="AH106">
        <v>0.40800000000000125</v>
      </c>
      <c r="AI106">
        <v>4.1666666666666678E-2</v>
      </c>
    </row>
    <row r="107" spans="1:35">
      <c r="A107">
        <v>0.16800000000000015</v>
      </c>
      <c r="B107">
        <v>2.8333333333333335</v>
      </c>
      <c r="D107" s="22">
        <v>0.28800000000000026</v>
      </c>
      <c r="E107">
        <v>2.6666669999999999</v>
      </c>
      <c r="AE107">
        <v>0.40399999999999991</v>
      </c>
      <c r="AF107">
        <v>5.3666666666666671</v>
      </c>
      <c r="AH107">
        <v>0.41200000000000081</v>
      </c>
      <c r="AI107">
        <v>3.9772727272727286E-2</v>
      </c>
    </row>
    <row r="108" spans="1:35">
      <c r="A108">
        <v>0.16400000000000015</v>
      </c>
      <c r="B108">
        <v>2.6666666666666665</v>
      </c>
      <c r="D108" s="22">
        <v>0.29199999999999982</v>
      </c>
      <c r="E108">
        <v>2.5</v>
      </c>
      <c r="AE108">
        <v>0.40799999999999947</v>
      </c>
      <c r="AF108">
        <v>4.166666666666667</v>
      </c>
      <c r="AH108">
        <v>0.41600000000000037</v>
      </c>
      <c r="AI108">
        <v>3.7878787878787887E-2</v>
      </c>
    </row>
    <row r="109" spans="1:35">
      <c r="A109">
        <v>0.16000000000000014</v>
      </c>
      <c r="B109">
        <v>2.5</v>
      </c>
      <c r="D109" s="22">
        <v>0.29600000000000026</v>
      </c>
      <c r="E109">
        <v>2.6666669999999999</v>
      </c>
      <c r="AE109">
        <v>0.41199999999999992</v>
      </c>
      <c r="AF109">
        <v>3.5</v>
      </c>
      <c r="AH109">
        <v>0.41999999999999993</v>
      </c>
      <c r="AI109">
        <v>3.5984848484848488E-2</v>
      </c>
    </row>
    <row r="110" spans="1:35">
      <c r="A110">
        <v>0.15600000000000014</v>
      </c>
      <c r="B110">
        <v>2.5</v>
      </c>
      <c r="D110" s="22">
        <v>0.29999999999999982</v>
      </c>
      <c r="E110">
        <v>2.8333330000000001</v>
      </c>
      <c r="AE110">
        <v>0.41599999999999948</v>
      </c>
      <c r="AF110">
        <v>3.6333333333333333</v>
      </c>
      <c r="AH110">
        <v>0.42400000000000126</v>
      </c>
      <c r="AI110">
        <v>3.1818181818181822E-2</v>
      </c>
    </row>
    <row r="111" spans="1:35">
      <c r="A111">
        <v>0.15200000000000014</v>
      </c>
      <c r="B111">
        <v>2.8333333333333335</v>
      </c>
      <c r="D111" s="22">
        <v>0.30400000000000027</v>
      </c>
      <c r="E111">
        <v>2.8333330000000001</v>
      </c>
      <c r="AE111">
        <v>0.41999999999999993</v>
      </c>
      <c r="AF111">
        <v>3.6333333333333333</v>
      </c>
      <c r="AH111">
        <v>0.42800000000000082</v>
      </c>
      <c r="AI111">
        <v>2.9166666666666671E-2</v>
      </c>
    </row>
    <row r="112" spans="1:35">
      <c r="A112">
        <v>0.14800000000000013</v>
      </c>
      <c r="B112">
        <v>3.1666666666666665</v>
      </c>
      <c r="D112" s="22">
        <v>0.30799999999999983</v>
      </c>
      <c r="E112">
        <v>2.6666669999999999</v>
      </c>
      <c r="AE112">
        <v>0.42399999999999949</v>
      </c>
      <c r="AF112">
        <v>3.6333333333333333</v>
      </c>
      <c r="AH112">
        <v>0.43200000000000038</v>
      </c>
      <c r="AI112">
        <v>2.5757575757575757E-2</v>
      </c>
    </row>
    <row r="113" spans="1:35">
      <c r="A113">
        <v>0.14400000000000013</v>
      </c>
      <c r="B113">
        <v>3.1666666666666665</v>
      </c>
      <c r="D113" s="22">
        <v>0.31200000000000028</v>
      </c>
      <c r="E113">
        <v>2.5</v>
      </c>
      <c r="AE113">
        <v>0.42799999999999994</v>
      </c>
      <c r="AF113">
        <v>3.5999999999999996</v>
      </c>
      <c r="AH113">
        <v>0.43599999999999994</v>
      </c>
      <c r="AI113">
        <v>2.234848484848485E-2</v>
      </c>
    </row>
    <row r="114" spans="1:35">
      <c r="A114">
        <v>0.14000000000000012</v>
      </c>
      <c r="B114">
        <v>3.1666666666666665</v>
      </c>
      <c r="D114" s="22">
        <v>0.31599999999999984</v>
      </c>
      <c r="E114">
        <v>2.5</v>
      </c>
      <c r="AE114">
        <v>0.4319999999999995</v>
      </c>
      <c r="AF114">
        <v>3.4666666666666663</v>
      </c>
      <c r="AH114">
        <v>0.44000000000000128</v>
      </c>
      <c r="AI114">
        <v>1.8939393939393936E-2</v>
      </c>
    </row>
    <row r="115" spans="1:35">
      <c r="A115">
        <v>0.13600000000000012</v>
      </c>
      <c r="B115">
        <v>3.5</v>
      </c>
      <c r="D115" s="22">
        <v>0.32000000000000028</v>
      </c>
      <c r="E115">
        <v>2.5</v>
      </c>
      <c r="AE115">
        <v>0.43599999999999994</v>
      </c>
      <c r="AF115">
        <v>3.3333333333333335</v>
      </c>
      <c r="AH115">
        <v>0.44400000000000084</v>
      </c>
      <c r="AI115">
        <v>1.6287878787878789E-2</v>
      </c>
    </row>
    <row r="116" spans="1:35">
      <c r="A116">
        <v>0.13200000000000012</v>
      </c>
      <c r="B116">
        <v>4</v>
      </c>
      <c r="D116" s="22">
        <v>0.32399999999999984</v>
      </c>
      <c r="E116">
        <v>2.5</v>
      </c>
      <c r="AE116">
        <v>0.4399999999999995</v>
      </c>
      <c r="AF116">
        <v>3</v>
      </c>
      <c r="AH116">
        <v>0.4480000000000004</v>
      </c>
      <c r="AI116">
        <v>1.6287878787878789E-2</v>
      </c>
    </row>
    <row r="117" spans="1:35">
      <c r="A117">
        <v>0.12800000000000011</v>
      </c>
      <c r="B117">
        <v>4.5</v>
      </c>
      <c r="D117" s="22">
        <v>0.32800000000000029</v>
      </c>
      <c r="E117">
        <v>2.5</v>
      </c>
      <c r="AE117">
        <v>0.44399999999999995</v>
      </c>
      <c r="AF117">
        <v>3</v>
      </c>
      <c r="AH117">
        <v>0.45199999999999996</v>
      </c>
      <c r="AI117">
        <v>1.6666666666666666E-2</v>
      </c>
    </row>
    <row r="118" spans="1:35">
      <c r="A118">
        <v>0.12400000000000011</v>
      </c>
      <c r="B118">
        <v>5</v>
      </c>
      <c r="D118" s="22">
        <v>0.33199999999999985</v>
      </c>
      <c r="E118">
        <v>2.5</v>
      </c>
      <c r="AE118">
        <v>0.44799999999999951</v>
      </c>
      <c r="AF118">
        <v>3</v>
      </c>
      <c r="AH118">
        <v>0.45600000000000129</v>
      </c>
      <c r="AI118">
        <v>1.7803030303030303E-2</v>
      </c>
    </row>
    <row r="119" spans="1:35">
      <c r="A119">
        <v>0.12000000000000011</v>
      </c>
      <c r="B119">
        <v>5.166666666666667</v>
      </c>
      <c r="D119" s="22">
        <v>0.3360000000000003</v>
      </c>
      <c r="E119">
        <v>2.5</v>
      </c>
      <c r="AE119">
        <v>0.45199999999999996</v>
      </c>
      <c r="AF119">
        <v>3</v>
      </c>
      <c r="AH119">
        <v>0.46000000000000085</v>
      </c>
      <c r="AI119">
        <v>1.893939393939394E-2</v>
      </c>
    </row>
    <row r="120" spans="1:35">
      <c r="A120">
        <v>0.1160000000000001</v>
      </c>
      <c r="B120">
        <v>5.5</v>
      </c>
      <c r="D120" s="22">
        <v>0.33999999999999986</v>
      </c>
      <c r="E120">
        <v>2.6666669999999999</v>
      </c>
      <c r="AE120">
        <v>0.45599999999999952</v>
      </c>
      <c r="AF120">
        <v>3</v>
      </c>
      <c r="AH120">
        <v>0.46400000000000041</v>
      </c>
      <c r="AI120">
        <v>2.0075757575757577E-2</v>
      </c>
    </row>
    <row r="121" spans="1:35">
      <c r="A121">
        <v>0.1120000000000001</v>
      </c>
      <c r="B121">
        <v>5.666666666666667</v>
      </c>
      <c r="D121" s="22">
        <v>0.34400000000000031</v>
      </c>
      <c r="E121">
        <v>2.6666669999999999</v>
      </c>
      <c r="AE121">
        <v>0.45999999999999996</v>
      </c>
      <c r="AF121">
        <v>2.8666666666666667</v>
      </c>
      <c r="AH121">
        <v>0.46799999999999997</v>
      </c>
      <c r="AI121">
        <v>2.1590909090909095E-2</v>
      </c>
    </row>
    <row r="122" spans="1:35">
      <c r="A122">
        <v>0.1080000000000001</v>
      </c>
      <c r="B122">
        <v>5.833333333333333</v>
      </c>
      <c r="D122" s="22">
        <v>0.34799999999999986</v>
      </c>
      <c r="E122">
        <v>2.5</v>
      </c>
      <c r="AE122">
        <v>0.46399999999999952</v>
      </c>
      <c r="AF122">
        <v>2.9333333333333336</v>
      </c>
      <c r="AH122">
        <v>0.47200000000000131</v>
      </c>
      <c r="AI122">
        <v>2.2727272727272731E-2</v>
      </c>
    </row>
    <row r="123" spans="1:35">
      <c r="A123">
        <v>0.10400000000000009</v>
      </c>
      <c r="B123">
        <v>5.833333333333333</v>
      </c>
      <c r="D123" s="22">
        <v>0.35200000000000031</v>
      </c>
      <c r="E123">
        <v>2.3333330000000001</v>
      </c>
      <c r="AE123">
        <v>0.46799999999999997</v>
      </c>
      <c r="AF123">
        <v>2.8000000000000003</v>
      </c>
      <c r="AH123">
        <v>0.47600000000000087</v>
      </c>
      <c r="AI123">
        <v>2.3863636363636365E-2</v>
      </c>
    </row>
    <row r="124" spans="1:35">
      <c r="A124">
        <v>0.10000000000000009</v>
      </c>
      <c r="B124">
        <v>5.5</v>
      </c>
      <c r="D124" s="22">
        <v>0.35599999999999987</v>
      </c>
      <c r="E124">
        <v>2.3333330000000001</v>
      </c>
      <c r="AE124">
        <v>0.47199999999999953</v>
      </c>
      <c r="AF124">
        <v>2.6666666666666665</v>
      </c>
      <c r="AH124">
        <v>0.48000000000000043</v>
      </c>
      <c r="AI124">
        <v>2.5000000000000001E-2</v>
      </c>
    </row>
    <row r="125" spans="1:35">
      <c r="A125">
        <v>9.6000000000000085E-2</v>
      </c>
      <c r="B125">
        <v>5.833333333333333</v>
      </c>
      <c r="D125" s="22">
        <v>0.36000000000000032</v>
      </c>
      <c r="E125">
        <v>2.5</v>
      </c>
      <c r="AE125">
        <v>0.47599999999999998</v>
      </c>
      <c r="AF125">
        <v>2.5333333333333337</v>
      </c>
      <c r="AH125">
        <v>0.48399999999999999</v>
      </c>
      <c r="AI125">
        <v>2.462121212121212E-2</v>
      </c>
    </row>
    <row r="126" spans="1:35">
      <c r="A126">
        <v>9.2000000000000082E-2</v>
      </c>
      <c r="B126">
        <v>6.333333333333333</v>
      </c>
      <c r="D126" s="22">
        <v>0.36399999999999988</v>
      </c>
      <c r="E126">
        <v>2.5</v>
      </c>
      <c r="AE126">
        <v>0.47999999999999954</v>
      </c>
      <c r="AF126">
        <v>2.3000000000000003</v>
      </c>
      <c r="AH126">
        <v>0.48800000000000132</v>
      </c>
      <c r="AI126">
        <v>2.4242424242424246E-2</v>
      </c>
    </row>
    <row r="127" spans="1:35">
      <c r="A127">
        <v>8.8000000000000078E-2</v>
      </c>
      <c r="B127">
        <v>7</v>
      </c>
      <c r="D127" s="22">
        <v>0.36800000000000033</v>
      </c>
      <c r="E127">
        <v>2.5</v>
      </c>
      <c r="AE127">
        <v>0.48399999999999999</v>
      </c>
      <c r="AF127">
        <v>2.1999999999999997</v>
      </c>
      <c r="AH127">
        <v>0.49200000000000088</v>
      </c>
      <c r="AI127">
        <v>2.2727272727272731E-2</v>
      </c>
    </row>
    <row r="128" spans="1:35">
      <c r="A128">
        <v>8.4000000000000075E-2</v>
      </c>
      <c r="B128">
        <v>7.333333333333333</v>
      </c>
      <c r="D128" s="22">
        <v>0.37199999999999989</v>
      </c>
      <c r="E128">
        <v>2.6666669999999999</v>
      </c>
      <c r="AE128">
        <v>0.48799999999999955</v>
      </c>
      <c r="AF128">
        <v>2.1</v>
      </c>
      <c r="AH128">
        <v>0.49600000000000044</v>
      </c>
      <c r="AI128">
        <v>2.1212121212121213E-2</v>
      </c>
    </row>
    <row r="129" spans="1:35">
      <c r="A129">
        <v>8.0000000000000071E-2</v>
      </c>
      <c r="B129">
        <v>7</v>
      </c>
      <c r="D129" s="22">
        <v>0.37600000000000033</v>
      </c>
      <c r="E129">
        <v>2.6666669999999999</v>
      </c>
      <c r="AE129">
        <v>0.49199999999999999</v>
      </c>
      <c r="AF129">
        <v>3.0333333333333332</v>
      </c>
      <c r="AH129">
        <v>0.5</v>
      </c>
      <c r="AI129">
        <v>1.7803030303030303E-2</v>
      </c>
    </row>
    <row r="130" spans="1:35">
      <c r="A130">
        <v>7.6000000000000068E-2</v>
      </c>
      <c r="B130">
        <v>7.333333333333333</v>
      </c>
      <c r="D130" s="22">
        <v>0.37999999999999989</v>
      </c>
      <c r="E130">
        <v>2.8333330000000001</v>
      </c>
      <c r="AE130">
        <v>0.49599999999999955</v>
      </c>
      <c r="AF130">
        <v>2.6333333333333333</v>
      </c>
      <c r="AH130">
        <v>0.50400000000000134</v>
      </c>
      <c r="AI130">
        <v>1.4393939393939393E-2</v>
      </c>
    </row>
    <row r="131" spans="1:35">
      <c r="A131">
        <v>7.2000000000000064E-2</v>
      </c>
      <c r="B131">
        <v>7.333333333333333</v>
      </c>
      <c r="D131" s="22">
        <v>0.38400000000000034</v>
      </c>
      <c r="E131">
        <v>2.8333330000000001</v>
      </c>
      <c r="AE131">
        <v>0.5</v>
      </c>
      <c r="AF131">
        <v>2.2333333333333329</v>
      </c>
      <c r="AH131">
        <v>0.5080000000000009</v>
      </c>
      <c r="AI131">
        <v>1.2500000000000001E-2</v>
      </c>
    </row>
    <row r="132" spans="1:35">
      <c r="A132">
        <v>6.800000000000006E-2</v>
      </c>
      <c r="B132">
        <v>7.166666666666667</v>
      </c>
      <c r="D132" s="22">
        <v>0.3879999999999999</v>
      </c>
      <c r="E132">
        <v>2.6666669999999999</v>
      </c>
      <c r="AE132">
        <v>0.50399999999999956</v>
      </c>
      <c r="AF132">
        <v>1.9333333333333333</v>
      </c>
      <c r="AH132">
        <v>0.51200000000000045</v>
      </c>
      <c r="AI132">
        <v>1.0606060606060607E-2</v>
      </c>
    </row>
    <row r="133" spans="1:35">
      <c r="A133">
        <v>6.4000000000000057E-2</v>
      </c>
      <c r="B133">
        <v>6.833333333333333</v>
      </c>
      <c r="D133" s="22">
        <v>0.39200000000000035</v>
      </c>
      <c r="E133">
        <v>2.3333330000000001</v>
      </c>
      <c r="AE133">
        <v>0.50800000000000001</v>
      </c>
      <c r="AF133">
        <v>1.9666666666666668</v>
      </c>
      <c r="AH133">
        <v>0.51600000000000001</v>
      </c>
      <c r="AI133">
        <v>1.0227272727272727E-2</v>
      </c>
    </row>
    <row r="134" spans="1:35">
      <c r="A134">
        <v>6.0000000000000053E-2</v>
      </c>
      <c r="B134">
        <v>6.333333333333333</v>
      </c>
      <c r="D134" s="22">
        <v>0.39599999999999991</v>
      </c>
      <c r="E134">
        <v>2</v>
      </c>
      <c r="AE134">
        <v>0.51199999999999957</v>
      </c>
      <c r="AF134">
        <v>2</v>
      </c>
      <c r="AH134">
        <v>0.52000000000000135</v>
      </c>
      <c r="AI134">
        <v>9.8484848484848477E-3</v>
      </c>
    </row>
    <row r="135" spans="1:35">
      <c r="A135">
        <v>5.600000000000005E-2</v>
      </c>
      <c r="B135">
        <v>6.333333333333333</v>
      </c>
      <c r="D135" s="22">
        <v>0.40000000000000036</v>
      </c>
      <c r="E135">
        <v>2.1666669999999999</v>
      </c>
      <c r="AE135">
        <v>0.51600000000000001</v>
      </c>
      <c r="AF135">
        <v>1</v>
      </c>
      <c r="AH135">
        <v>0.52400000000000091</v>
      </c>
      <c r="AI135">
        <v>1.1363636363636364E-2</v>
      </c>
    </row>
    <row r="136" spans="1:35">
      <c r="A136">
        <v>5.2000000000000046E-2</v>
      </c>
      <c r="B136">
        <v>6.166666666666667</v>
      </c>
      <c r="D136" s="22">
        <v>0.40399999999999991</v>
      </c>
      <c r="E136">
        <v>2.1666669999999999</v>
      </c>
      <c r="AE136">
        <v>0.51999999999999957</v>
      </c>
      <c r="AF136">
        <v>2</v>
      </c>
      <c r="AH136">
        <v>0.52800000000000047</v>
      </c>
      <c r="AI136">
        <v>1.2878787878787878E-2</v>
      </c>
    </row>
    <row r="137" spans="1:35">
      <c r="A137">
        <v>4.8000000000000043E-2</v>
      </c>
      <c r="B137">
        <v>6</v>
      </c>
      <c r="D137" s="22">
        <v>0.40800000000000036</v>
      </c>
      <c r="E137">
        <v>2</v>
      </c>
      <c r="AE137">
        <v>0.52400000000000002</v>
      </c>
      <c r="AF137">
        <v>2.3333333333333335</v>
      </c>
      <c r="AH137">
        <v>0.53200000000000003</v>
      </c>
      <c r="AI137">
        <v>1.4393939393939393E-2</v>
      </c>
    </row>
    <row r="138" spans="1:35">
      <c r="A138">
        <v>4.4000000000000483E-2</v>
      </c>
      <c r="B138">
        <v>5.833333333333333</v>
      </c>
      <c r="D138" s="22">
        <v>0.41199999999999992</v>
      </c>
      <c r="E138">
        <v>2</v>
      </c>
      <c r="AE138">
        <v>0.52799999999999958</v>
      </c>
      <c r="AF138">
        <v>2.6666666666666665</v>
      </c>
      <c r="AH138">
        <v>0.53600000000000136</v>
      </c>
      <c r="AI138">
        <v>1.5909090909090907E-2</v>
      </c>
    </row>
    <row r="139" spans="1:35">
      <c r="A139">
        <v>4.0000000000000036E-2</v>
      </c>
      <c r="B139">
        <v>5.5</v>
      </c>
      <c r="D139" s="22">
        <v>0.41600000000000037</v>
      </c>
      <c r="E139">
        <v>2</v>
      </c>
      <c r="AE139">
        <v>0.53200000000000003</v>
      </c>
      <c r="AF139">
        <v>2.6666666666666665</v>
      </c>
      <c r="AH139">
        <v>0.54000000000000092</v>
      </c>
      <c r="AI139">
        <v>1.5909090909090907E-2</v>
      </c>
    </row>
    <row r="140" spans="1:35">
      <c r="A140">
        <v>3.6000000000000476E-2</v>
      </c>
      <c r="B140">
        <v>5.5</v>
      </c>
      <c r="D140" s="22">
        <v>0.41999999999999993</v>
      </c>
      <c r="E140">
        <v>2.3333330000000001</v>
      </c>
      <c r="AE140">
        <v>0.53599999999999959</v>
      </c>
      <c r="AF140">
        <v>2.6666666666666665</v>
      </c>
      <c r="AH140">
        <v>0.54400000000000048</v>
      </c>
      <c r="AI140">
        <v>1.5909090909090907E-2</v>
      </c>
    </row>
    <row r="141" spans="1:35">
      <c r="A141">
        <v>3.2000000000000028E-2</v>
      </c>
      <c r="B141">
        <v>5.5</v>
      </c>
      <c r="D141" s="22">
        <v>0.42400000000000038</v>
      </c>
      <c r="E141">
        <v>2.3333330000000001</v>
      </c>
      <c r="AE141">
        <v>0.54</v>
      </c>
      <c r="AF141">
        <v>2.6666666666666665</v>
      </c>
      <c r="AH141">
        <v>0.54800000000000004</v>
      </c>
      <c r="AI141">
        <v>1.5909090909090907E-2</v>
      </c>
    </row>
    <row r="142" spans="1:35">
      <c r="A142">
        <v>2.8000000000000469E-2</v>
      </c>
      <c r="B142">
        <v>5.166666666666667</v>
      </c>
      <c r="D142" s="22">
        <v>0.42799999999999994</v>
      </c>
      <c r="E142">
        <v>2</v>
      </c>
      <c r="AE142">
        <v>0.54399999999999959</v>
      </c>
      <c r="AF142">
        <v>2</v>
      </c>
      <c r="AH142">
        <v>0.55200000000000138</v>
      </c>
      <c r="AI142">
        <v>1.5909090909090907E-2</v>
      </c>
    </row>
    <row r="143" spans="1:35">
      <c r="A143">
        <v>2.4000000000000021E-2</v>
      </c>
      <c r="B143">
        <v>3.6666666666666665</v>
      </c>
      <c r="D143" s="22">
        <v>0.43200000000000038</v>
      </c>
      <c r="E143">
        <v>2</v>
      </c>
      <c r="AE143">
        <v>0.54800000000000004</v>
      </c>
      <c r="AF143">
        <v>2</v>
      </c>
      <c r="AH143">
        <v>0.55600000000000094</v>
      </c>
      <c r="AI143">
        <v>1.5909090909090907E-2</v>
      </c>
    </row>
    <row r="144" spans="1:35">
      <c r="A144">
        <v>2.0000000000000462E-2</v>
      </c>
      <c r="B144">
        <v>2.5</v>
      </c>
      <c r="D144" s="22">
        <v>0.43599999999999994</v>
      </c>
      <c r="E144">
        <v>1.8333330000000001</v>
      </c>
      <c r="AE144">
        <v>0.5519999999999996</v>
      </c>
      <c r="AF144">
        <v>2.3333333333333335</v>
      </c>
      <c r="AH144">
        <v>0.5600000000000005</v>
      </c>
      <c r="AI144">
        <v>1.5909090909090907E-2</v>
      </c>
    </row>
    <row r="145" spans="1:35">
      <c r="A145">
        <v>1.6000000000000014E-2</v>
      </c>
      <c r="B145">
        <v>1.5</v>
      </c>
      <c r="D145" s="22">
        <v>0.44000000000000039</v>
      </c>
      <c r="E145">
        <v>2</v>
      </c>
      <c r="AE145">
        <v>0.55600000000000005</v>
      </c>
      <c r="AF145">
        <v>2.3333333333333335</v>
      </c>
      <c r="AH145">
        <v>0.56400000000000006</v>
      </c>
      <c r="AI145">
        <v>1.5909090909090907E-2</v>
      </c>
    </row>
    <row r="146" spans="1:35">
      <c r="A146">
        <v>1.2000000000000455E-2</v>
      </c>
      <c r="B146">
        <v>0.66666666666666663</v>
      </c>
      <c r="D146" s="22">
        <v>0.44399999999999995</v>
      </c>
      <c r="E146">
        <v>2</v>
      </c>
      <c r="AE146">
        <v>0.55999999999999961</v>
      </c>
      <c r="AF146">
        <v>2.3333333333333335</v>
      </c>
      <c r="AH146">
        <v>0.56800000000000139</v>
      </c>
      <c r="AI146">
        <v>1.5909090909090907E-2</v>
      </c>
    </row>
    <row r="147" spans="1:35">
      <c r="A147">
        <v>8.0000000000000071E-3</v>
      </c>
      <c r="B147">
        <v>0</v>
      </c>
      <c r="D147" s="22">
        <v>0.4480000000000004</v>
      </c>
      <c r="E147">
        <v>1.8333330000000001</v>
      </c>
      <c r="AE147">
        <v>0.56400000000000006</v>
      </c>
      <c r="AF147">
        <v>2.3333333333333335</v>
      </c>
      <c r="AH147">
        <v>0.57200000000000095</v>
      </c>
      <c r="AI147">
        <v>1.5909090909090907E-2</v>
      </c>
    </row>
    <row r="148" spans="1:35">
      <c r="A148">
        <v>4.0000000000004476E-3</v>
      </c>
      <c r="B148">
        <v>-0.5</v>
      </c>
      <c r="D148" s="22">
        <v>0.45199999999999996</v>
      </c>
      <c r="E148">
        <v>1.8333330000000001</v>
      </c>
      <c r="AE148">
        <v>0.56799999999999962</v>
      </c>
      <c r="AF148">
        <v>2.3333333333333335</v>
      </c>
      <c r="AH148">
        <v>0.57600000000000051</v>
      </c>
      <c r="AI148">
        <v>1.6666666666666666E-2</v>
      </c>
    </row>
    <row r="149" spans="1:35">
      <c r="A149">
        <v>0</v>
      </c>
      <c r="B149">
        <v>0</v>
      </c>
      <c r="D149" s="22">
        <v>0.45600000000000041</v>
      </c>
      <c r="E149">
        <v>1.8333330000000001</v>
      </c>
      <c r="AE149">
        <v>0.57200000000000006</v>
      </c>
      <c r="AF149">
        <v>2.3333333333333335</v>
      </c>
      <c r="AH149">
        <v>0.58000000000000007</v>
      </c>
      <c r="AI149">
        <v>1.7424242424242425E-2</v>
      </c>
    </row>
    <row r="150" spans="1:35">
      <c r="D150" s="22">
        <v>0.45999999999999996</v>
      </c>
      <c r="E150">
        <v>2</v>
      </c>
      <c r="AE150">
        <v>0.57599999999999962</v>
      </c>
      <c r="AF150">
        <v>2</v>
      </c>
      <c r="AH150">
        <v>0.58400000000000141</v>
      </c>
      <c r="AI150">
        <v>1.4772727272727276E-2</v>
      </c>
    </row>
    <row r="151" spans="1:35">
      <c r="D151" s="22">
        <v>0.46400000000000041</v>
      </c>
      <c r="E151">
        <v>2.1666669999999999</v>
      </c>
      <c r="AE151">
        <v>0.58000000000000007</v>
      </c>
      <c r="AF151">
        <v>2</v>
      </c>
      <c r="AH151">
        <v>0.58800000000000097</v>
      </c>
      <c r="AI151">
        <v>1.2121212121212123E-2</v>
      </c>
    </row>
    <row r="152" spans="1:35">
      <c r="D152" s="22">
        <v>0.46799999999999997</v>
      </c>
      <c r="E152">
        <v>1.8333330000000001</v>
      </c>
      <c r="AE152">
        <v>0.58399999999999963</v>
      </c>
      <c r="AF152">
        <v>2</v>
      </c>
      <c r="AH152">
        <v>0.59200000000000053</v>
      </c>
      <c r="AI152">
        <v>9.46969696969697E-3</v>
      </c>
    </row>
    <row r="153" spans="1:35">
      <c r="D153" s="22">
        <v>0.47200000000000042</v>
      </c>
      <c r="E153">
        <v>1.8333330000000001</v>
      </c>
      <c r="AE153">
        <v>0.58800000000000008</v>
      </c>
      <c r="AF153">
        <v>2</v>
      </c>
      <c r="AH153">
        <v>0.59600000000000009</v>
      </c>
      <c r="AI153">
        <v>6.8181818181818187E-3</v>
      </c>
    </row>
    <row r="154" spans="1:35">
      <c r="D154" s="22">
        <v>0.47599999999999998</v>
      </c>
      <c r="E154">
        <v>1.8333330000000001</v>
      </c>
      <c r="AE154">
        <v>0.59199999999999964</v>
      </c>
      <c r="AF154">
        <v>0.66666666666666663</v>
      </c>
      <c r="AH154">
        <v>0.60000000000000142</v>
      </c>
      <c r="AI154">
        <v>3.4090909090909094E-3</v>
      </c>
    </row>
    <row r="155" spans="1:35">
      <c r="D155" s="22">
        <v>0.48000000000000043</v>
      </c>
      <c r="E155">
        <v>1.8333330000000001</v>
      </c>
      <c r="AE155">
        <v>0.59600000000000009</v>
      </c>
      <c r="AF155">
        <v>-0.66666666666666663</v>
      </c>
      <c r="AH155">
        <v>0.60400000000000098</v>
      </c>
      <c r="AI155">
        <v>0</v>
      </c>
    </row>
    <row r="156" spans="1:35">
      <c r="D156" s="22">
        <v>0.48399999999999999</v>
      </c>
      <c r="E156">
        <v>1.8333330000000001</v>
      </c>
      <c r="AE156">
        <v>0.59999999999999964</v>
      </c>
      <c r="AF156">
        <v>-1</v>
      </c>
    </row>
    <row r="157" spans="1:35">
      <c r="D157" s="22">
        <v>0.48800000000000043</v>
      </c>
      <c r="E157">
        <v>1.5</v>
      </c>
    </row>
    <row r="158" spans="1:35">
      <c r="D158" s="22">
        <v>0.49199999999999999</v>
      </c>
      <c r="E158">
        <v>1.5</v>
      </c>
    </row>
    <row r="159" spans="1:35">
      <c r="D159" s="22">
        <v>0.49600000000000044</v>
      </c>
      <c r="E159">
        <v>1.3333330000000001</v>
      </c>
    </row>
    <row r="160" spans="1:35">
      <c r="D160" s="22">
        <v>0.5</v>
      </c>
      <c r="E160">
        <v>1.5</v>
      </c>
    </row>
    <row r="161" spans="4:5">
      <c r="D161" s="22">
        <v>0.50400000000000045</v>
      </c>
      <c r="E161">
        <v>1.5</v>
      </c>
    </row>
    <row r="162" spans="4:5">
      <c r="D162" s="22">
        <v>0.50800000000000001</v>
      </c>
      <c r="E162">
        <v>1.3333330000000001</v>
      </c>
    </row>
    <row r="163" spans="4:5">
      <c r="D163" s="22">
        <v>0.51200000000000045</v>
      </c>
      <c r="E163">
        <v>1.3333330000000001</v>
      </c>
    </row>
    <row r="164" spans="4:5">
      <c r="D164" s="22">
        <v>0.51600000000000001</v>
      </c>
      <c r="E164">
        <v>1.1666669999999999</v>
      </c>
    </row>
    <row r="165" spans="4:5">
      <c r="D165" s="22">
        <v>0.52000000000000046</v>
      </c>
      <c r="E165">
        <v>1.1666669999999999</v>
      </c>
    </row>
    <row r="166" spans="4:5">
      <c r="D166" s="22">
        <v>0.52400000000000002</v>
      </c>
      <c r="E166">
        <v>1</v>
      </c>
    </row>
    <row r="167" spans="4:5">
      <c r="D167" s="22">
        <v>0.52800000000000047</v>
      </c>
      <c r="E167">
        <v>0.83333299999999999</v>
      </c>
    </row>
    <row r="168" spans="4:5">
      <c r="D168" s="22">
        <v>0.53200000000000003</v>
      </c>
      <c r="E168">
        <v>1</v>
      </c>
    </row>
    <row r="169" spans="4:5">
      <c r="D169" s="22">
        <v>0.53600000000000048</v>
      </c>
      <c r="E169">
        <v>1</v>
      </c>
    </row>
    <row r="170" spans="4:5">
      <c r="D170" s="22">
        <v>0.54</v>
      </c>
      <c r="E170">
        <v>1</v>
      </c>
    </row>
    <row r="171" spans="4:5">
      <c r="D171" s="22">
        <v>0.54400000000000048</v>
      </c>
      <c r="E171">
        <v>1</v>
      </c>
    </row>
    <row r="172" spans="4:5">
      <c r="D172" s="22">
        <v>0.54800000000000004</v>
      </c>
      <c r="E172">
        <v>1</v>
      </c>
    </row>
    <row r="173" spans="4:5">
      <c r="D173" s="22">
        <v>0.55200000000000049</v>
      </c>
      <c r="E173">
        <v>1</v>
      </c>
    </row>
    <row r="174" spans="4:5">
      <c r="D174" s="22">
        <v>0.55600000000000005</v>
      </c>
      <c r="E174">
        <v>1</v>
      </c>
    </row>
    <row r="175" spans="4:5">
      <c r="D175" s="22">
        <v>0.5600000000000005</v>
      </c>
      <c r="E175">
        <v>1</v>
      </c>
    </row>
    <row r="176" spans="4:5">
      <c r="D176" s="22">
        <v>0.56400000000000006</v>
      </c>
      <c r="E176">
        <v>1.3333330000000001</v>
      </c>
    </row>
    <row r="177" spans="4:5">
      <c r="D177" s="22">
        <v>0.5680000000000005</v>
      </c>
      <c r="E177">
        <v>1.3333330000000001</v>
      </c>
    </row>
    <row r="178" spans="4:5">
      <c r="D178" s="22">
        <v>0.57200000000000006</v>
      </c>
      <c r="E178">
        <v>1.1666669999999999</v>
      </c>
    </row>
    <row r="179" spans="4:5">
      <c r="D179" s="22">
        <v>0.57600000000000051</v>
      </c>
      <c r="E179">
        <v>1.1666669999999999</v>
      </c>
    </row>
    <row r="180" spans="4:5">
      <c r="D180" s="22">
        <v>0.58000000000000007</v>
      </c>
      <c r="E180">
        <v>1.1666669999999999</v>
      </c>
    </row>
    <row r="181" spans="4:5">
      <c r="D181" s="22">
        <v>0.58400000000000052</v>
      </c>
      <c r="E181">
        <v>1.3333330000000001</v>
      </c>
    </row>
    <row r="182" spans="4:5">
      <c r="D182" s="22">
        <v>0.58800000000000008</v>
      </c>
      <c r="E182">
        <v>1.1666669999999999</v>
      </c>
    </row>
    <row r="183" spans="4:5">
      <c r="D183" s="22">
        <v>0.59200000000000053</v>
      </c>
      <c r="E183">
        <v>0.83333299999999999</v>
      </c>
    </row>
    <row r="184" spans="4:5">
      <c r="D184" s="22">
        <v>0.59600000000000009</v>
      </c>
      <c r="E184">
        <v>0.83333299999999999</v>
      </c>
    </row>
    <row r="185" spans="4:5">
      <c r="D185" s="22">
        <v>0.60000000000000053</v>
      </c>
      <c r="E185">
        <v>0.83333299999999999</v>
      </c>
    </row>
    <row r="186" spans="4:5">
      <c r="D186" s="22">
        <v>0.60400000000000009</v>
      </c>
      <c r="E186">
        <v>0.66666700000000001</v>
      </c>
    </row>
    <row r="187" spans="4:5">
      <c r="D187" s="22">
        <v>0.60800000000000054</v>
      </c>
      <c r="E187">
        <v>0.33333299999999999</v>
      </c>
    </row>
    <row r="188" spans="4:5">
      <c r="D188" s="22">
        <v>0.6120000000000001</v>
      </c>
      <c r="E188">
        <v>0</v>
      </c>
    </row>
    <row r="189" spans="4:5">
      <c r="D189" s="22">
        <v>0.61600000000000055</v>
      </c>
      <c r="E189">
        <v>0.16666700000000001</v>
      </c>
    </row>
    <row r="190" spans="4:5">
      <c r="D190" s="22">
        <v>0.62000000000000011</v>
      </c>
      <c r="E190">
        <v>0.16666700000000001</v>
      </c>
    </row>
    <row r="191" spans="4:5">
      <c r="D191" s="22">
        <v>0.62400000000000055</v>
      </c>
      <c r="E191">
        <v>0.33333299999999999</v>
      </c>
    </row>
    <row r="192" spans="4:5">
      <c r="D192" s="22">
        <v>0.62800000000000011</v>
      </c>
      <c r="E192">
        <v>0.16666700000000001</v>
      </c>
    </row>
    <row r="193" spans="4:5">
      <c r="D193" s="22">
        <v>0.63200000000000056</v>
      </c>
      <c r="E193">
        <v>0.16666700000000001</v>
      </c>
    </row>
    <row r="194" spans="4:5">
      <c r="D194" s="22">
        <v>0.63600000000000012</v>
      </c>
      <c r="E194">
        <v>0.33333299999999999</v>
      </c>
    </row>
    <row r="195" spans="4:5">
      <c r="D195" s="22">
        <v>0.64000000000000057</v>
      </c>
      <c r="E195">
        <v>0.33333299999999999</v>
      </c>
    </row>
    <row r="196" spans="4:5">
      <c r="D196" s="22">
        <v>0.64400000000000013</v>
      </c>
      <c r="E196">
        <v>0.33333299999999999</v>
      </c>
    </row>
    <row r="197" spans="4:5">
      <c r="D197" s="22">
        <v>0.64800000000000058</v>
      </c>
      <c r="E197">
        <v>0</v>
      </c>
    </row>
    <row r="198" spans="4:5">
      <c r="D198" s="22">
        <v>0.65200000000000014</v>
      </c>
      <c r="E198">
        <v>-0.33333000000000002</v>
      </c>
    </row>
    <row r="199" spans="4:5">
      <c r="D199" s="22">
        <v>0.65600000000000058</v>
      </c>
      <c r="E199">
        <v>-0.5</v>
      </c>
    </row>
    <row r="200" spans="4:5">
      <c r="D200" s="22">
        <v>0.66000000000000014</v>
      </c>
      <c r="E200">
        <v>-0.5</v>
      </c>
    </row>
    <row r="201" spans="4:5">
      <c r="D201" s="22">
        <v>0.66400000000000059</v>
      </c>
      <c r="E201">
        <v>-0.33333000000000002</v>
      </c>
    </row>
    <row r="202" spans="4:5">
      <c r="D202" s="22">
        <v>0.66800000000000015</v>
      </c>
      <c r="E202">
        <v>-0.33333000000000002</v>
      </c>
    </row>
    <row r="203" spans="4:5">
      <c r="D203" s="22">
        <v>0.6720000000000006</v>
      </c>
      <c r="E203">
        <v>-0.66666999999999998</v>
      </c>
    </row>
    <row r="204" spans="4:5">
      <c r="D204" s="22">
        <v>0.67600000000000016</v>
      </c>
      <c r="E204">
        <v>-0.5</v>
      </c>
    </row>
    <row r="205" spans="4:5">
      <c r="D205" s="22">
        <v>0.6800000000000006</v>
      </c>
      <c r="E205">
        <v>-0.5</v>
      </c>
    </row>
    <row r="206" spans="4:5">
      <c r="D206" s="22">
        <v>0.68400000000000016</v>
      </c>
      <c r="E206">
        <v>-0.66666999999999998</v>
      </c>
    </row>
    <row r="207" spans="4:5">
      <c r="D207" s="22">
        <v>0.68800000000000061</v>
      </c>
      <c r="E207">
        <v>-1.1666700000000001</v>
      </c>
    </row>
    <row r="208" spans="4:5">
      <c r="D208" s="22">
        <v>0.69200000000000017</v>
      </c>
      <c r="E208">
        <v>-1.6666700000000001</v>
      </c>
    </row>
    <row r="209" spans="4:5">
      <c r="D209" s="22">
        <v>0.69600000000000062</v>
      </c>
      <c r="E209">
        <v>-1.6666700000000001</v>
      </c>
    </row>
    <row r="210" spans="4:5">
      <c r="D210" s="22">
        <v>0.70000000000000018</v>
      </c>
      <c r="E210">
        <v>-2</v>
      </c>
    </row>
    <row r="211" spans="4:5">
      <c r="D211" s="22">
        <v>0.70400000000000063</v>
      </c>
      <c r="E211">
        <v>-2.3333300000000001</v>
      </c>
    </row>
    <row r="212" spans="4:5">
      <c r="D212" s="22">
        <v>0.70800000000000018</v>
      </c>
      <c r="E212">
        <v>-2.8333300000000001</v>
      </c>
    </row>
    <row r="213" spans="4:5">
      <c r="D213" s="22">
        <v>0.71200000000000063</v>
      </c>
      <c r="E213">
        <v>-3.5</v>
      </c>
    </row>
    <row r="214" spans="4:5">
      <c r="D214" s="22">
        <v>0.71600000000000019</v>
      </c>
      <c r="E214">
        <v>-4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23"/>
  <sheetViews>
    <sheetView topLeftCell="A15" workbookViewId="0">
      <selection activeCell="M33" sqref="M33:M36"/>
    </sheetView>
  </sheetViews>
  <sheetFormatPr baseColWidth="10" defaultColWidth="8.83203125" defaultRowHeight="13" x14ac:dyDescent="0"/>
  <cols>
    <col min="1" max="2" width="12" style="43" customWidth="1"/>
    <col min="3" max="3" width="13.33203125" style="43" customWidth="1"/>
    <col min="4" max="4" width="27.6640625" style="43" customWidth="1"/>
    <col min="5" max="5" width="18.33203125" style="43" customWidth="1"/>
    <col min="6" max="6" width="27.83203125" style="43" customWidth="1"/>
    <col min="7" max="7" width="46.5" style="43" customWidth="1"/>
    <col min="8" max="8" width="37.6640625" style="43" customWidth="1"/>
    <col min="9" max="9" width="18.1640625" style="43" customWidth="1"/>
    <col min="10" max="10" width="18.33203125" style="43" customWidth="1"/>
    <col min="11" max="11" width="20.5" style="43" customWidth="1"/>
    <col min="12" max="12" width="21.6640625" style="43" customWidth="1"/>
    <col min="13" max="13" width="33.5" style="43" customWidth="1"/>
    <col min="14" max="14" width="47.5" style="43" customWidth="1"/>
    <col min="15" max="15" width="25.33203125" style="43" customWidth="1"/>
    <col min="16" max="16" width="29.83203125" style="43" customWidth="1"/>
    <col min="17" max="18" width="35.5" style="50" customWidth="1"/>
    <col min="19" max="21" width="8.83203125" style="50"/>
    <col min="22" max="16384" width="8.83203125" style="43"/>
  </cols>
  <sheetData>
    <row r="3" spans="3:7" s="43" customFormat="1">
      <c r="C3" s="42" t="s">
        <v>41</v>
      </c>
      <c r="D3" s="82" t="s">
        <v>42</v>
      </c>
      <c r="E3" s="82"/>
      <c r="F3" s="82"/>
      <c r="G3" s="42" t="s">
        <v>43</v>
      </c>
    </row>
    <row r="4" spans="3:7" s="43" customFormat="1" ht="14">
      <c r="C4" s="42"/>
      <c r="D4" s="42" t="s">
        <v>44</v>
      </c>
      <c r="E4" s="42" t="s">
        <v>45</v>
      </c>
      <c r="F4" s="42" t="s">
        <v>46</v>
      </c>
      <c r="G4" s="42"/>
    </row>
    <row r="5" spans="3:7" s="43" customFormat="1">
      <c r="C5" s="42" t="str">
        <f>"0"</f>
        <v>0</v>
      </c>
      <c r="D5" s="42">
        <v>39.799999999999997</v>
      </c>
      <c r="E5" s="42"/>
      <c r="F5" s="42"/>
      <c r="G5" s="42">
        <v>1.2</v>
      </c>
    </row>
    <row r="6" spans="3:7" s="43" customFormat="1">
      <c r="C6" s="42" t="str">
        <f>"0.05"</f>
        <v>0.05</v>
      </c>
      <c r="D6" s="42"/>
      <c r="E6" s="42">
        <f>40.4</f>
        <v>40.4</v>
      </c>
      <c r="F6" s="42"/>
      <c r="G6" s="42">
        <f>0.820782682</f>
        <v>0.82078268200000004</v>
      </c>
    </row>
    <row r="7" spans="3:7" s="43" customFormat="1">
      <c r="C7" s="42" t="str">
        <f>"0.1"</f>
        <v>0.1</v>
      </c>
      <c r="D7" s="42"/>
      <c r="E7" s="42">
        <f>42.5333333</f>
        <v>42.533333300000002</v>
      </c>
      <c r="F7" s="42"/>
      <c r="G7" s="42">
        <f>0.990430402</f>
        <v>0.99043040199999999</v>
      </c>
    </row>
    <row r="8" spans="3:7" s="43" customFormat="1">
      <c r="C8" s="42" t="str">
        <f>"0.2"</f>
        <v>0.2</v>
      </c>
      <c r="D8" s="42"/>
      <c r="E8" s="42"/>
      <c r="F8" s="42">
        <f>43.5</f>
        <v>43.5</v>
      </c>
      <c r="G8" s="42">
        <f>1</f>
        <v>1</v>
      </c>
    </row>
    <row r="9" spans="3:7" s="43" customFormat="1">
      <c r="C9" s="42" t="str">
        <f>"0.5"</f>
        <v>0.5</v>
      </c>
      <c r="D9" s="42"/>
      <c r="E9" s="42"/>
      <c r="F9" s="42">
        <f>38</f>
        <v>38</v>
      </c>
      <c r="G9" s="42">
        <f>0.9258201</f>
        <v>0.92582010000000003</v>
      </c>
    </row>
    <row r="28" spans="2:15" s="43" customFormat="1"/>
    <row r="31" spans="2:15" s="44" customFormat="1">
      <c r="B31" s="44" t="s">
        <v>47</v>
      </c>
      <c r="C31" s="44" t="s">
        <v>48</v>
      </c>
      <c r="D31" s="44" t="s">
        <v>49</v>
      </c>
      <c r="E31" s="44" t="s">
        <v>43</v>
      </c>
      <c r="F31" s="44" t="s">
        <v>50</v>
      </c>
      <c r="G31" s="44" t="s">
        <v>51</v>
      </c>
      <c r="H31" s="44" t="s">
        <v>52</v>
      </c>
      <c r="L31" s="44" t="s">
        <v>53</v>
      </c>
      <c r="M31" s="44" t="s">
        <v>54</v>
      </c>
      <c r="N31" s="44" t="s">
        <v>43</v>
      </c>
      <c r="O31" s="44" t="s">
        <v>55</v>
      </c>
    </row>
    <row r="32" spans="2:15" s="45" customFormat="1">
      <c r="C32" s="45">
        <v>0</v>
      </c>
      <c r="D32" s="45">
        <v>171.4370906</v>
      </c>
      <c r="E32" s="45">
        <v>0.87079286199999995</v>
      </c>
      <c r="M32" s="45">
        <v>11.7311882</v>
      </c>
      <c r="N32" s="45">
        <v>0.09</v>
      </c>
    </row>
    <row r="33" spans="2:15" s="45" customFormat="1">
      <c r="B33" s="45">
        <v>2</v>
      </c>
      <c r="C33" s="45">
        <v>41</v>
      </c>
      <c r="D33" s="45">
        <v>185.7289863</v>
      </c>
      <c r="E33" s="45">
        <v>2.6597410570000002</v>
      </c>
      <c r="F33" s="45" t="s">
        <v>50</v>
      </c>
      <c r="G33" s="45">
        <v>216.4903496</v>
      </c>
      <c r="H33" s="45">
        <v>4.3819471759999997</v>
      </c>
      <c r="L33" s="45" t="e">
        <f>#REF!</f>
        <v>#REF!</v>
      </c>
      <c r="M33" s="45">
        <v>11.13937718</v>
      </c>
      <c r="N33" s="45">
        <v>0.159059911</v>
      </c>
    </row>
    <row r="34" spans="2:15" s="45" customFormat="1">
      <c r="B34" s="45">
        <v>2</v>
      </c>
      <c r="C34" s="45">
        <v>83</v>
      </c>
      <c r="D34" s="45">
        <v>234.3163165</v>
      </c>
      <c r="E34" s="45">
        <v>2.6</v>
      </c>
      <c r="G34" s="45">
        <v>270.0519539</v>
      </c>
      <c r="H34" s="45">
        <v>4.3658405589999996</v>
      </c>
      <c r="L34" s="45" t="e">
        <f>#REF!</f>
        <v>#REF!</v>
      </c>
      <c r="M34" s="45">
        <v>8.5241155309999996</v>
      </c>
      <c r="N34" s="45">
        <v>8.0099934999999997E-2</v>
      </c>
    </row>
    <row r="35" spans="2:15" s="45" customFormat="1">
      <c r="B35" s="45">
        <v>2</v>
      </c>
      <c r="C35" s="45">
        <v>166</v>
      </c>
      <c r="D35" s="45">
        <v>251.072914</v>
      </c>
      <c r="E35" s="45">
        <v>1.6738197420000001</v>
      </c>
      <c r="G35" s="45">
        <v>281.75965669999999</v>
      </c>
      <c r="H35" s="45">
        <v>2.55680189</v>
      </c>
      <c r="L35" s="45" t="e">
        <f>#REF!</f>
        <v>#REF!</v>
      </c>
      <c r="M35" s="45">
        <v>6.4950740810000003</v>
      </c>
      <c r="N35" s="45">
        <v>0.48686739499999998</v>
      </c>
    </row>
    <row r="36" spans="2:15" s="45" customFormat="1">
      <c r="B36" s="45">
        <v>2</v>
      </c>
      <c r="C36" s="45">
        <v>250</v>
      </c>
      <c r="D36" s="45">
        <v>262.16022889999999</v>
      </c>
      <c r="E36" s="45">
        <v>2.529198091</v>
      </c>
      <c r="F36" s="46">
        <f>(D36-D32)/D36*100</f>
        <v>34.605988360883671</v>
      </c>
      <c r="G36" s="45">
        <v>295.82712149999998</v>
      </c>
      <c r="H36" s="45">
        <v>2.529198091</v>
      </c>
      <c r="L36" s="45" t="e">
        <f>#REF!</f>
        <v>#REF!</v>
      </c>
      <c r="M36" s="45">
        <v>5.9808216549999997</v>
      </c>
      <c r="N36" s="45">
        <v>0.33587027600000002</v>
      </c>
      <c r="O36" s="45">
        <f>(M33-M36)/M33*100</f>
        <v>46.309191632920367</v>
      </c>
    </row>
    <row r="37" spans="2:15" s="43" customFormat="1">
      <c r="G37" s="47"/>
    </row>
    <row r="38" spans="2:15" s="43" customFormat="1">
      <c r="G38" s="47"/>
    </row>
    <row r="39" spans="2:15" s="43" customFormat="1">
      <c r="C39" s="48"/>
      <c r="G39" s="47"/>
    </row>
    <row r="41" spans="2:15" s="43" customFormat="1">
      <c r="I41" s="49"/>
      <c r="J41" s="49" t="str">
        <f>"T=75"</f>
        <v>T=75</v>
      </c>
      <c r="K41" s="49" t="str">
        <f>"T=70"</f>
        <v>T=70</v>
      </c>
      <c r="L41" s="49"/>
    </row>
    <row r="42" spans="2:15" s="43" customFormat="1">
      <c r="I42" s="49">
        <f>C32</f>
        <v>0</v>
      </c>
      <c r="J42" s="49">
        <v>45</v>
      </c>
      <c r="K42" s="49"/>
      <c r="L42" s="49">
        <v>1</v>
      </c>
    </row>
    <row r="43" spans="2:15" s="43" customFormat="1">
      <c r="I43" s="49">
        <f t="shared" ref="I43:I46" si="0">C33</f>
        <v>41</v>
      </c>
      <c r="J43" s="49">
        <v>45.533333329999998</v>
      </c>
      <c r="K43" s="49"/>
      <c r="L43" s="49">
        <v>1.407463101</v>
      </c>
    </row>
    <row r="44" spans="2:15" s="43" customFormat="1">
      <c r="I44" s="49">
        <f t="shared" si="0"/>
        <v>83</v>
      </c>
      <c r="J44" s="49">
        <v>47.066666669999996</v>
      </c>
      <c r="K44" s="49"/>
      <c r="L44" s="49">
        <v>0.96115010499999998</v>
      </c>
    </row>
    <row r="45" spans="2:15" s="43" customFormat="1">
      <c r="I45" s="49">
        <f t="shared" si="0"/>
        <v>166</v>
      </c>
      <c r="J45" s="49">
        <v>48.6</v>
      </c>
      <c r="K45" s="49"/>
      <c r="L45" s="49">
        <v>1.055597326</v>
      </c>
    </row>
    <row r="46" spans="2:15" s="43" customFormat="1">
      <c r="I46" s="49">
        <f t="shared" si="0"/>
        <v>250</v>
      </c>
      <c r="J46" s="49"/>
      <c r="K46" s="49">
        <f>49.2</f>
        <v>49.2</v>
      </c>
      <c r="L46" s="49">
        <v>0.94112394799999999</v>
      </c>
    </row>
    <row r="50" spans="4:16" s="43" customFormat="1">
      <c r="P50" s="47"/>
    </row>
    <row r="58" spans="4:16" s="10" customFormat="1">
      <c r="F58" s="50"/>
    </row>
    <row r="59" spans="4:16" s="43" customFormat="1">
      <c r="D59" s="51"/>
    </row>
    <row r="60" spans="4:16" s="43" customFormat="1">
      <c r="D60" s="51"/>
    </row>
    <row r="61" spans="4:16" s="43" customFormat="1">
      <c r="D61" s="51"/>
    </row>
    <row r="62" spans="4:16" s="43" customFormat="1">
      <c r="D62" s="51"/>
    </row>
    <row r="63" spans="4:16" s="43" customFormat="1">
      <c r="D63" s="51"/>
      <c r="K63" s="52"/>
    </row>
    <row r="66" spans="13:17" s="43" customFormat="1">
      <c r="M66" s="10"/>
      <c r="N66" s="10"/>
      <c r="O66" s="50"/>
      <c r="Q66" s="50"/>
    </row>
    <row r="67" spans="13:17" s="43" customFormat="1">
      <c r="M67" s="53"/>
      <c r="N67" s="53"/>
      <c r="O67" s="50"/>
      <c r="Q67" s="50"/>
    </row>
    <row r="68" spans="13:17" s="43" customFormat="1">
      <c r="M68" s="10"/>
      <c r="N68" s="54"/>
      <c r="O68" s="55"/>
      <c r="P68" s="47"/>
      <c r="Q68" s="55"/>
    </row>
    <row r="69" spans="13:17" s="43" customFormat="1">
      <c r="M69" s="10"/>
      <c r="N69" s="54"/>
      <c r="O69" s="55"/>
      <c r="P69" s="47"/>
      <c r="Q69" s="55"/>
    </row>
    <row r="70" spans="13:17" s="43" customFormat="1">
      <c r="M70" s="10"/>
      <c r="N70" s="54"/>
      <c r="O70" s="55"/>
      <c r="P70" s="47"/>
      <c r="Q70" s="55"/>
    </row>
    <row r="71" spans="13:17" s="43" customFormat="1">
      <c r="M71" s="10"/>
      <c r="N71" s="54"/>
      <c r="O71" s="55"/>
      <c r="P71" s="47"/>
      <c r="Q71" s="55"/>
    </row>
    <row r="72" spans="13:17" s="43" customFormat="1">
      <c r="M72" s="10"/>
      <c r="N72" s="56"/>
      <c r="O72" s="55"/>
      <c r="P72" s="47"/>
      <c r="Q72" s="55"/>
    </row>
    <row r="73" spans="13:17" s="43" customFormat="1">
      <c r="M73" s="10"/>
      <c r="N73" s="54"/>
      <c r="O73" s="55"/>
      <c r="P73" s="51"/>
      <c r="Q73" s="57">
        <f>P72-P73</f>
        <v>0</v>
      </c>
    </row>
    <row r="74" spans="13:17" s="43" customFormat="1">
      <c r="M74" s="10"/>
      <c r="N74" s="54"/>
      <c r="O74" s="55"/>
      <c r="P74" s="47"/>
      <c r="Q74" s="55"/>
    </row>
    <row r="75" spans="13:17" s="43" customFormat="1">
      <c r="M75" s="50"/>
      <c r="N75" s="50"/>
      <c r="O75" s="50"/>
      <c r="Q75" s="50"/>
    </row>
    <row r="111" spans="4:6" s="43" customFormat="1">
      <c r="D111" s="47"/>
      <c r="E111" s="58"/>
      <c r="F111" s="51"/>
    </row>
    <row r="112" spans="4:6" s="43" customFormat="1">
      <c r="D112" s="47"/>
      <c r="E112" s="59"/>
      <c r="F112" s="51"/>
    </row>
    <row r="113" spans="4:9" s="43" customFormat="1">
      <c r="D113" s="47"/>
      <c r="E113" s="59"/>
      <c r="F113" s="51"/>
    </row>
    <row r="114" spans="4:9" s="43" customFormat="1">
      <c r="D114" s="47"/>
      <c r="E114" s="59"/>
      <c r="F114" s="51"/>
    </row>
    <row r="115" spans="4:9" s="43" customFormat="1">
      <c r="D115" s="47"/>
      <c r="E115" s="59"/>
      <c r="F115" s="51"/>
      <c r="I115" s="43">
        <f>76.6/0.1</f>
        <v>765.99999999999989</v>
      </c>
    </row>
    <row r="120" spans="4:9" s="43" customFormat="1">
      <c r="D120" s="60"/>
    </row>
    <row r="121" spans="4:9" s="43" customFormat="1">
      <c r="D121" s="60"/>
      <c r="E121" s="51"/>
    </row>
    <row r="122" spans="4:9" s="43" customFormat="1">
      <c r="D122" s="60"/>
      <c r="E122" s="51"/>
    </row>
    <row r="123" spans="4:9" s="43" customFormat="1">
      <c r="D123" s="60"/>
      <c r="E123" s="51"/>
    </row>
  </sheetData>
  <mergeCells count="1">
    <mergeCell ref="D3:F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0"/>
  <sheetViews>
    <sheetView workbookViewId="0">
      <selection activeCell="M14" sqref="M14"/>
    </sheetView>
  </sheetViews>
  <sheetFormatPr baseColWidth="10" defaultRowHeight="14" x14ac:dyDescent="0"/>
  <sheetData>
    <row r="3" spans="2:5">
      <c r="B3" s="23" t="s">
        <v>56</v>
      </c>
      <c r="C3" s="23" t="s">
        <v>57</v>
      </c>
      <c r="D3" s="23"/>
      <c r="E3" s="23"/>
    </row>
    <row r="4" spans="2:5">
      <c r="B4" s="23">
        <v>0</v>
      </c>
      <c r="C4" s="23">
        <v>146.28030649999999</v>
      </c>
      <c r="D4" s="23">
        <v>1.1440423559999999</v>
      </c>
      <c r="E4" s="23"/>
    </row>
    <row r="5" spans="2:5">
      <c r="B5" s="23">
        <f>0.05</f>
        <v>0.05</v>
      </c>
      <c r="C5" s="23">
        <v>152.18325050000001</v>
      </c>
      <c r="D5" s="23">
        <v>0.90251287499999999</v>
      </c>
      <c r="E5" s="24"/>
    </row>
    <row r="6" spans="2:5">
      <c r="B6" s="23">
        <v>0.1</v>
      </c>
      <c r="C6" s="23">
        <v>163.8871858</v>
      </c>
      <c r="D6" s="23">
        <v>1.5017809259999999</v>
      </c>
      <c r="E6" s="24"/>
    </row>
    <row r="7" spans="2:5">
      <c r="B7" s="23">
        <v>0.2</v>
      </c>
      <c r="C7" s="23">
        <v>171.4370906</v>
      </c>
      <c r="D7" s="23">
        <v>0.68850237199999997</v>
      </c>
      <c r="E7" s="24"/>
    </row>
    <row r="8" spans="2:5">
      <c r="B8" s="23">
        <v>0.5</v>
      </c>
      <c r="C8" s="23">
        <v>134.2654168</v>
      </c>
      <c r="D8" s="23">
        <v>1.595127862</v>
      </c>
      <c r="E8" s="24"/>
    </row>
    <row r="9" spans="2:5">
      <c r="B9" s="23">
        <v>1</v>
      </c>
      <c r="C9" s="23">
        <v>124.1563135</v>
      </c>
      <c r="D9" s="23">
        <v>1.804872139</v>
      </c>
      <c r="E9" s="24"/>
    </row>
    <row r="10" spans="2:5">
      <c r="B10" s="23">
        <v>2</v>
      </c>
      <c r="C10" s="23">
        <v>122.782923</v>
      </c>
      <c r="D10" s="23">
        <v>0.14343799400000001</v>
      </c>
      <c r="E10" s="24"/>
    </row>
    <row r="11" spans="2:5">
      <c r="B11" s="23"/>
      <c r="C11" s="23"/>
      <c r="D11" s="23"/>
      <c r="E11" s="23"/>
    </row>
    <row r="12" spans="2:5">
      <c r="B12" s="23"/>
      <c r="C12" s="23"/>
      <c r="D12" s="23"/>
      <c r="E12" s="23"/>
    </row>
    <row r="13" spans="2:5">
      <c r="B13" s="23"/>
      <c r="C13" s="23"/>
      <c r="D13" s="23"/>
      <c r="E13" s="23"/>
    </row>
    <row r="14" spans="2:5">
      <c r="B14" s="23"/>
      <c r="C14" s="23"/>
      <c r="D14" s="23"/>
      <c r="E14" s="23"/>
    </row>
    <row r="15" spans="2:5">
      <c r="B15" s="23"/>
      <c r="C15" s="23"/>
      <c r="D15" s="23"/>
      <c r="E15" s="23"/>
    </row>
    <row r="16" spans="2:5">
      <c r="B16" s="23"/>
      <c r="C16" s="23"/>
      <c r="D16" s="23"/>
      <c r="E16" s="23"/>
    </row>
    <row r="17" spans="2:5">
      <c r="B17" s="23"/>
      <c r="C17" s="23"/>
      <c r="D17" s="23"/>
      <c r="E17" s="23"/>
    </row>
    <row r="18" spans="2:5">
      <c r="B18" s="23"/>
      <c r="C18" s="23"/>
      <c r="D18" s="23"/>
      <c r="E18" s="23"/>
    </row>
    <row r="19" spans="2:5">
      <c r="B19" s="23"/>
      <c r="C19" s="23"/>
      <c r="D19" s="23"/>
      <c r="E19" s="23"/>
    </row>
    <row r="20" spans="2:5">
      <c r="B20" s="23"/>
      <c r="C20" s="23"/>
      <c r="D20" s="23"/>
      <c r="E20" s="23"/>
    </row>
    <row r="21" spans="2:5">
      <c r="B21" s="23"/>
      <c r="C21" s="23"/>
      <c r="D21" s="23"/>
      <c r="E21" s="23"/>
    </row>
    <row r="22" spans="2:5">
      <c r="B22" s="23"/>
      <c r="C22" s="23"/>
      <c r="D22" s="23"/>
      <c r="E22" s="23"/>
    </row>
    <row r="23" spans="2:5">
      <c r="B23" s="23"/>
      <c r="C23" s="23"/>
      <c r="D23" s="23"/>
      <c r="E23" s="23"/>
    </row>
    <row r="24" spans="2:5">
      <c r="B24" s="23"/>
      <c r="C24" s="23"/>
      <c r="D24" s="23"/>
      <c r="E24" s="23"/>
    </row>
    <row r="25" spans="2:5">
      <c r="B25" s="23"/>
      <c r="C25" s="23"/>
      <c r="D25" s="23"/>
      <c r="E25" s="23"/>
    </row>
    <row r="26" spans="2:5">
      <c r="B26" s="23"/>
      <c r="C26" s="23"/>
      <c r="D26" s="23"/>
      <c r="E26" s="23"/>
    </row>
    <row r="27" spans="2:5">
      <c r="B27" s="23"/>
      <c r="C27" s="23"/>
      <c r="D27" s="23"/>
      <c r="E27" s="23"/>
    </row>
    <row r="28" spans="2:5">
      <c r="B28" s="23"/>
      <c r="C28" s="23"/>
      <c r="D28" s="23"/>
      <c r="E28" s="23"/>
    </row>
    <row r="29" spans="2:5">
      <c r="B29" s="23"/>
      <c r="C29" s="23"/>
      <c r="D29" s="23"/>
      <c r="E29" s="23"/>
    </row>
    <row r="30" spans="2:5">
      <c r="B30" s="23"/>
      <c r="C30" s="23"/>
      <c r="D30" s="23"/>
      <c r="E30" s="2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topLeftCell="A237" workbookViewId="0">
      <selection activeCell="G65" sqref="G65"/>
    </sheetView>
  </sheetViews>
  <sheetFormatPr baseColWidth="10" defaultColWidth="8.83203125" defaultRowHeight="14" x14ac:dyDescent="0"/>
  <cols>
    <col min="1" max="1" width="16" style="23" customWidth="1"/>
    <col min="2" max="4" width="25.33203125" style="23" customWidth="1"/>
    <col min="5" max="5" width="12.5" style="23" customWidth="1"/>
    <col min="6" max="6" width="16.5" style="23" customWidth="1"/>
    <col min="7" max="7" width="13.5" style="23" customWidth="1"/>
    <col min="8" max="9" width="8.83203125" style="23"/>
    <col min="10" max="10" width="21" style="23" customWidth="1"/>
    <col min="11" max="11" width="34.83203125" style="23" customWidth="1"/>
    <col min="12" max="12" width="28.33203125" style="23" customWidth="1"/>
    <col min="13" max="13" width="20.5" style="23" customWidth="1"/>
    <col min="14" max="14" width="8.83203125" style="23"/>
    <col min="15" max="15" width="21" style="23" customWidth="1"/>
    <col min="16" max="16" width="19.6640625" style="23" customWidth="1"/>
    <col min="17" max="18" width="27.33203125" style="23" customWidth="1"/>
    <col min="19" max="19" width="25" style="23" customWidth="1"/>
    <col min="20" max="20" width="8.83203125" style="61"/>
    <col min="21" max="22" width="8.83203125" style="23"/>
    <col min="23" max="23" width="13.33203125" style="23" customWidth="1"/>
    <col min="24" max="25" width="8.83203125" style="23"/>
    <col min="26" max="26" width="20.5" style="23" customWidth="1"/>
    <col min="27" max="29" width="8.83203125" style="23"/>
    <col min="30" max="30" width="8.83203125" style="62"/>
    <col min="31" max="31" width="16.33203125" style="23" customWidth="1"/>
    <col min="32" max="32" width="9" style="23" customWidth="1"/>
    <col min="33" max="34" width="8.83203125" style="23"/>
    <col min="35" max="35" width="9.1640625" style="23" customWidth="1"/>
    <col min="36" max="39" width="8.83203125" style="23"/>
    <col min="40" max="40" width="19.83203125" style="23" bestFit="1" customWidth="1"/>
    <col min="41" max="41" width="8.83203125" style="62"/>
    <col min="42" max="42" width="8.83203125" style="23"/>
    <col min="43" max="43" width="24" style="23" customWidth="1"/>
    <col min="44" max="49" width="8.83203125" style="23"/>
    <col min="50" max="50" width="9.1640625" style="23" customWidth="1"/>
    <col min="51" max="51" width="8.83203125" style="62"/>
    <col min="52" max="52" width="27.83203125" style="23" customWidth="1"/>
    <col min="53" max="53" width="35" style="23" customWidth="1"/>
    <col min="54" max="54" width="21.5" style="23" customWidth="1"/>
    <col min="55" max="55" width="18.83203125" style="23" customWidth="1"/>
    <col min="56" max="60" width="26.6640625" style="23" customWidth="1"/>
    <col min="61" max="63" width="15.6640625" style="23" customWidth="1"/>
    <col min="64" max="64" width="21.5" style="23" customWidth="1"/>
    <col min="65" max="65" width="16.5" style="23" customWidth="1"/>
    <col min="66" max="66" width="38.5" style="23" customWidth="1"/>
    <col min="67" max="67" width="8.83203125" style="23"/>
    <col min="68" max="68" width="34" style="23" customWidth="1"/>
    <col min="69" max="69" width="54.83203125" style="23" customWidth="1"/>
    <col min="70" max="70" width="23.1640625" style="23" customWidth="1"/>
    <col min="71" max="71" width="27.33203125" style="23" customWidth="1"/>
    <col min="72" max="72" width="19.1640625" style="23" customWidth="1"/>
    <col min="73" max="73" width="16" style="23" customWidth="1"/>
    <col min="74" max="74" width="10.83203125" style="23" customWidth="1"/>
    <col min="75" max="75" width="8.83203125" style="62"/>
    <col min="76" max="76" width="15.6640625" style="18" customWidth="1"/>
    <col min="77" max="77" width="46.33203125" style="23" customWidth="1"/>
    <col min="78" max="78" width="24.83203125" style="23" customWidth="1"/>
    <col min="79" max="79" width="42.5" style="23" customWidth="1"/>
    <col min="80" max="16384" width="8.83203125" style="23"/>
  </cols>
  <sheetData>
    <row r="1" spans="1:79">
      <c r="B1" s="23" t="s">
        <v>58</v>
      </c>
      <c r="U1" s="23" t="s">
        <v>59</v>
      </c>
    </row>
    <row r="2" spans="1:79" ht="28">
      <c r="C2" s="23" t="s">
        <v>60</v>
      </c>
      <c r="E2" s="23" t="s">
        <v>61</v>
      </c>
      <c r="F2" s="23" t="s">
        <v>62</v>
      </c>
      <c r="G2" s="23" t="s">
        <v>63</v>
      </c>
      <c r="H2" s="23" t="s">
        <v>64</v>
      </c>
      <c r="I2" s="23" t="s">
        <v>65</v>
      </c>
      <c r="J2" s="23" t="s">
        <v>66</v>
      </c>
      <c r="K2" s="23" t="s">
        <v>67</v>
      </c>
      <c r="L2" s="23" t="s">
        <v>68</v>
      </c>
      <c r="M2" s="23" t="s">
        <v>69</v>
      </c>
      <c r="N2" s="23" t="s">
        <v>70</v>
      </c>
      <c r="O2" s="23" t="s">
        <v>71</v>
      </c>
      <c r="P2" s="23" t="s">
        <v>72</v>
      </c>
      <c r="Q2" s="23" t="s">
        <v>73</v>
      </c>
      <c r="R2" s="23" t="s">
        <v>74</v>
      </c>
      <c r="S2" s="23" t="s">
        <v>75</v>
      </c>
      <c r="W2" s="63" t="s">
        <v>76</v>
      </c>
      <c r="X2" s="23" t="s">
        <v>77</v>
      </c>
      <c r="Y2" s="23" t="s">
        <v>78</v>
      </c>
      <c r="Z2" s="23" t="s">
        <v>79</v>
      </c>
      <c r="AE2" s="23" t="s">
        <v>62</v>
      </c>
      <c r="AF2" s="23" t="s">
        <v>80</v>
      </c>
      <c r="AG2" s="23">
        <v>1</v>
      </c>
      <c r="AH2" s="23">
        <v>2</v>
      </c>
      <c r="AI2" s="23">
        <v>3</v>
      </c>
      <c r="AJ2" s="23">
        <v>4</v>
      </c>
      <c r="AK2" s="23">
        <v>5</v>
      </c>
      <c r="AL2" s="23" t="s">
        <v>75</v>
      </c>
      <c r="AP2" s="23" t="s">
        <v>62</v>
      </c>
      <c r="AQ2" s="23" t="s">
        <v>80</v>
      </c>
      <c r="AR2" s="23">
        <v>1</v>
      </c>
      <c r="AS2" s="23">
        <v>2</v>
      </c>
      <c r="AT2" s="23">
        <v>3</v>
      </c>
      <c r="AU2" s="23">
        <v>4</v>
      </c>
      <c r="AV2" s="23">
        <v>5</v>
      </c>
      <c r="AX2" s="23" t="s">
        <v>75</v>
      </c>
      <c r="AZ2" s="23" t="s">
        <v>81</v>
      </c>
      <c r="BA2" s="23" t="s">
        <v>82</v>
      </c>
      <c r="BB2" s="23" t="s">
        <v>83</v>
      </c>
      <c r="BC2" s="23" t="s">
        <v>84</v>
      </c>
      <c r="BD2" s="23" t="s">
        <v>85</v>
      </c>
      <c r="BE2" s="23" t="s">
        <v>86</v>
      </c>
      <c r="BF2" s="23" t="s">
        <v>87</v>
      </c>
      <c r="BG2" s="23" t="s">
        <v>88</v>
      </c>
      <c r="BH2" s="23" t="s">
        <v>89</v>
      </c>
      <c r="BI2" s="23" t="s">
        <v>90</v>
      </c>
      <c r="BJ2" s="23" t="s">
        <v>91</v>
      </c>
      <c r="BK2" s="23" t="s">
        <v>92</v>
      </c>
      <c r="BL2" s="23" t="s">
        <v>93</v>
      </c>
      <c r="BM2" s="23" t="s">
        <v>94</v>
      </c>
      <c r="BN2" s="23" t="s">
        <v>95</v>
      </c>
      <c r="BP2" s="64" t="s">
        <v>96</v>
      </c>
      <c r="BQ2" s="64" t="s">
        <v>97</v>
      </c>
      <c r="BR2" s="23" t="s">
        <v>98</v>
      </c>
      <c r="BS2" s="23" t="s">
        <v>99</v>
      </c>
      <c r="BT2" s="64" t="s">
        <v>100</v>
      </c>
      <c r="BU2" s="64" t="s">
        <v>101</v>
      </c>
      <c r="BV2" s="23" t="s">
        <v>102</v>
      </c>
      <c r="BX2" s="18" t="s">
        <v>103</v>
      </c>
      <c r="BY2" s="23" t="s">
        <v>58</v>
      </c>
      <c r="BZ2" s="23" t="s">
        <v>104</v>
      </c>
      <c r="CA2" s="23" t="s">
        <v>105</v>
      </c>
    </row>
    <row r="3" spans="1:79" s="65" customFormat="1">
      <c r="A3" s="65" t="s">
        <v>106</v>
      </c>
      <c r="B3" s="65" t="s">
        <v>15</v>
      </c>
      <c r="C3" s="65" t="s">
        <v>107</v>
      </c>
      <c r="E3" s="65">
        <v>800</v>
      </c>
      <c r="F3" s="65">
        <f>(0.01^2)</f>
        <v>1E-4</v>
      </c>
      <c r="G3" s="65">
        <f>-E3/F3</f>
        <v>-8000000</v>
      </c>
      <c r="H3" s="66">
        <v>9.8999999999999994E-11</v>
      </c>
      <c r="I3" s="66">
        <f>-H3*0.4</f>
        <v>-3.9599999999999998E-11</v>
      </c>
      <c r="J3" s="66">
        <v>4.2000000000000003E-2</v>
      </c>
      <c r="K3" s="66">
        <v>131000000</v>
      </c>
      <c r="L3" s="67">
        <v>0.4</v>
      </c>
      <c r="M3" s="66">
        <v>1.05E-4</v>
      </c>
      <c r="N3" s="66">
        <f>1/K3</f>
        <v>7.6335877862595424E-9</v>
      </c>
      <c r="O3" s="65">
        <f>-(L3/K3)</f>
        <v>-3.053435114503817E-9</v>
      </c>
      <c r="P3" s="66">
        <v>296</v>
      </c>
      <c r="Q3" s="66">
        <v>8.8500000000000005E-12</v>
      </c>
      <c r="R3" s="66">
        <f>P3*Q3</f>
        <v>2.6196000000000003E-9</v>
      </c>
      <c r="S3" s="67">
        <f>J3*M3*AA3</f>
        <v>-128.00370587384259</v>
      </c>
      <c r="W3" s="66">
        <f>L32</f>
        <v>341500000</v>
      </c>
      <c r="X3" s="65">
        <v>0.44</v>
      </c>
      <c r="Y3" s="66">
        <v>5.0900000000000001E-4</v>
      </c>
      <c r="Z3" s="66">
        <v>6.0000000000000001E-3</v>
      </c>
      <c r="AA3" s="66">
        <f>-(W3/(1-(X3^2)))*((Y3^2)/(6*M3))*(1/Z3)</f>
        <v>-29025783.644862264</v>
      </c>
      <c r="AE3" s="66">
        <f>N3+O3</f>
        <v>4.5801526717557254E-9</v>
      </c>
      <c r="AF3" s="66">
        <f>X3/W3</f>
        <v>1.2884333821376281E-9</v>
      </c>
      <c r="AG3" s="66">
        <f>AP3*H3</f>
        <v>4.5343511450381683E-19</v>
      </c>
      <c r="AH3" s="66">
        <f>2*I3*O3</f>
        <v>2.4183206106870229E-19</v>
      </c>
      <c r="AI3" s="66">
        <f>2*I3*AQ3</f>
        <v>-1.0204392386530014E-19</v>
      </c>
      <c r="AJ3" s="66">
        <f>2*(I3^2)</f>
        <v>3.1363199999999997E-21</v>
      </c>
      <c r="AK3" s="66">
        <f>AP3*R3</f>
        <v>1.1998167938931301E-17</v>
      </c>
      <c r="AL3" s="67">
        <f>((AR3-AS3)/(AU3-AV3))*M3*AA3</f>
        <v>53.764274033272073</v>
      </c>
      <c r="AN3" s="67"/>
      <c r="AP3" s="66">
        <f>N3+O3</f>
        <v>4.5801526717557254E-9</v>
      </c>
      <c r="AQ3" s="66">
        <f>X3/W3</f>
        <v>1.2884333821376281E-9</v>
      </c>
      <c r="AR3" s="66">
        <f>AP3*H3</f>
        <v>4.5343511450381683E-19</v>
      </c>
      <c r="AS3" s="66">
        <f>2*I3*O3</f>
        <v>2.4183206106870229E-19</v>
      </c>
      <c r="AT3" s="66">
        <f>2*I3*AQ3</f>
        <v>-1.0204392386530014E-19</v>
      </c>
      <c r="AU3" s="66">
        <f>2*(I3^2)</f>
        <v>3.1363199999999997E-21</v>
      </c>
      <c r="AV3" s="66">
        <f>AP3*R3</f>
        <v>1.1998167938931301E-17</v>
      </c>
      <c r="AX3" s="67">
        <f>((AR3-AS3-AT3)/(AU3-AV3))*M3*G3</f>
        <v>21.964382362822121</v>
      </c>
      <c r="AZ3" s="65">
        <f>534000000</f>
        <v>534000000</v>
      </c>
      <c r="BA3" s="65" t="s">
        <v>108</v>
      </c>
      <c r="BB3" s="65">
        <f>(4.5+4.6)/2</f>
        <v>4.55</v>
      </c>
      <c r="BC3" s="65">
        <f>BB3*0.01</f>
        <v>4.5499999999999999E-2</v>
      </c>
      <c r="BD3" s="65">
        <f>(0.22/1000)*10</f>
        <v>2.2000000000000001E-3</v>
      </c>
      <c r="BE3" s="65">
        <f>10*0.01</f>
        <v>0.1</v>
      </c>
      <c r="BF3" s="65">
        <f>0.01</f>
        <v>0.01</v>
      </c>
      <c r="BG3" s="65">
        <f>BE3*BF3</f>
        <v>1E-3</v>
      </c>
      <c r="BH3" s="65">
        <f>BD3/BG3</f>
        <v>2.2000000000000002</v>
      </c>
      <c r="BI3" s="65">
        <v>41.5</v>
      </c>
      <c r="BJ3" s="65">
        <v>0.93510000000000004</v>
      </c>
      <c r="BK3" s="65">
        <v>0.88471999999999995</v>
      </c>
      <c r="BL3" s="65">
        <f>BH3*(BC3^3)*(BJ3/(8*BK3))</f>
        <v>2.7379095445098453E-5</v>
      </c>
      <c r="BM3" s="66">
        <v>2.9999999999999997E-4</v>
      </c>
      <c r="BN3" s="65">
        <f>(12*BL3)/(AZ3*((BM3)^3))</f>
        <v>2.2787428585183903E-2</v>
      </c>
      <c r="BP3" s="65">
        <f>1-SQRT(BN3)</f>
        <v>0.8490449451486175</v>
      </c>
      <c r="BQ3" s="66">
        <f>BP3*((BM3)/2)</f>
        <v>1.2735674177229262E-4</v>
      </c>
      <c r="BR3" s="66">
        <f>((BM3/2)-BQ3)</f>
        <v>2.2643258227707371E-5</v>
      </c>
      <c r="BS3" s="65">
        <f xml:space="preserve"> ((1-BP3)/(1+BP3))^2</f>
        <v>6.6650035496103825E-3</v>
      </c>
      <c r="BT3" s="66">
        <f xml:space="preserve"> (BS3*AZ3)</f>
        <v>3559111.8954919442</v>
      </c>
      <c r="BU3" s="66">
        <v>2.7399999999999999E-4</v>
      </c>
      <c r="BV3" s="66">
        <f>(K3*((BM3+(0.000209)+M3)-BU3))/Z3</f>
        <v>7423333.3333333321</v>
      </c>
      <c r="BX3" s="65" t="str">
        <f>B3</f>
        <v>Polyester-cotton</v>
      </c>
      <c r="BY3" s="67">
        <f>((AR3-AS3-AT3)/(AU3-AV3))*M3*G3</f>
        <v>21.964382362822121</v>
      </c>
      <c r="BZ3" s="67">
        <f>((AR3-AS3-AT3)/(AU3-AV3))*M3*AA3</f>
        <v>79.691676294537942</v>
      </c>
      <c r="CA3" s="68">
        <f>((AR3-AS3-AT3)/(AU3-AV3))*M3*BV3</f>
        <v>-20.381116467502022</v>
      </c>
    </row>
    <row r="4" spans="1:79">
      <c r="B4" s="23" t="s">
        <v>109</v>
      </c>
      <c r="C4" s="23" t="s">
        <v>107</v>
      </c>
      <c r="E4" s="23">
        <v>800</v>
      </c>
      <c r="F4" s="23">
        <f>(0.01^2)</f>
        <v>1E-4</v>
      </c>
      <c r="G4" s="23">
        <f t="shared" ref="G4" si="0">-E4/F4</f>
        <v>-8000000</v>
      </c>
      <c r="H4" s="24">
        <v>9.8999999999999994E-11</v>
      </c>
      <c r="I4" s="24">
        <f t="shared" ref="I4:I7" si="1">-H4*0.4</f>
        <v>-3.9599999999999998E-11</v>
      </c>
      <c r="J4" s="24">
        <v>4.2000000000000003E-2</v>
      </c>
      <c r="K4" s="24">
        <v>131000000</v>
      </c>
      <c r="L4" s="69">
        <v>0.4</v>
      </c>
      <c r="M4" s="24">
        <v>9.2999999999999997E-5</v>
      </c>
      <c r="N4" s="24">
        <f>1/K4</f>
        <v>7.6335877862595424E-9</v>
      </c>
      <c r="O4" s="23">
        <f t="shared" ref="O4:O5" si="2">-(L4/K4)</f>
        <v>-3.053435114503817E-9</v>
      </c>
      <c r="P4" s="66">
        <v>296</v>
      </c>
      <c r="Q4" s="24">
        <v>8.8500000000000005E-12</v>
      </c>
      <c r="R4" s="24">
        <f>P4*Q4</f>
        <v>2.6196000000000003E-9</v>
      </c>
      <c r="S4" s="69">
        <f>J4*M4*AA4</f>
        <v>-268.9504413514486</v>
      </c>
      <c r="W4" s="70">
        <f>L33</f>
        <v>352000000</v>
      </c>
      <c r="X4" s="23">
        <f>S17</f>
        <v>0.49099999999999999</v>
      </c>
      <c r="Y4" s="24">
        <v>7.0500000000000001E-4</v>
      </c>
      <c r="Z4" s="24">
        <v>6.0000000000000001E-3</v>
      </c>
      <c r="AA4" s="24">
        <f>-(W4/(1-(X4^2)))*((Y4^2)/(6*M4))*(1/Z4)</f>
        <v>-68855719.752034962</v>
      </c>
      <c r="AE4" s="24">
        <f>N4+O4</f>
        <v>4.5801526717557254E-9</v>
      </c>
      <c r="AF4" s="24">
        <f>X4/W4</f>
        <v>1.3948863636363636E-9</v>
      </c>
      <c r="AG4" s="24">
        <f>AP4*H4</f>
        <v>4.5343511450381683E-19</v>
      </c>
      <c r="AH4" s="24">
        <f>2*I4*O4</f>
        <v>2.4183206106870229E-19</v>
      </c>
      <c r="AI4" s="24">
        <f>2*I4*AQ4</f>
        <v>-1.1047499999999998E-19</v>
      </c>
      <c r="AJ4" s="24">
        <f>2*(I4^2)</f>
        <v>3.1363199999999997E-21</v>
      </c>
      <c r="AK4" s="24">
        <f>AP4*R4</f>
        <v>1.1998167938931301E-17</v>
      </c>
      <c r="AL4" s="69">
        <f>((AR4-AS4)/(AU4-AV4))*M4*AA4</f>
        <v>112.96489528545453</v>
      </c>
      <c r="AP4" s="24">
        <f>N4+O4</f>
        <v>4.5801526717557254E-9</v>
      </c>
      <c r="AQ4" s="24">
        <f>X4/W4</f>
        <v>1.3948863636363636E-9</v>
      </c>
      <c r="AR4" s="24">
        <f>AP4*H4</f>
        <v>4.5343511450381683E-19</v>
      </c>
      <c r="AS4" s="24">
        <f>2*I4*O4</f>
        <v>2.4183206106870229E-19</v>
      </c>
      <c r="AT4" s="24">
        <f>2*I4*AQ4</f>
        <v>-1.1047499999999998E-19</v>
      </c>
      <c r="AU4" s="24">
        <f>2*(I4^2)</f>
        <v>3.1363199999999997E-21</v>
      </c>
      <c r="AV4" s="24">
        <f>AP4*R4</f>
        <v>1.1998167938931301E-17</v>
      </c>
      <c r="AX4" s="69">
        <f>((AR4-AS4-AT4)/(AU4-AV4))*M4*G4</f>
        <v>19.977110471099763</v>
      </c>
      <c r="AZ4" s="24">
        <v>505000000</v>
      </c>
      <c r="BB4" s="23">
        <f>(4.5+5)/2</f>
        <v>4.75</v>
      </c>
      <c r="BC4" s="23">
        <f t="shared" ref="BC4:BC5" si="3">BB4*0.01</f>
        <v>4.7500000000000001E-2</v>
      </c>
      <c r="BD4" s="23">
        <f>(0.26/1000)*10</f>
        <v>2.6000000000000003E-3</v>
      </c>
      <c r="BE4" s="23">
        <f>10*0.01</f>
        <v>0.1</v>
      </c>
      <c r="BF4" s="23">
        <f>0.01</f>
        <v>0.01</v>
      </c>
      <c r="BG4" s="23">
        <f t="shared" ref="BG4:BG5" si="4">BE4*BF4</f>
        <v>1E-3</v>
      </c>
      <c r="BH4" s="23">
        <f t="shared" ref="BH4:BH5" si="5">BD4/BG4</f>
        <v>2.6</v>
      </c>
      <c r="BI4" s="23">
        <v>41.5</v>
      </c>
      <c r="BJ4" s="23">
        <v>0.93510000000000004</v>
      </c>
      <c r="BK4" s="23">
        <v>0.88471999999999995</v>
      </c>
      <c r="BL4" s="23">
        <f>BH4*(BC4^3)*(BJ4/(8*BK4))</f>
        <v>3.6814287686005183E-5</v>
      </c>
      <c r="BM4" s="24">
        <v>4.2000000000000002E-4</v>
      </c>
      <c r="BN4" s="23">
        <f t="shared" ref="BN4:BN6" si="6">(12*BL4)/(AZ4*((BM4)^3))</f>
        <v>1.1807512079081289E-2</v>
      </c>
      <c r="BP4" s="23">
        <f t="shared" ref="BP4:BP6" si="7">1-SQRT(BN4)</f>
        <v>0.89133762344269618</v>
      </c>
      <c r="BQ4" s="24">
        <f>BP4*((BM4)/2)</f>
        <v>1.871809009229662E-4</v>
      </c>
      <c r="BR4" s="24">
        <f>((BM4/2)-BQ4)</f>
        <v>2.2819099077033808E-5</v>
      </c>
      <c r="BS4" s="23">
        <f xml:space="preserve"> ((1-BP4)/(1+BP4))^2</f>
        <v>3.3008080883684776E-3</v>
      </c>
      <c r="BT4" s="24">
        <f xml:space="preserve"> (BS4*AZ4)</f>
        <v>1666908.0846260812</v>
      </c>
      <c r="BU4" s="24">
        <v>3.4900000000000003E-4</v>
      </c>
      <c r="BV4" s="24">
        <f>(K4*((BM4+(0.000209)+M4)-BU4))/Z4</f>
        <v>8143833.3333333321</v>
      </c>
      <c r="BX4" s="18" t="str">
        <f>B4</f>
        <v>Cotton direction 1</v>
      </c>
      <c r="BY4" s="69">
        <f>((AR4-AS4-AT4)/(AU4-AV4))*M4*G4</f>
        <v>19.977110471099763</v>
      </c>
      <c r="BZ4" s="69">
        <f>((AR4-AS4-AT4)/(AU4-AV4))*M4*AA4</f>
        <v>171.94229000668605</v>
      </c>
      <c r="CA4" s="68">
        <f>((AR4-AS4-AT4)/(AU4-AV4))*M4*BV4</f>
        <v>-20.336282269778074</v>
      </c>
    </row>
    <row r="5" spans="1:79">
      <c r="B5" s="23" t="s">
        <v>17</v>
      </c>
      <c r="C5" s="23" t="s">
        <v>107</v>
      </c>
      <c r="E5" s="23">
        <v>800</v>
      </c>
      <c r="F5" s="23">
        <f>(0.01^2)</f>
        <v>1E-4</v>
      </c>
      <c r="G5" s="23">
        <f>-E5/F5</f>
        <v>-8000000</v>
      </c>
      <c r="H5" s="24">
        <v>9.8999999999999994E-11</v>
      </c>
      <c r="I5" s="24">
        <f t="shared" si="1"/>
        <v>-3.9599999999999998E-11</v>
      </c>
      <c r="J5" s="24">
        <v>4.2000000000000003E-2</v>
      </c>
      <c r="K5" s="24">
        <v>131000000</v>
      </c>
      <c r="L5" s="69">
        <v>0.4</v>
      </c>
      <c r="M5" s="24">
        <v>8.0000000000000007E-5</v>
      </c>
      <c r="N5" s="24">
        <f>1/K5</f>
        <v>7.6335877862595424E-9</v>
      </c>
      <c r="O5" s="23">
        <f t="shared" si="2"/>
        <v>-3.053435114503817E-9</v>
      </c>
      <c r="P5" s="66">
        <v>296</v>
      </c>
      <c r="Q5" s="24">
        <v>8.8500000000000005E-12</v>
      </c>
      <c r="R5" s="24">
        <f>P5*Q5</f>
        <v>2.6196000000000003E-9</v>
      </c>
      <c r="S5" s="69">
        <f>J5*M5*AA5</f>
        <v>-96.075886308118655</v>
      </c>
      <c r="T5" s="63"/>
      <c r="V5" s="63"/>
      <c r="W5" s="24">
        <f>L34</f>
        <v>158200000</v>
      </c>
      <c r="X5" s="23">
        <f>S20</f>
        <v>0.434</v>
      </c>
      <c r="Y5" s="24">
        <v>6.4999999999999997E-4</v>
      </c>
      <c r="Z5" s="24">
        <v>6.0000000000000001E-3</v>
      </c>
      <c r="AA5" s="24">
        <f>-(W5/(1-(X5^2)))*((Y5^2)/(6*M5))*(1/Z5)</f>
        <v>-28594013.782178167</v>
      </c>
      <c r="AE5" s="24">
        <f>N5+O5</f>
        <v>4.5801526717557254E-9</v>
      </c>
      <c r="AF5" s="24">
        <f>X5/W5</f>
        <v>2.7433628318584072E-9</v>
      </c>
      <c r="AG5" s="24">
        <f>AP5*H5</f>
        <v>4.5343511450381683E-19</v>
      </c>
      <c r="AH5" s="24">
        <f>2*I5*O5</f>
        <v>2.4183206106870229E-19</v>
      </c>
      <c r="AI5" s="24">
        <f>2*I5*AQ5</f>
        <v>-2.1727433628318583E-19</v>
      </c>
      <c r="AJ5" s="24">
        <f>2*(I5^2)</f>
        <v>3.1363199999999997E-21</v>
      </c>
      <c r="AK5" s="24">
        <f>AP5*R5</f>
        <v>1.1998167938931301E-17</v>
      </c>
      <c r="AL5" s="69">
        <f>((AR5-AS5)/(AU5-AV5))*M5*AA5</f>
        <v>40.35391197619019</v>
      </c>
      <c r="AP5" s="24">
        <f>N5+O5</f>
        <v>4.5801526717557254E-9</v>
      </c>
      <c r="AQ5" s="24">
        <f>X5/W5</f>
        <v>2.7433628318584072E-9</v>
      </c>
      <c r="AR5" s="24">
        <f>AP5*H5</f>
        <v>4.5343511450381683E-19</v>
      </c>
      <c r="AS5" s="24">
        <f>2*I5*O5</f>
        <v>2.4183206106870229E-19</v>
      </c>
      <c r="AT5" s="24">
        <f>2*I5*AQ5</f>
        <v>-2.1727433628318583E-19</v>
      </c>
      <c r="AU5" s="24">
        <f>2*(I5^2)</f>
        <v>3.1363199999999997E-21</v>
      </c>
      <c r="AV5" s="24">
        <f>AP5*R5</f>
        <v>1.1998167938931301E-17</v>
      </c>
      <c r="AX5" s="69">
        <f>((AR5-AS5-AT5)/(AU5-AV5))*M5*G5</f>
        <v>22.882935046749566</v>
      </c>
      <c r="AZ5" s="23">
        <f>248000000</f>
        <v>248000000</v>
      </c>
      <c r="BB5" s="23">
        <f>(5.7+6)/2</f>
        <v>5.85</v>
      </c>
      <c r="BC5" s="23">
        <f t="shared" si="3"/>
        <v>5.8499999999999996E-2</v>
      </c>
      <c r="BD5" s="23">
        <f>(0.26/1000)*10</f>
        <v>2.6000000000000003E-3</v>
      </c>
      <c r="BE5" s="23">
        <f>10*0.01</f>
        <v>0.1</v>
      </c>
      <c r="BF5" s="23">
        <f t="shared" ref="BF5:BF6" si="8">0.01</f>
        <v>0.01</v>
      </c>
      <c r="BG5" s="23">
        <f t="shared" si="4"/>
        <v>1E-3</v>
      </c>
      <c r="BH5" s="23">
        <f t="shared" si="5"/>
        <v>2.6</v>
      </c>
      <c r="BI5" s="23">
        <v>41.5</v>
      </c>
      <c r="BJ5" s="23">
        <v>0.93510000000000004</v>
      </c>
      <c r="BK5" s="23">
        <v>0.88471999999999995</v>
      </c>
      <c r="BL5" s="23">
        <f>BH5*(BC5^3)*(BJ5/(8*BK5))</f>
        <v>6.877065664807792E-5</v>
      </c>
      <c r="BM5" s="24">
        <v>4.0000000000000002E-4</v>
      </c>
      <c r="BN5" s="23">
        <f t="shared" si="6"/>
        <v>5.199394403836536E-2</v>
      </c>
      <c r="BP5" s="23">
        <f>1-SQRT(BN5)</f>
        <v>0.7719781939410939</v>
      </c>
      <c r="BQ5" s="24">
        <f>BP5*((BM5)/2)</f>
        <v>1.5439563878821879E-4</v>
      </c>
      <c r="BR5" s="24">
        <f t="shared" ref="BR5" si="9">((BM5/2)-BQ5)</f>
        <v>4.5604361211781222E-5</v>
      </c>
      <c r="BS5" s="23">
        <f t="shared" ref="BS5" si="10" xml:space="preserve"> ((1-BP5)/(1+BP5))^2</f>
        <v>1.6559072825460184E-2</v>
      </c>
      <c r="BT5" s="24">
        <f xml:space="preserve"> (BS5*AZ5)</f>
        <v>4106650.0607141256</v>
      </c>
      <c r="BU5" s="24">
        <v>3.7800000000000003E-4</v>
      </c>
      <c r="BV5" s="24">
        <f>(K5*((BM5+(0.000209)+M5)-BU5))/Z5</f>
        <v>6790166.666666667</v>
      </c>
      <c r="BX5" s="18" t="str">
        <f>B5</f>
        <v>Kermel</v>
      </c>
      <c r="BY5" s="69">
        <f>((AR5-AS5-AT5)/(AU5-AV5))*M5*G5</f>
        <v>22.882935046749566</v>
      </c>
      <c r="BZ5" s="69">
        <f>((AR5-AS5-AT5)/(AU5-AV5))*M5*AA5</f>
        <v>81.789370012930604</v>
      </c>
      <c r="CA5" s="68">
        <f>((AR5-AS5-AT5)/(AU5-AV5))*M5*BV5</f>
        <v>-19.422367848742166</v>
      </c>
    </row>
    <row r="6" spans="1:79">
      <c r="B6" s="23" t="s">
        <v>110</v>
      </c>
      <c r="C6" s="23" t="s">
        <v>107</v>
      </c>
      <c r="E6" s="23">
        <v>800</v>
      </c>
      <c r="F6" s="23">
        <f>(0.01^2)</f>
        <v>1E-4</v>
      </c>
      <c r="G6" s="23">
        <f>-E6/F6</f>
        <v>-8000000</v>
      </c>
      <c r="H6" s="24">
        <v>9.8999999999999994E-11</v>
      </c>
      <c r="I6" s="24">
        <f t="shared" si="1"/>
        <v>-3.9599999999999998E-11</v>
      </c>
      <c r="J6" s="24">
        <v>4.2000000000000003E-2</v>
      </c>
      <c r="K6" s="24">
        <v>131000000</v>
      </c>
      <c r="L6" s="69">
        <v>0.4</v>
      </c>
      <c r="M6" s="24">
        <v>1.2E-4</v>
      </c>
      <c r="N6" s="24">
        <f>1/K6</f>
        <v>7.6335877862595424E-9</v>
      </c>
      <c r="O6" s="23">
        <f>-(L6/K6)</f>
        <v>-3.053435114503817E-9</v>
      </c>
      <c r="P6" s="66">
        <v>296</v>
      </c>
      <c r="Q6" s="24">
        <v>8.8500000000000005E-12</v>
      </c>
      <c r="R6" s="24">
        <f>P6*Q6</f>
        <v>2.6196000000000003E-9</v>
      </c>
      <c r="S6" s="69">
        <f>J6*M6*AA6</f>
        <v>-18.550712347354136</v>
      </c>
      <c r="W6" s="24">
        <v>2500000000</v>
      </c>
      <c r="X6" s="23">
        <v>0.34</v>
      </c>
      <c r="Y6" s="24">
        <v>7.4999999999999993E-5</v>
      </c>
      <c r="Z6" s="24">
        <v>6.0000000000000001E-3</v>
      </c>
      <c r="AA6" s="24">
        <f>-(W6/(1-(X6^2)))*((Y6^2)/(6*M6))*(1/Z6)</f>
        <v>-3680696.8943162966</v>
      </c>
      <c r="AE6" s="24">
        <f>N6+O6</f>
        <v>4.5801526717557254E-9</v>
      </c>
      <c r="AF6" s="24">
        <f>X6/W6</f>
        <v>1.3600000000000002E-10</v>
      </c>
      <c r="AG6" s="24">
        <f>AP6*H6</f>
        <v>4.5343511450381683E-19</v>
      </c>
      <c r="AH6" s="24">
        <f>2*I6*O6</f>
        <v>2.4183206106870229E-19</v>
      </c>
      <c r="AI6" s="24">
        <f>2*I6*AQ6</f>
        <v>-1.0771200000000002E-20</v>
      </c>
      <c r="AJ6" s="24">
        <f>2*(I6^2)</f>
        <v>3.1363199999999997E-21</v>
      </c>
      <c r="AK6" s="24">
        <f>AP6*R6</f>
        <v>1.1998167938931301E-17</v>
      </c>
      <c r="AL6" s="69">
        <f>((AR6-AS6)/(AU6-AV6))*M6*AA6</f>
        <v>7.7916930244076799</v>
      </c>
      <c r="AP6" s="24">
        <f>N6+O6</f>
        <v>4.5801526717557254E-9</v>
      </c>
      <c r="AQ6" s="24">
        <f>X6/W6</f>
        <v>1.3600000000000002E-10</v>
      </c>
      <c r="AR6" s="24">
        <f>AP6*H6</f>
        <v>4.5343511450381683E-19</v>
      </c>
      <c r="AS6" s="24">
        <f>2*I6*O6</f>
        <v>2.4183206106870229E-19</v>
      </c>
      <c r="AT6" s="24">
        <f>2*I6*AQ6</f>
        <v>-1.0771200000000002E-20</v>
      </c>
      <c r="AU6" s="24">
        <f>2*(I6^2)</f>
        <v>3.1363199999999997E-21</v>
      </c>
      <c r="AV6" s="24">
        <f>AP6*R6</f>
        <v>1.1998167938931301E-17</v>
      </c>
      <c r="AX6" s="69">
        <f>((AR6-AS6-AT6)/(AU6-AV6))*M6*G6</f>
        <v>17.797308925870919</v>
      </c>
      <c r="AZ6" s="24">
        <v>2500000000</v>
      </c>
      <c r="BB6" s="23">
        <v>10.3</v>
      </c>
      <c r="BC6" s="23">
        <f>BB6*0.01</f>
        <v>0.10300000000000001</v>
      </c>
      <c r="BD6" s="23">
        <f>0.14/1000</f>
        <v>1.4000000000000001E-4</v>
      </c>
      <c r="BE6" s="23">
        <f>13/100</f>
        <v>0.13</v>
      </c>
      <c r="BF6" s="23">
        <f t="shared" si="8"/>
        <v>0.01</v>
      </c>
      <c r="BG6" s="23">
        <f>BE6*BF6</f>
        <v>1.3000000000000002E-3</v>
      </c>
      <c r="BH6" s="23">
        <f>BD6/BG6</f>
        <v>0.10769230769230768</v>
      </c>
      <c r="BI6" s="23">
        <v>41.5</v>
      </c>
      <c r="BJ6" s="23">
        <v>0.93510000000000004</v>
      </c>
      <c r="BK6" s="23">
        <v>0.88471999999999995</v>
      </c>
      <c r="BL6" s="23">
        <f t="shared" ref="BL6" si="11">BH6*(BC6^3)*(BJ6/(8*BK6))</f>
        <v>1.554742900817817E-5</v>
      </c>
      <c r="BM6" s="24">
        <v>7.4999999999999993E-5</v>
      </c>
      <c r="BN6" s="23">
        <f t="shared" si="6"/>
        <v>0.1768951922708272</v>
      </c>
      <c r="BP6" s="23">
        <f t="shared" si="7"/>
        <v>0.5794108985353672</v>
      </c>
      <c r="BQ6" s="24">
        <f>BP6*((BM6)/2)</f>
        <v>2.1727908695076268E-5</v>
      </c>
      <c r="BR6" s="24">
        <f>((BM6/2)-BQ6)</f>
        <v>1.5772091304923729E-5</v>
      </c>
      <c r="BS6" s="23">
        <f xml:space="preserve"> ((1-BP6)/(1+BP6))^2</f>
        <v>7.091298529185909E-2</v>
      </c>
      <c r="BT6" s="24">
        <f xml:space="preserve"> (BS6*AZ6)</f>
        <v>177282463.22964773</v>
      </c>
      <c r="BU6" s="24">
        <v>5.1E-5</v>
      </c>
      <c r="BV6" s="24">
        <f>(K6*((BM6+(0.000209)+M6)-BU6))/Z6</f>
        <v>7707166.666666666</v>
      </c>
      <c r="BX6" s="18" t="str">
        <f>B6</f>
        <v>Kapton face 1</v>
      </c>
      <c r="BY6" s="69">
        <f>((AR6-AS6-AT6)/(AU6-AV6))*M6*G6</f>
        <v>17.797308925870919</v>
      </c>
      <c r="BZ6" s="69">
        <f>((AR6-AS6-AT6)/(AU6-AV6))*M6*AA6</f>
        <v>8.1883124613300993</v>
      </c>
      <c r="CA6" s="68">
        <f>((AR6-AS6-AT6)/(AU6-AV6))*M6*BV6</f>
        <v>-17.145853263730185</v>
      </c>
    </row>
    <row r="7" spans="1:79">
      <c r="B7" s="23" t="s">
        <v>111</v>
      </c>
      <c r="C7" s="23" t="s">
        <v>107</v>
      </c>
      <c r="E7" s="23">
        <v>800</v>
      </c>
      <c r="F7" s="23">
        <f>(0.01^2)</f>
        <v>1E-4</v>
      </c>
      <c r="G7" s="23">
        <f>-E7/F7</f>
        <v>-8000000</v>
      </c>
      <c r="H7" s="24">
        <v>9.8999999999999994E-11</v>
      </c>
      <c r="I7" s="24">
        <f t="shared" si="1"/>
        <v>-3.9599999999999998E-11</v>
      </c>
      <c r="J7" s="24">
        <v>4.2000000000000003E-2</v>
      </c>
      <c r="K7" s="24">
        <v>131000000</v>
      </c>
      <c r="L7" s="69">
        <v>0.4</v>
      </c>
      <c r="M7" s="71">
        <v>1.2999999999999999E-4</v>
      </c>
      <c r="N7" s="24">
        <f>1/K7</f>
        <v>7.6335877862595424E-9</v>
      </c>
      <c r="O7" s="23">
        <f>-(L7/K7)</f>
        <v>-3.053435114503817E-9</v>
      </c>
      <c r="P7" s="66">
        <v>296</v>
      </c>
      <c r="Q7" s="24">
        <v>8.8500000000000005E-12</v>
      </c>
      <c r="R7" s="24">
        <f>P7*Q7</f>
        <v>2.6196000000000003E-9</v>
      </c>
      <c r="S7" s="69">
        <f>J7*M7*AA7</f>
        <v>-2317</v>
      </c>
      <c r="W7" s="70">
        <v>331000000000</v>
      </c>
      <c r="X7" s="63">
        <v>0.25</v>
      </c>
      <c r="Y7" s="24">
        <v>7.4999999999999993E-5</v>
      </c>
      <c r="Z7" s="24">
        <v>6.0000000000000001E-3</v>
      </c>
      <c r="AA7" s="24">
        <f>-(W7/(1-(X7^2)))*((Y7^2)/(6*M7))*(1/Z7)</f>
        <v>-424358974.35897434</v>
      </c>
      <c r="AE7" s="24"/>
      <c r="AF7" s="24"/>
      <c r="AG7" s="24"/>
      <c r="AH7" s="24"/>
      <c r="AI7" s="24"/>
      <c r="AJ7" s="24"/>
      <c r="AK7" s="24"/>
      <c r="AL7" s="69"/>
      <c r="AP7" s="24"/>
      <c r="AQ7" s="24"/>
      <c r="AR7" s="24"/>
      <c r="AS7" s="24"/>
      <c r="AT7" s="24"/>
      <c r="AU7" s="24"/>
      <c r="AV7" s="24"/>
      <c r="AX7" s="69"/>
      <c r="BX7" s="18" t="str">
        <f>B7</f>
        <v>Alumina</v>
      </c>
      <c r="BY7" s="69" t="e">
        <f>((AR7-AS7-AT7)/(AU7-AV7))*M7*G7</f>
        <v>#DIV/0!</v>
      </c>
    </row>
    <row r="10" spans="1:79">
      <c r="AZ10" s="24"/>
      <c r="BB10" s="24"/>
    </row>
    <row r="11" spans="1:79">
      <c r="AZ11" s="24"/>
      <c r="BB11" s="24"/>
    </row>
    <row r="12" spans="1:79">
      <c r="AZ12" s="24"/>
      <c r="BB12" s="24"/>
    </row>
    <row r="13" spans="1:79">
      <c r="K13" s="23" t="s">
        <v>112</v>
      </c>
      <c r="L13" s="23" t="s">
        <v>113</v>
      </c>
      <c r="M13" s="23" t="s">
        <v>114</v>
      </c>
      <c r="O13" s="23" t="s">
        <v>115</v>
      </c>
      <c r="P13" s="23" t="s">
        <v>116</v>
      </c>
      <c r="Q13" s="23" t="s">
        <v>114</v>
      </c>
      <c r="R13" s="23" t="s">
        <v>117</v>
      </c>
      <c r="S13" s="23" t="s">
        <v>118</v>
      </c>
      <c r="AZ13" s="24"/>
      <c r="BB13" s="24"/>
    </row>
    <row r="14" spans="1:79">
      <c r="C14" s="23" t="s">
        <v>119</v>
      </c>
      <c r="D14" s="23" t="s">
        <v>120</v>
      </c>
      <c r="E14" s="23" t="s">
        <v>121</v>
      </c>
      <c r="F14" s="23" t="s">
        <v>122</v>
      </c>
      <c r="G14" s="23" t="s">
        <v>123</v>
      </c>
      <c r="J14" s="23" t="s">
        <v>124</v>
      </c>
      <c r="K14" s="24">
        <v>534000000</v>
      </c>
      <c r="L14" s="23">
        <v>0.42</v>
      </c>
      <c r="M14" s="23">
        <f>1-Q14</f>
        <v>0.7</v>
      </c>
      <c r="O14" s="24">
        <v>100000000</v>
      </c>
      <c r="P14" s="23">
        <v>0.47</v>
      </c>
      <c r="Q14" s="23">
        <v>0.3</v>
      </c>
      <c r="R14" s="24">
        <f>(K14*M14)+(O14*Q14)</f>
        <v>403800000</v>
      </c>
      <c r="S14" s="23">
        <f>(L14*M14)+(P14*Q14)</f>
        <v>0.43499999999999994</v>
      </c>
      <c r="AZ14" s="24"/>
      <c r="BB14" s="24"/>
    </row>
    <row r="15" spans="1:79">
      <c r="A15" s="23" t="s">
        <v>58</v>
      </c>
      <c r="B15" s="23" t="str">
        <f>"Kapton"</f>
        <v>Kapton</v>
      </c>
      <c r="C15" s="24">
        <f>AQ6</f>
        <v>1.3600000000000002E-10</v>
      </c>
      <c r="D15" s="23">
        <f t="shared" ref="D15:D18" si="12">C15/0.000000001</f>
        <v>0.13600000000000001</v>
      </c>
      <c r="E15" s="69">
        <f>17</f>
        <v>17</v>
      </c>
      <c r="F15" s="69">
        <f>BY6</f>
        <v>17.797308925870919</v>
      </c>
      <c r="G15" s="23">
        <f>ABS((E15-F15)/E15)*100</f>
        <v>4.6900525051230515</v>
      </c>
      <c r="J15" s="23" t="s">
        <v>125</v>
      </c>
      <c r="K15" s="24">
        <v>356000000</v>
      </c>
      <c r="L15" s="23">
        <v>0.42</v>
      </c>
      <c r="M15" s="23">
        <f>1-Q15</f>
        <v>0.7</v>
      </c>
      <c r="O15" s="24">
        <v>100000000</v>
      </c>
      <c r="P15" s="23">
        <v>0.47</v>
      </c>
      <c r="Q15" s="23">
        <v>0.3</v>
      </c>
      <c r="R15" s="24">
        <f>(K15*M15)+(O15*Q15)</f>
        <v>279200000</v>
      </c>
      <c r="S15" s="23">
        <f>(L15*M15)+(P15*Q15)</f>
        <v>0.43499999999999994</v>
      </c>
      <c r="AZ15" s="24"/>
      <c r="BB15" s="24"/>
    </row>
    <row r="16" spans="1:79">
      <c r="B16" s="23" t="str">
        <f>"Cotton"</f>
        <v>Cotton</v>
      </c>
      <c r="C16" s="24">
        <f>AQ4</f>
        <v>1.3948863636363636E-9</v>
      </c>
      <c r="D16" s="23">
        <f t="shared" si="12"/>
        <v>1.3948863636363635</v>
      </c>
      <c r="E16" s="69">
        <f>18</f>
        <v>18</v>
      </c>
      <c r="F16" s="69">
        <f>BY4</f>
        <v>19.977110471099763</v>
      </c>
      <c r="G16" s="23">
        <f t="shared" ref="G16:G18" si="13">ABS((E16-F16)/E16)*100</f>
        <v>10.983947061665351</v>
      </c>
      <c r="O16" s="24"/>
      <c r="P16" s="23">
        <v>0.47</v>
      </c>
      <c r="R16" s="24"/>
      <c r="AZ16" s="24"/>
      <c r="BB16" s="24"/>
    </row>
    <row r="17" spans="2:19" s="23" customFormat="1">
      <c r="B17" s="23" t="str">
        <f>"Polyester cotton"</f>
        <v>Polyester cotton</v>
      </c>
      <c r="C17" s="24">
        <f>AQ3</f>
        <v>1.2884333821376281E-9</v>
      </c>
      <c r="D17" s="23">
        <f t="shared" si="12"/>
        <v>1.2884333821376279</v>
      </c>
      <c r="E17" s="69">
        <f>19</f>
        <v>19</v>
      </c>
      <c r="F17" s="69">
        <f>BY3</f>
        <v>21.964382362822121</v>
      </c>
      <c r="G17" s="23">
        <f t="shared" si="13"/>
        <v>15.602012435905902</v>
      </c>
      <c r="J17" s="23" t="s">
        <v>126</v>
      </c>
      <c r="K17" s="24">
        <v>505000000</v>
      </c>
      <c r="L17" s="23">
        <v>0.5</v>
      </c>
      <c r="M17" s="23">
        <f>1-Q17</f>
        <v>0.7</v>
      </c>
      <c r="O17" s="24">
        <v>100000000</v>
      </c>
      <c r="P17" s="23">
        <v>0.47</v>
      </c>
      <c r="Q17" s="23">
        <v>0.3</v>
      </c>
      <c r="R17" s="24">
        <f>(K17*M17)+(O17*Q17)</f>
        <v>383500000</v>
      </c>
      <c r="S17" s="23">
        <f>(L17*M17)+(P17*Q17)</f>
        <v>0.49099999999999999</v>
      </c>
    </row>
    <row r="18" spans="2:19" s="23" customFormat="1">
      <c r="B18" s="23" t="str">
        <f>"Kermel"</f>
        <v>Kermel</v>
      </c>
      <c r="C18" s="24">
        <f>AQ5</f>
        <v>2.7433628318584072E-9</v>
      </c>
      <c r="D18" s="23">
        <f t="shared" si="12"/>
        <v>2.7433628318584069</v>
      </c>
      <c r="E18" s="69">
        <f>22.5</f>
        <v>22.5</v>
      </c>
      <c r="F18" s="69">
        <f>BY5</f>
        <v>22.882935046749566</v>
      </c>
      <c r="G18" s="23">
        <f t="shared" si="13"/>
        <v>1.7019335411091814</v>
      </c>
      <c r="J18" s="23" t="s">
        <v>127</v>
      </c>
      <c r="K18" s="24">
        <v>415000000</v>
      </c>
      <c r="L18" s="23">
        <v>0.5</v>
      </c>
      <c r="M18" s="23">
        <f>1-Q18</f>
        <v>0.7</v>
      </c>
      <c r="O18" s="24">
        <v>100000000</v>
      </c>
      <c r="P18" s="23">
        <v>0.47</v>
      </c>
      <c r="Q18" s="23">
        <v>0.3</v>
      </c>
      <c r="R18" s="24">
        <f t="shared" ref="R18:R21" si="14">(K18*M18)+(O18*Q18)</f>
        <v>320500000</v>
      </c>
      <c r="S18" s="23">
        <f t="shared" ref="S18:S21" si="15">(L18*M18)+(P18*Q18)</f>
        <v>0.49099999999999999</v>
      </c>
    </row>
    <row r="19" spans="2:19" s="23" customFormat="1">
      <c r="O19" s="24"/>
      <c r="P19" s="23">
        <v>0.47</v>
      </c>
      <c r="R19" s="24"/>
    </row>
    <row r="20" spans="2:19" s="23" customFormat="1">
      <c r="J20" s="23" t="s">
        <v>128</v>
      </c>
      <c r="K20" s="24">
        <v>247000000</v>
      </c>
      <c r="L20" s="23">
        <v>0.38</v>
      </c>
      <c r="M20" s="23">
        <f>1-Q20</f>
        <v>0.4</v>
      </c>
      <c r="O20" s="24">
        <v>100000000</v>
      </c>
      <c r="P20" s="23">
        <v>0.47</v>
      </c>
      <c r="Q20" s="23">
        <v>0.6</v>
      </c>
      <c r="R20" s="24">
        <f t="shared" si="14"/>
        <v>158800000</v>
      </c>
      <c r="S20" s="23">
        <f>(L20*M20)+(P20*Q20)</f>
        <v>0.434</v>
      </c>
    </row>
    <row r="21" spans="2:19" s="23" customFormat="1">
      <c r="J21" s="23" t="s">
        <v>129</v>
      </c>
      <c r="K21" s="24">
        <v>244000000</v>
      </c>
      <c r="L21" s="23">
        <v>0.38</v>
      </c>
      <c r="M21" s="23">
        <f>1-Q21</f>
        <v>0.4</v>
      </c>
      <c r="O21" s="24">
        <v>100000000</v>
      </c>
      <c r="P21" s="23">
        <v>0.47</v>
      </c>
      <c r="Q21" s="23">
        <v>0.6</v>
      </c>
      <c r="R21" s="24">
        <f t="shared" si="14"/>
        <v>157600000</v>
      </c>
      <c r="S21" s="23">
        <f t="shared" si="15"/>
        <v>0.434</v>
      </c>
    </row>
    <row r="22" spans="2:19" s="23" customFormat="1">
      <c r="P22" s="23">
        <v>0.47</v>
      </c>
    </row>
    <row r="31" spans="2:19" s="23" customFormat="1">
      <c r="K31" s="72"/>
      <c r="L31" s="72" t="s">
        <v>130</v>
      </c>
      <c r="M31" s="72" t="s">
        <v>131</v>
      </c>
    </row>
    <row r="32" spans="2:19" s="23" customFormat="1">
      <c r="K32" s="72" t="s">
        <v>132</v>
      </c>
      <c r="L32" s="71">
        <f>AVERAGE(R14,R15)</f>
        <v>341500000</v>
      </c>
      <c r="M32" s="72">
        <f>AVERAGE(S14,S15)</f>
        <v>0.43499999999999994</v>
      </c>
    </row>
    <row r="33" spans="1:13" s="23" customFormat="1">
      <c r="K33" s="72" t="s">
        <v>133</v>
      </c>
      <c r="L33" s="71">
        <f>AVERAGE(R17,R18)</f>
        <v>352000000</v>
      </c>
      <c r="M33" s="72">
        <f>AVERAGE(S17,S18)</f>
        <v>0.49099999999999999</v>
      </c>
    </row>
    <row r="34" spans="1:13" s="23" customFormat="1">
      <c r="K34" s="72" t="s">
        <v>134</v>
      </c>
      <c r="L34" s="71">
        <f>AVERAGE(R20,R21)</f>
        <v>158200000</v>
      </c>
      <c r="M34" s="72">
        <f>AVERAGE(S20,S21)</f>
        <v>0.434</v>
      </c>
    </row>
    <row r="37" spans="1:13" s="23" customFormat="1">
      <c r="E37" s="23" t="s">
        <v>135</v>
      </c>
      <c r="F37" s="23" t="s">
        <v>136</v>
      </c>
      <c r="G37" s="23" t="s">
        <v>137</v>
      </c>
      <c r="H37" s="23" t="s">
        <v>123</v>
      </c>
    </row>
    <row r="38" spans="1:13" s="23" customFormat="1">
      <c r="A38" s="23" t="s">
        <v>138</v>
      </c>
      <c r="B38" s="23" t="str">
        <f>"Kapton"</f>
        <v>Kapton</v>
      </c>
      <c r="E38" s="23">
        <v>15</v>
      </c>
      <c r="F38" s="69">
        <f>BZ6</f>
        <v>8.1883124613300993</v>
      </c>
      <c r="G38" s="23">
        <f>ABS(CA6)</f>
        <v>17.145853263730185</v>
      </c>
    </row>
    <row r="39" spans="1:13" s="23" customFormat="1">
      <c r="B39" s="23" t="str">
        <f>"Cotton"</f>
        <v>Cotton</v>
      </c>
      <c r="E39" s="23">
        <v>19</v>
      </c>
      <c r="F39" s="69">
        <f>BZ4</f>
        <v>171.94229000668605</v>
      </c>
      <c r="G39" s="23">
        <f>ABS(CA4)</f>
        <v>20.336282269778074</v>
      </c>
    </row>
    <row r="40" spans="1:13" s="23" customFormat="1">
      <c r="B40" s="23" t="str">
        <f>"Polyester cotton"</f>
        <v>Polyester cotton</v>
      </c>
      <c r="E40" s="23">
        <v>17</v>
      </c>
      <c r="F40" s="69">
        <f>BZ3</f>
        <v>79.691676294537942</v>
      </c>
      <c r="G40" s="23">
        <f>ABS(CA3)</f>
        <v>20.381116467502022</v>
      </c>
    </row>
    <row r="41" spans="1:13" s="23" customFormat="1">
      <c r="B41" s="23" t="str">
        <f>"Kermel"</f>
        <v>Kermel</v>
      </c>
      <c r="E41" s="23">
        <v>16.5</v>
      </c>
      <c r="F41" s="69">
        <f>BZ5</f>
        <v>81.789370012930604</v>
      </c>
      <c r="G41" s="23">
        <f>ABS(CA5)</f>
        <v>19.422367848742166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Compressive Results</vt:lpstr>
      <vt:lpstr>Bending Results</vt:lpstr>
      <vt:lpstr>CIP with wax results</vt:lpstr>
      <vt:lpstr>dielectric AgPZT composite</vt:lpstr>
      <vt:lpstr>V output - theory vs experiment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asa1g09</dc:creator>
  <cp:lastModifiedBy>Steve  Beeby</cp:lastModifiedBy>
  <dcterms:created xsi:type="dcterms:W3CDTF">2016-01-22T15:02:04Z</dcterms:created>
  <dcterms:modified xsi:type="dcterms:W3CDTF">2017-01-10T14:51:11Z</dcterms:modified>
</cp:coreProperties>
</file>