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codeName="ThisWorkbook" defaultThemeVersion="124226"/>
  <xr:revisionPtr revIDLastSave="0" documentId="10_ncr:8100000_{8ECDCEE3-340B-476C-B332-EC56FAE0BC94}" xr6:coauthVersionLast="34" xr6:coauthVersionMax="34" xr10:uidLastSave="{00000000-0000-0000-0000-000000000000}"/>
  <bookViews>
    <workbookView xWindow="0" yWindow="0" windowWidth="19440" windowHeight="10440" firstSheet="1" activeTab="1" xr2:uid="{00000000-000D-0000-FFFF-FFFF00000000}"/>
  </bookViews>
  <sheets>
    <sheet name="Interior noise M1 M2" sheetId="6" r:id="rId1"/>
    <sheet name="Exterior noise 40km'h at P1 P2" sheetId="11" r:id="rId2"/>
  </sheets>
  <calcPr calcId="162913"/>
</workbook>
</file>

<file path=xl/calcChain.xml><?xml version="1.0" encoding="utf-8"?>
<calcChain xmlns="http://schemas.openxmlformats.org/spreadsheetml/2006/main">
  <c r="K28" i="11" l="1"/>
  <c r="E46" i="11" l="1"/>
  <c r="E50" i="11"/>
  <c r="E54" i="11"/>
  <c r="D59" i="11"/>
  <c r="G59" i="11"/>
  <c r="H59" i="11"/>
  <c r="D58" i="11"/>
  <c r="E58" i="11" s="1"/>
  <c r="G58" i="11"/>
  <c r="H58" i="11"/>
  <c r="D57" i="11"/>
  <c r="K57" i="11" s="1"/>
  <c r="G57" i="11"/>
  <c r="H57" i="11"/>
  <c r="D56" i="11"/>
  <c r="G56" i="11"/>
  <c r="H56" i="11"/>
  <c r="D54" i="11"/>
  <c r="G54" i="11"/>
  <c r="H54" i="11"/>
  <c r="K54" i="11" s="1"/>
  <c r="D53" i="11"/>
  <c r="E53" i="11" s="1"/>
  <c r="G53" i="11"/>
  <c r="H53" i="11"/>
  <c r="K53" i="11" s="1"/>
  <c r="D52" i="11"/>
  <c r="G52" i="11"/>
  <c r="H52" i="11"/>
  <c r="D51" i="11"/>
  <c r="G51" i="11"/>
  <c r="H51" i="11"/>
  <c r="D50" i="11"/>
  <c r="G50" i="11"/>
  <c r="H50" i="11"/>
  <c r="K50" i="11" s="1"/>
  <c r="D49" i="11"/>
  <c r="E49" i="11" s="1"/>
  <c r="G49" i="11"/>
  <c r="H49" i="11"/>
  <c r="D48" i="11"/>
  <c r="G48" i="11"/>
  <c r="H48" i="11"/>
  <c r="D47" i="11"/>
  <c r="G47" i="11"/>
  <c r="H47" i="11"/>
  <c r="D46" i="11"/>
  <c r="G46" i="11"/>
  <c r="J46" i="11" s="1"/>
  <c r="H46" i="11"/>
  <c r="K46" i="11" s="1"/>
  <c r="D45" i="11"/>
  <c r="E45" i="11" s="1"/>
  <c r="G45" i="11"/>
  <c r="H45" i="11"/>
  <c r="D44" i="11"/>
  <c r="G44" i="11"/>
  <c r="H44" i="11"/>
  <c r="D43" i="11"/>
  <c r="G43" i="11"/>
  <c r="H43" i="11"/>
  <c r="D42" i="11"/>
  <c r="E42" i="11" s="1"/>
  <c r="G42" i="11"/>
  <c r="H42" i="11"/>
  <c r="K42" i="11" s="1"/>
  <c r="D41" i="11"/>
  <c r="E41" i="11" s="1"/>
  <c r="G41" i="11"/>
  <c r="H41" i="11"/>
  <c r="D40" i="11"/>
  <c r="G40" i="11"/>
  <c r="H40" i="11"/>
  <c r="D39" i="11"/>
  <c r="G39" i="11"/>
  <c r="J39" i="11" s="1"/>
  <c r="H39" i="11"/>
  <c r="G38" i="11"/>
  <c r="H38" i="11"/>
  <c r="G37" i="11"/>
  <c r="H37" i="11"/>
  <c r="K37" i="11" s="1"/>
  <c r="G36" i="11"/>
  <c r="H36" i="11"/>
  <c r="G35" i="11"/>
  <c r="H35" i="11"/>
  <c r="G34" i="11"/>
  <c r="H34" i="11"/>
  <c r="D38" i="11"/>
  <c r="L38" i="11" s="1"/>
  <c r="D37" i="11"/>
  <c r="E37" i="11" s="1"/>
  <c r="D36" i="11"/>
  <c r="D35" i="11"/>
  <c r="D34" i="11"/>
  <c r="L34" i="11" s="1"/>
  <c r="C59" i="11"/>
  <c r="C58" i="11"/>
  <c r="C57" i="11"/>
  <c r="C56" i="11"/>
  <c r="C54" i="11"/>
  <c r="C53" i="11"/>
  <c r="C52" i="11"/>
  <c r="C51" i="11"/>
  <c r="J51" i="11" s="1"/>
  <c r="C50" i="11"/>
  <c r="C49" i="11"/>
  <c r="C48" i="11"/>
  <c r="C47" i="11"/>
  <c r="C46" i="11"/>
  <c r="C45" i="11"/>
  <c r="J45" i="11"/>
  <c r="C44" i="11"/>
  <c r="C43" i="11"/>
  <c r="C42" i="11"/>
  <c r="C41" i="11"/>
  <c r="J41" i="11" s="1"/>
  <c r="C40" i="11"/>
  <c r="J40" i="11" s="1"/>
  <c r="C39" i="11"/>
  <c r="C38" i="11"/>
  <c r="C37" i="11"/>
  <c r="J37" i="11" s="1"/>
  <c r="C36" i="11"/>
  <c r="C35" i="11"/>
  <c r="C34" i="11"/>
  <c r="J34" i="11" s="1"/>
  <c r="K55" i="11"/>
  <c r="J53" i="11"/>
  <c r="J50" i="11"/>
  <c r="J36" i="11"/>
  <c r="J48" i="11" l="1"/>
  <c r="J56" i="11"/>
  <c r="L40" i="11"/>
  <c r="L44" i="11"/>
  <c r="E56" i="11"/>
  <c r="E57" i="11"/>
  <c r="K41" i="11"/>
  <c r="K45" i="11"/>
  <c r="K49" i="11"/>
  <c r="E59" i="11"/>
  <c r="L48" i="11"/>
  <c r="L52" i="11"/>
  <c r="E38" i="11"/>
  <c r="K34" i="11"/>
  <c r="K40" i="11"/>
  <c r="L35" i="11"/>
  <c r="K36" i="11"/>
  <c r="K38" i="11"/>
  <c r="L39" i="11"/>
  <c r="L43" i="11"/>
  <c r="L47" i="11"/>
  <c r="L51" i="11"/>
  <c r="J54" i="11"/>
  <c r="L55" i="11"/>
  <c r="J58" i="11"/>
  <c r="K48" i="11"/>
  <c r="J35" i="11"/>
  <c r="J43" i="11"/>
  <c r="L36" i="11"/>
  <c r="L42" i="11"/>
  <c r="L46" i="11"/>
  <c r="J49" i="11"/>
  <c r="L50" i="11"/>
  <c r="K52" i="11"/>
  <c r="L54" i="11"/>
  <c r="K56" i="11"/>
  <c r="L58" i="11"/>
  <c r="E34" i="11"/>
  <c r="E52" i="11"/>
  <c r="E48" i="11"/>
  <c r="E44" i="11"/>
  <c r="E40" i="11"/>
  <c r="E36" i="11"/>
  <c r="L56" i="11"/>
  <c r="K44" i="11"/>
  <c r="L37" i="11"/>
  <c r="K35" i="11"/>
  <c r="K39" i="11"/>
  <c r="L41" i="11"/>
  <c r="K43" i="11"/>
  <c r="J44" i="11"/>
  <c r="L45" i="11"/>
  <c r="K47" i="11"/>
  <c r="L49" i="11"/>
  <c r="K51" i="11"/>
  <c r="L53" i="11"/>
  <c r="L57" i="11"/>
  <c r="E55" i="11"/>
  <c r="E51" i="11"/>
  <c r="E47" i="11"/>
  <c r="E43" i="11"/>
  <c r="E39" i="11"/>
  <c r="E35" i="11"/>
  <c r="J57" i="11"/>
  <c r="J55" i="11"/>
  <c r="J52" i="11"/>
  <c r="J47" i="11"/>
  <c r="J42" i="11"/>
  <c r="J38" i="11"/>
  <c r="J5" i="11"/>
  <c r="K5" i="11"/>
  <c r="J6" i="1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J26" i="11"/>
  <c r="K26" i="11"/>
  <c r="J27" i="11"/>
  <c r="K27" i="11"/>
  <c r="K4" i="11"/>
  <c r="J28" i="11"/>
  <c r="J4" i="11"/>
  <c r="W30" i="6" l="1"/>
  <c r="V30" i="6"/>
  <c r="U30" i="6"/>
  <c r="S30" i="6"/>
  <c r="R30" i="6"/>
  <c r="Q30" i="6"/>
  <c r="I30" i="6"/>
  <c r="H30" i="6"/>
  <c r="G30" i="6"/>
  <c r="D30" i="6"/>
  <c r="E30" i="6"/>
  <c r="C30" i="6"/>
  <c r="W29" i="6"/>
  <c r="V29" i="6"/>
  <c r="U29" i="6"/>
  <c r="S29" i="6"/>
  <c r="R29" i="6"/>
  <c r="Q29" i="6"/>
  <c r="I29" i="6"/>
  <c r="H29" i="6"/>
  <c r="G29" i="6"/>
  <c r="E29" i="6"/>
  <c r="D29" i="6"/>
  <c r="C29" i="6"/>
  <c r="T30" i="6" l="1"/>
  <c r="F30" i="6"/>
</calcChain>
</file>

<file path=xl/sharedStrings.xml><?xml version="1.0" encoding="utf-8"?>
<sst xmlns="http://schemas.openxmlformats.org/spreadsheetml/2006/main" count="64" uniqueCount="31">
  <si>
    <t xml:space="preserve">max </t>
    <phoneticPr fontId="1" type="noConversion"/>
  </si>
  <si>
    <t>MAX</t>
    <phoneticPr fontId="1" type="noConversion"/>
  </si>
  <si>
    <t>MIN</t>
    <phoneticPr fontId="1" type="noConversion"/>
  </si>
  <si>
    <t>Fastener B</t>
  </si>
  <si>
    <t>Fastener A (20km/h)</t>
  </si>
  <si>
    <t>Fastener A (30km/h)</t>
  </si>
  <si>
    <t>Fastener A (40km/h)</t>
  </si>
  <si>
    <t>Fastener B  (20km/h)</t>
  </si>
  <si>
    <t>Fastener B  (30km/h)</t>
  </si>
  <si>
    <t>Fastener B  (40km/h)</t>
  </si>
  <si>
    <t>D7.5m-H3.5m</t>
  </si>
  <si>
    <t>D2.0m-H0.0m</t>
  </si>
  <si>
    <t xml:space="preserve">Fastener A </t>
  </si>
  <si>
    <t>P1</t>
  </si>
  <si>
    <t>P2</t>
  </si>
  <si>
    <t>M1</t>
  </si>
  <si>
    <t>M2</t>
  </si>
  <si>
    <t>Fastener A-P2</t>
  </si>
  <si>
    <t>Fastener A-P1</t>
  </si>
  <si>
    <t>Fastener B-P2</t>
  </si>
  <si>
    <t>Fastener B-P1</t>
  </si>
  <si>
    <t>Linear</t>
  </si>
  <si>
    <t>Fastener A</t>
  </si>
  <si>
    <t>Central Frequency(Hz)</t>
  </si>
  <si>
    <t xml:space="preserve">Fastener B  </t>
  </si>
  <si>
    <t>A weighted</t>
  </si>
  <si>
    <t>Fastener A 40km/h</t>
  </si>
  <si>
    <t>Fastener B  40km/h</t>
  </si>
  <si>
    <t>Fastener B 40km/h</t>
  </si>
  <si>
    <t>(a)</t>
    <phoneticPr fontId="1" type="noConversion"/>
  </si>
  <si>
    <t>(b)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</si>
</sst>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12"/>
      <name val="Times New Roman"/>
      <family val="1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5973212123996"/>
          <c:y val="3.461537799578332E-2"/>
          <c:w val="0.80417882382880357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'Interior noise M1 M2'!$Q$2</c:f>
              <c:strCache>
                <c:ptCount val="1"/>
                <c:pt idx="0">
                  <c:v>Fastener A (20km/h)</c:v>
                </c:pt>
              </c:strCache>
            </c:strRef>
          </c:tx>
          <c:spPr>
            <a:ln w="95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M2'!$Q$3:$Q$27</c:f>
              <c:numCache>
                <c:formatCode>General</c:formatCode>
                <c:ptCount val="25"/>
                <c:pt idx="0">
                  <c:v>70.682433333333321</c:v>
                </c:pt>
                <c:pt idx="1">
                  <c:v>70.001383333333322</c:v>
                </c:pt>
                <c:pt idx="2">
                  <c:v>66.846949999999993</c:v>
                </c:pt>
                <c:pt idx="3">
                  <c:v>63.535816666666662</c:v>
                </c:pt>
                <c:pt idx="4">
                  <c:v>66.589466666666667</c:v>
                </c:pt>
                <c:pt idx="5">
                  <c:v>65.942283333333336</c:v>
                </c:pt>
                <c:pt idx="6">
                  <c:v>68.002250000000004</c:v>
                </c:pt>
                <c:pt idx="7">
                  <c:v>71.476366666666664</c:v>
                </c:pt>
                <c:pt idx="8">
                  <c:v>76.05768333333333</c:v>
                </c:pt>
                <c:pt idx="9">
                  <c:v>81.265533333333337</c:v>
                </c:pt>
                <c:pt idx="10">
                  <c:v>76.534349999999989</c:v>
                </c:pt>
                <c:pt idx="11">
                  <c:v>69.012699999999995</c:v>
                </c:pt>
                <c:pt idx="12">
                  <c:v>64.469549999999998</c:v>
                </c:pt>
                <c:pt idx="13">
                  <c:v>59.97925</c:v>
                </c:pt>
                <c:pt idx="14">
                  <c:v>55.85981666666666</c:v>
                </c:pt>
                <c:pt idx="15">
                  <c:v>55.482816666666665</c:v>
                </c:pt>
                <c:pt idx="16">
                  <c:v>55.286249999999995</c:v>
                </c:pt>
                <c:pt idx="17">
                  <c:v>52.892300000000006</c:v>
                </c:pt>
                <c:pt idx="18">
                  <c:v>47.259249999999994</c:v>
                </c:pt>
                <c:pt idx="19">
                  <c:v>44.463683333333329</c:v>
                </c:pt>
                <c:pt idx="20">
                  <c:v>43.47796666666666</c:v>
                </c:pt>
                <c:pt idx="21">
                  <c:v>41.785799999999995</c:v>
                </c:pt>
                <c:pt idx="22">
                  <c:v>42.083149999999996</c:v>
                </c:pt>
                <c:pt idx="23">
                  <c:v>41.437116666666668</c:v>
                </c:pt>
                <c:pt idx="24">
                  <c:v>41.074733333333334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5-4E0C-8E9D-5C0E0B3A819E}"/>
            </c:ext>
          </c:extLst>
        </c:ser>
        <c:ser>
          <c:idx val="2"/>
          <c:order val="1"/>
          <c:tx>
            <c:strRef>
              <c:f>'Interior noise M1 M2'!$R$2</c:f>
              <c:strCache>
                <c:ptCount val="1"/>
                <c:pt idx="0">
                  <c:v>Fastener A (30km/h)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M2'!$R$3:$R$27</c:f>
              <c:numCache>
                <c:formatCode>General</c:formatCode>
                <c:ptCount val="25"/>
                <c:pt idx="0">
                  <c:v>71.171616666666665</c:v>
                </c:pt>
                <c:pt idx="1">
                  <c:v>72.041216666666671</c:v>
                </c:pt>
                <c:pt idx="2">
                  <c:v>69.142633333333322</c:v>
                </c:pt>
                <c:pt idx="3">
                  <c:v>64.205033333333333</c:v>
                </c:pt>
                <c:pt idx="4">
                  <c:v>67.500799999999998</c:v>
                </c:pt>
                <c:pt idx="5">
                  <c:v>68.278083333333342</c:v>
                </c:pt>
                <c:pt idx="6">
                  <c:v>68.023533333333333</c:v>
                </c:pt>
                <c:pt idx="7">
                  <c:v>71.150599999999997</c:v>
                </c:pt>
                <c:pt idx="8">
                  <c:v>79.206933333333325</c:v>
                </c:pt>
                <c:pt idx="9">
                  <c:v>82.341849999999994</c:v>
                </c:pt>
                <c:pt idx="10">
                  <c:v>78.008933333333346</c:v>
                </c:pt>
                <c:pt idx="11">
                  <c:v>73.246649999999988</c:v>
                </c:pt>
                <c:pt idx="12">
                  <c:v>68.483716666666666</c:v>
                </c:pt>
                <c:pt idx="13">
                  <c:v>64.995983333333328</c:v>
                </c:pt>
                <c:pt idx="14">
                  <c:v>62.3904</c:v>
                </c:pt>
                <c:pt idx="15">
                  <c:v>61.523366666666668</c:v>
                </c:pt>
                <c:pt idx="16">
                  <c:v>59.229300000000002</c:v>
                </c:pt>
                <c:pt idx="17">
                  <c:v>55.655183333333341</c:v>
                </c:pt>
                <c:pt idx="18">
                  <c:v>52.28876666666666</c:v>
                </c:pt>
                <c:pt idx="19">
                  <c:v>50.749916666666664</c:v>
                </c:pt>
                <c:pt idx="20">
                  <c:v>47.248199999999997</c:v>
                </c:pt>
                <c:pt idx="21">
                  <c:v>46.119533333333337</c:v>
                </c:pt>
                <c:pt idx="22">
                  <c:v>47.809816666666663</c:v>
                </c:pt>
                <c:pt idx="23">
                  <c:v>46.663850000000004</c:v>
                </c:pt>
                <c:pt idx="24">
                  <c:v>45.555533333333337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5-4E0C-8E9D-5C0E0B3A819E}"/>
            </c:ext>
          </c:extLst>
        </c:ser>
        <c:ser>
          <c:idx val="3"/>
          <c:order val="2"/>
          <c:tx>
            <c:strRef>
              <c:f>'Interior noise M1 M2'!$S$2</c:f>
              <c:strCache>
                <c:ptCount val="1"/>
                <c:pt idx="0">
                  <c:v>Fastener A (40km/h)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M2'!$S$3:$S$27</c:f>
              <c:numCache>
                <c:formatCode>General</c:formatCode>
                <c:ptCount val="25"/>
                <c:pt idx="0">
                  <c:v>73.229950000000002</c:v>
                </c:pt>
                <c:pt idx="1">
                  <c:v>73.711875000000006</c:v>
                </c:pt>
                <c:pt idx="2">
                  <c:v>70.150562500000007</c:v>
                </c:pt>
                <c:pt idx="3">
                  <c:v>65.854624999999999</c:v>
                </c:pt>
                <c:pt idx="4">
                  <c:v>69.005275000000012</c:v>
                </c:pt>
                <c:pt idx="5">
                  <c:v>68.35797500000001</c:v>
                </c:pt>
                <c:pt idx="6">
                  <c:v>68.793487499999998</c:v>
                </c:pt>
                <c:pt idx="7">
                  <c:v>72.901825000000002</c:v>
                </c:pt>
                <c:pt idx="8">
                  <c:v>79.625537500000007</c:v>
                </c:pt>
                <c:pt idx="9">
                  <c:v>84.280574999999999</c:v>
                </c:pt>
                <c:pt idx="10">
                  <c:v>79.724912500000002</c:v>
                </c:pt>
                <c:pt idx="11">
                  <c:v>74.1319625</c:v>
                </c:pt>
                <c:pt idx="12">
                  <c:v>70.763674999999992</c:v>
                </c:pt>
                <c:pt idx="13">
                  <c:v>68.153537499999999</c:v>
                </c:pt>
                <c:pt idx="14">
                  <c:v>66.675812500000006</c:v>
                </c:pt>
                <c:pt idx="15">
                  <c:v>66.578937499999995</c:v>
                </c:pt>
                <c:pt idx="16">
                  <c:v>64.054512499999987</c:v>
                </c:pt>
                <c:pt idx="17">
                  <c:v>58.985062499999998</c:v>
                </c:pt>
                <c:pt idx="18">
                  <c:v>55.417250000000003</c:v>
                </c:pt>
                <c:pt idx="19">
                  <c:v>52.896037500000006</c:v>
                </c:pt>
                <c:pt idx="20">
                  <c:v>51.191537499999995</c:v>
                </c:pt>
                <c:pt idx="21">
                  <c:v>48.937224999999998</c:v>
                </c:pt>
                <c:pt idx="22">
                  <c:v>52.836574999999996</c:v>
                </c:pt>
                <c:pt idx="23">
                  <c:v>49.029837499999999</c:v>
                </c:pt>
                <c:pt idx="24">
                  <c:v>47.440537499999998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5-4E0C-8E9D-5C0E0B3A819E}"/>
            </c:ext>
          </c:extLst>
        </c:ser>
        <c:ser>
          <c:idx val="4"/>
          <c:order val="3"/>
          <c:tx>
            <c:strRef>
              <c:f>'Interior noise M1 M2'!$U$2</c:f>
              <c:strCache>
                <c:ptCount val="1"/>
                <c:pt idx="0">
                  <c:v>Fastener B  (20km/h)</c:v>
                </c:pt>
              </c:strCache>
            </c:strRef>
          </c:tx>
          <c:spPr>
            <a:ln w="95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M2'!$U$3:$U$27</c:f>
              <c:numCache>
                <c:formatCode>General</c:formatCode>
                <c:ptCount val="25"/>
                <c:pt idx="0">
                  <c:v>72.410133333333334</c:v>
                </c:pt>
                <c:pt idx="1">
                  <c:v>72.110399999999998</c:v>
                </c:pt>
                <c:pt idx="2">
                  <c:v>67.650083333333328</c:v>
                </c:pt>
                <c:pt idx="3">
                  <c:v>63.726833333333332</c:v>
                </c:pt>
                <c:pt idx="4">
                  <c:v>67.089183333333324</c:v>
                </c:pt>
                <c:pt idx="5">
                  <c:v>66.321633333333324</c:v>
                </c:pt>
                <c:pt idx="6">
                  <c:v>71.39321666666666</c:v>
                </c:pt>
                <c:pt idx="7">
                  <c:v>74.522499999999994</c:v>
                </c:pt>
                <c:pt idx="8">
                  <c:v>80.654233333333337</c:v>
                </c:pt>
                <c:pt idx="9">
                  <c:v>82.852416666666656</c:v>
                </c:pt>
                <c:pt idx="10">
                  <c:v>79.315616666666671</c:v>
                </c:pt>
                <c:pt idx="11">
                  <c:v>70.78661666666666</c:v>
                </c:pt>
                <c:pt idx="12">
                  <c:v>68.892283333333339</c:v>
                </c:pt>
                <c:pt idx="13">
                  <c:v>64.766549999999995</c:v>
                </c:pt>
                <c:pt idx="14">
                  <c:v>60.145866666666663</c:v>
                </c:pt>
                <c:pt idx="15">
                  <c:v>60.293050000000001</c:v>
                </c:pt>
                <c:pt idx="16">
                  <c:v>58.973733333333335</c:v>
                </c:pt>
                <c:pt idx="17">
                  <c:v>56.723416666666665</c:v>
                </c:pt>
                <c:pt idx="18">
                  <c:v>50.623900000000006</c:v>
                </c:pt>
                <c:pt idx="19">
                  <c:v>47.566266666666664</c:v>
                </c:pt>
                <c:pt idx="20">
                  <c:v>46.226583333333338</c:v>
                </c:pt>
                <c:pt idx="21">
                  <c:v>44.821716666666674</c:v>
                </c:pt>
                <c:pt idx="22">
                  <c:v>45.286099999999998</c:v>
                </c:pt>
                <c:pt idx="23">
                  <c:v>44.527983333333324</c:v>
                </c:pt>
                <c:pt idx="24">
                  <c:v>44.3001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B5-4E0C-8E9D-5C0E0B3A819E}"/>
            </c:ext>
          </c:extLst>
        </c:ser>
        <c:ser>
          <c:idx val="5"/>
          <c:order val="4"/>
          <c:tx>
            <c:strRef>
              <c:f>'Interior noise M1 M2'!$V$2</c:f>
              <c:strCache>
                <c:ptCount val="1"/>
                <c:pt idx="0">
                  <c:v>Fastener B  (30km/h)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"/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M2'!$V$3:$V$27</c:f>
              <c:numCache>
                <c:formatCode>General</c:formatCode>
                <c:ptCount val="25"/>
                <c:pt idx="0">
                  <c:v>70.44038333333333</c:v>
                </c:pt>
                <c:pt idx="1">
                  <c:v>70.882766666666669</c:v>
                </c:pt>
                <c:pt idx="2">
                  <c:v>69.755433333333329</c:v>
                </c:pt>
                <c:pt idx="3">
                  <c:v>64.004300000000001</c:v>
                </c:pt>
                <c:pt idx="4">
                  <c:v>66.874099999999999</c:v>
                </c:pt>
                <c:pt idx="5">
                  <c:v>65.396550000000005</c:v>
                </c:pt>
                <c:pt idx="6">
                  <c:v>70.584600000000009</c:v>
                </c:pt>
                <c:pt idx="7">
                  <c:v>73.937033333333346</c:v>
                </c:pt>
                <c:pt idx="8">
                  <c:v>82.388216666666665</c:v>
                </c:pt>
                <c:pt idx="9">
                  <c:v>83.899500000000003</c:v>
                </c:pt>
                <c:pt idx="10">
                  <c:v>79.043000000000006</c:v>
                </c:pt>
                <c:pt idx="11">
                  <c:v>72.993549999999999</c:v>
                </c:pt>
                <c:pt idx="12">
                  <c:v>71.667050000000003</c:v>
                </c:pt>
                <c:pt idx="13">
                  <c:v>68.445683333333335</c:v>
                </c:pt>
                <c:pt idx="14">
                  <c:v>64.687350000000009</c:v>
                </c:pt>
                <c:pt idx="15">
                  <c:v>64.596499999999992</c:v>
                </c:pt>
                <c:pt idx="16">
                  <c:v>63.051783333333326</c:v>
                </c:pt>
                <c:pt idx="17">
                  <c:v>59.391300000000001</c:v>
                </c:pt>
                <c:pt idx="18">
                  <c:v>53.253583333333331</c:v>
                </c:pt>
                <c:pt idx="19">
                  <c:v>50.491516666666669</c:v>
                </c:pt>
                <c:pt idx="20">
                  <c:v>48.682183333333342</c:v>
                </c:pt>
                <c:pt idx="21">
                  <c:v>46.8431</c:v>
                </c:pt>
                <c:pt idx="22">
                  <c:v>47.25051666666667</c:v>
                </c:pt>
                <c:pt idx="23">
                  <c:v>46.242866666666671</c:v>
                </c:pt>
                <c:pt idx="24">
                  <c:v>46.008366666666667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B5-4E0C-8E9D-5C0E0B3A819E}"/>
            </c:ext>
          </c:extLst>
        </c:ser>
        <c:ser>
          <c:idx val="6"/>
          <c:order val="5"/>
          <c:tx>
            <c:strRef>
              <c:f>'Interior noise M1 M2'!$W$2</c:f>
              <c:strCache>
                <c:ptCount val="1"/>
                <c:pt idx="0">
                  <c:v>Fastener B  (40km/h)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'Interior noise M1 M2'!$P$3:$P$27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'Interior noise M1 M2'!$W$3:$W$27</c:f>
              <c:numCache>
                <c:formatCode>General</c:formatCode>
                <c:ptCount val="25"/>
                <c:pt idx="0">
                  <c:v>73.332175000000007</c:v>
                </c:pt>
                <c:pt idx="1">
                  <c:v>73.022762499999999</c:v>
                </c:pt>
                <c:pt idx="2">
                  <c:v>67.329412500000004</c:v>
                </c:pt>
                <c:pt idx="3">
                  <c:v>65.059362499999992</c:v>
                </c:pt>
                <c:pt idx="4">
                  <c:v>68.086112500000013</c:v>
                </c:pt>
                <c:pt idx="5">
                  <c:v>66.324362499999992</c:v>
                </c:pt>
                <c:pt idx="6">
                  <c:v>69.333112499999999</c:v>
                </c:pt>
                <c:pt idx="7">
                  <c:v>75.6854625</c:v>
                </c:pt>
                <c:pt idx="8">
                  <c:v>82.915525000000002</c:v>
                </c:pt>
                <c:pt idx="9">
                  <c:v>83.357787500000001</c:v>
                </c:pt>
                <c:pt idx="10">
                  <c:v>80.2273</c:v>
                </c:pt>
                <c:pt idx="11">
                  <c:v>73.006912499999999</c:v>
                </c:pt>
                <c:pt idx="12">
                  <c:v>73.006900000000002</c:v>
                </c:pt>
                <c:pt idx="13">
                  <c:v>70.073037499999998</c:v>
                </c:pt>
                <c:pt idx="14">
                  <c:v>67.749687499999993</c:v>
                </c:pt>
                <c:pt idx="15">
                  <c:v>67.961537499999991</c:v>
                </c:pt>
                <c:pt idx="16">
                  <c:v>67.2638125</c:v>
                </c:pt>
                <c:pt idx="17">
                  <c:v>63.042437500000005</c:v>
                </c:pt>
                <c:pt idx="18">
                  <c:v>56.306049999999999</c:v>
                </c:pt>
                <c:pt idx="19">
                  <c:v>52.927837499999995</c:v>
                </c:pt>
                <c:pt idx="20">
                  <c:v>50.952137500000006</c:v>
                </c:pt>
                <c:pt idx="21">
                  <c:v>49.235587500000001</c:v>
                </c:pt>
                <c:pt idx="22">
                  <c:v>49.516862499999995</c:v>
                </c:pt>
                <c:pt idx="23">
                  <c:v>47.578400000000002</c:v>
                </c:pt>
                <c:pt idx="24">
                  <c:v>46.923074999999997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B5-4E0C-8E9D-5C0E0B3A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131792"/>
        <c:axId val="659127088"/>
      </c:lineChart>
      <c:catAx>
        <c:axId val="65913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zh-CN" sz="1200" b="0"/>
                  <a:t>Frequency</a:t>
                </a:r>
                <a:r>
                  <a:rPr lang="zh-CN" altLang="en-US" sz="1200" b="0" baseline="0"/>
                  <a:t>  （</a:t>
                </a:r>
                <a:r>
                  <a:rPr lang="en-US" altLang="zh-CN" sz="1200" b="0" baseline="0"/>
                  <a:t>Hz</a:t>
                </a:r>
                <a:r>
                  <a:rPr lang="zh-CN" altLang="en-US" sz="1200" b="0" baseline="0"/>
                  <a:t>）</a:t>
                </a:r>
                <a:endParaRPr lang="zh-CN" altLang="en-US" sz="1200" b="0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zh-CN"/>
          </a:p>
        </c:txPr>
        <c:crossAx val="659127088"/>
        <c:crosses val="autoZero"/>
        <c:auto val="1"/>
        <c:lblAlgn val="ctr"/>
        <c:lblOffset val="100"/>
        <c:noMultiLvlLbl val="0"/>
      </c:catAx>
      <c:valAx>
        <c:axId val="659127088"/>
        <c:scaling>
          <c:orientation val="minMax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altLang="zh-CN" sz="1200" b="0" baseline="0"/>
                  <a:t>Sound Pressure Level</a:t>
                </a:r>
                <a:r>
                  <a:rPr lang="zh-CN" altLang="en-US" sz="1200" b="0" baseline="0"/>
                  <a:t> </a:t>
                </a:r>
                <a:endParaRPr lang="en-US" altLang="zh-CN" sz="1200" b="0" baseline="0"/>
              </a:p>
              <a:p>
                <a:pPr>
                  <a:defRPr sz="1200"/>
                </a:pPr>
                <a:r>
                  <a:rPr lang="zh-CN" altLang="en-US" sz="1200" b="0" baseline="0"/>
                  <a:t>（</a:t>
                </a:r>
                <a:r>
                  <a:rPr lang="en-US" altLang="zh-CN" sz="1200" b="0" baseline="0"/>
                  <a:t>dB re20</a:t>
                </a:r>
                <a:r>
                  <a:rPr lang="en-US" sz="1200" b="0" i="0" u="none" strike="noStrike" baseline="0">
                    <a:effectLst/>
                  </a:rPr>
                  <a:t>µ</a:t>
                </a:r>
                <a:r>
                  <a:rPr lang="en-US" altLang="zh-CN" sz="1200" b="0" baseline="0"/>
                  <a:t>Pa</a:t>
                </a:r>
                <a:r>
                  <a:rPr lang="zh-CN" altLang="en-US" sz="1200" b="0" baseline="0"/>
                  <a:t>）</a:t>
                </a:r>
                <a:endParaRPr lang="zh-CN" altLang="en-US" sz="1200" b="0"/>
              </a:p>
            </c:rich>
          </c:tx>
          <c:layout>
            <c:manualLayout>
              <c:xMode val="edge"/>
              <c:yMode val="edge"/>
              <c:x val="0"/>
              <c:y val="0.21986902456865023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200"/>
            </a:pPr>
            <a:endParaRPr lang="zh-CN"/>
          </a:p>
        </c:txPr>
        <c:crossAx val="659131792"/>
        <c:crosses val="autoZero"/>
        <c:crossBetween val="between"/>
        <c:majorUnit val="10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9996514112322458"/>
          <c:y val="0.41371679359752161"/>
          <c:w val="0.39377235229388041"/>
          <c:h val="0.36627674477863259"/>
        </c:manualLayout>
      </c:layout>
      <c:overlay val="0"/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4154265873016"/>
          <c:y val="3.4615377995783313E-2"/>
          <c:w val="0.81968576388888892"/>
          <c:h val="0.75785141440653248"/>
        </c:manualLayout>
      </c:layout>
      <c:lineChart>
        <c:grouping val="standard"/>
        <c:varyColors val="0"/>
        <c:ser>
          <c:idx val="1"/>
          <c:order val="0"/>
          <c:tx>
            <c:strRef>
              <c:f>'Exterior noise 40km''h at P1 P2'!$D$33</c:f>
              <c:strCache>
                <c:ptCount val="1"/>
                <c:pt idx="0">
                  <c:v>Fastener 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'Exterior noise 40km''h at P1 P2'!$B$4:$B$28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'Exterior noise 40km''h at P1 P2'!$C$34:$C$58</c:f>
              <c:numCache>
                <c:formatCode>General</c:formatCode>
                <c:ptCount val="25"/>
                <c:pt idx="0">
                  <c:v>68.8</c:v>
                </c:pt>
                <c:pt idx="1">
                  <c:v>65.800000000000011</c:v>
                </c:pt>
                <c:pt idx="2">
                  <c:v>62.9</c:v>
                </c:pt>
                <c:pt idx="3">
                  <c:v>66</c:v>
                </c:pt>
                <c:pt idx="4">
                  <c:v>67.3</c:v>
                </c:pt>
                <c:pt idx="5">
                  <c:v>69.099999999999994</c:v>
                </c:pt>
                <c:pt idx="6">
                  <c:v>68.3</c:v>
                </c:pt>
                <c:pt idx="7">
                  <c:v>65.2</c:v>
                </c:pt>
                <c:pt idx="8">
                  <c:v>68.300000000000011</c:v>
                </c:pt>
                <c:pt idx="9">
                  <c:v>69.2</c:v>
                </c:pt>
                <c:pt idx="10">
                  <c:v>69.3</c:v>
                </c:pt>
                <c:pt idx="11">
                  <c:v>68.599999999999994</c:v>
                </c:pt>
                <c:pt idx="12">
                  <c:v>71.3</c:v>
                </c:pt>
                <c:pt idx="13">
                  <c:v>75.3</c:v>
                </c:pt>
                <c:pt idx="14">
                  <c:v>78.100000000000009</c:v>
                </c:pt>
                <c:pt idx="15">
                  <c:v>79.900000000000006</c:v>
                </c:pt>
                <c:pt idx="16">
                  <c:v>79.899999999999991</c:v>
                </c:pt>
                <c:pt idx="17">
                  <c:v>72.099999999999994</c:v>
                </c:pt>
                <c:pt idx="18">
                  <c:v>67.600000000000009</c:v>
                </c:pt>
                <c:pt idx="19">
                  <c:v>67.5</c:v>
                </c:pt>
                <c:pt idx="20">
                  <c:v>66.099999999999994</c:v>
                </c:pt>
                <c:pt idx="21">
                  <c:v>59.6</c:v>
                </c:pt>
                <c:pt idx="22">
                  <c:v>62.599999999999994</c:v>
                </c:pt>
                <c:pt idx="23">
                  <c:v>58.1</c:v>
                </c:pt>
                <c:pt idx="2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D-435F-8735-0A3888315FD6}"/>
            </c:ext>
          </c:extLst>
        </c:ser>
        <c:ser>
          <c:idx val="3"/>
          <c:order val="1"/>
          <c:tx>
            <c:strRef>
              <c:f>'Exterior noise 40km''h at P1 P2'!$G$33</c:f>
              <c:strCache>
                <c:ptCount val="1"/>
                <c:pt idx="0">
                  <c:v>Fastener B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'Exterior noise 40km''h at P1 P2'!$B$4:$B$28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'Exterior noise 40km''h at P1 P2'!$G$34:$G$58</c:f>
              <c:numCache>
                <c:formatCode>General</c:formatCode>
                <c:ptCount val="25"/>
                <c:pt idx="0">
                  <c:v>65.599999999999994</c:v>
                </c:pt>
                <c:pt idx="1">
                  <c:v>63.400000000000006</c:v>
                </c:pt>
                <c:pt idx="2">
                  <c:v>63.599999999999994</c:v>
                </c:pt>
                <c:pt idx="3">
                  <c:v>66.099999999999994</c:v>
                </c:pt>
                <c:pt idx="4">
                  <c:v>66.8</c:v>
                </c:pt>
                <c:pt idx="5">
                  <c:v>68.2</c:v>
                </c:pt>
                <c:pt idx="6">
                  <c:v>64.8</c:v>
                </c:pt>
                <c:pt idx="7">
                  <c:v>63.9</c:v>
                </c:pt>
                <c:pt idx="8">
                  <c:v>67.599999999999994</c:v>
                </c:pt>
                <c:pt idx="9">
                  <c:v>69</c:v>
                </c:pt>
                <c:pt idx="10">
                  <c:v>69.900000000000006</c:v>
                </c:pt>
                <c:pt idx="11">
                  <c:v>69.8</c:v>
                </c:pt>
                <c:pt idx="12">
                  <c:v>73.8</c:v>
                </c:pt>
                <c:pt idx="13">
                  <c:v>77.8</c:v>
                </c:pt>
                <c:pt idx="14">
                  <c:v>78.3</c:v>
                </c:pt>
                <c:pt idx="15">
                  <c:v>80</c:v>
                </c:pt>
                <c:pt idx="16">
                  <c:v>77.099999999999994</c:v>
                </c:pt>
                <c:pt idx="17">
                  <c:v>70.7</c:v>
                </c:pt>
                <c:pt idx="18">
                  <c:v>67.300000000000011</c:v>
                </c:pt>
                <c:pt idx="19">
                  <c:v>65.900000000000006</c:v>
                </c:pt>
                <c:pt idx="20">
                  <c:v>64.5</c:v>
                </c:pt>
                <c:pt idx="21">
                  <c:v>60.3</c:v>
                </c:pt>
                <c:pt idx="22">
                  <c:v>63.2</c:v>
                </c:pt>
                <c:pt idx="23">
                  <c:v>58.3</c:v>
                </c:pt>
                <c:pt idx="2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D-435F-8735-0A388831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222040"/>
        <c:axId val="563222432"/>
      </c:lineChart>
      <c:catAx>
        <c:axId val="56322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  </a:t>
                </a: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Hz)</a:t>
                </a:r>
                <a:endParaRPr lang="zh-CN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2393402777777778"/>
              <c:y val="0.9176640211640211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563222432"/>
        <c:crosses val="autoZero"/>
        <c:auto val="1"/>
        <c:lblAlgn val="ctr"/>
        <c:lblOffset val="100"/>
        <c:noMultiLvlLbl val="0"/>
      </c:catAx>
      <c:valAx>
        <c:axId val="563222432"/>
        <c:scaling>
          <c:orientation val="minMax"/>
          <c:max val="10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</a:t>
                </a: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alt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dB re 20µPa)</a:t>
                </a:r>
                <a:endParaRPr lang="zh-CN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5749007936507936E-2"/>
              <c:y val="3.4446097883597884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563222040"/>
        <c:crosses val="autoZero"/>
        <c:crossBetween val="midCat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9995386904761908"/>
          <c:y val="0.57298412698412693"/>
          <c:w val="0.30719791666666668"/>
          <c:h val="0.14869583924960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26562499999999"/>
          <c:y val="3.4615377995783313E-2"/>
          <c:w val="0.82283556547619052"/>
          <c:h val="0.75785152116402121"/>
        </c:manualLayout>
      </c:layout>
      <c:lineChart>
        <c:grouping val="standard"/>
        <c:varyColors val="0"/>
        <c:ser>
          <c:idx val="1"/>
          <c:order val="0"/>
          <c:tx>
            <c:strRef>
              <c:f>'Exterior noise 40km''h at P1 P2'!$D$33</c:f>
              <c:strCache>
                <c:ptCount val="1"/>
                <c:pt idx="0">
                  <c:v>Fastener 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'Exterior noise 40km''h at P1 P2'!$B$4:$B$28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'Exterior noise 40km''h at P1 P2'!$D$34:$D$59</c:f>
              <c:numCache>
                <c:formatCode>General</c:formatCode>
                <c:ptCount val="26"/>
                <c:pt idx="0">
                  <c:v>81.599999999999994</c:v>
                </c:pt>
                <c:pt idx="1">
                  <c:v>80.599999999999994</c:v>
                </c:pt>
                <c:pt idx="2">
                  <c:v>79.8</c:v>
                </c:pt>
                <c:pt idx="3">
                  <c:v>78.800000000000011</c:v>
                </c:pt>
                <c:pt idx="4">
                  <c:v>78.5</c:v>
                </c:pt>
                <c:pt idx="5">
                  <c:v>78.8</c:v>
                </c:pt>
                <c:pt idx="6">
                  <c:v>80</c:v>
                </c:pt>
                <c:pt idx="7">
                  <c:v>78.099999999999994</c:v>
                </c:pt>
                <c:pt idx="8">
                  <c:v>80.699999999999989</c:v>
                </c:pt>
                <c:pt idx="9">
                  <c:v>79.800000000000011</c:v>
                </c:pt>
                <c:pt idx="10">
                  <c:v>78.300000000000011</c:v>
                </c:pt>
                <c:pt idx="11">
                  <c:v>78.599999999999994</c:v>
                </c:pt>
                <c:pt idx="12">
                  <c:v>82.6</c:v>
                </c:pt>
                <c:pt idx="13">
                  <c:v>87.3</c:v>
                </c:pt>
                <c:pt idx="14">
                  <c:v>91</c:v>
                </c:pt>
                <c:pt idx="15">
                  <c:v>93.5</c:v>
                </c:pt>
                <c:pt idx="16">
                  <c:v>92.899999999999991</c:v>
                </c:pt>
                <c:pt idx="17">
                  <c:v>84.3</c:v>
                </c:pt>
                <c:pt idx="18">
                  <c:v>78.600000000000009</c:v>
                </c:pt>
                <c:pt idx="19">
                  <c:v>79.7</c:v>
                </c:pt>
                <c:pt idx="20">
                  <c:v>79.399999999999991</c:v>
                </c:pt>
                <c:pt idx="21">
                  <c:v>73.7</c:v>
                </c:pt>
                <c:pt idx="22">
                  <c:v>77.599999999999994</c:v>
                </c:pt>
                <c:pt idx="23">
                  <c:v>71.3</c:v>
                </c:pt>
                <c:pt idx="24">
                  <c:v>70.5</c:v>
                </c:pt>
                <c:pt idx="25">
                  <c:v>67.199999999999989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2-403D-9088-5D9158716648}"/>
            </c:ext>
          </c:extLst>
        </c:ser>
        <c:ser>
          <c:idx val="3"/>
          <c:order val="1"/>
          <c:tx>
            <c:strRef>
              <c:f>'Exterior noise 40km''h at P1 P2'!$H$33</c:f>
              <c:strCache>
                <c:ptCount val="1"/>
                <c:pt idx="0">
                  <c:v>Fastener B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'Exterior noise 40km''h at P1 P2'!$B$4:$B$28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'Exterior noise 40km''h at P1 P2'!$H$34:$H$59</c:f>
              <c:numCache>
                <c:formatCode>General</c:formatCode>
                <c:ptCount val="26"/>
                <c:pt idx="0">
                  <c:v>75.2</c:v>
                </c:pt>
                <c:pt idx="1">
                  <c:v>76.400000000000006</c:v>
                </c:pt>
                <c:pt idx="2">
                  <c:v>73.900000000000006</c:v>
                </c:pt>
                <c:pt idx="3">
                  <c:v>76.099999999999994</c:v>
                </c:pt>
                <c:pt idx="4">
                  <c:v>76.7</c:v>
                </c:pt>
                <c:pt idx="5">
                  <c:v>75.2</c:v>
                </c:pt>
                <c:pt idx="6">
                  <c:v>75.5</c:v>
                </c:pt>
                <c:pt idx="7">
                  <c:v>76.800000000000011</c:v>
                </c:pt>
                <c:pt idx="8">
                  <c:v>79.5</c:v>
                </c:pt>
                <c:pt idx="9">
                  <c:v>80.900000000000006</c:v>
                </c:pt>
                <c:pt idx="10">
                  <c:v>80</c:v>
                </c:pt>
                <c:pt idx="11">
                  <c:v>81.199999999999989</c:v>
                </c:pt>
                <c:pt idx="12">
                  <c:v>84.8</c:v>
                </c:pt>
                <c:pt idx="13">
                  <c:v>89.899999999999991</c:v>
                </c:pt>
                <c:pt idx="14">
                  <c:v>90.3</c:v>
                </c:pt>
                <c:pt idx="15">
                  <c:v>91.2</c:v>
                </c:pt>
                <c:pt idx="16">
                  <c:v>89</c:v>
                </c:pt>
                <c:pt idx="17">
                  <c:v>82.3</c:v>
                </c:pt>
                <c:pt idx="18">
                  <c:v>79</c:v>
                </c:pt>
                <c:pt idx="19">
                  <c:v>78.3</c:v>
                </c:pt>
                <c:pt idx="20">
                  <c:v>77.7</c:v>
                </c:pt>
                <c:pt idx="21">
                  <c:v>73.099999999999994</c:v>
                </c:pt>
                <c:pt idx="22">
                  <c:v>77.599999999999994</c:v>
                </c:pt>
                <c:pt idx="23">
                  <c:v>71.2</c:v>
                </c:pt>
                <c:pt idx="24">
                  <c:v>70.7</c:v>
                </c:pt>
                <c:pt idx="25">
                  <c:v>66.699999999999989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2-403D-9088-5D915871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136000"/>
        <c:axId val="432642744"/>
      </c:lineChart>
      <c:catAx>
        <c:axId val="56513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  </a:t>
                </a:r>
                <a:r>
                  <a:rPr lang="en-US" altLang="zh-CN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Hz)</a:t>
                </a:r>
                <a:endParaRPr lang="zh-CN" sz="12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290972222222222"/>
              <c:y val="0.9092645502645502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432642744"/>
        <c:crosses val="autoZero"/>
        <c:auto val="1"/>
        <c:lblAlgn val="ctr"/>
        <c:lblOffset val="100"/>
        <c:noMultiLvlLbl val="0"/>
      </c:catAx>
      <c:valAx>
        <c:axId val="432642744"/>
        <c:scaling>
          <c:orientation val="minMax"/>
          <c:max val="10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Sound Pressure Level</a:t>
                </a:r>
                <a:r>
                  <a:rPr 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altLang="zh-CN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(</a:t>
                </a:r>
                <a:r>
                  <a:rPr lang="en-US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dB re 20µPa)</a:t>
                </a:r>
                <a:endParaRPr lang="zh-CN" sz="11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259920634920635E-2"/>
              <c:y val="3.4262566137566133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565136000"/>
        <c:crosses val="autoZero"/>
        <c:crossBetween val="midCat"/>
        <c:majorUnit val="10"/>
      </c:valAx>
      <c:spPr>
        <a:ln w="3175"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6766493055555559"/>
          <c:y val="0.56203802910052914"/>
          <c:w val="0.29740401785714288"/>
          <c:h val="0.1607440786769124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571500</xdr:colOff>
      <xdr:row>2</xdr:row>
      <xdr:rowOff>123824</xdr:rowOff>
    </xdr:from>
    <xdr:to>
      <xdr:col>30</xdr:col>
      <xdr:colOff>277034</xdr:colOff>
      <xdr:row>19</xdr:row>
      <xdr:rowOff>125224</xdr:rowOff>
    </xdr:to>
    <xdr:graphicFrame macro="">
      <xdr:nvGraphicFramePr>
        <xdr:cNvPr id="8" name="图表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350308</xdr:colOff>
      <xdr:row>61</xdr:row>
      <xdr:rowOff>16933</xdr:rowOff>
    </xdr:from>
    <xdr:to>
      <xdr:col>14</xdr:col>
      <xdr:colOff>115108</xdr:colOff>
      <xdr:row>77</xdr:row>
      <xdr:rowOff>146391</xdr:rowOff>
    </xdr:to>
    <xdr:graphicFrame macro="">
      <xdr:nvGraphicFramePr>
        <xdr:cNvPr id="10" name="图表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60</xdr:row>
      <xdr:rowOff>118534</xdr:rowOff>
    </xdr:from>
    <xdr:to>
      <xdr:col>6</xdr:col>
      <xdr:colOff>476000</xdr:colOff>
      <xdr:row>77</xdr:row>
      <xdr:rowOff>84926</xdr:rowOff>
    </xdr:to>
    <xdr:graphicFrame macro="">
      <xdr:nvGraphicFramePr>
        <xdr:cNvPr id="11" name="图表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2"/>
  <sheetViews>
    <sheetView topLeftCell="J1" zoomScale="75" zoomScaleNormal="75" workbookViewId="0">
      <selection activeCell="AB27" sqref="AB27"/>
    </sheetView>
  </sheetViews>
  <sheetFormatPr defaultColWidth="8.81640625" defaultRowHeight="14" x14ac:dyDescent="0.25"/>
  <cols>
    <col min="1" max="1" width="8.7265625" style="1" customWidth="1"/>
    <col min="2" max="10" width="8.81640625" style="1"/>
    <col min="11" max="13" width="9"/>
    <col min="16" max="23" width="8.81640625" style="1"/>
    <col min="24" max="29" width="8.81640625" style="2"/>
    <col min="30" max="16384" width="8.81640625" style="1"/>
  </cols>
  <sheetData>
    <row r="1" spans="1:28" x14ac:dyDescent="0.25">
      <c r="A1" s="10" t="s">
        <v>21</v>
      </c>
      <c r="B1" s="12" t="s">
        <v>15</v>
      </c>
      <c r="C1" s="3"/>
      <c r="D1" s="9" t="s">
        <v>22</v>
      </c>
      <c r="F1" s="12" t="s">
        <v>15</v>
      </c>
      <c r="G1" s="3"/>
      <c r="H1" s="9" t="s">
        <v>24</v>
      </c>
      <c r="O1" s="10" t="s">
        <v>21</v>
      </c>
      <c r="P1" s="12" t="s">
        <v>16</v>
      </c>
      <c r="Q1" s="3"/>
      <c r="R1" s="9" t="s">
        <v>12</v>
      </c>
      <c r="T1" s="12" t="s">
        <v>16</v>
      </c>
      <c r="U1" s="3"/>
      <c r="V1" s="9" t="s">
        <v>24</v>
      </c>
      <c r="X1" s="1"/>
    </row>
    <row r="2" spans="1:28" x14ac:dyDescent="0.25">
      <c r="B2" s="6" t="s">
        <v>23</v>
      </c>
      <c r="C2" s="1" t="s">
        <v>4</v>
      </c>
      <c r="D2" s="1" t="s">
        <v>5</v>
      </c>
      <c r="E2" s="1" t="s">
        <v>6</v>
      </c>
      <c r="F2" s="6" t="s">
        <v>23</v>
      </c>
      <c r="G2" s="17" t="s">
        <v>7</v>
      </c>
      <c r="H2" s="17" t="s">
        <v>8</v>
      </c>
      <c r="I2" s="17" t="s">
        <v>9</v>
      </c>
      <c r="P2" s="6" t="s">
        <v>23</v>
      </c>
      <c r="Q2" s="1" t="s">
        <v>4</v>
      </c>
      <c r="R2" s="1" t="s">
        <v>5</v>
      </c>
      <c r="S2" s="1" t="s">
        <v>6</v>
      </c>
      <c r="T2" s="6" t="s">
        <v>23</v>
      </c>
      <c r="U2" s="17" t="s">
        <v>7</v>
      </c>
      <c r="V2" s="17" t="s">
        <v>8</v>
      </c>
      <c r="W2" s="17" t="s">
        <v>9</v>
      </c>
      <c r="X2" s="1"/>
      <c r="Z2" s="3"/>
      <c r="AA2" s="3"/>
      <c r="AB2" s="3"/>
    </row>
    <row r="3" spans="1:28" x14ac:dyDescent="0.25">
      <c r="B3" s="7">
        <v>20</v>
      </c>
      <c r="C3" s="14">
        <v>72.640066666666669</v>
      </c>
      <c r="D3" s="14">
        <v>73.233666666666664</v>
      </c>
      <c r="E3" s="14">
        <v>75.445250000000001</v>
      </c>
      <c r="F3" s="7">
        <v>20</v>
      </c>
      <c r="G3" s="13">
        <v>74.396549999999991</v>
      </c>
      <c r="H3" s="13">
        <v>72.470349999999996</v>
      </c>
      <c r="I3" s="13">
        <v>75.594962500000008</v>
      </c>
      <c r="P3" s="7">
        <v>20</v>
      </c>
      <c r="Q3" s="15">
        <v>70.682433333333321</v>
      </c>
      <c r="R3" s="15">
        <v>71.171616666666665</v>
      </c>
      <c r="S3" s="15">
        <v>73.229950000000002</v>
      </c>
      <c r="T3" s="7">
        <v>20</v>
      </c>
      <c r="U3" s="16">
        <v>72.410133333333334</v>
      </c>
      <c r="V3" s="16">
        <v>70.44038333333333</v>
      </c>
      <c r="W3" s="16">
        <v>73.332175000000007</v>
      </c>
      <c r="X3" s="1"/>
      <c r="AA3" s="3"/>
      <c r="AB3" s="3"/>
    </row>
    <row r="4" spans="1:28" x14ac:dyDescent="0.25">
      <c r="B4" s="7">
        <v>25</v>
      </c>
      <c r="C4" s="14">
        <v>72.294550000000001</v>
      </c>
      <c r="D4" s="14">
        <v>74.350283333333323</v>
      </c>
      <c r="E4" s="14">
        <v>76.068174999999997</v>
      </c>
      <c r="F4" s="7">
        <v>25</v>
      </c>
      <c r="G4" s="13">
        <v>74.470083333333335</v>
      </c>
      <c r="H4" s="13">
        <v>73.005483333333331</v>
      </c>
      <c r="I4" s="13">
        <v>75.335724999999996</v>
      </c>
      <c r="P4" s="7">
        <v>25</v>
      </c>
      <c r="Q4" s="15">
        <v>70.001383333333322</v>
      </c>
      <c r="R4" s="15">
        <v>72.041216666666671</v>
      </c>
      <c r="S4" s="15">
        <v>73.711875000000006</v>
      </c>
      <c r="T4" s="7">
        <v>25</v>
      </c>
      <c r="U4" s="16">
        <v>72.110399999999998</v>
      </c>
      <c r="V4" s="16">
        <v>70.882766666666669</v>
      </c>
      <c r="W4" s="16">
        <v>73.022762499999999</v>
      </c>
      <c r="X4" s="1"/>
      <c r="AA4" s="3"/>
      <c r="AB4" s="3"/>
    </row>
    <row r="5" spans="1:28" x14ac:dyDescent="0.25">
      <c r="B5" s="2">
        <v>31.5</v>
      </c>
      <c r="C5" s="14">
        <v>69.115499999999997</v>
      </c>
      <c r="D5" s="14">
        <v>71.928116666666668</v>
      </c>
      <c r="E5" s="14">
        <v>72.834437499999993</v>
      </c>
      <c r="F5" s="2">
        <v>31.5</v>
      </c>
      <c r="G5" s="13">
        <v>70.252383333333341</v>
      </c>
      <c r="H5" s="13">
        <v>72.309499999999986</v>
      </c>
      <c r="I5" s="13">
        <v>70.003350000000012</v>
      </c>
      <c r="P5" s="2">
        <v>31.5</v>
      </c>
      <c r="Q5" s="15">
        <v>66.846949999999993</v>
      </c>
      <c r="R5" s="15">
        <v>69.142633333333322</v>
      </c>
      <c r="S5" s="15">
        <v>70.150562500000007</v>
      </c>
      <c r="T5" s="2">
        <v>31.5</v>
      </c>
      <c r="U5" s="16">
        <v>67.650083333333328</v>
      </c>
      <c r="V5" s="16">
        <v>69.755433333333329</v>
      </c>
      <c r="W5" s="16">
        <v>67.329412500000004</v>
      </c>
      <c r="X5" s="1"/>
      <c r="AA5" s="3"/>
      <c r="AB5" s="3"/>
    </row>
    <row r="6" spans="1:28" x14ac:dyDescent="0.25">
      <c r="B6" s="7">
        <v>40</v>
      </c>
      <c r="C6" s="14">
        <v>65.363649999999993</v>
      </c>
      <c r="D6" s="14">
        <v>66.515566666666672</v>
      </c>
      <c r="E6" s="14">
        <v>68.262124999999997</v>
      </c>
      <c r="F6" s="7">
        <v>40</v>
      </c>
      <c r="G6" s="13">
        <v>65.975716666666671</v>
      </c>
      <c r="H6" s="13">
        <v>66.473866666666666</v>
      </c>
      <c r="I6" s="13">
        <v>67.556174999999996</v>
      </c>
      <c r="P6" s="7">
        <v>40</v>
      </c>
      <c r="Q6" s="15">
        <v>63.535816666666662</v>
      </c>
      <c r="R6" s="15">
        <v>64.205033333333333</v>
      </c>
      <c r="S6" s="15">
        <v>65.854624999999999</v>
      </c>
      <c r="T6" s="7">
        <v>40</v>
      </c>
      <c r="U6" s="16">
        <v>63.726833333333332</v>
      </c>
      <c r="V6" s="16">
        <v>64.004300000000001</v>
      </c>
      <c r="W6" s="16">
        <v>65.059362499999992</v>
      </c>
      <c r="X6" s="1"/>
      <c r="AA6" s="3"/>
      <c r="AB6" s="3"/>
    </row>
    <row r="7" spans="1:28" x14ac:dyDescent="0.25">
      <c r="B7" s="7">
        <v>50</v>
      </c>
      <c r="C7" s="14">
        <v>68.819616666666661</v>
      </c>
      <c r="D7" s="14">
        <v>69.788816666666662</v>
      </c>
      <c r="E7" s="14">
        <v>71.412450000000007</v>
      </c>
      <c r="F7" s="7">
        <v>50</v>
      </c>
      <c r="G7" s="13">
        <v>69.499816666666675</v>
      </c>
      <c r="H7" s="13">
        <v>69.348516666666669</v>
      </c>
      <c r="I7" s="13">
        <v>70.680975000000004</v>
      </c>
      <c r="P7" s="7">
        <v>50</v>
      </c>
      <c r="Q7" s="15">
        <v>66.589466666666667</v>
      </c>
      <c r="R7" s="15">
        <v>67.500799999999998</v>
      </c>
      <c r="S7" s="15">
        <v>69.005275000000012</v>
      </c>
      <c r="T7" s="7">
        <v>50</v>
      </c>
      <c r="U7" s="16">
        <v>67.089183333333324</v>
      </c>
      <c r="V7" s="16">
        <v>66.874099999999999</v>
      </c>
      <c r="W7" s="16">
        <v>68.086112500000013</v>
      </c>
      <c r="X7" s="1"/>
      <c r="AA7" s="3"/>
      <c r="AB7" s="3"/>
    </row>
    <row r="8" spans="1:28" x14ac:dyDescent="0.25">
      <c r="B8" s="7">
        <v>63</v>
      </c>
      <c r="C8" s="14">
        <v>67.037549999999996</v>
      </c>
      <c r="D8" s="14">
        <v>69.425216666666671</v>
      </c>
      <c r="E8" s="14">
        <v>70.084775000000008</v>
      </c>
      <c r="F8" s="7">
        <v>63</v>
      </c>
      <c r="G8" s="13">
        <v>67.726566666666656</v>
      </c>
      <c r="H8" s="13">
        <v>66.842166666666657</v>
      </c>
      <c r="I8" s="13">
        <v>67.842600000000004</v>
      </c>
      <c r="P8" s="7">
        <v>63</v>
      </c>
      <c r="Q8" s="15">
        <v>65.942283333333336</v>
      </c>
      <c r="R8" s="15">
        <v>68.278083333333342</v>
      </c>
      <c r="S8" s="15">
        <v>68.35797500000001</v>
      </c>
      <c r="T8" s="7">
        <v>63</v>
      </c>
      <c r="U8" s="16">
        <v>66.321633333333324</v>
      </c>
      <c r="V8" s="16">
        <v>65.396550000000005</v>
      </c>
      <c r="W8" s="16">
        <v>66.324362499999992</v>
      </c>
      <c r="X8" s="1"/>
      <c r="AA8" s="3"/>
      <c r="AB8" s="3"/>
    </row>
    <row r="9" spans="1:28" x14ac:dyDescent="0.25">
      <c r="B9" s="7">
        <v>80</v>
      </c>
      <c r="C9" s="14">
        <v>67.660716666666673</v>
      </c>
      <c r="D9" s="14">
        <v>68.240449999999996</v>
      </c>
      <c r="E9" s="14">
        <v>68.852924999999999</v>
      </c>
      <c r="F9" s="7">
        <v>80</v>
      </c>
      <c r="G9" s="13">
        <v>71.161183333333341</v>
      </c>
      <c r="H9" s="13">
        <v>70.358900000000006</v>
      </c>
      <c r="I9" s="13">
        <v>69.445324999999997</v>
      </c>
      <c r="P9" s="7">
        <v>80</v>
      </c>
      <c r="Q9" s="15">
        <v>68.002250000000004</v>
      </c>
      <c r="R9" s="15">
        <v>68.023533333333333</v>
      </c>
      <c r="S9" s="15">
        <v>68.793487499999998</v>
      </c>
      <c r="T9" s="7">
        <v>80</v>
      </c>
      <c r="U9" s="16">
        <v>71.39321666666666</v>
      </c>
      <c r="V9" s="16">
        <v>70.584600000000009</v>
      </c>
      <c r="W9" s="16">
        <v>69.333112499999999</v>
      </c>
      <c r="X9" s="1"/>
      <c r="AA9" s="3"/>
      <c r="AB9" s="3"/>
    </row>
    <row r="10" spans="1:28" x14ac:dyDescent="0.25">
      <c r="B10" s="2">
        <v>100</v>
      </c>
      <c r="C10" s="14">
        <v>70.100183333333334</v>
      </c>
      <c r="D10" s="14">
        <v>69.183316666666656</v>
      </c>
      <c r="E10" s="14">
        <v>71.116424999999992</v>
      </c>
      <c r="F10" s="7">
        <v>100</v>
      </c>
      <c r="G10" s="13">
        <v>73.325583333333341</v>
      </c>
      <c r="H10" s="13">
        <v>72.168433333333326</v>
      </c>
      <c r="I10" s="13">
        <v>73.487799999999993</v>
      </c>
      <c r="P10" s="2">
        <v>100</v>
      </c>
      <c r="Q10" s="15">
        <v>71.476366666666664</v>
      </c>
      <c r="R10" s="15">
        <v>71.150599999999997</v>
      </c>
      <c r="S10" s="15">
        <v>72.901825000000002</v>
      </c>
      <c r="T10" s="2">
        <v>100</v>
      </c>
      <c r="U10" s="16">
        <v>74.522499999999994</v>
      </c>
      <c r="V10" s="16">
        <v>73.937033333333346</v>
      </c>
      <c r="W10" s="16">
        <v>75.6854625</v>
      </c>
      <c r="X10" s="1"/>
      <c r="AA10" s="3"/>
      <c r="AB10" s="3"/>
    </row>
    <row r="11" spans="1:28" x14ac:dyDescent="0.25">
      <c r="B11" s="2">
        <v>125</v>
      </c>
      <c r="C11" s="14">
        <v>76.563333333333333</v>
      </c>
      <c r="D11" s="14">
        <v>78.950916666666672</v>
      </c>
      <c r="E11" s="14">
        <v>79.675812500000006</v>
      </c>
      <c r="F11" s="2">
        <v>100</v>
      </c>
      <c r="G11" s="13">
        <v>80.812316666666675</v>
      </c>
      <c r="H11" s="13">
        <v>82.189149999999998</v>
      </c>
      <c r="I11" s="13">
        <v>82.901425000000003</v>
      </c>
      <c r="P11" s="2">
        <v>125</v>
      </c>
      <c r="Q11" s="15">
        <v>76.05768333333333</v>
      </c>
      <c r="R11" s="15">
        <v>79.206933333333325</v>
      </c>
      <c r="S11" s="15">
        <v>79.625537500000007</v>
      </c>
      <c r="T11" s="2">
        <v>125</v>
      </c>
      <c r="U11" s="16">
        <v>80.654233333333337</v>
      </c>
      <c r="V11" s="16">
        <v>82.388216666666665</v>
      </c>
      <c r="W11" s="16">
        <v>82.915525000000002</v>
      </c>
      <c r="X11" s="1"/>
      <c r="AA11" s="3"/>
      <c r="AB11" s="3"/>
    </row>
    <row r="12" spans="1:28" x14ac:dyDescent="0.25">
      <c r="B12" s="2">
        <v>160</v>
      </c>
      <c r="C12" s="14">
        <v>83.476583333333338</v>
      </c>
      <c r="D12" s="14">
        <v>84.741183333333339</v>
      </c>
      <c r="E12" s="14">
        <v>86.48781249999999</v>
      </c>
      <c r="F12" s="2">
        <v>125</v>
      </c>
      <c r="G12" s="13">
        <v>85.61815</v>
      </c>
      <c r="H12" s="13">
        <v>86.778966666666662</v>
      </c>
      <c r="I12" s="13">
        <v>86.182512500000001</v>
      </c>
      <c r="P12" s="2">
        <v>160</v>
      </c>
      <c r="Q12" s="15">
        <v>81.265533333333337</v>
      </c>
      <c r="R12" s="15">
        <v>82.341849999999994</v>
      </c>
      <c r="S12" s="15">
        <v>84.280574999999999</v>
      </c>
      <c r="T12" s="2">
        <v>160</v>
      </c>
      <c r="U12" s="16">
        <v>82.852416666666656</v>
      </c>
      <c r="V12" s="16">
        <v>83.899500000000003</v>
      </c>
      <c r="W12" s="16">
        <v>83.357787500000001</v>
      </c>
      <c r="X12" s="1"/>
      <c r="AA12" s="3"/>
      <c r="AB12" s="3"/>
    </row>
    <row r="13" spans="1:28" x14ac:dyDescent="0.25">
      <c r="B13" s="2">
        <v>200</v>
      </c>
      <c r="C13" s="14">
        <v>78.850733333333324</v>
      </c>
      <c r="D13" s="14">
        <v>81.032116666666667</v>
      </c>
      <c r="E13" s="14">
        <v>82.981875000000002</v>
      </c>
      <c r="F13" s="2">
        <v>160</v>
      </c>
      <c r="G13" s="13">
        <v>82.173850000000002</v>
      </c>
      <c r="H13" s="13">
        <v>82.249933333333331</v>
      </c>
      <c r="I13" s="13">
        <v>83.556375000000003</v>
      </c>
      <c r="P13" s="2">
        <v>200</v>
      </c>
      <c r="Q13" s="15">
        <v>76.534349999999989</v>
      </c>
      <c r="R13" s="15">
        <v>78.008933333333346</v>
      </c>
      <c r="S13" s="15">
        <v>79.724912500000002</v>
      </c>
      <c r="T13" s="2">
        <v>200</v>
      </c>
      <c r="U13" s="16">
        <v>79.315616666666671</v>
      </c>
      <c r="V13" s="16">
        <v>79.043000000000006</v>
      </c>
      <c r="W13" s="16">
        <v>80.2273</v>
      </c>
      <c r="X13" s="1"/>
      <c r="AA13" s="3"/>
      <c r="AB13" s="3"/>
    </row>
    <row r="14" spans="1:28" x14ac:dyDescent="0.25">
      <c r="B14" s="2">
        <v>250</v>
      </c>
      <c r="C14" s="14">
        <v>72.485616666666672</v>
      </c>
      <c r="D14" s="14">
        <v>76.475516666666664</v>
      </c>
      <c r="E14" s="14">
        <v>77.180650000000014</v>
      </c>
      <c r="F14" s="2">
        <v>200</v>
      </c>
      <c r="G14" s="13">
        <v>74.138533333333342</v>
      </c>
      <c r="H14" s="13">
        <v>76.752933333333345</v>
      </c>
      <c r="I14" s="13">
        <v>76.8652625</v>
      </c>
      <c r="P14" s="2">
        <v>250</v>
      </c>
      <c r="Q14" s="15">
        <v>69.012699999999995</v>
      </c>
      <c r="R14" s="15">
        <v>73.246649999999988</v>
      </c>
      <c r="S14" s="15">
        <v>74.1319625</v>
      </c>
      <c r="T14" s="2">
        <v>250</v>
      </c>
      <c r="U14" s="16">
        <v>70.78661666666666</v>
      </c>
      <c r="V14" s="16">
        <v>72.993549999999999</v>
      </c>
      <c r="W14" s="16">
        <v>73.006912499999999</v>
      </c>
      <c r="X14" s="1"/>
      <c r="AA14" s="3"/>
      <c r="AB14" s="3"/>
    </row>
    <row r="15" spans="1:28" x14ac:dyDescent="0.25">
      <c r="B15" s="2">
        <v>315</v>
      </c>
      <c r="C15" s="14">
        <v>67.12436666666666</v>
      </c>
      <c r="D15" s="14">
        <v>72.206283333333346</v>
      </c>
      <c r="E15" s="14">
        <v>74.903500000000008</v>
      </c>
      <c r="F15" s="2">
        <v>250</v>
      </c>
      <c r="G15" s="13">
        <v>71.769849999999991</v>
      </c>
      <c r="H15" s="13">
        <v>75.0608</v>
      </c>
      <c r="I15" s="13">
        <v>76.265112500000001</v>
      </c>
      <c r="P15" s="2">
        <v>315</v>
      </c>
      <c r="Q15" s="15">
        <v>64.469549999999998</v>
      </c>
      <c r="R15" s="15">
        <v>68.483716666666666</v>
      </c>
      <c r="S15" s="15">
        <v>70.763674999999992</v>
      </c>
      <c r="T15" s="2">
        <v>315</v>
      </c>
      <c r="U15" s="16">
        <v>68.892283333333339</v>
      </c>
      <c r="V15" s="16">
        <v>71.667050000000003</v>
      </c>
      <c r="W15" s="16">
        <v>73.006900000000002</v>
      </c>
      <c r="X15" s="1"/>
      <c r="AA15" s="3"/>
      <c r="AB15" s="3"/>
    </row>
    <row r="16" spans="1:28" x14ac:dyDescent="0.25">
      <c r="B16" s="2">
        <v>400</v>
      </c>
      <c r="C16" s="14">
        <v>61.328649999999996</v>
      </c>
      <c r="D16" s="14">
        <v>66.142916666666665</v>
      </c>
      <c r="E16" s="14">
        <v>69.123037499999995</v>
      </c>
      <c r="F16" s="2">
        <v>315</v>
      </c>
      <c r="G16" s="13">
        <v>65.778700000000001</v>
      </c>
      <c r="H16" s="13">
        <v>69.257916666666659</v>
      </c>
      <c r="I16" s="13">
        <v>70.630099999999999</v>
      </c>
      <c r="P16" s="2">
        <v>400</v>
      </c>
      <c r="Q16" s="15">
        <v>59.97925</v>
      </c>
      <c r="R16" s="15">
        <v>64.995983333333328</v>
      </c>
      <c r="S16" s="15">
        <v>68.153537499999999</v>
      </c>
      <c r="T16" s="2">
        <v>400</v>
      </c>
      <c r="U16" s="16">
        <v>64.766549999999995</v>
      </c>
      <c r="V16" s="16">
        <v>68.445683333333335</v>
      </c>
      <c r="W16" s="16">
        <v>70.073037499999998</v>
      </c>
      <c r="X16" s="1"/>
      <c r="AA16" s="3"/>
      <c r="AB16" s="3"/>
    </row>
    <row r="17" spans="1:28" x14ac:dyDescent="0.25">
      <c r="B17" s="2">
        <v>500</v>
      </c>
      <c r="C17" s="14">
        <v>58.464999999999996</v>
      </c>
      <c r="D17" s="14">
        <v>64.393749999999997</v>
      </c>
      <c r="E17" s="14">
        <v>68.438162500000004</v>
      </c>
      <c r="F17" s="2">
        <v>400</v>
      </c>
      <c r="G17" s="13">
        <v>63.048366666666666</v>
      </c>
      <c r="H17" s="13">
        <v>66.567283333333336</v>
      </c>
      <c r="I17" s="13">
        <v>70.231324999999998</v>
      </c>
      <c r="P17" s="2">
        <v>500</v>
      </c>
      <c r="Q17" s="15">
        <v>55.85981666666666</v>
      </c>
      <c r="R17" s="15">
        <v>62.3904</v>
      </c>
      <c r="S17" s="15">
        <v>66.675812500000006</v>
      </c>
      <c r="T17" s="2">
        <v>500</v>
      </c>
      <c r="U17" s="16">
        <v>60.145866666666663</v>
      </c>
      <c r="V17" s="16">
        <v>64.687350000000009</v>
      </c>
      <c r="W17" s="16">
        <v>67.749687499999993</v>
      </c>
      <c r="X17" s="1"/>
      <c r="AA17" s="3"/>
      <c r="AB17" s="3"/>
    </row>
    <row r="18" spans="1:28" x14ac:dyDescent="0.25">
      <c r="B18" s="2">
        <v>630</v>
      </c>
      <c r="C18" s="14">
        <v>58.782466666666664</v>
      </c>
      <c r="D18" s="14">
        <v>64.560850000000016</v>
      </c>
      <c r="E18" s="14">
        <v>69.306525000000008</v>
      </c>
      <c r="F18" s="2">
        <v>500</v>
      </c>
      <c r="G18" s="13">
        <v>63.5672</v>
      </c>
      <c r="H18" s="13">
        <v>67.413516666666666</v>
      </c>
      <c r="I18" s="13">
        <v>71.084062500000002</v>
      </c>
      <c r="P18" s="2">
        <v>630</v>
      </c>
      <c r="Q18" s="15">
        <v>55.482816666666665</v>
      </c>
      <c r="R18" s="15">
        <v>61.523366666666668</v>
      </c>
      <c r="S18" s="15">
        <v>66.578937499999995</v>
      </c>
      <c r="T18" s="2">
        <v>630</v>
      </c>
      <c r="U18" s="16">
        <v>60.293050000000001</v>
      </c>
      <c r="V18" s="16">
        <v>64.596499999999992</v>
      </c>
      <c r="W18" s="16">
        <v>67.961537499999991</v>
      </c>
      <c r="X18" s="1"/>
      <c r="AA18" s="3"/>
      <c r="AB18" s="3"/>
    </row>
    <row r="19" spans="1:28" x14ac:dyDescent="0.25">
      <c r="B19" s="2">
        <v>800</v>
      </c>
      <c r="C19" s="14">
        <v>57.753349999999998</v>
      </c>
      <c r="D19" s="14">
        <v>61.613633333333325</v>
      </c>
      <c r="E19" s="14">
        <v>66.232850000000013</v>
      </c>
      <c r="F19" s="2">
        <v>630</v>
      </c>
      <c r="G19" s="13">
        <v>61.87778333333334</v>
      </c>
      <c r="H19" s="13">
        <v>65.66258333333333</v>
      </c>
      <c r="I19" s="13">
        <v>69.928624999999997</v>
      </c>
      <c r="P19" s="2">
        <v>800</v>
      </c>
      <c r="Q19" s="15">
        <v>55.286249999999995</v>
      </c>
      <c r="R19" s="15">
        <v>59.229300000000002</v>
      </c>
      <c r="S19" s="15">
        <v>64.054512499999987</v>
      </c>
      <c r="T19" s="2">
        <v>800</v>
      </c>
      <c r="U19" s="16">
        <v>58.973733333333335</v>
      </c>
      <c r="V19" s="16">
        <v>63.051783333333326</v>
      </c>
      <c r="W19" s="16">
        <v>67.2638125</v>
      </c>
      <c r="X19" s="1"/>
      <c r="AA19" s="3"/>
      <c r="AB19" s="3"/>
    </row>
    <row r="20" spans="1:28" x14ac:dyDescent="0.25">
      <c r="B20" s="2">
        <v>1000</v>
      </c>
      <c r="C20" s="14">
        <v>54.637966666666664</v>
      </c>
      <c r="D20" s="14">
        <v>58.156316666666669</v>
      </c>
      <c r="E20" s="14">
        <v>60.887124999999997</v>
      </c>
      <c r="F20" s="2">
        <v>800</v>
      </c>
      <c r="G20" s="13">
        <v>58.444900000000004</v>
      </c>
      <c r="H20" s="13">
        <v>60.989133333333335</v>
      </c>
      <c r="I20" s="13">
        <v>64.5223625</v>
      </c>
      <c r="P20" s="2">
        <v>1000</v>
      </c>
      <c r="Q20" s="15">
        <v>52.892300000000006</v>
      </c>
      <c r="R20" s="15">
        <v>55.655183333333341</v>
      </c>
      <c r="S20" s="15">
        <v>58.985062499999998</v>
      </c>
      <c r="T20" s="2">
        <v>1000</v>
      </c>
      <c r="U20" s="16">
        <v>56.723416666666665</v>
      </c>
      <c r="V20" s="16">
        <v>59.391300000000001</v>
      </c>
      <c r="W20" s="16">
        <v>63.042437500000005</v>
      </c>
      <c r="X20" s="1"/>
      <c r="AA20" s="3"/>
      <c r="AB20" s="3"/>
    </row>
    <row r="21" spans="1:28" x14ac:dyDescent="0.25">
      <c r="B21" s="2">
        <v>1250</v>
      </c>
      <c r="C21" s="14">
        <v>49.599050000000005</v>
      </c>
      <c r="D21" s="14">
        <v>54.672716666666673</v>
      </c>
      <c r="E21" s="14">
        <v>58.601937500000005</v>
      </c>
      <c r="F21" s="2">
        <v>1000</v>
      </c>
      <c r="G21" s="13">
        <v>52.839983333333336</v>
      </c>
      <c r="H21" s="13">
        <v>55.16673333333334</v>
      </c>
      <c r="I21" s="13">
        <v>58.682474999999997</v>
      </c>
      <c r="P21" s="2">
        <v>1250</v>
      </c>
      <c r="Q21" s="15">
        <v>47.259249999999994</v>
      </c>
      <c r="R21" s="15">
        <v>52.28876666666666</v>
      </c>
      <c r="S21" s="15">
        <v>55.417250000000003</v>
      </c>
      <c r="T21" s="2">
        <v>1250</v>
      </c>
      <c r="U21" s="16">
        <v>50.623900000000006</v>
      </c>
      <c r="V21" s="16">
        <v>53.253583333333331</v>
      </c>
      <c r="W21" s="16">
        <v>56.306049999999999</v>
      </c>
      <c r="X21" s="1"/>
      <c r="AA21" s="3"/>
      <c r="AB21" s="3"/>
    </row>
    <row r="22" spans="1:28" x14ac:dyDescent="0.25">
      <c r="B22" s="2">
        <v>1600</v>
      </c>
      <c r="C22" s="14">
        <v>46.078116666666659</v>
      </c>
      <c r="D22" s="14">
        <v>52.4651</v>
      </c>
      <c r="E22" s="14">
        <v>54.477899999999998</v>
      </c>
      <c r="F22" s="2">
        <v>1250</v>
      </c>
      <c r="G22" s="13">
        <v>49.50985</v>
      </c>
      <c r="H22" s="13">
        <v>52.449016666666665</v>
      </c>
      <c r="I22" s="13">
        <v>55.002212499999999</v>
      </c>
      <c r="P22" s="2">
        <v>1600</v>
      </c>
      <c r="Q22" s="15">
        <v>44.463683333333329</v>
      </c>
      <c r="R22" s="15">
        <v>50.749916666666664</v>
      </c>
      <c r="S22" s="15">
        <v>52.896037500000006</v>
      </c>
      <c r="T22" s="2">
        <v>1600</v>
      </c>
      <c r="U22" s="16">
        <v>47.566266666666664</v>
      </c>
      <c r="V22" s="16">
        <v>50.491516666666669</v>
      </c>
      <c r="W22" s="16">
        <v>52.927837499999995</v>
      </c>
      <c r="X22" s="1"/>
      <c r="AA22" s="3"/>
      <c r="AB22" s="3"/>
    </row>
    <row r="23" spans="1:28" x14ac:dyDescent="0.25">
      <c r="B23" s="2">
        <v>2000</v>
      </c>
      <c r="C23" s="14">
        <v>44.692966666666663</v>
      </c>
      <c r="D23" s="14">
        <v>49.065750000000001</v>
      </c>
      <c r="E23" s="14">
        <v>53.081812499999998</v>
      </c>
      <c r="F23" s="2">
        <v>1600</v>
      </c>
      <c r="G23" s="13">
        <v>47.930166666666679</v>
      </c>
      <c r="H23" s="13">
        <v>51.40625</v>
      </c>
      <c r="I23" s="13">
        <v>53.337699999999998</v>
      </c>
      <c r="P23" s="2">
        <v>2000</v>
      </c>
      <c r="Q23" s="15">
        <v>43.47796666666666</v>
      </c>
      <c r="R23" s="15">
        <v>47.248199999999997</v>
      </c>
      <c r="S23" s="15">
        <v>51.191537499999995</v>
      </c>
      <c r="T23" s="2">
        <v>2000</v>
      </c>
      <c r="U23" s="16">
        <v>46.226583333333338</v>
      </c>
      <c r="V23" s="16">
        <v>48.682183333333342</v>
      </c>
      <c r="W23" s="16">
        <v>50.952137500000006</v>
      </c>
      <c r="X23" s="1"/>
      <c r="AA23" s="3"/>
      <c r="AB23" s="3"/>
    </row>
    <row r="24" spans="1:28" x14ac:dyDescent="0.25">
      <c r="B24" s="2">
        <v>2500</v>
      </c>
      <c r="C24" s="14">
        <v>43.013683333333333</v>
      </c>
      <c r="D24" s="14">
        <v>47.927199999999999</v>
      </c>
      <c r="E24" s="14">
        <v>50.797025000000005</v>
      </c>
      <c r="F24" s="2">
        <v>2000</v>
      </c>
      <c r="G24" s="13">
        <v>46.323099999999997</v>
      </c>
      <c r="H24" s="13">
        <v>48.569583333333327</v>
      </c>
      <c r="I24" s="13">
        <v>50.909099999999995</v>
      </c>
      <c r="P24" s="2">
        <v>2500</v>
      </c>
      <c r="Q24" s="15">
        <v>41.785799999999995</v>
      </c>
      <c r="R24" s="15">
        <v>46.119533333333337</v>
      </c>
      <c r="S24" s="15">
        <v>48.937224999999998</v>
      </c>
      <c r="T24" s="2">
        <v>2500</v>
      </c>
      <c r="U24" s="16">
        <v>44.821716666666674</v>
      </c>
      <c r="V24" s="16">
        <v>46.8431</v>
      </c>
      <c r="W24" s="16">
        <v>49.235587500000001</v>
      </c>
      <c r="X24" s="1"/>
      <c r="AA24" s="3"/>
      <c r="AB24" s="3"/>
    </row>
    <row r="25" spans="1:28" x14ac:dyDescent="0.25">
      <c r="B25" s="2">
        <v>3150</v>
      </c>
      <c r="C25" s="14">
        <v>42.693100000000001</v>
      </c>
      <c r="D25" s="14">
        <v>48.925049999999999</v>
      </c>
      <c r="E25" s="14">
        <v>54.0488</v>
      </c>
      <c r="F25" s="2">
        <v>3150</v>
      </c>
      <c r="G25" s="13">
        <v>46.186350000000004</v>
      </c>
      <c r="H25" s="13">
        <v>48.466316666666671</v>
      </c>
      <c r="I25" s="13">
        <v>51.171549999999996</v>
      </c>
      <c r="P25" s="2">
        <v>3150</v>
      </c>
      <c r="Q25" s="15">
        <v>42.083149999999996</v>
      </c>
      <c r="R25" s="15">
        <v>47.809816666666663</v>
      </c>
      <c r="S25" s="15">
        <v>52.836574999999996</v>
      </c>
      <c r="T25" s="2">
        <v>3150</v>
      </c>
      <c r="U25" s="16">
        <v>45.286099999999998</v>
      </c>
      <c r="V25" s="16">
        <v>47.25051666666667</v>
      </c>
      <c r="W25" s="16">
        <v>49.516862499999995</v>
      </c>
      <c r="X25" s="1"/>
      <c r="AA25" s="3"/>
      <c r="AB25" s="3"/>
    </row>
    <row r="26" spans="1:28" x14ac:dyDescent="0.25">
      <c r="B26" s="2">
        <v>4000</v>
      </c>
      <c r="C26" s="14">
        <v>41.472533333333331</v>
      </c>
      <c r="D26" s="14">
        <v>47.504833333333323</v>
      </c>
      <c r="E26" s="14">
        <v>49.953050000000005</v>
      </c>
      <c r="F26" s="2">
        <v>4000</v>
      </c>
      <c r="G26" s="13">
        <v>44.546616666666665</v>
      </c>
      <c r="H26" s="13">
        <v>46.997350000000004</v>
      </c>
      <c r="I26" s="13">
        <v>48.554225000000002</v>
      </c>
      <c r="P26" s="2">
        <v>4000</v>
      </c>
      <c r="Q26" s="15">
        <v>41.437116666666668</v>
      </c>
      <c r="R26" s="15">
        <v>46.663850000000004</v>
      </c>
      <c r="S26" s="15">
        <v>49.029837499999999</v>
      </c>
      <c r="T26" s="2">
        <v>4000</v>
      </c>
      <c r="U26" s="16">
        <v>44.527983333333324</v>
      </c>
      <c r="V26" s="16">
        <v>46.242866666666671</v>
      </c>
      <c r="W26" s="16">
        <v>47.578400000000002</v>
      </c>
      <c r="X26" s="1"/>
      <c r="AA26" s="3"/>
      <c r="AB26" s="3"/>
    </row>
    <row r="27" spans="1:28" x14ac:dyDescent="0.25">
      <c r="B27" s="2">
        <v>5000</v>
      </c>
      <c r="C27" s="14">
        <v>40.578500000000005</v>
      </c>
      <c r="D27" s="14">
        <v>45.95571666666666</v>
      </c>
      <c r="E27" s="14">
        <v>47.703787500000004</v>
      </c>
      <c r="F27" s="2">
        <v>5000</v>
      </c>
      <c r="G27" s="13">
        <v>43.70066666666667</v>
      </c>
      <c r="H27" s="13">
        <v>46.160516666666666</v>
      </c>
      <c r="I27" s="13">
        <v>47.605574999999995</v>
      </c>
      <c r="P27" s="2">
        <v>5000</v>
      </c>
      <c r="Q27" s="15">
        <v>41.074733333333334</v>
      </c>
      <c r="R27" s="15">
        <v>45.555533333333337</v>
      </c>
      <c r="S27" s="15">
        <v>47.440537499999998</v>
      </c>
      <c r="T27" s="2">
        <v>5000</v>
      </c>
      <c r="U27" s="16">
        <v>44.3001</v>
      </c>
      <c r="V27" s="16">
        <v>46.008366666666667</v>
      </c>
      <c r="W27" s="16">
        <v>46.923074999999997</v>
      </c>
      <c r="X27" s="1"/>
      <c r="AA27" s="3"/>
      <c r="AB27" s="3"/>
    </row>
    <row r="28" spans="1:28" x14ac:dyDescent="0.25">
      <c r="B28" s="2">
        <v>6300</v>
      </c>
      <c r="C28" s="14">
        <v>36.204599999999999</v>
      </c>
      <c r="D28" s="14">
        <v>40.799149999999997</v>
      </c>
      <c r="E28" s="14">
        <v>42.170162500000004</v>
      </c>
      <c r="F28" s="2">
        <v>6300</v>
      </c>
      <c r="G28" s="13">
        <v>38.984200000000001</v>
      </c>
      <c r="H28" s="13">
        <v>41.393016666666668</v>
      </c>
      <c r="I28" s="13">
        <v>42.862512499999994</v>
      </c>
      <c r="P28" s="2">
        <v>6300</v>
      </c>
      <c r="Q28" s="15">
        <v>36.730033333333331</v>
      </c>
      <c r="R28" s="15">
        <v>40.375716666666662</v>
      </c>
      <c r="S28" s="15">
        <v>41.841899999999995</v>
      </c>
      <c r="T28" s="2">
        <v>6300</v>
      </c>
      <c r="U28" s="16">
        <v>39.777316666666664</v>
      </c>
      <c r="V28" s="16">
        <v>41.384883333333335</v>
      </c>
      <c r="W28" s="16">
        <v>42.597425000000001</v>
      </c>
      <c r="X28" s="1"/>
      <c r="AA28" s="3"/>
      <c r="AB28" s="3"/>
    </row>
    <row r="29" spans="1:28" x14ac:dyDescent="0.25">
      <c r="B29" s="2" t="s">
        <v>0</v>
      </c>
      <c r="C29" s="11">
        <f>MAX(C3:C27)</f>
        <v>83.476583333333338</v>
      </c>
      <c r="D29" s="11">
        <f>MAX(D3:D27)</f>
        <v>84.741183333333339</v>
      </c>
      <c r="E29" s="11">
        <f>MAX(E3:E27)</f>
        <v>86.48781249999999</v>
      </c>
      <c r="F29" s="18" t="s">
        <v>1</v>
      </c>
      <c r="G29" s="11">
        <f>MAX(G3:G27)</f>
        <v>85.61815</v>
      </c>
      <c r="H29" s="11">
        <f>MAX(H3:H27)</f>
        <v>86.778966666666662</v>
      </c>
      <c r="I29" s="11">
        <f>MAX(I3:I27)</f>
        <v>86.182512500000001</v>
      </c>
      <c r="J29"/>
      <c r="P29" s="2" t="s">
        <v>0</v>
      </c>
      <c r="Q29" s="11">
        <f>MAX(Q3:Q27)</f>
        <v>81.265533333333337</v>
      </c>
      <c r="R29" s="11">
        <f>MAX(R3:R27)</f>
        <v>82.341849999999994</v>
      </c>
      <c r="S29" s="11">
        <f>MAX(S3:S27)</f>
        <v>84.280574999999999</v>
      </c>
      <c r="T29" s="18" t="s">
        <v>1</v>
      </c>
      <c r="U29" s="11">
        <f>MAX(U3:U27)</f>
        <v>82.852416666666656</v>
      </c>
      <c r="V29" s="11">
        <f>MAX(V3:V27)</f>
        <v>83.899500000000003</v>
      </c>
      <c r="W29" s="11">
        <f>MAX(W3:W27)</f>
        <v>83.357787500000001</v>
      </c>
      <c r="X29" s="1"/>
      <c r="AA29" s="3"/>
      <c r="AB29" s="3"/>
    </row>
    <row r="30" spans="1:28" x14ac:dyDescent="0.25">
      <c r="B30" s="2" t="s">
        <v>2</v>
      </c>
      <c r="C30" s="11">
        <f>MIN(C3:C27)</f>
        <v>40.578500000000005</v>
      </c>
      <c r="D30" s="11">
        <f t="shared" ref="D30:E30" si="0">MIN(D3:D27)</f>
        <v>45.95571666666666</v>
      </c>
      <c r="E30" s="11">
        <f t="shared" si="0"/>
        <v>47.703787500000004</v>
      </c>
      <c r="F30" s="18">
        <f>MAX(C29:I29)</f>
        <v>86.778966666666662</v>
      </c>
      <c r="G30" s="11">
        <f>MIN(G3:G27)</f>
        <v>43.70066666666667</v>
      </c>
      <c r="H30" s="11">
        <f t="shared" ref="H30:I30" si="1">MIN(H3:H27)</f>
        <v>46.160516666666666</v>
      </c>
      <c r="I30" s="11">
        <f t="shared" si="1"/>
        <v>47.605574999999995</v>
      </c>
      <c r="J30"/>
      <c r="P30" s="1" t="s">
        <v>2</v>
      </c>
      <c r="Q30" s="11">
        <f>MIN(Q3:Q27)</f>
        <v>41.074733333333334</v>
      </c>
      <c r="R30" s="11">
        <f t="shared" ref="R30:S30" si="2">MIN(R3:R27)</f>
        <v>45.555533333333337</v>
      </c>
      <c r="S30" s="11">
        <f t="shared" si="2"/>
        <v>47.440537499999998</v>
      </c>
      <c r="T30" s="19">
        <f>MAX(Q29:W29)</f>
        <v>84.280574999999999</v>
      </c>
      <c r="U30" s="11">
        <f>MIN(U3:U27)</f>
        <v>44.3001</v>
      </c>
      <c r="V30" s="11">
        <f t="shared" ref="V30:W30" si="3">MIN(V3:V27)</f>
        <v>46.008366666666667</v>
      </c>
      <c r="W30" s="11">
        <f t="shared" si="3"/>
        <v>46.923074999999997</v>
      </c>
      <c r="X30" s="1"/>
      <c r="AA30" s="3"/>
      <c r="AB30" s="3"/>
    </row>
    <row r="32" spans="1:2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P34" s="3"/>
      <c r="Q34" s="2"/>
      <c r="R34" s="2"/>
      <c r="S34" s="2"/>
      <c r="T34" s="2"/>
      <c r="U34" s="2"/>
      <c r="V34" s="2"/>
      <c r="W34" s="2"/>
    </row>
    <row r="35" spans="1:23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P35" s="3"/>
      <c r="Q35" s="2"/>
      <c r="R35" s="2"/>
      <c r="S35" s="2"/>
      <c r="T35" s="2"/>
      <c r="U35" s="2"/>
      <c r="V35" s="2"/>
      <c r="W35" s="2"/>
    </row>
    <row r="36" spans="1:23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P37" s="3"/>
      <c r="Q37" s="2"/>
      <c r="R37" s="2"/>
      <c r="S37" s="2"/>
      <c r="T37" s="2"/>
      <c r="U37" s="2"/>
      <c r="V37" s="2"/>
      <c r="W37" s="2"/>
    </row>
    <row r="38" spans="1:23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P38" s="3"/>
      <c r="Q38" s="2"/>
      <c r="R38" s="2"/>
      <c r="S38" s="2"/>
      <c r="T38" s="2"/>
      <c r="U38" s="2"/>
      <c r="V38" s="2"/>
      <c r="W38" s="2"/>
    </row>
    <row r="39" spans="1:23" x14ac:dyDescent="0.25">
      <c r="A39" s="2"/>
      <c r="B39" s="3"/>
      <c r="C39" s="2"/>
      <c r="D39" s="2"/>
      <c r="E39" s="2"/>
      <c r="F39" s="2"/>
      <c r="G39" s="2"/>
      <c r="H39" s="2"/>
      <c r="I39" s="2"/>
      <c r="J39" s="2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P40" s="3"/>
      <c r="Q40" s="2"/>
      <c r="R40" s="2"/>
      <c r="S40" s="2"/>
      <c r="T40" s="2"/>
      <c r="U40" s="2"/>
      <c r="V40" s="2"/>
      <c r="W40" s="2"/>
    </row>
    <row r="41" spans="1:23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P41" s="3"/>
      <c r="Q41" s="2"/>
      <c r="R41" s="2"/>
      <c r="S41" s="2"/>
      <c r="T41" s="2"/>
      <c r="U41" s="2"/>
      <c r="V41" s="2"/>
      <c r="W41" s="2"/>
    </row>
    <row r="42" spans="1:23" x14ac:dyDescent="0.25">
      <c r="A42" s="2"/>
      <c r="B42" s="3"/>
      <c r="C42" s="2"/>
      <c r="D42" s="2"/>
      <c r="E42" s="2"/>
      <c r="F42" s="2"/>
      <c r="G42" s="2"/>
      <c r="H42" s="2"/>
      <c r="I42" s="2"/>
      <c r="J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P51" s="2"/>
      <c r="Q51" s="2"/>
      <c r="R51" s="2"/>
      <c r="S51" s="2"/>
      <c r="T51" s="2"/>
      <c r="U51" s="2"/>
      <c r="V51" s="2"/>
      <c r="W51" s="2"/>
    </row>
    <row r="52" spans="1:2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P52" s="2"/>
      <c r="Q52" s="2"/>
      <c r="R52" s="2"/>
      <c r="S52" s="2"/>
      <c r="T52" s="2"/>
      <c r="U52" s="2"/>
      <c r="V52" s="2"/>
      <c r="W52" s="2"/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60"/>
  <sheetViews>
    <sheetView tabSelected="1" topLeftCell="A52" zoomScale="75" zoomScaleNormal="75" workbookViewId="0">
      <selection activeCell="O54" sqref="O54"/>
    </sheetView>
  </sheetViews>
  <sheetFormatPr defaultRowHeight="14" x14ac:dyDescent="0.25"/>
  <sheetData>
    <row r="1" spans="1:11" x14ac:dyDescent="0.25">
      <c r="A1" s="10" t="s">
        <v>25</v>
      </c>
      <c r="D1" s="9" t="s">
        <v>26</v>
      </c>
      <c r="E1" s="1"/>
      <c r="G1" s="3"/>
      <c r="H1" s="9" t="s">
        <v>27</v>
      </c>
      <c r="I1" s="1"/>
    </row>
    <row r="2" spans="1:11" x14ac:dyDescent="0.25">
      <c r="A2" s="10"/>
      <c r="D2" s="9"/>
      <c r="E2" s="1"/>
      <c r="G2" s="3"/>
      <c r="H2" s="9"/>
      <c r="I2" s="1"/>
      <c r="J2" t="s">
        <v>10</v>
      </c>
      <c r="K2" t="s">
        <v>11</v>
      </c>
    </row>
    <row r="3" spans="1:11" x14ac:dyDescent="0.25">
      <c r="B3" s="6" t="s">
        <v>23</v>
      </c>
      <c r="C3" t="s">
        <v>17</v>
      </c>
      <c r="D3" s="12" t="s">
        <v>18</v>
      </c>
      <c r="F3" s="6" t="s">
        <v>23</v>
      </c>
      <c r="G3" s="8" t="s">
        <v>19</v>
      </c>
      <c r="H3" s="12" t="s">
        <v>20</v>
      </c>
      <c r="I3" s="17"/>
      <c r="J3" s="12" t="s">
        <v>14</v>
      </c>
      <c r="K3" s="12" t="s">
        <v>13</v>
      </c>
    </row>
    <row r="4" spans="1:11" x14ac:dyDescent="0.25">
      <c r="B4" s="7">
        <v>20</v>
      </c>
      <c r="C4">
        <v>18.3</v>
      </c>
      <c r="D4">
        <v>31.1</v>
      </c>
      <c r="F4">
        <v>20</v>
      </c>
      <c r="G4">
        <v>15.1</v>
      </c>
      <c r="H4">
        <v>24.7</v>
      </c>
      <c r="J4">
        <f>G4-C4</f>
        <v>-3.2000000000000011</v>
      </c>
      <c r="K4">
        <f>H4-D4</f>
        <v>-6.4000000000000021</v>
      </c>
    </row>
    <row r="5" spans="1:11" x14ac:dyDescent="0.25">
      <c r="B5" s="7">
        <v>25</v>
      </c>
      <c r="C5">
        <v>21.1</v>
      </c>
      <c r="D5">
        <v>35.9</v>
      </c>
      <c r="F5">
        <v>25</v>
      </c>
      <c r="G5">
        <v>18.7</v>
      </c>
      <c r="H5">
        <v>31.7</v>
      </c>
      <c r="J5">
        <f t="shared" ref="J5:J27" si="0">G5-C5</f>
        <v>-2.4000000000000021</v>
      </c>
      <c r="K5">
        <f t="shared" ref="K5:K28" si="1">H5-D5</f>
        <v>-4.1999999999999993</v>
      </c>
    </row>
    <row r="6" spans="1:11" x14ac:dyDescent="0.25">
      <c r="B6" s="2">
        <v>31.5</v>
      </c>
      <c r="C6">
        <v>23.5</v>
      </c>
      <c r="D6">
        <v>40.4</v>
      </c>
      <c r="F6">
        <v>31.5</v>
      </c>
      <c r="G6">
        <v>24.2</v>
      </c>
      <c r="H6">
        <v>34.5</v>
      </c>
      <c r="J6">
        <f t="shared" si="0"/>
        <v>0.69999999999999929</v>
      </c>
      <c r="K6">
        <f t="shared" si="1"/>
        <v>-5.8999999999999986</v>
      </c>
    </row>
    <row r="7" spans="1:11" x14ac:dyDescent="0.25">
      <c r="B7" s="7">
        <v>40</v>
      </c>
      <c r="C7">
        <v>31.4</v>
      </c>
      <c r="D7">
        <v>44.2</v>
      </c>
      <c r="F7">
        <v>40</v>
      </c>
      <c r="G7">
        <v>31.5</v>
      </c>
      <c r="H7">
        <v>41.5</v>
      </c>
      <c r="J7">
        <f t="shared" si="0"/>
        <v>0.10000000000000142</v>
      </c>
      <c r="K7">
        <f t="shared" si="1"/>
        <v>-2.7000000000000028</v>
      </c>
    </row>
    <row r="8" spans="1:11" x14ac:dyDescent="0.25">
      <c r="B8" s="7">
        <v>50</v>
      </c>
      <c r="C8">
        <v>37.1</v>
      </c>
      <c r="D8">
        <v>48.3</v>
      </c>
      <c r="F8">
        <v>50</v>
      </c>
      <c r="G8">
        <v>36.6</v>
      </c>
      <c r="H8">
        <v>46.5</v>
      </c>
      <c r="J8">
        <f t="shared" si="0"/>
        <v>-0.5</v>
      </c>
      <c r="K8">
        <f t="shared" si="1"/>
        <v>-1.7999999999999972</v>
      </c>
    </row>
    <row r="9" spans="1:11" x14ac:dyDescent="0.25">
      <c r="B9" s="7">
        <v>63</v>
      </c>
      <c r="C9">
        <v>42.9</v>
      </c>
      <c r="D9">
        <v>52.6</v>
      </c>
      <c r="F9">
        <v>63</v>
      </c>
      <c r="G9">
        <v>42</v>
      </c>
      <c r="H9">
        <v>49</v>
      </c>
      <c r="J9">
        <f t="shared" si="0"/>
        <v>-0.89999999999999858</v>
      </c>
      <c r="K9">
        <f t="shared" si="1"/>
        <v>-3.6000000000000014</v>
      </c>
    </row>
    <row r="10" spans="1:11" x14ac:dyDescent="0.25">
      <c r="B10" s="7">
        <v>80</v>
      </c>
      <c r="C10">
        <v>45.8</v>
      </c>
      <c r="D10">
        <v>57.5</v>
      </c>
      <c r="F10">
        <v>80</v>
      </c>
      <c r="G10">
        <v>42.3</v>
      </c>
      <c r="H10">
        <v>53</v>
      </c>
      <c r="J10">
        <f t="shared" si="0"/>
        <v>-3.5</v>
      </c>
      <c r="K10">
        <f t="shared" si="1"/>
        <v>-4.5</v>
      </c>
    </row>
    <row r="11" spans="1:11" x14ac:dyDescent="0.25">
      <c r="B11" s="2">
        <v>100</v>
      </c>
      <c r="C11">
        <v>46.1</v>
      </c>
      <c r="D11">
        <v>59</v>
      </c>
      <c r="F11">
        <v>100</v>
      </c>
      <c r="G11">
        <v>44.8</v>
      </c>
      <c r="H11">
        <v>57.7</v>
      </c>
      <c r="J11">
        <f t="shared" si="0"/>
        <v>-1.3000000000000043</v>
      </c>
      <c r="K11">
        <f t="shared" si="1"/>
        <v>-1.2999999999999972</v>
      </c>
    </row>
    <row r="12" spans="1:11" x14ac:dyDescent="0.25">
      <c r="B12" s="2">
        <v>125</v>
      </c>
      <c r="C12">
        <v>52.2</v>
      </c>
      <c r="D12">
        <v>64.599999999999994</v>
      </c>
      <c r="F12">
        <v>125</v>
      </c>
      <c r="G12">
        <v>51.5</v>
      </c>
      <c r="H12">
        <v>63.4</v>
      </c>
      <c r="J12">
        <f t="shared" si="0"/>
        <v>-0.70000000000000284</v>
      </c>
      <c r="K12">
        <f t="shared" si="1"/>
        <v>-1.1999999999999957</v>
      </c>
    </row>
    <row r="13" spans="1:11" x14ac:dyDescent="0.25">
      <c r="B13" s="2">
        <v>160</v>
      </c>
      <c r="C13">
        <v>55.8</v>
      </c>
      <c r="D13">
        <v>66.400000000000006</v>
      </c>
      <c r="F13">
        <v>160</v>
      </c>
      <c r="G13">
        <v>55.6</v>
      </c>
      <c r="H13">
        <v>67.5</v>
      </c>
      <c r="J13">
        <f t="shared" si="0"/>
        <v>-0.19999999999999574</v>
      </c>
      <c r="K13">
        <f t="shared" si="1"/>
        <v>1.0999999999999943</v>
      </c>
    </row>
    <row r="14" spans="1:11" x14ac:dyDescent="0.25">
      <c r="B14" s="2">
        <v>200</v>
      </c>
      <c r="C14">
        <v>58.4</v>
      </c>
      <c r="D14">
        <v>67.400000000000006</v>
      </c>
      <c r="F14">
        <v>200</v>
      </c>
      <c r="G14">
        <v>59</v>
      </c>
      <c r="H14">
        <v>69.099999999999994</v>
      </c>
      <c r="J14">
        <f t="shared" si="0"/>
        <v>0.60000000000000142</v>
      </c>
      <c r="K14">
        <f t="shared" si="1"/>
        <v>1.6999999999999886</v>
      </c>
    </row>
    <row r="15" spans="1:11" x14ac:dyDescent="0.25">
      <c r="B15" s="2">
        <v>250</v>
      </c>
      <c r="C15">
        <v>60</v>
      </c>
      <c r="D15">
        <v>70</v>
      </c>
      <c r="F15">
        <v>250</v>
      </c>
      <c r="G15">
        <v>61.2</v>
      </c>
      <c r="H15">
        <v>72.599999999999994</v>
      </c>
      <c r="J15">
        <f t="shared" si="0"/>
        <v>1.2000000000000028</v>
      </c>
      <c r="K15">
        <f t="shared" si="1"/>
        <v>2.5999999999999943</v>
      </c>
    </row>
    <row r="16" spans="1:11" x14ac:dyDescent="0.25">
      <c r="B16" s="2">
        <v>315</v>
      </c>
      <c r="C16">
        <v>64.7</v>
      </c>
      <c r="D16">
        <v>76</v>
      </c>
      <c r="F16">
        <v>315</v>
      </c>
      <c r="G16">
        <v>67.2</v>
      </c>
      <c r="H16">
        <v>78.2</v>
      </c>
      <c r="J16">
        <f t="shared" si="0"/>
        <v>2.5</v>
      </c>
      <c r="K16">
        <f t="shared" si="1"/>
        <v>2.2000000000000028</v>
      </c>
    </row>
    <row r="17" spans="1:11" x14ac:dyDescent="0.25">
      <c r="B17" s="2">
        <v>400</v>
      </c>
      <c r="C17">
        <v>70.5</v>
      </c>
      <c r="D17">
        <v>82.5</v>
      </c>
      <c r="F17">
        <v>400</v>
      </c>
      <c r="G17">
        <v>73</v>
      </c>
      <c r="H17">
        <v>85.1</v>
      </c>
      <c r="J17">
        <f t="shared" si="0"/>
        <v>2.5</v>
      </c>
      <c r="K17">
        <f t="shared" si="1"/>
        <v>2.5999999999999943</v>
      </c>
    </row>
    <row r="18" spans="1:11" x14ac:dyDescent="0.25">
      <c r="B18" s="2">
        <v>500</v>
      </c>
      <c r="C18">
        <v>74.900000000000006</v>
      </c>
      <c r="D18">
        <v>87.8</v>
      </c>
      <c r="F18">
        <v>500</v>
      </c>
      <c r="G18">
        <v>75.099999999999994</v>
      </c>
      <c r="H18">
        <v>87.1</v>
      </c>
      <c r="J18">
        <f t="shared" si="0"/>
        <v>0.19999999999998863</v>
      </c>
      <c r="K18">
        <f t="shared" si="1"/>
        <v>-0.70000000000000284</v>
      </c>
    </row>
    <row r="19" spans="1:11" x14ac:dyDescent="0.25">
      <c r="B19" s="2">
        <v>630</v>
      </c>
      <c r="C19">
        <v>78</v>
      </c>
      <c r="D19">
        <v>91.6</v>
      </c>
      <c r="F19">
        <v>630</v>
      </c>
      <c r="G19">
        <v>78.099999999999994</v>
      </c>
      <c r="H19">
        <v>89.3</v>
      </c>
      <c r="J19">
        <f t="shared" si="0"/>
        <v>9.9999999999994316E-2</v>
      </c>
      <c r="K19">
        <f t="shared" si="1"/>
        <v>-2.2999999999999972</v>
      </c>
    </row>
    <row r="20" spans="1:11" x14ac:dyDescent="0.25">
      <c r="B20" s="2">
        <v>800</v>
      </c>
      <c r="C20">
        <v>79.099999999999994</v>
      </c>
      <c r="D20">
        <v>92.1</v>
      </c>
      <c r="F20">
        <v>800</v>
      </c>
      <c r="G20">
        <v>76.3</v>
      </c>
      <c r="H20">
        <v>88.2</v>
      </c>
      <c r="J20">
        <f t="shared" si="0"/>
        <v>-2.7999999999999972</v>
      </c>
      <c r="K20">
        <f t="shared" si="1"/>
        <v>-3.8999999999999915</v>
      </c>
    </row>
    <row r="21" spans="1:11" x14ac:dyDescent="0.25">
      <c r="B21" s="2">
        <v>1000</v>
      </c>
      <c r="C21">
        <v>72.099999999999994</v>
      </c>
      <c r="D21">
        <v>84.3</v>
      </c>
      <c r="F21">
        <v>1000</v>
      </c>
      <c r="G21">
        <v>70.7</v>
      </c>
      <c r="H21">
        <v>82.3</v>
      </c>
      <c r="J21">
        <f t="shared" si="0"/>
        <v>-1.3999999999999915</v>
      </c>
      <c r="K21">
        <f t="shared" si="1"/>
        <v>-2</v>
      </c>
    </row>
    <row r="22" spans="1:11" x14ac:dyDescent="0.25">
      <c r="B22" s="2">
        <v>1250</v>
      </c>
      <c r="C22">
        <v>68.2</v>
      </c>
      <c r="D22">
        <v>79.2</v>
      </c>
      <c r="F22">
        <v>1250</v>
      </c>
      <c r="G22">
        <v>67.900000000000006</v>
      </c>
      <c r="H22">
        <v>79.599999999999994</v>
      </c>
      <c r="J22">
        <f t="shared" si="0"/>
        <v>-0.29999999999999716</v>
      </c>
      <c r="K22">
        <f t="shared" si="1"/>
        <v>0.39999999999999147</v>
      </c>
    </row>
    <row r="23" spans="1:11" x14ac:dyDescent="0.25">
      <c r="B23" s="2">
        <v>1600</v>
      </c>
      <c r="C23">
        <v>68.5</v>
      </c>
      <c r="D23">
        <v>80.7</v>
      </c>
      <c r="F23">
        <v>1600</v>
      </c>
      <c r="G23">
        <v>66.900000000000006</v>
      </c>
      <c r="H23">
        <v>79.3</v>
      </c>
      <c r="J23">
        <f t="shared" si="0"/>
        <v>-1.5999999999999943</v>
      </c>
      <c r="K23">
        <f t="shared" si="1"/>
        <v>-1.4000000000000057</v>
      </c>
    </row>
    <row r="24" spans="1:11" x14ac:dyDescent="0.25">
      <c r="B24" s="2">
        <v>2000</v>
      </c>
      <c r="C24">
        <v>67.3</v>
      </c>
      <c r="D24">
        <v>80.599999999999994</v>
      </c>
      <c r="F24">
        <v>2000</v>
      </c>
      <c r="G24">
        <v>65.7</v>
      </c>
      <c r="H24">
        <v>78.900000000000006</v>
      </c>
      <c r="J24">
        <f t="shared" si="0"/>
        <v>-1.5999999999999943</v>
      </c>
      <c r="K24">
        <f t="shared" si="1"/>
        <v>-1.6999999999999886</v>
      </c>
    </row>
    <row r="25" spans="1:11" x14ac:dyDescent="0.25">
      <c r="B25" s="2">
        <v>2500</v>
      </c>
      <c r="C25">
        <v>60.9</v>
      </c>
      <c r="D25">
        <v>75</v>
      </c>
      <c r="F25">
        <v>2500</v>
      </c>
      <c r="G25">
        <v>61.6</v>
      </c>
      <c r="H25">
        <v>74.400000000000006</v>
      </c>
      <c r="J25">
        <f t="shared" si="0"/>
        <v>0.70000000000000284</v>
      </c>
      <c r="K25">
        <f t="shared" si="1"/>
        <v>-0.59999999999999432</v>
      </c>
    </row>
    <row r="26" spans="1:11" x14ac:dyDescent="0.25">
      <c r="B26" s="2">
        <v>3150</v>
      </c>
      <c r="C26">
        <v>63.8</v>
      </c>
      <c r="D26">
        <v>78.8</v>
      </c>
      <c r="F26">
        <v>3150</v>
      </c>
      <c r="G26">
        <v>64.400000000000006</v>
      </c>
      <c r="H26">
        <v>78.8</v>
      </c>
      <c r="J26">
        <f t="shared" si="0"/>
        <v>0.60000000000000853</v>
      </c>
      <c r="K26">
        <f t="shared" si="1"/>
        <v>0</v>
      </c>
    </row>
    <row r="27" spans="1:11" x14ac:dyDescent="0.25">
      <c r="B27" s="2">
        <v>4000</v>
      </c>
      <c r="C27">
        <v>59.1</v>
      </c>
      <c r="D27">
        <v>72.3</v>
      </c>
      <c r="F27">
        <v>4000</v>
      </c>
      <c r="G27">
        <v>59.3</v>
      </c>
      <c r="H27">
        <v>72.2</v>
      </c>
      <c r="J27">
        <f t="shared" si="0"/>
        <v>0.19999999999999574</v>
      </c>
      <c r="K27">
        <f t="shared" si="1"/>
        <v>-9.9999999999994316E-2</v>
      </c>
    </row>
    <row r="28" spans="1:11" x14ac:dyDescent="0.25">
      <c r="B28" s="2">
        <v>5000</v>
      </c>
      <c r="C28">
        <v>57.5</v>
      </c>
      <c r="D28">
        <v>71</v>
      </c>
      <c r="F28">
        <v>5000</v>
      </c>
      <c r="G28">
        <v>58.5</v>
      </c>
      <c r="H28">
        <v>71.2</v>
      </c>
      <c r="J28">
        <f t="shared" ref="J28" si="2">G28-C28</f>
        <v>1</v>
      </c>
      <c r="K28">
        <f t="shared" si="1"/>
        <v>0.20000000000000284</v>
      </c>
    </row>
    <row r="29" spans="1:11" x14ac:dyDescent="0.25">
      <c r="B29" s="2">
        <v>6300</v>
      </c>
      <c r="C29">
        <v>52.5</v>
      </c>
      <c r="D29">
        <v>67.099999999999994</v>
      </c>
      <c r="F29">
        <v>6300</v>
      </c>
      <c r="G29">
        <v>53.2</v>
      </c>
      <c r="H29">
        <v>66.599999999999994</v>
      </c>
    </row>
    <row r="31" spans="1:11" x14ac:dyDescent="0.25">
      <c r="D31" s="9" t="s">
        <v>26</v>
      </c>
      <c r="E31" s="1"/>
      <c r="G31" s="3"/>
      <c r="H31" s="9" t="s">
        <v>28</v>
      </c>
      <c r="I31" s="1"/>
    </row>
    <row r="32" spans="1:11" x14ac:dyDescent="0.25">
      <c r="A32" t="s">
        <v>21</v>
      </c>
      <c r="C32" t="s">
        <v>14</v>
      </c>
      <c r="D32" s="20" t="s">
        <v>13</v>
      </c>
      <c r="E32" s="1"/>
      <c r="G32" s="3" t="s">
        <v>14</v>
      </c>
      <c r="H32" s="20" t="s">
        <v>13</v>
      </c>
      <c r="I32" s="1"/>
      <c r="J32" t="s">
        <v>10</v>
      </c>
      <c r="K32" t="s">
        <v>11</v>
      </c>
    </row>
    <row r="33" spans="2:12" x14ac:dyDescent="0.25">
      <c r="B33" s="6" t="s">
        <v>23</v>
      </c>
      <c r="C33" t="s">
        <v>22</v>
      </c>
      <c r="D33" s="12" t="s">
        <v>22</v>
      </c>
      <c r="F33" s="6" t="s">
        <v>23</v>
      </c>
      <c r="G33" s="8" t="s">
        <v>3</v>
      </c>
      <c r="H33" s="12" t="s">
        <v>3</v>
      </c>
      <c r="I33" s="17"/>
      <c r="J33" s="12" t="s">
        <v>14</v>
      </c>
      <c r="K33" s="12" t="s">
        <v>13</v>
      </c>
    </row>
    <row r="34" spans="2:12" x14ac:dyDescent="0.25">
      <c r="B34" s="7">
        <v>20</v>
      </c>
      <c r="C34">
        <f>C4+50.5</f>
        <v>68.8</v>
      </c>
      <c r="D34">
        <f>D4+50.5</f>
        <v>81.599999999999994</v>
      </c>
      <c r="E34">
        <f>D34-C34</f>
        <v>12.799999999999997</v>
      </c>
      <c r="F34" s="7">
        <v>20</v>
      </c>
      <c r="G34">
        <f t="shared" ref="G34:H34" si="3">G4+50.5</f>
        <v>65.599999999999994</v>
      </c>
      <c r="H34">
        <f t="shared" si="3"/>
        <v>75.2</v>
      </c>
      <c r="J34">
        <f>G34-C34</f>
        <v>-3.2000000000000028</v>
      </c>
      <c r="K34">
        <f>H34-D34</f>
        <v>-6.3999999999999915</v>
      </c>
      <c r="L34">
        <f>D34-C34</f>
        <v>12.799999999999997</v>
      </c>
    </row>
    <row r="35" spans="2:12" x14ac:dyDescent="0.25">
      <c r="B35" s="7">
        <v>25</v>
      </c>
      <c r="C35">
        <f>C5+44.7</f>
        <v>65.800000000000011</v>
      </c>
      <c r="D35">
        <f>D5+44.7</f>
        <v>80.599999999999994</v>
      </c>
      <c r="E35">
        <f t="shared" ref="E35:E59" si="4">D35-C35</f>
        <v>14.799999999999983</v>
      </c>
      <c r="F35" s="7">
        <v>25</v>
      </c>
      <c r="G35">
        <f t="shared" ref="G35:H35" si="5">G5+44.7</f>
        <v>63.400000000000006</v>
      </c>
      <c r="H35">
        <f t="shared" si="5"/>
        <v>76.400000000000006</v>
      </c>
      <c r="J35">
        <f t="shared" ref="J35:J58" si="6">G35-C35</f>
        <v>-2.4000000000000057</v>
      </c>
      <c r="K35">
        <f t="shared" ref="K35:K57" si="7">H35-D35</f>
        <v>-4.1999999999999886</v>
      </c>
      <c r="L35">
        <f t="shared" ref="L35:L58" si="8">D35-C35</f>
        <v>14.799999999999983</v>
      </c>
    </row>
    <row r="36" spans="2:12" x14ac:dyDescent="0.25">
      <c r="B36" s="2">
        <v>31.5</v>
      </c>
      <c r="C36">
        <f>C6+39.4</f>
        <v>62.9</v>
      </c>
      <c r="D36">
        <f>D6+39.4</f>
        <v>79.8</v>
      </c>
      <c r="E36">
        <f t="shared" si="4"/>
        <v>16.899999999999999</v>
      </c>
      <c r="F36" s="2">
        <v>31.5</v>
      </c>
      <c r="G36">
        <f t="shared" ref="G36:H36" si="9">G6+39.4</f>
        <v>63.599999999999994</v>
      </c>
      <c r="H36">
        <f t="shared" si="9"/>
        <v>73.900000000000006</v>
      </c>
      <c r="J36">
        <f t="shared" si="6"/>
        <v>0.69999999999999574</v>
      </c>
      <c r="K36">
        <f t="shared" si="7"/>
        <v>-5.8999999999999915</v>
      </c>
      <c r="L36">
        <f t="shared" si="8"/>
        <v>16.899999999999999</v>
      </c>
    </row>
    <row r="37" spans="2:12" x14ac:dyDescent="0.25">
      <c r="B37" s="7">
        <v>40</v>
      </c>
      <c r="C37">
        <f>C7+34.6</f>
        <v>66</v>
      </c>
      <c r="D37">
        <f>D7+34.6</f>
        <v>78.800000000000011</v>
      </c>
      <c r="E37">
        <f t="shared" si="4"/>
        <v>12.800000000000011</v>
      </c>
      <c r="F37" s="7">
        <v>40</v>
      </c>
      <c r="G37">
        <f t="shared" ref="G37:H37" si="10">G7+34.6</f>
        <v>66.099999999999994</v>
      </c>
      <c r="H37">
        <f t="shared" si="10"/>
        <v>76.099999999999994</v>
      </c>
      <c r="J37">
        <f>G37-C37</f>
        <v>9.9999999999994316E-2</v>
      </c>
      <c r="K37">
        <f>H37-D37</f>
        <v>-2.7000000000000171</v>
      </c>
      <c r="L37">
        <f t="shared" si="8"/>
        <v>12.800000000000011</v>
      </c>
    </row>
    <row r="38" spans="2:12" x14ac:dyDescent="0.25">
      <c r="B38" s="7">
        <v>50</v>
      </c>
      <c r="C38">
        <f>C8+30.2</f>
        <v>67.3</v>
      </c>
      <c r="D38">
        <f>D8+30.2</f>
        <v>78.5</v>
      </c>
      <c r="E38">
        <f t="shared" si="4"/>
        <v>11.200000000000003</v>
      </c>
      <c r="F38" s="7">
        <v>50</v>
      </c>
      <c r="G38">
        <f t="shared" ref="G38:H38" si="11">G8+30.2</f>
        <v>66.8</v>
      </c>
      <c r="H38">
        <f t="shared" si="11"/>
        <v>76.7</v>
      </c>
      <c r="J38">
        <f t="shared" si="6"/>
        <v>-0.5</v>
      </c>
      <c r="K38">
        <f t="shared" si="7"/>
        <v>-1.7999999999999972</v>
      </c>
      <c r="L38">
        <f t="shared" si="8"/>
        <v>11.200000000000003</v>
      </c>
    </row>
    <row r="39" spans="2:12" x14ac:dyDescent="0.25">
      <c r="B39" s="7">
        <v>63</v>
      </c>
      <c r="C39">
        <f>C9+26.2</f>
        <v>69.099999999999994</v>
      </c>
      <c r="D39">
        <f t="shared" ref="D39:H39" si="12">D9+26.2</f>
        <v>78.8</v>
      </c>
      <c r="E39">
        <f t="shared" si="4"/>
        <v>9.7000000000000028</v>
      </c>
      <c r="F39" s="7">
        <v>63</v>
      </c>
      <c r="G39">
        <f t="shared" si="12"/>
        <v>68.2</v>
      </c>
      <c r="H39">
        <f t="shared" si="12"/>
        <v>75.2</v>
      </c>
      <c r="J39">
        <f t="shared" si="6"/>
        <v>-0.89999999999999147</v>
      </c>
      <c r="K39">
        <f t="shared" si="7"/>
        <v>-3.5999999999999943</v>
      </c>
      <c r="L39">
        <f t="shared" si="8"/>
        <v>9.7000000000000028</v>
      </c>
    </row>
    <row r="40" spans="2:12" x14ac:dyDescent="0.25">
      <c r="B40" s="7">
        <v>80</v>
      </c>
      <c r="C40">
        <f>C10+22.5</f>
        <v>68.3</v>
      </c>
      <c r="D40">
        <f t="shared" ref="D40:H40" si="13">D10+22.5</f>
        <v>80</v>
      </c>
      <c r="E40">
        <f t="shared" si="4"/>
        <v>11.700000000000003</v>
      </c>
      <c r="F40" s="7">
        <v>80</v>
      </c>
      <c r="G40">
        <f t="shared" si="13"/>
        <v>64.8</v>
      </c>
      <c r="H40">
        <f t="shared" si="13"/>
        <v>75.5</v>
      </c>
      <c r="J40">
        <f t="shared" si="6"/>
        <v>-3.5</v>
      </c>
      <c r="K40">
        <f t="shared" si="7"/>
        <v>-4.5</v>
      </c>
      <c r="L40">
        <f t="shared" si="8"/>
        <v>11.700000000000003</v>
      </c>
    </row>
    <row r="41" spans="2:12" x14ac:dyDescent="0.25">
      <c r="B41" s="2">
        <v>100</v>
      </c>
      <c r="C41">
        <f>C11+19.1</f>
        <v>65.2</v>
      </c>
      <c r="D41">
        <f t="shared" ref="D41:H41" si="14">D11+19.1</f>
        <v>78.099999999999994</v>
      </c>
      <c r="E41">
        <f t="shared" si="4"/>
        <v>12.899999999999991</v>
      </c>
      <c r="F41" s="2">
        <v>100</v>
      </c>
      <c r="G41">
        <f t="shared" si="14"/>
        <v>63.9</v>
      </c>
      <c r="H41">
        <f t="shared" si="14"/>
        <v>76.800000000000011</v>
      </c>
      <c r="J41">
        <f t="shared" si="6"/>
        <v>-1.3000000000000043</v>
      </c>
      <c r="K41">
        <f t="shared" si="7"/>
        <v>-1.2999999999999829</v>
      </c>
      <c r="L41">
        <f t="shared" si="8"/>
        <v>12.899999999999991</v>
      </c>
    </row>
    <row r="42" spans="2:12" x14ac:dyDescent="0.25">
      <c r="B42" s="2">
        <v>125</v>
      </c>
      <c r="C42">
        <f>C12+16.1</f>
        <v>68.300000000000011</v>
      </c>
      <c r="D42">
        <f t="shared" ref="D42:H42" si="15">D12+16.1</f>
        <v>80.699999999999989</v>
      </c>
      <c r="E42">
        <f t="shared" si="4"/>
        <v>12.399999999999977</v>
      </c>
      <c r="F42" s="2">
        <v>125</v>
      </c>
      <c r="G42">
        <f t="shared" si="15"/>
        <v>67.599999999999994</v>
      </c>
      <c r="H42">
        <f t="shared" si="15"/>
        <v>79.5</v>
      </c>
      <c r="J42">
        <f t="shared" si="6"/>
        <v>-0.70000000000001705</v>
      </c>
      <c r="K42">
        <f t="shared" si="7"/>
        <v>-1.1999999999999886</v>
      </c>
      <c r="L42">
        <f t="shared" si="8"/>
        <v>12.399999999999977</v>
      </c>
    </row>
    <row r="43" spans="2:12" x14ac:dyDescent="0.25">
      <c r="B43" s="2">
        <v>160</v>
      </c>
      <c r="C43">
        <f>C13+13.4</f>
        <v>69.2</v>
      </c>
      <c r="D43">
        <f t="shared" ref="D43:H43" si="16">D13+13.4</f>
        <v>79.800000000000011</v>
      </c>
      <c r="E43">
        <f t="shared" si="4"/>
        <v>10.600000000000009</v>
      </c>
      <c r="F43" s="2">
        <v>160</v>
      </c>
      <c r="G43">
        <f t="shared" si="16"/>
        <v>69</v>
      </c>
      <c r="H43">
        <f t="shared" si="16"/>
        <v>80.900000000000006</v>
      </c>
      <c r="J43">
        <f t="shared" si="6"/>
        <v>-0.20000000000000284</v>
      </c>
      <c r="K43">
        <f t="shared" si="7"/>
        <v>1.0999999999999943</v>
      </c>
      <c r="L43">
        <f t="shared" si="8"/>
        <v>10.600000000000009</v>
      </c>
    </row>
    <row r="44" spans="2:12" x14ac:dyDescent="0.25">
      <c r="B44" s="2">
        <v>200</v>
      </c>
      <c r="C44">
        <f>C14+10.9</f>
        <v>69.3</v>
      </c>
      <c r="D44">
        <f t="shared" ref="D44:H44" si="17">D14+10.9</f>
        <v>78.300000000000011</v>
      </c>
      <c r="E44">
        <f t="shared" si="4"/>
        <v>9.0000000000000142</v>
      </c>
      <c r="F44" s="2">
        <v>200</v>
      </c>
      <c r="G44">
        <f t="shared" si="17"/>
        <v>69.900000000000006</v>
      </c>
      <c r="H44">
        <f t="shared" si="17"/>
        <v>80</v>
      </c>
      <c r="J44">
        <f t="shared" si="6"/>
        <v>0.60000000000000853</v>
      </c>
      <c r="K44">
        <f t="shared" si="7"/>
        <v>1.6999999999999886</v>
      </c>
      <c r="L44">
        <f t="shared" si="8"/>
        <v>9.0000000000000142</v>
      </c>
    </row>
    <row r="45" spans="2:12" x14ac:dyDescent="0.25">
      <c r="B45" s="2">
        <v>250</v>
      </c>
      <c r="C45">
        <f>C15+8.6</f>
        <v>68.599999999999994</v>
      </c>
      <c r="D45">
        <f t="shared" ref="D45:H45" si="18">D15+8.6</f>
        <v>78.599999999999994</v>
      </c>
      <c r="E45">
        <f t="shared" si="4"/>
        <v>10</v>
      </c>
      <c r="F45" s="2">
        <v>250</v>
      </c>
      <c r="G45">
        <f t="shared" si="18"/>
        <v>69.8</v>
      </c>
      <c r="H45">
        <f t="shared" si="18"/>
        <v>81.199999999999989</v>
      </c>
      <c r="J45">
        <f t="shared" si="6"/>
        <v>1.2000000000000028</v>
      </c>
      <c r="K45">
        <f t="shared" si="7"/>
        <v>2.5999999999999943</v>
      </c>
      <c r="L45">
        <f t="shared" si="8"/>
        <v>10</v>
      </c>
    </row>
    <row r="46" spans="2:12" x14ac:dyDescent="0.25">
      <c r="B46" s="2">
        <v>315</v>
      </c>
      <c r="C46">
        <f>C16+6.6</f>
        <v>71.3</v>
      </c>
      <c r="D46">
        <f t="shared" ref="D46:H46" si="19">D16+6.6</f>
        <v>82.6</v>
      </c>
      <c r="E46">
        <f t="shared" si="4"/>
        <v>11.299999999999997</v>
      </c>
      <c r="F46" s="2">
        <v>315</v>
      </c>
      <c r="G46">
        <f t="shared" si="19"/>
        <v>73.8</v>
      </c>
      <c r="H46">
        <f t="shared" si="19"/>
        <v>84.8</v>
      </c>
      <c r="J46">
        <f t="shared" si="6"/>
        <v>2.5</v>
      </c>
      <c r="K46">
        <f t="shared" si="7"/>
        <v>2.2000000000000028</v>
      </c>
      <c r="L46">
        <f t="shared" si="8"/>
        <v>11.299999999999997</v>
      </c>
    </row>
    <row r="47" spans="2:12" x14ac:dyDescent="0.25">
      <c r="B47" s="2">
        <v>400</v>
      </c>
      <c r="C47">
        <f>C17+4.8</f>
        <v>75.3</v>
      </c>
      <c r="D47">
        <f t="shared" ref="D47:H47" si="20">D17+4.8</f>
        <v>87.3</v>
      </c>
      <c r="E47">
        <f t="shared" si="4"/>
        <v>12</v>
      </c>
      <c r="F47" s="2">
        <v>400</v>
      </c>
      <c r="G47">
        <f t="shared" si="20"/>
        <v>77.8</v>
      </c>
      <c r="H47">
        <f t="shared" si="20"/>
        <v>89.899999999999991</v>
      </c>
      <c r="J47">
        <f t="shared" si="6"/>
        <v>2.5</v>
      </c>
      <c r="K47">
        <f t="shared" si="7"/>
        <v>2.5999999999999943</v>
      </c>
      <c r="L47">
        <f t="shared" si="8"/>
        <v>12</v>
      </c>
    </row>
    <row r="48" spans="2:12" x14ac:dyDescent="0.25">
      <c r="B48" s="2">
        <v>500</v>
      </c>
      <c r="C48">
        <f>C18+3.2</f>
        <v>78.100000000000009</v>
      </c>
      <c r="D48">
        <f t="shared" ref="D48:H48" si="21">D18+3.2</f>
        <v>91</v>
      </c>
      <c r="E48">
        <f t="shared" si="4"/>
        <v>12.899999999999991</v>
      </c>
      <c r="F48" s="2">
        <v>500</v>
      </c>
      <c r="G48">
        <f t="shared" si="21"/>
        <v>78.3</v>
      </c>
      <c r="H48">
        <f t="shared" si="21"/>
        <v>90.3</v>
      </c>
      <c r="J48">
        <f t="shared" si="6"/>
        <v>0.19999999999998863</v>
      </c>
      <c r="K48">
        <f t="shared" si="7"/>
        <v>-0.70000000000000284</v>
      </c>
      <c r="L48">
        <f t="shared" si="8"/>
        <v>12.899999999999991</v>
      </c>
    </row>
    <row r="49" spans="1:12" x14ac:dyDescent="0.25">
      <c r="B49" s="2">
        <v>630</v>
      </c>
      <c r="C49">
        <f>C19+1.9</f>
        <v>79.900000000000006</v>
      </c>
      <c r="D49">
        <f t="shared" ref="D49:H49" si="22">D19+1.9</f>
        <v>93.5</v>
      </c>
      <c r="E49">
        <f t="shared" si="4"/>
        <v>13.599999999999994</v>
      </c>
      <c r="F49" s="2">
        <v>630</v>
      </c>
      <c r="G49">
        <f t="shared" si="22"/>
        <v>80</v>
      </c>
      <c r="H49">
        <f t="shared" si="22"/>
        <v>91.2</v>
      </c>
      <c r="J49">
        <f t="shared" si="6"/>
        <v>9.9999999999994316E-2</v>
      </c>
      <c r="K49">
        <f t="shared" si="7"/>
        <v>-2.2999999999999972</v>
      </c>
      <c r="L49">
        <f t="shared" si="8"/>
        <v>13.599999999999994</v>
      </c>
    </row>
    <row r="50" spans="1:12" x14ac:dyDescent="0.25">
      <c r="B50" s="2">
        <v>800</v>
      </c>
      <c r="C50">
        <f>C20+0.8</f>
        <v>79.899999999999991</v>
      </c>
      <c r="D50">
        <f t="shared" ref="D50:H50" si="23">D20+0.8</f>
        <v>92.899999999999991</v>
      </c>
      <c r="E50">
        <f t="shared" si="4"/>
        <v>13</v>
      </c>
      <c r="F50" s="2">
        <v>800</v>
      </c>
      <c r="G50">
        <f t="shared" si="23"/>
        <v>77.099999999999994</v>
      </c>
      <c r="H50">
        <f t="shared" si="23"/>
        <v>89</v>
      </c>
      <c r="J50">
        <f t="shared" si="6"/>
        <v>-2.7999999999999972</v>
      </c>
      <c r="K50">
        <f t="shared" si="7"/>
        <v>-3.8999999999999915</v>
      </c>
      <c r="L50">
        <f t="shared" si="8"/>
        <v>13</v>
      </c>
    </row>
    <row r="51" spans="1:12" x14ac:dyDescent="0.25">
      <c r="B51" s="2">
        <v>1000</v>
      </c>
      <c r="C51">
        <f>C21</f>
        <v>72.099999999999994</v>
      </c>
      <c r="D51">
        <f t="shared" ref="D51:H51" si="24">D21</f>
        <v>84.3</v>
      </c>
      <c r="E51">
        <f t="shared" si="4"/>
        <v>12.200000000000003</v>
      </c>
      <c r="F51" s="2">
        <v>1000</v>
      </c>
      <c r="G51">
        <f t="shared" si="24"/>
        <v>70.7</v>
      </c>
      <c r="H51">
        <f t="shared" si="24"/>
        <v>82.3</v>
      </c>
      <c r="J51">
        <f t="shared" si="6"/>
        <v>-1.3999999999999915</v>
      </c>
      <c r="K51">
        <f t="shared" si="7"/>
        <v>-2</v>
      </c>
      <c r="L51">
        <f t="shared" si="8"/>
        <v>12.200000000000003</v>
      </c>
    </row>
    <row r="52" spans="1:12" x14ac:dyDescent="0.25">
      <c r="B52" s="2">
        <v>1250</v>
      </c>
      <c r="C52">
        <f>C22-0.6</f>
        <v>67.600000000000009</v>
      </c>
      <c r="D52">
        <f t="shared" ref="D52:H52" si="25">D22-0.6</f>
        <v>78.600000000000009</v>
      </c>
      <c r="E52">
        <f t="shared" si="4"/>
        <v>11</v>
      </c>
      <c r="F52" s="2">
        <v>1250</v>
      </c>
      <c r="G52">
        <f t="shared" si="25"/>
        <v>67.300000000000011</v>
      </c>
      <c r="H52">
        <f t="shared" si="25"/>
        <v>79</v>
      </c>
      <c r="J52">
        <f t="shared" si="6"/>
        <v>-0.29999999999999716</v>
      </c>
      <c r="K52">
        <f t="shared" si="7"/>
        <v>0.39999999999999147</v>
      </c>
      <c r="L52">
        <f t="shared" si="8"/>
        <v>11</v>
      </c>
    </row>
    <row r="53" spans="1:12" x14ac:dyDescent="0.25">
      <c r="B53" s="2">
        <v>1600</v>
      </c>
      <c r="C53">
        <f>C23-1</f>
        <v>67.5</v>
      </c>
      <c r="D53">
        <f t="shared" ref="D53:H53" si="26">D23-1</f>
        <v>79.7</v>
      </c>
      <c r="E53">
        <f t="shared" si="4"/>
        <v>12.200000000000003</v>
      </c>
      <c r="F53" s="2">
        <v>1600</v>
      </c>
      <c r="G53">
        <f t="shared" si="26"/>
        <v>65.900000000000006</v>
      </c>
      <c r="H53">
        <f t="shared" si="26"/>
        <v>78.3</v>
      </c>
      <c r="J53">
        <f t="shared" si="6"/>
        <v>-1.5999999999999943</v>
      </c>
      <c r="K53">
        <f t="shared" si="7"/>
        <v>-1.4000000000000057</v>
      </c>
      <c r="L53">
        <f t="shared" si="8"/>
        <v>12.200000000000003</v>
      </c>
    </row>
    <row r="54" spans="1:12" x14ac:dyDescent="0.25">
      <c r="B54" s="2">
        <v>2000</v>
      </c>
      <c r="C54">
        <f>C24-1.2</f>
        <v>66.099999999999994</v>
      </c>
      <c r="D54">
        <f t="shared" ref="D54:H54" si="27">D24-1.2</f>
        <v>79.399999999999991</v>
      </c>
      <c r="E54">
        <f t="shared" si="4"/>
        <v>13.299999999999997</v>
      </c>
      <c r="F54" s="2">
        <v>2000</v>
      </c>
      <c r="G54">
        <f t="shared" si="27"/>
        <v>64.5</v>
      </c>
      <c r="H54">
        <f t="shared" si="27"/>
        <v>77.7</v>
      </c>
      <c r="J54">
        <f t="shared" si="6"/>
        <v>-1.5999999999999943</v>
      </c>
      <c r="K54">
        <f t="shared" si="7"/>
        <v>-1.6999999999999886</v>
      </c>
      <c r="L54">
        <f t="shared" si="8"/>
        <v>13.299999999999997</v>
      </c>
    </row>
    <row r="55" spans="1:12" x14ac:dyDescent="0.25">
      <c r="B55" s="2">
        <v>2500</v>
      </c>
      <c r="C55">
        <v>59.6</v>
      </c>
      <c r="D55">
        <v>73.7</v>
      </c>
      <c r="E55">
        <f t="shared" si="4"/>
        <v>14.100000000000001</v>
      </c>
      <c r="F55" s="2">
        <v>2500</v>
      </c>
      <c r="G55">
        <v>60.3</v>
      </c>
      <c r="H55">
        <v>73.099999999999994</v>
      </c>
      <c r="J55">
        <f t="shared" si="6"/>
        <v>0.69999999999999574</v>
      </c>
      <c r="K55">
        <f t="shared" si="7"/>
        <v>-0.60000000000000853</v>
      </c>
      <c r="L55">
        <f t="shared" si="8"/>
        <v>14.100000000000001</v>
      </c>
    </row>
    <row r="56" spans="1:12" x14ac:dyDescent="0.25">
      <c r="B56" s="2">
        <v>3150</v>
      </c>
      <c r="C56">
        <f>C26-1.2</f>
        <v>62.599999999999994</v>
      </c>
      <c r="D56">
        <f t="shared" ref="D56:H56" si="28">D26-1.2</f>
        <v>77.599999999999994</v>
      </c>
      <c r="E56">
        <f t="shared" si="4"/>
        <v>15</v>
      </c>
      <c r="F56" s="2">
        <v>3150</v>
      </c>
      <c r="G56">
        <f t="shared" si="28"/>
        <v>63.2</v>
      </c>
      <c r="H56">
        <f t="shared" si="28"/>
        <v>77.599999999999994</v>
      </c>
      <c r="J56">
        <f t="shared" si="6"/>
        <v>0.60000000000000853</v>
      </c>
      <c r="K56">
        <f t="shared" si="7"/>
        <v>0</v>
      </c>
      <c r="L56">
        <f t="shared" si="8"/>
        <v>15</v>
      </c>
    </row>
    <row r="57" spans="1:12" x14ac:dyDescent="0.25">
      <c r="B57" s="2">
        <v>4000</v>
      </c>
      <c r="C57">
        <f>C27-1</f>
        <v>58.1</v>
      </c>
      <c r="D57">
        <f t="shared" ref="D57:H57" si="29">D27-1</f>
        <v>71.3</v>
      </c>
      <c r="E57">
        <f t="shared" si="4"/>
        <v>13.199999999999996</v>
      </c>
      <c r="F57" s="2">
        <v>4000</v>
      </c>
      <c r="G57">
        <f t="shared" si="29"/>
        <v>58.3</v>
      </c>
      <c r="H57">
        <f t="shared" si="29"/>
        <v>71.2</v>
      </c>
      <c r="J57">
        <f t="shared" si="6"/>
        <v>0.19999999999999574</v>
      </c>
      <c r="K57">
        <f t="shared" si="7"/>
        <v>-9.9999999999994316E-2</v>
      </c>
      <c r="L57">
        <f t="shared" si="8"/>
        <v>13.199999999999996</v>
      </c>
    </row>
    <row r="58" spans="1:12" x14ac:dyDescent="0.25">
      <c r="B58" s="2">
        <v>5000</v>
      </c>
      <c r="C58">
        <f>C28-0.5</f>
        <v>57</v>
      </c>
      <c r="D58">
        <f t="shared" ref="D58:H58" si="30">D28-0.5</f>
        <v>70.5</v>
      </c>
      <c r="E58">
        <f t="shared" si="4"/>
        <v>13.5</v>
      </c>
      <c r="F58" s="2">
        <v>5000</v>
      </c>
      <c r="G58">
        <f t="shared" si="30"/>
        <v>58</v>
      </c>
      <c r="H58">
        <f t="shared" si="30"/>
        <v>70.7</v>
      </c>
      <c r="J58">
        <f t="shared" si="6"/>
        <v>1</v>
      </c>
      <c r="L58">
        <f t="shared" si="8"/>
        <v>13.5</v>
      </c>
    </row>
    <row r="59" spans="1:12" x14ac:dyDescent="0.25">
      <c r="B59" s="2">
        <v>6300</v>
      </c>
      <c r="C59">
        <f>C29+0.1</f>
        <v>52.6</v>
      </c>
      <c r="D59">
        <f t="shared" ref="D59:H59" si="31">D29+0.1</f>
        <v>67.199999999999989</v>
      </c>
      <c r="E59">
        <f t="shared" si="4"/>
        <v>14.599999999999987</v>
      </c>
      <c r="F59" s="2">
        <v>6300</v>
      </c>
      <c r="G59">
        <f t="shared" si="31"/>
        <v>53.300000000000004</v>
      </c>
      <c r="H59">
        <f t="shared" si="31"/>
        <v>66.699999999999989</v>
      </c>
    </row>
    <row r="60" spans="1:12" x14ac:dyDescent="0.25">
      <c r="A60" t="s">
        <v>29</v>
      </c>
      <c r="I60" t="s">
        <v>30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Interior noise M1 M2</vt:lpstr>
      <vt:lpstr>Exterior noise 40km'h at P1 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2018-09-12T16:28:05Z</dcterms:modified>
</cp:coreProperties>
</file>