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marcu\PhD\Publications\Thesis\dataset\Tables\"/>
    </mc:Choice>
  </mc:AlternateContent>
  <xr:revisionPtr revIDLastSave="0" documentId="13_ncr:1_{36329C94-0CC1-462F-99BD-0E384E7555E8}" xr6:coauthVersionLast="41" xr6:coauthVersionMax="41" xr10:uidLastSave="{00000000-0000-0000-0000-000000000000}"/>
  <bookViews>
    <workbookView xWindow="1995" yWindow="1590" windowWidth="24045" windowHeight="14955" firstSheet="53" activeTab="59" xr2:uid="{00000000-000D-0000-FFFF-FFFF00000000}"/>
  </bookViews>
  <sheets>
    <sheet name="research summary" sheetId="1" r:id="rId1"/>
    <sheet name="IV params" sheetId="2" r:id="rId2"/>
    <sheet name="Validation and testing" sheetId="13" r:id="rId3"/>
    <sheet name="AddressBase" sheetId="5" r:id="rId4"/>
    <sheet name="wg_trip_summary" sheetId="6" r:id="rId5"/>
    <sheet name="latis_trip_summary" sheetId="7" r:id="rId6"/>
    <sheet name="postcode catchments" sheetId="8" r:id="rId7"/>
    <sheet name="origin_reason" sheetId="10" r:id="rId8"/>
    <sheet name="factors_service" sheetId="15" r:id="rId9"/>
    <sheet name="factors_access" sheetId="14" r:id="rId10"/>
    <sheet name="factors_facilities" sheetId="16" r:id="rId11"/>
    <sheet name="factors_socio" sheetId="17" r:id="rId12"/>
    <sheet name="Choice_sets" sheetId="18" r:id="rId13"/>
    <sheet name="open_roads_speeds" sheetId="19" r:id="rId14"/>
    <sheet name="dm_excluded_stations" sheetId="21" r:id="rId15"/>
    <sheet name="travelcard_boundary" sheetId="22" r:id="rId16"/>
    <sheet name="assumed_categories" sheetId="24" r:id="rId17"/>
    <sheet name="group-stations" sheetId="26" r:id="rId18"/>
    <sheet name="group-stations-london" sheetId="27" r:id="rId19"/>
    <sheet name="tripend-nonw" sheetId="25" r:id="rId20"/>
    <sheet name="tripend-weight" sheetId="31" r:id="rId21"/>
    <sheet name="Blainey_model" sheetId="30" r:id="rId22"/>
    <sheet name="distance_decay" sheetId="28" r:id="rId23"/>
    <sheet name="time_decay" sheetId="29" r:id="rId24"/>
    <sheet name="station-predictions" sheetId="53" r:id="rId25"/>
    <sheet name="station-variables" sheetId="70" r:id="rId26"/>
    <sheet name="borders-predictions" sheetId="32" r:id="rId27"/>
    <sheet name="borders-predictions_growth" sheetId="69" r:id="rId28"/>
    <sheet name="swanseaprobs" sheetId="90" r:id="rId29"/>
    <sheet name="borders-variables" sheetId="47" r:id="rId30"/>
    <sheet name="cdm_weights" sheetId="49" r:id="rId31"/>
    <sheet name="LATIS_1" sheetId="54" r:id="rId32"/>
    <sheet name="LATIS_2" sheetId="57" r:id="rId33"/>
    <sheet name="LATIS_3" sheetId="58" r:id="rId34"/>
    <sheet name="LATIS-FLOW" sheetId="59" r:id="rId35"/>
    <sheet name="WG_1" sheetId="60" r:id="rId36"/>
    <sheet name="WG_2" sheetId="61" r:id="rId37"/>
    <sheet name="WG_3" sheetId="62" r:id="rId38"/>
    <sheet name="WG_FLOW" sheetId="63" r:id="rId39"/>
    <sheet name="CMB" sheetId="65" r:id="rId40"/>
    <sheet name="CMB_2" sheetId="66" r:id="rId41"/>
    <sheet name="CMB_3" sheetId="67" r:id="rId42"/>
    <sheet name="initial_RPL" sheetId="75" r:id="rId43"/>
    <sheet name="WG_RPL" sheetId="77" r:id="rId44"/>
    <sheet name="LATIS_RPL1" sheetId="78" r:id="rId45"/>
    <sheet name="LATIS_RPL2" sheetId="79" r:id="rId46"/>
    <sheet name="abstraction" sheetId="71" r:id="rId47"/>
    <sheet name="latis_summmary" sheetId="72" r:id="rId48"/>
    <sheet name="WG_summary" sheetId="73" r:id="rId49"/>
    <sheet name="performance_summary" sheetId="74" r:id="rId50"/>
    <sheet name="choiceset_summary" sheetId="80" r:id="rId51"/>
    <sheet name="wact_analysis_1" sheetId="81" r:id="rId52"/>
    <sheet name="wact_analysis_1 (2)" sheetId="82" r:id="rId53"/>
    <sheet name="welsh_summary" sheetId="83" r:id="rId54"/>
    <sheet name="cvrepste24" sheetId="84" r:id="rId55"/>
    <sheet name="cvrepste19" sheetId="87" r:id="rId56"/>
    <sheet name="cvbase" sheetId="85" r:id="rId57"/>
    <sheet name="2013-validation" sheetId="88" r:id="rId58"/>
    <sheet name="cvtripend" sheetId="86" r:id="rId59"/>
    <sheet name="missing_stations" sheetId="89" r:id="rId6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 i="69" l="1"/>
  <c r="L6" i="69"/>
  <c r="L7" i="69"/>
  <c r="L8" i="69"/>
  <c r="L9" i="69"/>
  <c r="L10" i="69"/>
  <c r="L4" i="69"/>
  <c r="K5" i="69"/>
  <c r="K6" i="69"/>
  <c r="K7" i="69"/>
  <c r="K8" i="69"/>
  <c r="K9" i="69"/>
  <c r="K10" i="69"/>
  <c r="K4" i="69"/>
  <c r="E14" i="89" l="1"/>
  <c r="C14" i="89"/>
  <c r="O13" i="85" l="1"/>
  <c r="N13" i="85"/>
  <c r="M13" i="85"/>
  <c r="L13" i="85"/>
  <c r="L13" i="87"/>
  <c r="M13" i="87"/>
  <c r="N13" i="87"/>
  <c r="O13" i="87"/>
  <c r="N13" i="84"/>
  <c r="O13" i="84"/>
  <c r="M13" i="84"/>
  <c r="L13" i="86" l="1"/>
  <c r="L13" i="84" l="1"/>
  <c r="H3" i="81" l="1"/>
  <c r="H4" i="81"/>
  <c r="H5" i="81"/>
  <c r="H6" i="81"/>
  <c r="H7" i="81"/>
  <c r="H8" i="81"/>
  <c r="H9" i="81"/>
  <c r="H10" i="81"/>
  <c r="H2" i="81"/>
  <c r="H3" i="82"/>
  <c r="H4" i="82"/>
  <c r="H5" i="82"/>
  <c r="H6" i="82"/>
  <c r="H7" i="82"/>
  <c r="H8" i="82"/>
  <c r="H9" i="82"/>
  <c r="H10" i="82"/>
  <c r="H2" i="82"/>
  <c r="G13" i="82" l="1"/>
  <c r="B13" i="82"/>
  <c r="C10" i="82"/>
  <c r="D10" i="82" s="1"/>
  <c r="C9" i="82"/>
  <c r="D9" i="82" s="1"/>
  <c r="C8" i="82"/>
  <c r="D8" i="82" s="1"/>
  <c r="C7" i="82"/>
  <c r="E7" i="82" s="1"/>
  <c r="C6" i="82"/>
  <c r="E6" i="82" s="1"/>
  <c r="C5" i="82"/>
  <c r="E5" i="82" s="1"/>
  <c r="C4" i="82"/>
  <c r="D4" i="82" s="1"/>
  <c r="C3" i="82"/>
  <c r="E3" i="82" s="1"/>
  <c r="C2" i="82"/>
  <c r="G13" i="81"/>
  <c r="C3" i="81"/>
  <c r="E3" i="81" s="1"/>
  <c r="C4" i="81"/>
  <c r="E4" i="81" s="1"/>
  <c r="C5" i="81"/>
  <c r="E5" i="81" s="1"/>
  <c r="C6" i="81"/>
  <c r="E6" i="81" s="1"/>
  <c r="C7" i="81"/>
  <c r="E7" i="81" s="1"/>
  <c r="C8" i="81"/>
  <c r="E8" i="81" s="1"/>
  <c r="C9" i="81"/>
  <c r="E9" i="81" s="1"/>
  <c r="C10" i="81"/>
  <c r="E10" i="81" s="1"/>
  <c r="C2" i="81"/>
  <c r="E2" i="81" s="1"/>
  <c r="B13" i="81"/>
  <c r="E9" i="82" l="1"/>
  <c r="F9" i="82"/>
  <c r="C13" i="82"/>
  <c r="D5" i="82"/>
  <c r="F5" i="82" s="1"/>
  <c r="E8" i="82"/>
  <c r="F8" i="82" s="1"/>
  <c r="E4" i="82"/>
  <c r="F4" i="82" s="1"/>
  <c r="D2" i="82"/>
  <c r="D6" i="82"/>
  <c r="F6" i="82" s="1"/>
  <c r="E2" i="82"/>
  <c r="D3" i="82"/>
  <c r="F3" i="82" s="1"/>
  <c r="D7" i="82"/>
  <c r="F7" i="82" s="1"/>
  <c r="E10" i="82"/>
  <c r="F10" i="82" s="1"/>
  <c r="J23" i="67"/>
  <c r="E13" i="82" l="1"/>
  <c r="D13" i="82"/>
  <c r="F2" i="82"/>
  <c r="D5" i="81"/>
  <c r="D10" i="81"/>
  <c r="B23" i="67"/>
  <c r="AI9" i="67"/>
  <c r="AJ9" i="67" s="1"/>
  <c r="AK9" i="67" s="1"/>
  <c r="AI8" i="67"/>
  <c r="AJ8" i="67" s="1"/>
  <c r="AK8" i="67" s="1"/>
  <c r="AI7" i="67"/>
  <c r="AJ7" i="67" s="1"/>
  <c r="AK7" i="67" s="1"/>
  <c r="AI6" i="67"/>
  <c r="AJ6" i="67" s="1"/>
  <c r="AK6" i="67" s="1"/>
  <c r="AI5" i="67"/>
  <c r="AJ5" i="67" s="1"/>
  <c r="AK5" i="67" s="1"/>
  <c r="AI4" i="67"/>
  <c r="AJ4" i="67" s="1"/>
  <c r="AK4" i="67" s="1"/>
  <c r="V23" i="67"/>
  <c r="R23" i="67"/>
  <c r="N23" i="67"/>
  <c r="F23" i="67"/>
  <c r="AI4" i="66"/>
  <c r="AJ4" i="66" s="1"/>
  <c r="AK4" i="66" s="1"/>
  <c r="AI3" i="66"/>
  <c r="AJ3" i="66" s="1"/>
  <c r="AK3" i="66" s="1"/>
  <c r="AI6" i="66"/>
  <c r="AJ6" i="66" s="1"/>
  <c r="AK6" i="66" s="1"/>
  <c r="AI5" i="66"/>
  <c r="AJ5" i="66" s="1"/>
  <c r="AK5" i="66" s="1"/>
  <c r="AI10" i="66"/>
  <c r="AJ10" i="66" s="1"/>
  <c r="AK10" i="66" s="1"/>
  <c r="AI9" i="66"/>
  <c r="AJ9" i="66" s="1"/>
  <c r="AK9" i="66" s="1"/>
  <c r="AI8" i="66"/>
  <c r="AJ8" i="66" s="1"/>
  <c r="AK8" i="66" s="1"/>
  <c r="AI7" i="66"/>
  <c r="AJ7" i="66" s="1"/>
  <c r="AK7" i="66" s="1"/>
  <c r="AD19" i="66"/>
  <c r="Z19" i="66"/>
  <c r="V19" i="66"/>
  <c r="R19" i="66"/>
  <c r="N19" i="66"/>
  <c r="J19" i="66"/>
  <c r="F19" i="66"/>
  <c r="B19" i="66"/>
  <c r="AI10" i="65"/>
  <c r="AJ10" i="65" s="1"/>
  <c r="AK10" i="65" s="1"/>
  <c r="AI9" i="65"/>
  <c r="AJ9" i="65" s="1"/>
  <c r="AK9" i="65" s="1"/>
  <c r="AI8" i="65"/>
  <c r="AJ8" i="65" s="1"/>
  <c r="AK8" i="65" s="1"/>
  <c r="AI7" i="65"/>
  <c r="AJ7" i="65" s="1"/>
  <c r="AK7" i="65" s="1"/>
  <c r="AI6" i="65"/>
  <c r="AJ6" i="65" s="1"/>
  <c r="AK6" i="65" s="1"/>
  <c r="AI5" i="65"/>
  <c r="AJ5" i="65" s="1"/>
  <c r="AK5" i="65" s="1"/>
  <c r="AI4" i="65"/>
  <c r="AJ4" i="65" s="1"/>
  <c r="AK4" i="65" s="1"/>
  <c r="AI3" i="65"/>
  <c r="AJ3" i="65" s="1"/>
  <c r="AD17" i="65"/>
  <c r="Z17" i="65"/>
  <c r="V17" i="65"/>
  <c r="R17" i="65"/>
  <c r="N17" i="65"/>
  <c r="J17" i="65"/>
  <c r="F17" i="65"/>
  <c r="B17" i="65"/>
  <c r="AL7" i="67" l="1"/>
  <c r="N24" i="67" s="1"/>
  <c r="F13" i="82"/>
  <c r="AL8" i="67"/>
  <c r="R24" i="67" s="1"/>
  <c r="AL5" i="67"/>
  <c r="F24" i="67" s="1"/>
  <c r="AL9" i="67"/>
  <c r="V24" i="67" s="1"/>
  <c r="AL10" i="65"/>
  <c r="AD18" i="65" s="1"/>
  <c r="AL4" i="67"/>
  <c r="B24" i="67" s="1"/>
  <c r="AL6" i="67"/>
  <c r="J24" i="67" s="1"/>
  <c r="D6" i="81"/>
  <c r="D9" i="81"/>
  <c r="D3" i="81"/>
  <c r="D7" i="81"/>
  <c r="D4" i="81"/>
  <c r="D2" i="81"/>
  <c r="F10" i="81"/>
  <c r="F5" i="81"/>
  <c r="AL5" i="66"/>
  <c r="J20" i="66" s="1"/>
  <c r="AL9" i="66"/>
  <c r="Z20" i="66" s="1"/>
  <c r="AL6" i="66"/>
  <c r="N20" i="66" s="1"/>
  <c r="AL10" i="66"/>
  <c r="AD20" i="66" s="1"/>
  <c r="AL3" i="66"/>
  <c r="B20" i="66" s="1"/>
  <c r="AL7" i="66"/>
  <c r="R20" i="66" s="1"/>
  <c r="AL4" i="66"/>
  <c r="F20" i="66" s="1"/>
  <c r="AL8" i="66"/>
  <c r="V20" i="66" s="1"/>
  <c r="AK3" i="65"/>
  <c r="AL3" i="65" s="1"/>
  <c r="B18" i="65" s="1"/>
  <c r="AL6" i="65" l="1"/>
  <c r="N18" i="65" s="1"/>
  <c r="AL8" i="65"/>
  <c r="V18" i="65" s="1"/>
  <c r="AL9" i="65"/>
  <c r="Z18" i="65" s="1"/>
  <c r="F4" i="81"/>
  <c r="F9" i="81"/>
  <c r="F3" i="81"/>
  <c r="F6" i="81"/>
  <c r="F7" i="81"/>
  <c r="AL5" i="65"/>
  <c r="J18" i="65" s="1"/>
  <c r="AL4" i="65"/>
  <c r="F18" i="65" s="1"/>
  <c r="AL7" i="65"/>
  <c r="R18" i="65" s="1"/>
  <c r="D8" i="81"/>
  <c r="F2" i="81"/>
  <c r="C13" i="81"/>
  <c r="D3" i="80"/>
  <c r="D2" i="80"/>
  <c r="E13" i="81" l="1"/>
  <c r="F8" i="81"/>
  <c r="D13" i="81"/>
  <c r="H6" i="79"/>
  <c r="H7" i="79"/>
  <c r="H8" i="79"/>
  <c r="H16" i="79"/>
  <c r="H17" i="79"/>
  <c r="H5" i="79"/>
  <c r="AG6" i="78"/>
  <c r="AG7" i="78"/>
  <c r="AG8" i="78"/>
  <c r="AG5" i="78"/>
  <c r="U13" i="78"/>
  <c r="U6" i="78"/>
  <c r="U7" i="78"/>
  <c r="U8" i="78"/>
  <c r="U5" i="78"/>
  <c r="H5" i="78"/>
  <c r="H6" i="78"/>
  <c r="H7" i="78"/>
  <c r="H8" i="78"/>
  <c r="H11" i="78"/>
  <c r="H13" i="78"/>
  <c r="H4" i="78"/>
  <c r="F13" i="81" l="1"/>
  <c r="AH7" i="77"/>
  <c r="AH8" i="77"/>
  <c r="AH17" i="77"/>
  <c r="AH5" i="77"/>
  <c r="U7" i="77"/>
  <c r="U8" i="77"/>
  <c r="U5" i="77"/>
  <c r="H5" i="77"/>
  <c r="H7" i="77"/>
  <c r="H8" i="77"/>
  <c r="H4" i="77"/>
  <c r="Y5" i="32" l="1"/>
  <c r="Y6" i="32"/>
  <c r="Y7" i="32"/>
  <c r="Y8" i="32"/>
  <c r="Y9" i="32"/>
  <c r="Y10" i="32"/>
  <c r="Y4" i="32"/>
  <c r="X5" i="32"/>
  <c r="X6" i="32"/>
  <c r="X7" i="32"/>
  <c r="X8" i="32"/>
  <c r="X9" i="32"/>
  <c r="X10" i="32"/>
  <c r="X4" i="32"/>
  <c r="U5" i="32" l="1"/>
  <c r="U6" i="32"/>
  <c r="U7" i="32"/>
  <c r="U8" i="32"/>
  <c r="U9" i="32"/>
  <c r="U10" i="32"/>
  <c r="U4" i="32"/>
  <c r="T5" i="53"/>
  <c r="T6" i="53"/>
  <c r="T4" i="53"/>
  <c r="T5" i="32"/>
  <c r="T6" i="32"/>
  <c r="T7" i="32"/>
  <c r="T8" i="32"/>
  <c r="T9" i="32"/>
  <c r="T10" i="32"/>
  <c r="T4" i="32"/>
  <c r="Q6" i="53" l="1"/>
  <c r="R6" i="53" s="1"/>
  <c r="Q5" i="53"/>
  <c r="R5" i="53" s="1"/>
  <c r="Q4" i="53"/>
  <c r="R4" i="53" s="1"/>
  <c r="I5" i="69"/>
  <c r="I6" i="69"/>
  <c r="I7" i="69"/>
  <c r="I8" i="69"/>
  <c r="I9" i="69"/>
  <c r="I10" i="69"/>
  <c r="I4" i="69"/>
  <c r="G5" i="69"/>
  <c r="G6" i="69"/>
  <c r="G7" i="69"/>
  <c r="G8" i="69"/>
  <c r="G9" i="69"/>
  <c r="G10" i="69"/>
  <c r="G4" i="69"/>
  <c r="E5" i="69"/>
  <c r="E6" i="69"/>
  <c r="E7" i="69"/>
  <c r="E8" i="69"/>
  <c r="E9" i="69"/>
  <c r="E10" i="69"/>
  <c r="E4" i="69"/>
  <c r="B12" i="69"/>
  <c r="H12" i="69"/>
  <c r="F12" i="69"/>
  <c r="D12" i="69"/>
  <c r="P5" i="32"/>
  <c r="V5" i="32" s="1"/>
  <c r="P6" i="32"/>
  <c r="V6" i="32" s="1"/>
  <c r="P7" i="32"/>
  <c r="V7" i="32" s="1"/>
  <c r="P8" i="32"/>
  <c r="V8" i="32" s="1"/>
  <c r="P9" i="32"/>
  <c r="V9" i="32" s="1"/>
  <c r="P10" i="32"/>
  <c r="V10" i="32" s="1"/>
  <c r="P4" i="32"/>
  <c r="V4" i="32" s="1"/>
  <c r="N5" i="32"/>
  <c r="S5" i="32" s="1"/>
  <c r="N6" i="32"/>
  <c r="S6" i="32" s="1"/>
  <c r="N7" i="32"/>
  <c r="S7" i="32" s="1"/>
  <c r="N8" i="32"/>
  <c r="S8" i="32" s="1"/>
  <c r="N9" i="32"/>
  <c r="S9" i="32" s="1"/>
  <c r="N10" i="32"/>
  <c r="S10" i="32" s="1"/>
  <c r="N4" i="32"/>
  <c r="S4" i="32" s="1"/>
  <c r="L5" i="32"/>
  <c r="L6" i="32"/>
  <c r="L7" i="32"/>
  <c r="L8" i="32"/>
  <c r="L9" i="32"/>
  <c r="L10" i="32"/>
  <c r="J5" i="32"/>
  <c r="J6" i="32"/>
  <c r="J7" i="32"/>
  <c r="J8" i="32"/>
  <c r="J9" i="32"/>
  <c r="J10" i="32"/>
  <c r="J4" i="32"/>
  <c r="L4" i="32"/>
  <c r="I12" i="69" l="1"/>
  <c r="E12" i="69"/>
  <c r="G12" i="69"/>
  <c r="M5" i="53"/>
  <c r="M6" i="53"/>
  <c r="M4" i="53"/>
  <c r="K5" i="53"/>
  <c r="K6" i="53"/>
  <c r="K4" i="53"/>
  <c r="O5" i="53"/>
  <c r="O6" i="53"/>
  <c r="O4" i="53"/>
  <c r="G12" i="32" l="1"/>
  <c r="K12" i="32"/>
  <c r="M12" i="32"/>
  <c r="O12" i="32"/>
  <c r="F12" i="32"/>
  <c r="I12" i="32"/>
  <c r="J12" i="32" l="1"/>
  <c r="P12" i="32"/>
  <c r="N12" i="32"/>
  <c r="L12" i="32"/>
  <c r="R16" i="31"/>
  <c r="N16" i="31"/>
  <c r="J16" i="31"/>
  <c r="F16" i="31"/>
  <c r="B16" i="31"/>
  <c r="AA27" i="25" l="1"/>
  <c r="AA26" i="25"/>
  <c r="AA25" i="25"/>
  <c r="AA24" i="25"/>
  <c r="AA23" i="25"/>
  <c r="AA22" i="25"/>
  <c r="V18" i="25"/>
  <c r="AB27" i="25" s="1"/>
  <c r="R18" i="25"/>
  <c r="AB26" i="25" s="1"/>
  <c r="N18" i="25"/>
  <c r="AB25" i="25" s="1"/>
  <c r="J18" i="25"/>
  <c r="AB24" i="25" s="1"/>
  <c r="F18" i="25"/>
  <c r="AB23" i="25" s="1"/>
  <c r="B18" i="25"/>
  <c r="AB22" i="25" s="1"/>
  <c r="AC22" i="25" s="1"/>
  <c r="AC23" i="25" l="1"/>
  <c r="AC24" i="25"/>
  <c r="AC27" i="25"/>
  <c r="AC26" i="25"/>
  <c r="AC25" i="25"/>
  <c r="W8" i="31"/>
  <c r="W7" i="31"/>
  <c r="W6" i="31"/>
  <c r="W5" i="31"/>
  <c r="W4" i="31"/>
  <c r="AD27" i="25" l="1"/>
  <c r="V19" i="25" s="1"/>
  <c r="AD25" i="25"/>
  <c r="N19" i="25" s="1"/>
  <c r="AD24" i="25"/>
  <c r="J19" i="25" s="1"/>
  <c r="AD26" i="25"/>
  <c r="R19" i="25" s="1"/>
  <c r="AD23" i="25"/>
  <c r="F19" i="25" s="1"/>
  <c r="AD22" i="25"/>
  <c r="X7" i="31"/>
  <c r="Y7" i="31" s="1"/>
  <c r="X4" i="31"/>
  <c r="Y4" i="31" s="1"/>
  <c r="X8" i="31"/>
  <c r="Y8" i="31" s="1"/>
  <c r="X5" i="31"/>
  <c r="Y5" i="31" s="1"/>
  <c r="X6" i="31"/>
  <c r="Y6" i="31" s="1"/>
  <c r="C19" i="27"/>
  <c r="C18" i="27"/>
  <c r="C17" i="27"/>
  <c r="C16" i="27"/>
  <c r="C15" i="27"/>
  <c r="C14" i="27"/>
  <c r="C13" i="27"/>
  <c r="C12" i="27"/>
  <c r="C11" i="27"/>
  <c r="C10" i="27"/>
  <c r="C9" i="27"/>
  <c r="C8" i="27"/>
  <c r="C7" i="27"/>
  <c r="C6" i="27"/>
  <c r="C5" i="27"/>
  <c r="C4" i="27"/>
  <c r="C3" i="27"/>
  <c r="C2" i="27"/>
  <c r="C82" i="26"/>
  <c r="C81" i="26"/>
  <c r="C80" i="26"/>
  <c r="C79" i="26"/>
  <c r="C78" i="26"/>
  <c r="C77" i="26"/>
  <c r="C76" i="26"/>
  <c r="C75" i="26"/>
  <c r="C74" i="26"/>
  <c r="C73" i="26"/>
  <c r="C72" i="26"/>
  <c r="C71" i="26"/>
  <c r="C70" i="26"/>
  <c r="C69" i="26"/>
  <c r="C68" i="26"/>
  <c r="C67" i="26"/>
  <c r="C66" i="26"/>
  <c r="C65" i="26"/>
  <c r="C64" i="26"/>
  <c r="C63" i="26"/>
  <c r="C62" i="26"/>
  <c r="C61" i="26"/>
  <c r="C60" i="26"/>
  <c r="C59" i="26"/>
  <c r="C58" i="26"/>
  <c r="C57" i="26"/>
  <c r="C56" i="26"/>
  <c r="C55" i="26"/>
  <c r="C54" i="26"/>
  <c r="C53" i="26"/>
  <c r="C52" i="26"/>
  <c r="C51" i="26"/>
  <c r="C50" i="26"/>
  <c r="C49" i="26"/>
  <c r="C48" i="26"/>
  <c r="C47" i="26"/>
  <c r="C46" i="26"/>
  <c r="C45" i="26"/>
  <c r="C44" i="26"/>
  <c r="C43" i="26"/>
  <c r="C42" i="26"/>
  <c r="C41" i="26"/>
  <c r="C40" i="26"/>
  <c r="C39" i="26"/>
  <c r="C38" i="26"/>
  <c r="C37" i="26"/>
  <c r="C36" i="26"/>
  <c r="C35" i="26"/>
  <c r="C34" i="26"/>
  <c r="C33" i="26"/>
  <c r="C32" i="26"/>
  <c r="C31" i="26"/>
  <c r="C30" i="26"/>
  <c r="C29" i="26"/>
  <c r="C28" i="26"/>
  <c r="C27" i="26"/>
  <c r="C26" i="26"/>
  <c r="C25" i="26"/>
  <c r="C24" i="26"/>
  <c r="C23" i="26"/>
  <c r="C22" i="26"/>
  <c r="C21" i="26"/>
  <c r="C20" i="26"/>
  <c r="C19" i="26"/>
  <c r="C18" i="26"/>
  <c r="C17" i="26"/>
  <c r="C16" i="26"/>
  <c r="C15" i="26"/>
  <c r="C14" i="26"/>
  <c r="C13" i="26"/>
  <c r="C12" i="26"/>
  <c r="C11" i="26"/>
  <c r="C10" i="26"/>
  <c r="C9" i="26"/>
  <c r="C8" i="26"/>
  <c r="C7" i="26"/>
  <c r="C6" i="26"/>
  <c r="C5" i="26"/>
  <c r="C4" i="26"/>
  <c r="C3" i="26"/>
  <c r="C2" i="26"/>
  <c r="B19" i="25" l="1"/>
  <c r="AD30" i="25"/>
  <c r="Z5" i="31"/>
  <c r="F17" i="31" s="1"/>
  <c r="Z8" i="31"/>
  <c r="R17" i="31" s="1"/>
  <c r="Z6" i="31"/>
  <c r="J17" i="31" s="1"/>
  <c r="Z7" i="31"/>
  <c r="N17" i="31" s="1"/>
  <c r="Z4" i="31"/>
  <c r="B17" i="31" s="1"/>
  <c r="H10" i="10"/>
  <c r="I5" i="10" s="1"/>
  <c r="K10" i="10"/>
  <c r="L6" i="10" s="1"/>
  <c r="Z10" i="31" l="1"/>
  <c r="I8" i="10"/>
  <c r="L9" i="10"/>
  <c r="L5" i="10"/>
  <c r="L8" i="10"/>
  <c r="I7" i="10"/>
  <c r="L7" i="10"/>
  <c r="I4" i="10"/>
  <c r="I6" i="10"/>
  <c r="L4" i="10"/>
  <c r="I9" i="10"/>
  <c r="B10" i="10"/>
  <c r="C7" i="10" s="1"/>
  <c r="E10" i="10"/>
  <c r="F5" i="10" s="1"/>
  <c r="F8" i="10" l="1"/>
  <c r="C8" i="10"/>
  <c r="C4" i="10"/>
  <c r="C6" i="10"/>
  <c r="C9" i="10"/>
  <c r="C5" i="10"/>
  <c r="F7" i="10"/>
  <c r="F4" i="10"/>
  <c r="F6" i="10"/>
  <c r="F9" i="10"/>
  <c r="E18" i="8"/>
  <c r="F5" i="8" s="1"/>
  <c r="B18" i="8"/>
  <c r="C6" i="8" s="1"/>
  <c r="C17" i="8" l="1"/>
  <c r="C13" i="8"/>
  <c r="C9" i="8"/>
  <c r="C5" i="8"/>
  <c r="F16" i="8"/>
  <c r="F8" i="8"/>
  <c r="F4" i="8"/>
  <c r="C3" i="8"/>
  <c r="C16" i="8"/>
  <c r="C12" i="8"/>
  <c r="C8" i="8"/>
  <c r="F3" i="8"/>
  <c r="F15" i="8"/>
  <c r="F11" i="8"/>
  <c r="F7" i="8"/>
  <c r="C4" i="8"/>
  <c r="C15" i="8"/>
  <c r="C11" i="8"/>
  <c r="C7" i="8"/>
  <c r="F18" i="8"/>
  <c r="F14" i="8"/>
  <c r="F10" i="8"/>
  <c r="F6" i="8"/>
  <c r="F12" i="8"/>
  <c r="C18" i="8"/>
  <c r="C14" i="8"/>
  <c r="C10" i="8"/>
  <c r="F17" i="8"/>
  <c r="F13" i="8"/>
  <c r="F9" i="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or" description="Connection to the 'or' query in the workbook." type="5" refreshedVersion="0" background="1">
    <dbPr connection="Provider=Microsoft.Mashup.OleDb.1;Data Source=$Workbook$;Location=or;Extended Properties=&quot;&quot;" command="SELECT * FROM [or]"/>
  </connection>
</connections>
</file>

<file path=xl/sharedStrings.xml><?xml version="1.0" encoding="utf-8"?>
<sst xmlns="http://schemas.openxmlformats.org/spreadsheetml/2006/main" count="3643" uniqueCount="1199">
  <si>
    <t>Author</t>
  </si>
  <si>
    <t>Country</t>
  </si>
  <si>
    <t>Focus of study</t>
  </si>
  <si>
    <t>Data type</t>
  </si>
  <si>
    <t>Survey size</t>
  </si>
  <si>
    <t>Liou and Talvitie (1974)</t>
  </si>
  <si>
    <t>USA</t>
  </si>
  <si>
    <t>AM/SC</t>
  </si>
  <si>
    <t>MNL</t>
  </si>
  <si>
    <t>Disaggregate</t>
  </si>
  <si>
    <t>Desfor (1975)</t>
  </si>
  <si>
    <t>SC</t>
  </si>
  <si>
    <t>Probit</t>
  </si>
  <si>
    <t>Harata and Ohta (1986)</t>
  </si>
  <si>
    <t>Japan</t>
  </si>
  <si>
    <t>NL</t>
  </si>
  <si>
    <t>Kastrenakes (1988)</t>
  </si>
  <si>
    <t>Aggregate</t>
  </si>
  <si>
    <t>Fan et al. (1993)</t>
  </si>
  <si>
    <t>Canada</t>
  </si>
  <si>
    <t>Adcock (1997)</t>
  </si>
  <si>
    <t>UK</t>
  </si>
  <si>
    <t>Wardman and Whelan (1999)</t>
  </si>
  <si>
    <t>Davidson and Yang (1999)</t>
  </si>
  <si>
    <t>Lythgoe and Wardman (2004)</t>
  </si>
  <si>
    <t>n/a</t>
  </si>
  <si>
    <t>Lythgoe et al. (2004)</t>
  </si>
  <si>
    <t>Fox (2005)</t>
  </si>
  <si>
    <t>SC (PnR)</t>
  </si>
  <si>
    <t>Debrezion et al. (2007a)</t>
  </si>
  <si>
    <t>Netherlands</t>
  </si>
  <si>
    <t>unknown</t>
  </si>
  <si>
    <t>Debrezion et al. (2009)</t>
  </si>
  <si>
    <t>Blainey and Evens (2011)</t>
  </si>
  <si>
    <t>Atkins Limited (2011)</t>
  </si>
  <si>
    <t>Fox et al. (2011)</t>
  </si>
  <si>
    <t>Australia</t>
  </si>
  <si>
    <t>MVA Consultancy (2011)</t>
  </si>
  <si>
    <t>Binary logit</t>
  </si>
  <si>
    <t>Chakour and Eluru (2014)</t>
  </si>
  <si>
    <t>Latent segmentation</t>
  </si>
  <si>
    <t>Chen et al. (2014)</t>
  </si>
  <si>
    <t>ML</t>
  </si>
  <si>
    <t>Givoni and Rietveld (2014)</t>
  </si>
  <si>
    <t>Mahmoud et al. (2014)</t>
  </si>
  <si>
    <t>Chen et al. (2015)</t>
  </si>
  <si>
    <t>Cross-NL</t>
  </si>
  <si>
    <t>Main statistical approach</t>
  </si>
  <si>
    <t>Paper</t>
  </si>
  <si>
    <t>IV Parameter</t>
  </si>
  <si>
    <t>Correlation</t>
  </si>
  <si>
    <t>Notes</t>
  </si>
  <si>
    <r>
      <t>Before</t>
    </r>
    <r>
      <rPr>
        <sz val="9"/>
        <color theme="1"/>
        <rFont val="Calibri"/>
        <family val="2"/>
        <scheme val="minor"/>
      </rPr>
      <t xml:space="preserve"> new station</t>
    </r>
  </si>
  <si>
    <r>
      <t>After</t>
    </r>
    <r>
      <rPr>
        <sz val="9"/>
        <color theme="1"/>
        <rFont val="Calibri"/>
        <family val="2"/>
        <scheme val="minor"/>
      </rPr>
      <t xml:space="preserve"> new station</t>
    </r>
  </si>
  <si>
    <t>Author(s)</t>
  </si>
  <si>
    <t>Validation</t>
  </si>
  <si>
    <t>Testing</t>
  </si>
  <si>
    <r>
      <t>Fit (adjR</t>
    </r>
    <r>
      <rPr>
        <vertAlign val="superscript"/>
        <sz val="9"/>
        <color theme="1"/>
        <rFont val="Calibri"/>
        <family val="2"/>
        <scheme val="minor"/>
      </rPr>
      <t>2</t>
    </r>
    <r>
      <rPr>
        <sz val="9"/>
        <color theme="1"/>
        <rFont val="Calibri"/>
        <family val="2"/>
        <scheme val="minor"/>
      </rPr>
      <t xml:space="preserve"> unless stated)</t>
    </r>
  </si>
  <si>
    <t>Predictive accuracy (%)</t>
  </si>
  <si>
    <t>Method</t>
  </si>
  <si>
    <t>SC: 79-82; MC: 92</t>
  </si>
  <si>
    <t>SC: 96-98 MC: 86</t>
  </si>
  <si>
    <t>PnR: 91; KnR: 88</t>
  </si>
  <si>
    <t>PnR: 87; KnR: 90</t>
  </si>
  <si>
    <t>SC: 88-90; MC: 85-89</t>
  </si>
  <si>
    <t>92.3 (SC); 78.6 (MC); 67.9 (subway)</t>
  </si>
  <si>
    <t>Lythgoe and Wardman (2002, 2004)</t>
  </si>
  <si>
    <t>0.377 (linear); 0.274 (cross-effect); 0.410 (translog)</t>
  </si>
  <si>
    <t xml:space="preserve">0.795 (NE); 0.632 (Wales) </t>
  </si>
  <si>
    <t>83 (NE); 72.3 (Wales)</t>
  </si>
  <si>
    <t>BIC (11288.90)</t>
  </si>
  <si>
    <t>Hold-out sample (no results)</t>
  </si>
  <si>
    <t>AIC (MNL: 1873.6; ML: 1644.2)</t>
  </si>
  <si>
    <t>0.904 (SC); 0.656 (MC); 0.614 (subway)</t>
  </si>
  <si>
    <t>0.0837 (with respect to constants)</t>
  </si>
  <si>
    <t>0.53 (rail and subway); 0.24 (rail); 0.32 (subway)</t>
  </si>
  <si>
    <t>76.42 (rail and subway); 75.23 (rail); 79.18 (subway)</t>
  </si>
  <si>
    <t>Field name</t>
  </si>
  <si>
    <t>UDPRN</t>
  </si>
  <si>
    <t>Explanation</t>
  </si>
  <si>
    <t>ORGANISATION_NAME</t>
  </si>
  <si>
    <t>DEPARTMENT_NAME</t>
  </si>
  <si>
    <t>PO_BOX_NUMBER</t>
  </si>
  <si>
    <t>SUB_BUILDING_NAME</t>
  </si>
  <si>
    <t>BUILDING_NAME</t>
  </si>
  <si>
    <t>BUILDING_NUMBER</t>
  </si>
  <si>
    <t>DEPENDENT_THOROUGHFARE</t>
  </si>
  <si>
    <t>THOROUGHFARE</t>
  </si>
  <si>
    <t>POST_TOWN</t>
  </si>
  <si>
    <t>DOUBLE_DEPENDENT_LOCALITY</t>
  </si>
  <si>
    <t>DEPENDENT_LOCALITY</t>
  </si>
  <si>
    <t>POSTCODE</t>
  </si>
  <si>
    <t>POSTCODE_TYPE</t>
  </si>
  <si>
    <t>COUNTRY</t>
  </si>
  <si>
    <t>n</t>
  </si>
  <si>
    <t>y</t>
  </si>
  <si>
    <t>Full text address</t>
  </si>
  <si>
    <t>Short address</t>
  </si>
  <si>
    <t>Access leg</t>
  </si>
  <si>
    <t>Mode</t>
  </si>
  <si>
    <t>No.</t>
  </si>
  <si>
    <t>%</t>
  </si>
  <si>
    <t>Egress leg</t>
  </si>
  <si>
    <t>Walk</t>
  </si>
  <si>
    <t>Cycle</t>
  </si>
  <si>
    <t>Car (parked)</t>
  </si>
  <si>
    <t>Car (dropped)</t>
  </si>
  <si>
    <t>Taxi</t>
  </si>
  <si>
    <t>Subway</t>
  </si>
  <si>
    <t>Other</t>
  </si>
  <si>
    <t>Bus/Coach</t>
  </si>
  <si>
    <t>Motorcycle</t>
  </si>
  <si>
    <t>Avg. dist. (km)1</t>
  </si>
  <si>
    <t>1 In all cases street distance measured using walk mode</t>
  </si>
  <si>
    <t>WG</t>
  </si>
  <si>
    <t>LATIS</t>
  </si>
  <si>
    <t>No. of catchments</t>
  </si>
  <si>
    <t>Total</t>
  </si>
  <si>
    <t>1</t>
  </si>
  <si>
    <t>2</t>
  </si>
  <si>
    <t>3</t>
  </si>
  <si>
    <t>4</t>
  </si>
  <si>
    <t>5</t>
  </si>
  <si>
    <t>6</t>
  </si>
  <si>
    <t>7</t>
  </si>
  <si>
    <t>8</t>
  </si>
  <si>
    <t>9</t>
  </si>
  <si>
    <t>Royal Mail's unique delivery point reference number</t>
  </si>
  <si>
    <t>A road with delivery points</t>
  </si>
  <si>
    <t>Used to distinguish  thoroughfares with the same name in a postal town, where no dependent thoroughfare</t>
  </si>
  <si>
    <t>Used to distinguish thoroughfares with the same name and in the same locality within a postal town</t>
  </si>
  <si>
    <t>Property subdivision, e.g. Flat 10</t>
  </si>
  <si>
    <t>Name of an adjoining road used to distinguish thoroughfares with the same name in a postal town</t>
  </si>
  <si>
    <t>Idenitifes if the postcode belongs to a large or small user (as defined by Royal Mail)</t>
  </si>
  <si>
    <t>Education</t>
  </si>
  <si>
    <t>Shopping</t>
  </si>
  <si>
    <t>Unknown</t>
  </si>
  <si>
    <t>Reason</t>
  </si>
  <si>
    <t>Origin</t>
  </si>
  <si>
    <t>Destination</t>
  </si>
  <si>
    <t>Usual workplace (or work-related)</t>
  </si>
  <si>
    <t>Other (e.g. leisure, tourism, personal)</t>
  </si>
  <si>
    <t>Home or other accommodation</t>
  </si>
  <si>
    <t>Weiss and Habib (2017)</t>
  </si>
  <si>
    <t>0.419 (MNL), 0.455 (ML*); AIC (MNL: 6732; ML: 6311*)</t>
  </si>
  <si>
    <t>Type of factor</t>
  </si>
  <si>
    <t>Factors considered</t>
  </si>
  <si>
    <t xml:space="preserve">Liou and Talvitie (1974) </t>
  </si>
  <si>
    <t>Out-of-vehicle time, in-car time, on-bus time, car operating cost, out-of-pocket cost (parking/bus fare), total cost (operating plus out-of-pocket)</t>
  </si>
  <si>
    <t>Distance to station (straight line, part of cost function)</t>
  </si>
  <si>
    <t>Walk time (walk, bus), wait time (bus), in-vehicle time (bus)</t>
  </si>
  <si>
    <t>Local station (dummy), access time (shortest route)</t>
  </si>
  <si>
    <t>Access time plus rail in-vehicle time (transit and car), transit fare, closest station (dummy for car access mode), walk distance (walk mode)</t>
  </si>
  <si>
    <t>Access and egress distance (straight line), nearest station used (dummy)</t>
  </si>
  <si>
    <t>Access time, access cost (by journey reason: commute/business/leisure), bus headway</t>
  </si>
  <si>
    <t>Time and cost (by car) of accessing origin station (used within a GC)</t>
  </si>
  <si>
    <t>Driving cost, in-car time</t>
  </si>
  <si>
    <t>Distance to station (range of categories as dummies, straight line)</t>
  </si>
  <si>
    <t>Distance to station (straight line), travel time by PT, PT frequency (services per hour)</t>
  </si>
  <si>
    <t>Distance to station (road network)</t>
  </si>
  <si>
    <t>Access time (part of GJT)</t>
  </si>
  <si>
    <t>Car distance, public transport travel time, taxi distance, bicycle distance, walking distance, other distance (all distances by network)</t>
  </si>
  <si>
    <t>Access distance (straight line), direction of station in degrees from home relative to regular work place</t>
  </si>
  <si>
    <t>Return fare (part of cost function)</t>
  </si>
  <si>
    <t>In-vehicle time (rail), out-of-vehicle time (rail), cost (rail), number of transfers</t>
  </si>
  <si>
    <t>Trains per hour, GJT</t>
  </si>
  <si>
    <t>Number of morning peak trains</t>
  </si>
  <si>
    <t>GJT (consisting of actual journey time, interchange and frequency penalties), fare, mileage travelled on London Underground</t>
  </si>
  <si>
    <t>Journey time, journey headway, journey cost (by journey reason: commute/business/leisure)</t>
  </si>
  <si>
    <t>Fare (part of GC), GJT (part of GC, consisting of rail travel time, no. of interchanges and headway between trains).</t>
  </si>
  <si>
    <t>Fare, in-vehicle time, wait time, number of transfers, interchange walk time</t>
  </si>
  <si>
    <t>Frequency (trains per day), intercity status (dummy for each region)</t>
  </si>
  <si>
    <t>Rail service quality index (constructed using a direct demand model)</t>
  </si>
  <si>
    <t>Train frequency, total distance from origin to destination station</t>
  </si>
  <si>
    <t>In-vehicle time, frequency penalty, interchange penalty, fare (part of GJT)</t>
  </si>
  <si>
    <t>GJT (in-train time, waiting time, boarding penalty)</t>
  </si>
  <si>
    <t>Train frequency, trip is in direction of central business district</t>
  </si>
  <si>
    <t>Rail journey time</t>
  </si>
  <si>
    <t>Station has a connection to local or regional services, station is a regional transit station</t>
  </si>
  <si>
    <t>Weiss and Habib 2017)</t>
  </si>
  <si>
    <t>Survey type</t>
  </si>
  <si>
    <t>RP</t>
  </si>
  <si>
    <t>SP</t>
  </si>
  <si>
    <t>RP &amp; SP</t>
  </si>
  <si>
    <t>Pang and Khani (2016)</t>
  </si>
  <si>
    <t>Sharma et al. (2017)</t>
  </si>
  <si>
    <t>PL (PnR)</t>
  </si>
  <si>
    <t>MNL (RUM vs RRM)</t>
  </si>
  <si>
    <t>SC = station choice; AM = access mode choice; PL = parking lot choice; PnR = Park and ride; KnR = Kiss and ride; RP = revealed preference; SP = stated preference, RUM = random utility maximization; RRM = random regret minimization</t>
  </si>
  <si>
    <t>Available parking space</t>
  </si>
  <si>
    <t>Parking costs (part of cost function)</t>
  </si>
  <si>
    <t>Parking availability and fee (both had counter-intuitive signs and excluded from models)</t>
  </si>
  <si>
    <t>Number of parking spaces (natural logarithm, for car access mode)</t>
  </si>
  <si>
    <t>Facilities at station, parking availability</t>
  </si>
  <si>
    <t>Number of park and ride spaces</t>
  </si>
  <si>
    <t>Park and ride facility (dummy)</t>
  </si>
  <si>
    <t>Parking area (dummy), bike stands (dummy)</t>
  </si>
  <si>
    <t>Number of car parking spaces</t>
  </si>
  <si>
    <t>Car park cost (part of GJT)</t>
  </si>
  <si>
    <t>Size of parking lot (range of categories as dummies)</t>
  </si>
  <si>
    <t>Quality of parking space, quality of guarded bike parking facility</t>
  </si>
  <si>
    <t>Park-and-ride lot capacity, parking cost at morning peak, refreshment kiosk (dummy), washroom (dummy), reserved parking (dummy)</t>
  </si>
  <si>
    <t>Ratio of total cost to median income</t>
  </si>
  <si>
    <t>Student (dummy)</t>
  </si>
  <si>
    <t>Car ownership (per head for postcode area)</t>
  </si>
  <si>
    <t>25 years old and younger, male, car ownership, reside in zone with high vehicle ownership and high percentage of larger vehicles</t>
  </si>
  <si>
    <t>Land-use</t>
  </si>
  <si>
    <t>Government and institutional areas (at origin or at station), commercial area</t>
  </si>
  <si>
    <t>Car driver (male, 16-19, 20-24, one car), car passenger (male, 35-44,  zero cars, one car), rail-only pass</t>
  </si>
  <si>
    <t xml:space="preserve">Designated PnR (dummy), has a rail service (dummy), has express bus service (dummy), no. of parking bays </t>
  </si>
  <si>
    <t xml:space="preserve">On subway (dummy), lot capacity (natural logarithm), washroom (dummy), </t>
  </si>
  <si>
    <t>Age, income, sex, number of vehicles, household size, race, years living in Austin</t>
  </si>
  <si>
    <t>Transit fare, in-vehicle time (transit), wait time (transit leg)</t>
  </si>
  <si>
    <t>Fare (part of total trip cost),  journey time (station to destination)</t>
  </si>
  <si>
    <t>Served by trains (dummy), formal parking</t>
  </si>
  <si>
    <t>64.7 (RUM); 70.6 (RRM*)</t>
  </si>
  <si>
    <t>30% hold-out sample (10% samples drawn 10 times from hold-out)</t>
  </si>
  <si>
    <t>LL (MNL*: -1035; ML*: -765)</t>
  </si>
  <si>
    <t>SC = station choice; MC = mode choice; PnR = Park and ride; KnR = Kiss and ride; BIC = Bayesian Information Criterian; AIC = Akaike Information Criterion; NE: North East England; RUM = random utility maximisation, RRM = random regret minimization, * = best model</t>
  </si>
  <si>
    <t>Access time</t>
  </si>
  <si>
    <t>Parking capacity, parking fee, parking fine and control frequency (around station), various attributes related to parking search time</t>
  </si>
  <si>
    <t>On-train travel time difference</t>
  </si>
  <si>
    <t>Time to closest station, average time to viable stations, time to chosen station, egress mode is transit, distance from station to CBD</t>
  </si>
  <si>
    <t>Age (car and transit modes), sex (car mode), annual income &gt; USD50,000 (car mode)</t>
  </si>
  <si>
    <t>Number of transfers; in-vehicle time (continuous and banded); walk-time (in transit leg); total transit travel time; frequency/hour (natural logarithm)</t>
  </si>
  <si>
    <t>Access time (car); number of intersections; proportion of access route on highway (rather than local streets)</t>
  </si>
  <si>
    <t>Tested against dataset from additional survey.</t>
  </si>
  <si>
    <t>Tested against data from two other railroads.</t>
  </si>
  <si>
    <t>Demand forecast for two new parkway stations - Warwick and East Midlands. Warwick flows to London under-forecast by 28%.</t>
  </si>
  <si>
    <t>0.779(RUM); 0.785(RRM*). RRM better fit (Ben-Akiva and Swait test).</t>
  </si>
  <si>
    <t>SC (PnR/KnR)</t>
  </si>
  <si>
    <t>Access time (drive), drive cost (part of total trip cost), direction of station from home relative to work place &gt; 90 degrees (dummy)</t>
  </si>
  <si>
    <t>Facilities</t>
  </si>
  <si>
    <t xml:space="preserve"> </t>
  </si>
  <si>
    <t>Access distance (network), parking lot within 1km of a freeway, parking lot within CBD</t>
  </si>
  <si>
    <t xml:space="preserve">Study </t>
  </si>
  <si>
    <t xml:space="preserve"> Choice set definition - station or route </t>
  </si>
  <si>
    <t xml:space="preserve">Level at which choice set defined </t>
  </si>
  <si>
    <t>Station alternatives `were chosen on the basis of data and were usually near the chosen station’</t>
  </si>
  <si>
    <t>Least cost and second least cost (determined by a cost function) for each Census Block.</t>
  </si>
  <si>
    <t>Area</t>
  </si>
  <si>
    <t>Four alternate routes (origin to a common station).</t>
  </si>
  <si>
    <t>Individual</t>
  </si>
  <si>
    <t>Walk not available as access mode if station &gt;3km from origin; bus not available as access mode if no bus stop within 800m of origin.</t>
  </si>
  <si>
    <t>Observed stations chosen for each municipality. Thus each municipality has a different choice set.</t>
  </si>
  <si>
    <t>Commuter rail: Five closest stations measured by straight-line distance to the passenger's home (accounts for 98% of observed choice). Subway: The two closest stations on the two closest lines measured by straight-line distance from the passenger's home (accounts for 95 of observed choices on a station basis and 99 percent on a line basis).</t>
  </si>
  <si>
    <t>Only closest station available for walk access.</t>
  </si>
  <si>
    <t>Up to ten alternative rail legs (origin to destination) for each rail trip in the dataset were selected, with a catchment of 15km radius assumed for most stations, 35km for large stations (15km was found to account for ≥ 90% of passengers).</t>
  </si>
  <si>
    <t>Two stations (no details of selection method provided)</t>
  </si>
  <si>
    <t>Each station assumed to have a 20km catchment divided into zones. Potential competing stations had to be within 20km of at least one zone of another station and were then ranked by criteria, with the top 15 making up the choice set.</t>
  </si>
  <si>
    <t>The three most frequently chosen stations for each postcode area</t>
  </si>
  <si>
    <t>Three most used stations for each postcode area.</t>
  </si>
  <si>
    <t>Nearest 10 stations to trip end, measured by network distance.</t>
  </si>
  <si>
    <t>Used an `iterative process’ to select the `five best’ alternatives, where the most attractive stations determined from an earlier model form the choice set for the next model.</t>
  </si>
  <si>
    <t>Based on the concept of the maximum distance passengers are willing to travel relative to their closest station.</t>
  </si>
  <si>
    <t>Individual Transit not available as access mode choice if station `very close’ to origin, or if no transit stop within 37 minutes walk.</t>
  </si>
  <si>
    <t>All 11 stations in the Amsterdam area.</t>
  </si>
  <si>
    <t>Universal</t>
  </si>
  <si>
    <t>5 closest stations for commuter rail (accounts for 98% of trips) and 3 closest stations for subway model (accounts for 80% of trips) .</t>
  </si>
  <si>
    <t>4 closest stations by drive time, plus the chosen station if not included</t>
  </si>
  <si>
    <t>For each observation: universal choice set (of 418) reduced by removing those where access leg time &gt; origin to destination time;  then a random sample of 19 selected, plus the chosen station.</t>
  </si>
  <si>
    <t>Additional constraints</t>
  </si>
  <si>
    <t>Alternatives selected from universal choice set (188) based on `thresholds' of 15 minutes and 50 minutes applied to the shortest possible access leg and the total trip time (origin to destination) respectively. Chosen alternative added if not included.</t>
  </si>
  <si>
    <t>Motorway</t>
  </si>
  <si>
    <t>A Road</t>
  </si>
  <si>
    <t>B Road</t>
  </si>
  <si>
    <t>Minor Road</t>
  </si>
  <si>
    <t>Local Road</t>
  </si>
  <si>
    <t>Local Access Road</t>
  </si>
  <si>
    <t>Restricted Local Access Road</t>
  </si>
  <si>
    <t>Secondary Access Road</t>
  </si>
  <si>
    <t>Assumed speed (mph)</t>
  </si>
  <si>
    <t>Single carriageway</t>
  </si>
  <si>
    <t>Dual carriageway</t>
  </si>
  <si>
    <t>Road function</t>
  </si>
  <si>
    <t>Station</t>
  </si>
  <si>
    <t>Name</t>
  </si>
  <si>
    <t>Crscode</t>
  </si>
  <si>
    <t>Reason for exclusion</t>
  </si>
  <si>
    <t>No public access</t>
  </si>
  <si>
    <t>Access via long countryside walk</t>
  </si>
  <si>
    <t>LYC</t>
  </si>
  <si>
    <t>BYA</t>
  </si>
  <si>
    <t>ABC</t>
  </si>
  <si>
    <t>RYP</t>
  </si>
  <si>
    <t>RYD</t>
  </si>
  <si>
    <t>RYR</t>
  </si>
  <si>
    <t>SAB</t>
  </si>
  <si>
    <t>BDN</t>
  </si>
  <si>
    <t>SAN</t>
  </si>
  <si>
    <t>LKE</t>
  </si>
  <si>
    <t>SHN</t>
  </si>
  <si>
    <t>CRR</t>
  </si>
  <si>
    <t>RBS</t>
  </si>
  <si>
    <t>SNT</t>
  </si>
  <si>
    <t>BBS</t>
  </si>
  <si>
    <t>BGG</t>
  </si>
  <si>
    <t>BRT</t>
  </si>
  <si>
    <t>BUC</t>
  </si>
  <si>
    <t>DNO</t>
  </si>
  <si>
    <t>DTN</t>
  </si>
  <si>
    <t>GNB</t>
  </si>
  <si>
    <t>HHB</t>
  </si>
  <si>
    <t>KTL</t>
  </si>
  <si>
    <t>FOC</t>
  </si>
  <si>
    <t>LAK</t>
  </si>
  <si>
    <t>MUF</t>
  </si>
  <si>
    <t>No weekday service</t>
  </si>
  <si>
    <t>NTB</t>
  </si>
  <si>
    <t>OKE</t>
  </si>
  <si>
    <t>PIL</t>
  </si>
  <si>
    <t>RDS</t>
  </si>
  <si>
    <t>SMC</t>
  </si>
  <si>
    <t>TEA</t>
  </si>
  <si>
    <t>WED</t>
  </si>
  <si>
    <t>HAF</t>
  </si>
  <si>
    <t>HWV</t>
  </si>
  <si>
    <t>HXX</t>
  </si>
  <si>
    <t>Heathrow Express</t>
  </si>
  <si>
    <t>Lake</t>
  </si>
  <si>
    <t>Lympstone Commando</t>
  </si>
  <si>
    <t>Berney Arms</t>
  </si>
  <si>
    <t>Corrour</t>
  </si>
  <si>
    <t>Altnabreac</t>
  </si>
  <si>
    <t>Ryde Pier Head</t>
  </si>
  <si>
    <t>Ryde Esplanade</t>
  </si>
  <si>
    <t>Ryde St Johns Road</t>
  </si>
  <si>
    <t>Smallbrook Junction</t>
  </si>
  <si>
    <t>Brading</t>
  </si>
  <si>
    <t>Sandown</t>
  </si>
  <si>
    <t>Shanklin</t>
  </si>
  <si>
    <t>Redcar British Steel</t>
  </si>
  <si>
    <t>Stanlow &amp; Thornton</t>
  </si>
  <si>
    <t>Bordesley</t>
  </si>
  <si>
    <t>Brigg</t>
  </si>
  <si>
    <t>Barlaston</t>
  </si>
  <si>
    <t>Buckenham (Norfolk)</t>
  </si>
  <si>
    <t>Dunrobin Castle</t>
  </si>
  <si>
    <t>Denton</t>
  </si>
  <si>
    <t>Falls Of Cruachan</t>
  </si>
  <si>
    <t>Gainsborough Central</t>
  </si>
  <si>
    <t>Heysham Port</t>
  </si>
  <si>
    <t>Kirton Lindsey</t>
  </si>
  <si>
    <t>Lakenheath</t>
  </si>
  <si>
    <t>Manchester United Football Ground</t>
  </si>
  <si>
    <t>Norton Bridge</t>
  </si>
  <si>
    <t>Okehampton</t>
  </si>
  <si>
    <t>Pilning</t>
  </si>
  <si>
    <t>Reddish South</t>
  </si>
  <si>
    <t>Sampford Courtenay</t>
  </si>
  <si>
    <t>Tees-Side Airport</t>
  </si>
  <si>
    <t>Wedgwood</t>
  </si>
  <si>
    <t>No access by road (forestry tracks only)</t>
  </si>
  <si>
    <t>Isle of Wight</t>
  </si>
  <si>
    <t>Serves airport only1</t>
  </si>
  <si>
    <t>Note: 1These stations have an atypical `catchment',  and are not a viable origin station choice in most circumstances.</t>
  </si>
  <si>
    <t>Strathclyde</t>
  </si>
  <si>
    <t>DLR</t>
  </si>
  <si>
    <t>Dalreoch</t>
  </si>
  <si>
    <t>CRO</t>
  </si>
  <si>
    <t>Croy</t>
  </si>
  <si>
    <t>CUB</t>
  </si>
  <si>
    <t>Cumbernauld</t>
  </si>
  <si>
    <t>CAC</t>
  </si>
  <si>
    <t>Caldercruix</t>
  </si>
  <si>
    <t>CRF</t>
  </si>
  <si>
    <t>Carfin</t>
  </si>
  <si>
    <t>HLY</t>
  </si>
  <si>
    <t>Holytown</t>
  </si>
  <si>
    <t>BRR</t>
  </si>
  <si>
    <t>Barrhead</t>
  </si>
  <si>
    <t>MIN</t>
  </si>
  <si>
    <t>BPT</t>
  </si>
  <si>
    <t>Bishopton</t>
  </si>
  <si>
    <t>London</t>
  </si>
  <si>
    <t>ELS</t>
  </si>
  <si>
    <t>E</t>
  </si>
  <si>
    <t>HDW</t>
  </si>
  <si>
    <t>CWH</t>
  </si>
  <si>
    <t>F2</t>
  </si>
  <si>
    <t>TUR</t>
  </si>
  <si>
    <t>ENL</t>
  </si>
  <si>
    <t>SGR</t>
  </si>
  <si>
    <t>KCK</t>
  </si>
  <si>
    <t>Knockholt</t>
  </si>
  <si>
    <t>EWE</t>
  </si>
  <si>
    <t>WDT</t>
  </si>
  <si>
    <t>WRU</t>
  </si>
  <si>
    <t>F1</t>
  </si>
  <si>
    <t>HTE</t>
  </si>
  <si>
    <t>BKT</t>
  </si>
  <si>
    <t>DDG</t>
  </si>
  <si>
    <t>Dorridge</t>
  </si>
  <si>
    <t>EWD</t>
  </si>
  <si>
    <t>Earlswood</t>
  </si>
  <si>
    <t>LOB</t>
  </si>
  <si>
    <t>Longbridge</t>
  </si>
  <si>
    <t>BWN</t>
  </si>
  <si>
    <t>Merseyrail</t>
  </si>
  <si>
    <t>MEC</t>
  </si>
  <si>
    <t>RNF</t>
  </si>
  <si>
    <t>Rainford</t>
  </si>
  <si>
    <t>GSW</t>
  </si>
  <si>
    <t>Garswood</t>
  </si>
  <si>
    <t>NLW</t>
  </si>
  <si>
    <t>HGN</t>
  </si>
  <si>
    <t>ELP</t>
  </si>
  <si>
    <t>HSW</t>
  </si>
  <si>
    <t>Heswall</t>
  </si>
  <si>
    <t>LTL</t>
  </si>
  <si>
    <t>Littleborough</t>
  </si>
  <si>
    <t>GNF</t>
  </si>
  <si>
    <t>Greenfield</t>
  </si>
  <si>
    <t>SRN</t>
  </si>
  <si>
    <t>Strines</t>
  </si>
  <si>
    <t>MDL</t>
  </si>
  <si>
    <t>Middlewood</t>
  </si>
  <si>
    <t>BML</t>
  </si>
  <si>
    <t>Bramhall</t>
  </si>
  <si>
    <t>HDG</t>
  </si>
  <si>
    <t>HAL</t>
  </si>
  <si>
    <t>Hale</t>
  </si>
  <si>
    <t>GLZ</t>
  </si>
  <si>
    <t>Glazebrook</t>
  </si>
  <si>
    <t>PAT</t>
  </si>
  <si>
    <t>Patricroft</t>
  </si>
  <si>
    <t>APB</t>
  </si>
  <si>
    <t>ORR</t>
  </si>
  <si>
    <t>Orrell</t>
  </si>
  <si>
    <t>BYN</t>
  </si>
  <si>
    <t>Bryn</t>
  </si>
  <si>
    <t>BMC</t>
  </si>
  <si>
    <t>BLK</t>
  </si>
  <si>
    <t>Blackrod</t>
  </si>
  <si>
    <t>HRS</t>
  </si>
  <si>
    <t>Horsforth</t>
  </si>
  <si>
    <t>MIK</t>
  </si>
  <si>
    <t>Micklefield</t>
  </si>
  <si>
    <t>KNO</t>
  </si>
  <si>
    <t>Knottingley</t>
  </si>
  <si>
    <t>SES</t>
  </si>
  <si>
    <t>MRP</t>
  </si>
  <si>
    <t>Moorthorpe</t>
  </si>
  <si>
    <t>DRT</t>
  </si>
  <si>
    <t>Darton</t>
  </si>
  <si>
    <t>DBD</t>
  </si>
  <si>
    <t>MSN</t>
  </si>
  <si>
    <t>Marsden</t>
  </si>
  <si>
    <t>WDN</t>
  </si>
  <si>
    <t>Walsden</t>
  </si>
  <si>
    <t>HBD</t>
  </si>
  <si>
    <t>SON</t>
  </si>
  <si>
    <t>BLO</t>
  </si>
  <si>
    <t>Blaydon</t>
  </si>
  <si>
    <t>DOR</t>
  </si>
  <si>
    <t>KVP</t>
  </si>
  <si>
    <t>TNN</t>
  </si>
  <si>
    <t>TNS</t>
  </si>
  <si>
    <t>F</t>
  </si>
  <si>
    <t>CRS code</t>
  </si>
  <si>
    <t>Category</t>
  </si>
  <si>
    <t>West Midlands</t>
  </si>
  <si>
    <t>Station name</t>
  </si>
  <si>
    <t>Travelcard Region</t>
  </si>
  <si>
    <t>Tyne &amp; Wear</t>
  </si>
  <si>
    <t>Greater Manchester</t>
  </si>
  <si>
    <t>South Yorkshire</t>
  </si>
  <si>
    <t>South &amp; West Yorkshire</t>
  </si>
  <si>
    <t>West Yorkshire</t>
  </si>
  <si>
    <t>Appley Bridge</t>
  </si>
  <si>
    <t>Bromley Cross</t>
  </si>
  <si>
    <t>Heald Green</t>
  </si>
  <si>
    <t>Crews Hill</t>
  </si>
  <si>
    <t>Elstree &amp; Borehamwood</t>
  </si>
  <si>
    <t>Enfield Lock</t>
  </si>
  <si>
    <t>Ewell East</t>
  </si>
  <si>
    <t>Hadley Wood</t>
  </si>
  <si>
    <t>Hatch End</t>
  </si>
  <si>
    <t>Slade Green</t>
  </si>
  <si>
    <t>Turkey Street</t>
  </si>
  <si>
    <t>West Drayton</t>
  </si>
  <si>
    <t>West Ruislip</t>
  </si>
  <si>
    <t>Ellesmere Port</t>
  </si>
  <si>
    <t>Hough Green</t>
  </si>
  <si>
    <t>Meols Cop</t>
  </si>
  <si>
    <t>Newton-Le-Willows</t>
  </si>
  <si>
    <t>South Elmsall</t>
  </si>
  <si>
    <t>Denby Dale</t>
  </si>
  <si>
    <t>Dore &amp; Totley</t>
  </si>
  <si>
    <t>Kiveton Park</t>
  </si>
  <si>
    <t>Thorne North</t>
  </si>
  <si>
    <t>Thorne South</t>
  </si>
  <si>
    <t>Milliken Park</t>
  </si>
  <si>
    <t>Blake Street</t>
  </si>
  <si>
    <t>Bloxwich North</t>
  </si>
  <si>
    <t>Hebden Bridge</t>
  </si>
  <si>
    <t>Steeton &amp; Silsden</t>
  </si>
  <si>
    <t>Assumed category</t>
  </si>
  <si>
    <t>ALO</t>
  </si>
  <si>
    <t>unstaffed</t>
  </si>
  <si>
    <t>D</t>
  </si>
  <si>
    <t>AMR</t>
  </si>
  <si>
    <t>fullTime</t>
  </si>
  <si>
    <t>C</t>
  </si>
  <si>
    <t>BSV</t>
  </si>
  <si>
    <t>partTime</t>
  </si>
  <si>
    <t>ZCW</t>
  </si>
  <si>
    <t>B</t>
  </si>
  <si>
    <t>CFO</t>
  </si>
  <si>
    <t>CLW</t>
  </si>
  <si>
    <t>DLJ</t>
  </si>
  <si>
    <t>DUN</t>
  </si>
  <si>
    <t>GFD</t>
  </si>
  <si>
    <t>HGG</t>
  </si>
  <si>
    <t>HOH</t>
  </si>
  <si>
    <t>HOX</t>
  </si>
  <si>
    <t>MCE</t>
  </si>
  <si>
    <t>RIL</t>
  </si>
  <si>
    <t>RIC</t>
  </si>
  <si>
    <t>ROE</t>
  </si>
  <si>
    <t>SDE</t>
  </si>
  <si>
    <t>SDC</t>
  </si>
  <si>
    <t>SIA</t>
  </si>
  <si>
    <t>SFA</t>
  </si>
  <si>
    <t>SQE</t>
  </si>
  <si>
    <t>TNA</t>
  </si>
  <si>
    <t>WPE</t>
  </si>
  <si>
    <t>ZLW</t>
  </si>
  <si>
    <t>Comment</t>
  </si>
  <si>
    <t>Assume staffed (LO)</t>
  </si>
  <si>
    <t>Alloa</t>
  </si>
  <si>
    <t>Amersham</t>
  </si>
  <si>
    <t>Buckshaw Parkway</t>
  </si>
  <si>
    <t>Canada Water</t>
  </si>
  <si>
    <t>Chalfont &amp; Latimer</t>
  </si>
  <si>
    <t>Chorleywood</t>
  </si>
  <si>
    <t>Dalston Junction</t>
  </si>
  <si>
    <t>Dunbar</t>
  </si>
  <si>
    <t>Greenford</t>
  </si>
  <si>
    <t>Haggerston</t>
  </si>
  <si>
    <t>Harrow-On-The-Hill</t>
  </si>
  <si>
    <t>Heathrow Terminals 1-3</t>
  </si>
  <si>
    <t>Hoxton</t>
  </si>
  <si>
    <t>Metrocentre</t>
  </si>
  <si>
    <t>Rice Lane</t>
  </si>
  <si>
    <t>Rickmansworth</t>
  </si>
  <si>
    <t>Rotherhithe</t>
  </si>
  <si>
    <t>Shadwell</t>
  </si>
  <si>
    <t>Shoreditch High Street</t>
  </si>
  <si>
    <t>Southend Airport</t>
  </si>
  <si>
    <t>Stratford International</t>
  </si>
  <si>
    <t>Surrey Quays</t>
  </si>
  <si>
    <t>Thornton Abbey</t>
  </si>
  <si>
    <t>Wapping</t>
  </si>
  <si>
    <t>Whitechapel</t>
  </si>
  <si>
    <t>Staffing level</t>
  </si>
  <si>
    <t>Entries/exits 2015/16 (million)</t>
  </si>
  <si>
    <t>Heathrow Terminal 4</t>
  </si>
  <si>
    <t>Heathrow Terminal 5</t>
  </si>
  <si>
    <t>Notes: London Overground (LO)</t>
  </si>
  <si>
    <t>Variable</t>
  </si>
  <si>
    <t>Sig</t>
  </si>
  <si>
    <r>
      <t>McFadden's adjusted R</t>
    </r>
    <r>
      <rPr>
        <vertAlign val="superscript"/>
        <sz val="10"/>
        <color theme="1"/>
        <rFont val="Calibri"/>
        <family val="2"/>
        <scheme val="minor"/>
      </rPr>
      <t>2</t>
    </r>
  </si>
  <si>
    <t>GroupMembers</t>
  </si>
  <si>
    <t>RM7002540311229997068530CET</t>
  </si>
  <si>
    <t>RM7002540311229997068610COL</t>
  </si>
  <si>
    <t>RM7002580311229997050470CFB</t>
  </si>
  <si>
    <t>RM7002580311229997050770CTF</t>
  </si>
  <si>
    <t>RM7002590311229997053590EBT</t>
  </si>
  <si>
    <t>RM7002590311229997054730EBR</t>
  </si>
  <si>
    <t>RM7002600311229997055210FNB</t>
  </si>
  <si>
    <t>RM7002600311229997056880FNN</t>
  </si>
  <si>
    <t>RM7002620311229997050720PNE</t>
  </si>
  <si>
    <t>RM7002620311229997053780PNW</t>
  </si>
  <si>
    <t>RM7002630311229997060100ENC</t>
  </si>
  <si>
    <t>RM7002630311229997069590ENF</t>
  </si>
  <si>
    <t>RM7002650311229997014210WHD</t>
  </si>
  <si>
    <t>RM7002650311229997015250WHP</t>
  </si>
  <si>
    <t>RM7002680311229997085400PFR</t>
  </si>
  <si>
    <t>RM7002680311229997085480PFM</t>
  </si>
  <si>
    <t>RM7002710311229997065300TNN</t>
  </si>
  <si>
    <t>RM7002710311229997065310TNS</t>
  </si>
  <si>
    <t>RM7004030311229997031490RDG</t>
  </si>
  <si>
    <t>RM7004030311229997031600RDW</t>
  </si>
  <si>
    <t>RM7004040311229997099810HLC</t>
  </si>
  <si>
    <t>RM7004040311229997099820HLU</t>
  </si>
  <si>
    <t>RM7004100311229997015100BSJ</t>
  </si>
  <si>
    <t>RM7004100311229997015120BDM</t>
  </si>
  <si>
    <t>RM7004110311229997074200SOV</t>
  </si>
  <si>
    <t>RM7004110311229997074560SOC</t>
  </si>
  <si>
    <t>RM7004130311229997060850HFN</t>
  </si>
  <si>
    <t>RM7004130311229997068180HFE</t>
  </si>
  <si>
    <t>RG7004150311229991903201319032013GAINSBOROUGH</t>
  </si>
  <si>
    <t>RM7004150311229997064240GBL</t>
  </si>
  <si>
    <t>RM7004150311229997064650GNB</t>
  </si>
  <si>
    <t>RM7004160311229997052970DKT</t>
  </si>
  <si>
    <t>RM7004160311229997053570DKG</t>
  </si>
  <si>
    <t>RM7004160311229997054120DPD</t>
  </si>
  <si>
    <t>RM7004180311229997010060BSW</t>
  </si>
  <si>
    <t>RM7004180311229997011270BHM</t>
  </si>
  <si>
    <t>RM7004180311229997045150BMO</t>
  </si>
  <si>
    <t>RM7004240311229997083450BDI</t>
  </si>
  <si>
    <t>RM7004240311229997083460BDQ</t>
  </si>
  <si>
    <t>RM7004280311229997050070CBW</t>
  </si>
  <si>
    <t>RM7004280311229997051640CBE</t>
  </si>
  <si>
    <t>RM7004290311229997059610DCH</t>
  </si>
  <si>
    <t>RM7004290311229997059620DCW</t>
  </si>
  <si>
    <t>RM7004310311229997099300FKG</t>
  </si>
  <si>
    <t>RM7004310311229997099310FKK</t>
  </si>
  <si>
    <t>RM7004320311229997050270FKW</t>
  </si>
  <si>
    <t>RM7004320311229997050350FKC</t>
  </si>
  <si>
    <t>RM7004330311229997098130GLC</t>
  </si>
  <si>
    <t>RM7004330311229997099500GLQ</t>
  </si>
  <si>
    <t>RM7004350311229997022260MRF</t>
  </si>
  <si>
    <t>RM7004350311229997022420LVC</t>
  </si>
  <si>
    <t>RM7004350311229997022440LVJ</t>
  </si>
  <si>
    <t>RM7004350311229997022460LIV</t>
  </si>
  <si>
    <t>RM7004370311229997051150MDE</t>
  </si>
  <si>
    <t>RM7004370311229997052220MDW</t>
  </si>
  <si>
    <t>RM7004370311229997052370MDB</t>
  </si>
  <si>
    <t>RM7004380311229997029630DGT</t>
  </si>
  <si>
    <t>RM7004380311229997029660MCO</t>
  </si>
  <si>
    <t>RM7004380311229997029680MAN</t>
  </si>
  <si>
    <t>RM7004380311229997029700MCV</t>
  </si>
  <si>
    <t>RM7004400311229997055370PMS</t>
  </si>
  <si>
    <t>RM7004400311229997055400PMH</t>
  </si>
  <si>
    <t>RM7004410311229997064980NCT</t>
  </si>
  <si>
    <t>RM7004410311229997064990NNG</t>
  </si>
  <si>
    <t>RM7004430311229997087280TYL</t>
  </si>
  <si>
    <t>RM7004430311229997088380UTY</t>
  </si>
  <si>
    <t>RM7004440311229997085840WKK</t>
  </si>
  <si>
    <t>RM7004440311229997085910WKF</t>
  </si>
  <si>
    <t>RM7004450311229997023840WBQ</t>
  </si>
  <si>
    <t>RM7004450311229997023900WAC</t>
  </si>
  <si>
    <t>RM7004460311229997023630WGN</t>
  </si>
  <si>
    <t>RM7004460311229997024060WGW</t>
  </si>
  <si>
    <t>RM7004470311229997048910WOS</t>
  </si>
  <si>
    <t>RM7004470311229997048930WOF</t>
  </si>
  <si>
    <t>RM7004490311229997053550ECR</t>
  </si>
  <si>
    <t>RM7004490311229997054110WCY</t>
  </si>
  <si>
    <t>RM7017800311229997021950BNW</t>
  </si>
  <si>
    <t>RM7017800311229997022390BOT</t>
  </si>
  <si>
    <t>RM7074680311229997074610TBR</t>
  </si>
  <si>
    <t>RM7074680311229997074620TIL</t>
  </si>
  <si>
    <t>RM7079340311229997030480BCS</t>
  </si>
  <si>
    <t>RM7079340311229997031040BIT</t>
  </si>
  <si>
    <t>RM7010720311229997014440EUS</t>
  </si>
  <si>
    <t>RM7010720311229997014750MYB</t>
  </si>
  <si>
    <t>RM7010720311229997015550STP</t>
  </si>
  <si>
    <t>RM7010720311229997030870PAD</t>
  </si>
  <si>
    <t>RM7010720311229997051120BFR</t>
  </si>
  <si>
    <t>RM7010720311229997051430CHX</t>
  </si>
  <si>
    <t>RM7010720311229997051480LBG</t>
  </si>
  <si>
    <t>RM7010720311229997054260VIC</t>
  </si>
  <si>
    <t>RM7010720311229997055980WAT</t>
  </si>
  <si>
    <t>RM7010720311229997061210KGX</t>
  </si>
  <si>
    <t>RM7010720311229997069650LST</t>
  </si>
  <si>
    <t>RM7010720311229997074900FST</t>
  </si>
  <si>
    <t>RM7044520311229997005770ZFD</t>
  </si>
  <si>
    <t>RM7044520311229997015550STP</t>
  </si>
  <si>
    <t>RM7044520311229997051120BFR</t>
  </si>
  <si>
    <t>RM7044520311229997051210CTK</t>
  </si>
  <si>
    <t>RM7044520311229997051480LBG</t>
  </si>
  <si>
    <t>RM7044520311229997052460EPH</t>
  </si>
  <si>
    <t>StationGroupName</t>
  </si>
  <si>
    <t>CRScode</t>
  </si>
  <si>
    <t>RG7002540311229991005201204052012COLCHESTERSTNS</t>
  </si>
  <si>
    <t>RG7002580311229993010201430102014CATFORDSTATIONS</t>
  </si>
  <si>
    <t>RG7002590311229993010201430102014EDENBRIDGESTNS</t>
  </si>
  <si>
    <t>RG7002600311229991311201411112014FARNBOROUGHSTNS</t>
  </si>
  <si>
    <t>RG7002620311229993010201430102014PENGESTATIONS</t>
  </si>
  <si>
    <t>RG7002630311229991207201219052012ENFIELDCHSE/TWN</t>
  </si>
  <si>
    <t>RG7002650311229992702201327022013WHAMPSTEADSTNS</t>
  </si>
  <si>
    <t>RG7002680311229992702201327022013PONTEFRACTSTNS</t>
  </si>
  <si>
    <t>RG7002710311229992702201327022013THORNESTATIONS</t>
  </si>
  <si>
    <t>RG7004030311229992702201327022013READINGSTATIONS</t>
  </si>
  <si>
    <t>RG7004040311229992702201327022013HELENSBURGHSTNS</t>
  </si>
  <si>
    <t>RG7004100311229991005201203052012BEDFORDSTATIONS</t>
  </si>
  <si>
    <t>RG7004110311229991005201204052012SOUTHENDSTNS</t>
  </si>
  <si>
    <t>RG7004130311229992702201327022013HERTFORDSTNS</t>
  </si>
  <si>
    <t>RG7004160311229991311201411112014DORKINGSTATIONS</t>
  </si>
  <si>
    <t>RG7004180311229991903201319032013BIRMINGHAMSTNS</t>
  </si>
  <si>
    <t>RG7004240311229992702201327022013BRADFORDYKSTNS</t>
  </si>
  <si>
    <t>RG7004280311229991209201311092013CANTERBURYSTNS</t>
  </si>
  <si>
    <t>RG7004290311229991311201411112014DORCHESTERSTNS</t>
  </si>
  <si>
    <t>RG7004310311229991311199713111997FALKIRKSTATIONS</t>
  </si>
  <si>
    <t>RG7004320311229991209201311092013FOLKESTONESTNS</t>
  </si>
  <si>
    <t>RG7004330311229990608199806081998GLASGOWCEN/QST</t>
  </si>
  <si>
    <t>RG7004350311229992702201327022013LIVERPOOLSTNS</t>
  </si>
  <si>
    <t>RG7004370311229991209201311092013MAIDSTONESTNS</t>
  </si>
  <si>
    <t>RG7004380311229992702201327022013MANCHESTERSTNS</t>
  </si>
  <si>
    <t>RG7004400311229991311201411112014PORTSMOUTHSTNS</t>
  </si>
  <si>
    <t>RG7004410311229991903201319032013NEWARKSTATIONS</t>
  </si>
  <si>
    <t>RG7004430311229991311199713111997TYNDRUMSTATIONS</t>
  </si>
  <si>
    <t>RG7004440311229991903201319032013WAKEFIELDSTNS</t>
  </si>
  <si>
    <t>RG7004450311229992702201327022013WARRINGTONSTNS</t>
  </si>
  <si>
    <t>RG7004460311229992702201327022013WIGANSTATIONS</t>
  </si>
  <si>
    <t>RG7004470311229991903201319032013WORCESTERSTNS</t>
  </si>
  <si>
    <t>RG7004490311229993010201430102014CROYDONSTATIONS</t>
  </si>
  <si>
    <t>RG7017800311229992909199909091999BOOTLESTATIONS</t>
  </si>
  <si>
    <t>RG7074680311229990302200027012000TILBURYSTATIONS</t>
  </si>
  <si>
    <t>RG7079340311229992807201528072015BICESTERNTH/VIL1</t>
  </si>
  <si>
    <t>Notes: 1BICESTERNTH/VIL is the most recently created group, dating from 28 July 2015.</t>
  </si>
  <si>
    <t>RG7010720311229990104200001042000LONDONTERMINALS</t>
  </si>
  <si>
    <t>RG7044520311229990101199118112016LONDONTHAMESLNK</t>
  </si>
  <si>
    <t>Model type</t>
  </si>
  <si>
    <t>Intercept</t>
  </si>
  <si>
    <t>p Intercept</t>
  </si>
  <si>
    <t>Slope</t>
  </si>
  <si>
    <t>p Slope</t>
  </si>
  <si>
    <t>R-Squared</t>
  </si>
  <si>
    <t>Adj. R-squared</t>
  </si>
  <si>
    <t>Linear</t>
  </si>
  <si>
    <t>Power</t>
  </si>
  <si>
    <t>Exponential</t>
  </si>
  <si>
    <t>Logistic</t>
  </si>
  <si>
    <t>Parameter</t>
  </si>
  <si>
    <t>t-statistic</t>
  </si>
  <si>
    <t>Population</t>
  </si>
  <si>
    <t>Train frequency</t>
  </si>
  <si>
    <t>Distance to Cat A-D station</t>
  </si>
  <si>
    <t>Terminus dummy</t>
  </si>
  <si>
    <t>Electrification dummy</t>
  </si>
  <si>
    <t>Travelcard boundary dummy</t>
  </si>
  <si>
    <t>Adjusted R2</t>
  </si>
  <si>
    <t>Employment (2 mins)</t>
  </si>
  <si>
    <t>Car park spaces</t>
  </si>
  <si>
    <t>ln(daily train frequency)</t>
  </si>
  <si>
    <t>AIC</t>
  </si>
  <si>
    <t>Akaike weight</t>
  </si>
  <si>
    <t>Delta AIC</t>
  </si>
  <si>
    <t>***</t>
  </si>
  <si>
    <t>**</t>
  </si>
  <si>
    <t>t</t>
  </si>
  <si>
    <t>model1</t>
  </si>
  <si>
    <t>model2</t>
  </si>
  <si>
    <t>model3</t>
  </si>
  <si>
    <t>model4</t>
  </si>
  <si>
    <t>model5</t>
  </si>
  <si>
    <t>model6</t>
  </si>
  <si>
    <t>aic</t>
  </si>
  <si>
    <t>delta aic</t>
  </si>
  <si>
    <t>num</t>
  </si>
  <si>
    <t>weight</t>
  </si>
  <si>
    <t>Train frequency less important in the probability models relative to population</t>
  </si>
  <si>
    <t>and population (i.e. the catchment definition) becomes more important in the distance decay model 10, compared to 8 and 9</t>
  </si>
  <si>
    <t>other variables pretty consistent</t>
  </si>
  <si>
    <t>Every one unit increase in ln(train frequency) is now making a smaller contribution to the trip forecast relative to the probabiity weighted population</t>
  </si>
  <si>
    <t>ln(population)1</t>
  </si>
  <si>
    <t>ln(car park spaces)1</t>
  </si>
  <si>
    <t>Notes  1log(variable + 1) used due to presence of zero values</t>
  </si>
  <si>
    <t>Model 1</t>
  </si>
  <si>
    <t>Model 2</t>
  </si>
  <si>
    <t>Model 3</t>
  </si>
  <si>
    <t>Model 4</t>
  </si>
  <si>
    <t>Model 5</t>
  </si>
  <si>
    <t>Model 6</t>
  </si>
  <si>
    <t>Model 7</t>
  </si>
  <si>
    <t>Model 8</t>
  </si>
  <si>
    <t>ln(dist. to Cat A-D station)</t>
  </si>
  <si>
    <t>ln(work pop. 1 min)1</t>
  </si>
  <si>
    <t>ln(work pop. 2 mins)1</t>
  </si>
  <si>
    <t>ln(work pop. 3 mins)1</t>
  </si>
  <si>
    <t>Travelcard boundary</t>
  </si>
  <si>
    <t>Electric services</t>
  </si>
  <si>
    <t>Terminus</t>
  </si>
  <si>
    <t>Model 9</t>
  </si>
  <si>
    <t>Model 10</t>
  </si>
  <si>
    <t>Manual adjustment in latex. Add &gt;{\raggedright} directly before the p{} for the second row headings.</t>
  </si>
  <si>
    <t>Population assigned to nearest station (by time)</t>
  </si>
  <si>
    <t>Population assigned to nearest station (by distance)</t>
  </si>
  <si>
    <t>Population assigned to nearest station (by distance); distance decay function</t>
  </si>
  <si>
    <t>Population probability-weighted; distance decay function</t>
  </si>
  <si>
    <t>Population probability-weighted; distance decay function; nearest main station incl.</t>
  </si>
  <si>
    <t>Population probability-weighted; distance decay function; accessibility term</t>
  </si>
  <si>
    <t>Tweedbank</t>
  </si>
  <si>
    <t>Galashiels</t>
  </si>
  <si>
    <t>Stow</t>
  </si>
  <si>
    <t>Gorebridge</t>
  </si>
  <si>
    <t>Eskbank</t>
  </si>
  <si>
    <t>Shawfair</t>
  </si>
  <si>
    <t>Nearest Cat A-D station</t>
  </si>
  <si>
    <t>Terminus station</t>
  </si>
  <si>
    <t>Distance decay</t>
  </si>
  <si>
    <t>Trip forecasts</t>
  </si>
  <si>
    <t>2011/12 base year</t>
  </si>
  <si>
    <t>Totals</t>
  </si>
  <si>
    <t>First year from opening</t>
  </si>
  <si>
    <t>Weighted catchment population</t>
  </si>
  <si>
    <t>work pop. (1 min)</t>
  </si>
  <si>
    <t>Daily service freq.</t>
  </si>
  <si>
    <t>Simple catchment</t>
  </si>
  <si>
    <t>A</t>
  </si>
  <si>
    <t>Station category</t>
  </si>
  <si>
    <t>Conon Bridge</t>
  </si>
  <si>
    <t>Energlyn &amp; Churchill</t>
  </si>
  <si>
    <t>Fishguard &amp; Goodwick</t>
  </si>
  <si>
    <t>ORR 2015/16</t>
  </si>
  <si>
    <t>CCTV (yes)</t>
  </si>
  <si>
    <t>Free car park (yes)</t>
  </si>
  <si>
    <t>Ticket machine (yes)</t>
  </si>
  <si>
    <t>Toilets (yes)</t>
  </si>
  <si>
    <t>Sample size (# trips)</t>
  </si>
  <si>
    <r>
      <t>Initial log-likelihood</t>
    </r>
    <r>
      <rPr>
        <vertAlign val="superscript"/>
        <sz val="10"/>
        <color theme="1"/>
        <rFont val="Calibri"/>
        <family val="2"/>
        <scheme val="minor"/>
      </rPr>
      <t>b</t>
    </r>
  </si>
  <si>
    <t>Final log-likelihood</t>
  </si>
  <si>
    <t>Predictive perf. diff. (%)</t>
  </si>
  <si>
    <t>Distance</t>
  </si>
  <si>
    <t>Distance (motorised)</t>
  </si>
  <si>
    <t>Distance (non-motorised)</t>
  </si>
  <si>
    <t>Distance (walk)</t>
  </si>
  <si>
    <t>Time</t>
  </si>
  <si>
    <t>Time (motorised)</t>
  </si>
  <si>
    <t>Time (non-motorised)</t>
  </si>
  <si>
    <t>Time (walk)</t>
  </si>
  <si>
    <t>Time (cycle)</t>
  </si>
  <si>
    <t>Time (bus)</t>
  </si>
  <si>
    <t>Time (car)</t>
  </si>
  <si>
    <t>Distance (cycle)</t>
  </si>
  <si>
    <t>Distance (bus)</t>
  </si>
  <si>
    <t>Distance (car)</t>
  </si>
  <si>
    <t>z</t>
  </si>
  <si>
    <t>Weekday service frequency</t>
  </si>
  <si>
    <t>Ln(service frequency)</t>
  </si>
  <si>
    <t>Car parking spaces (no.)</t>
  </si>
  <si>
    <t>ns</t>
  </si>
  <si>
    <t>LATIS-TE1</t>
  </si>
  <si>
    <t>LATIS-TE2</t>
  </si>
  <si>
    <t>LATIS-TE3</t>
  </si>
  <si>
    <t>LATIS-TE4</t>
  </si>
  <si>
    <t>LATIS-TE5</t>
  </si>
  <si>
    <t>LATIS-TE9</t>
  </si>
  <si>
    <t>LATIS-TE11</t>
  </si>
  <si>
    <t>LATIS-TE12</t>
  </si>
  <si>
    <t>LATIS-TE16</t>
  </si>
  <si>
    <t>LATIS-TE17</t>
  </si>
  <si>
    <t>LATIS-TE18</t>
  </si>
  <si>
    <t>LATIS-TE19</t>
  </si>
  <si>
    <t>LATIS-TE20</t>
  </si>
  <si>
    <t>LATIS-TE21</t>
  </si>
  <si>
    <t>LATIS-TE22</t>
  </si>
  <si>
    <t>LATIS-TE23</t>
  </si>
  <si>
    <t>LATIS-TE25</t>
  </si>
  <si>
    <t>Bus interchange (yes)</t>
  </si>
  <si>
    <t>Waiting room (yes)</t>
  </si>
  <si>
    <t>Taxi rank (yes)</t>
  </si>
  <si>
    <t>Ln(accessibility term)</t>
  </si>
  <si>
    <t>LATIS-TE26</t>
  </si>
  <si>
    <t>LATIS-TE27</t>
  </si>
  <si>
    <t>LATIS-TE28</t>
  </si>
  <si>
    <t>LATIS-TE29</t>
  </si>
  <si>
    <t>POI (HHI/10000)</t>
  </si>
  <si>
    <t>LATIS-TE31</t>
  </si>
  <si>
    <t>LATIS-FM1</t>
  </si>
  <si>
    <t>Train duration</t>
  </si>
  <si>
    <t>On-train time</t>
  </si>
  <si>
    <t>Wait-time</t>
  </si>
  <si>
    <t>LATIS-FM2</t>
  </si>
  <si>
    <t>LATIS-FM3</t>
  </si>
  <si>
    <t>Bearing difference</t>
  </si>
  <si>
    <t>Bearing difference (0-5km access)</t>
  </si>
  <si>
    <t>Bearing difference (5-10km access)</t>
  </si>
  <si>
    <t>Bearing difference (10-15km access)</t>
  </si>
  <si>
    <t>Bearing difference (15-20km access)</t>
  </si>
  <si>
    <t>Bearing difference (20+ km access)</t>
  </si>
  <si>
    <t>LATIS-FM4</t>
  </si>
  <si>
    <t>LATIS-FM5</t>
  </si>
  <si>
    <t>LATIS-FM7</t>
  </si>
  <si>
    <t>LATIS-FM8</t>
  </si>
  <si>
    <t>WG-TE1</t>
  </si>
  <si>
    <t>WG-TE2</t>
  </si>
  <si>
    <t>WG-TE3</t>
  </si>
  <si>
    <t>WG-TE4</t>
  </si>
  <si>
    <t>WG-TE5</t>
  </si>
  <si>
    <t>WG-TE9</t>
  </si>
  <si>
    <t>WG-TE11</t>
  </si>
  <si>
    <t>WG-TE12</t>
  </si>
  <si>
    <t>WG-TE16</t>
  </si>
  <si>
    <t>WG-TE17</t>
  </si>
  <si>
    <t>WG-TE18</t>
  </si>
  <si>
    <t>WG-TE19</t>
  </si>
  <si>
    <t>WG-TE20</t>
  </si>
  <si>
    <t>WG-TE21</t>
  </si>
  <si>
    <t>WG-TE22</t>
  </si>
  <si>
    <t>WG-TE23</t>
  </si>
  <si>
    <t>Unstaffed</t>
  </si>
  <si>
    <t>WG-TE25</t>
  </si>
  <si>
    <t>WG-TE26</t>
  </si>
  <si>
    <t>WG-TE27</t>
  </si>
  <si>
    <t>WG-TE28</t>
  </si>
  <si>
    <t>WG-TE29</t>
  </si>
  <si>
    <t>WG-TE31</t>
  </si>
  <si>
    <t>WG-TE24</t>
  </si>
  <si>
    <t>WG-FM1</t>
  </si>
  <si>
    <t>WG-FM2</t>
  </si>
  <si>
    <t>WG-FM3</t>
  </si>
  <si>
    <t>WG-FM4</t>
  </si>
  <si>
    <t>WG-FM5</t>
  </si>
  <si>
    <t>Checked OK 12/10/17</t>
  </si>
  <si>
    <t>checked OK 12/10/17</t>
  </si>
  <si>
    <t>Sqrt(distance)</t>
  </si>
  <si>
    <t>Ln(distance)</t>
  </si>
  <si>
    <t>Ln(time)</t>
  </si>
  <si>
    <t>Category F</t>
  </si>
  <si>
    <t>CCTV</t>
  </si>
  <si>
    <t>Car parking spaces</t>
  </si>
  <si>
    <t>Free car park</t>
  </si>
  <si>
    <t>Ticket machine</t>
  </si>
  <si>
    <t>Toilets</t>
  </si>
  <si>
    <t>Waiting room</t>
  </si>
  <si>
    <t>Bus interchange</t>
  </si>
  <si>
    <t>Taxi rank</t>
  </si>
  <si>
    <t>ln(accessibility term)1</t>
  </si>
  <si>
    <t>ln(accessibility term)2</t>
  </si>
  <si>
    <t>ln(accessibility term)3</t>
  </si>
  <si>
    <t>Nearest main NOT added to choice set</t>
  </si>
  <si>
    <t>Nearest main added to choice set</t>
  </si>
  <si>
    <t>Nearest by distance</t>
  </si>
  <si>
    <t>Nearest by time</t>
  </si>
  <si>
    <t>***, **, * indicate significance at 1%, 5%, 10% level.</t>
  </si>
  <si>
    <t>Fulltime staffinga</t>
  </si>
  <si>
    <t>Part-time staffinga</t>
  </si>
  <si>
    <t>Initial log-likelihooda</t>
  </si>
  <si>
    <t>aUnstaffed removed from model as reference</t>
  </si>
  <si>
    <t>aUnstaffed removed from model as reference.</t>
  </si>
  <si>
    <r>
      <t>Fulltime staffing</t>
    </r>
    <r>
      <rPr>
        <vertAlign val="superscript"/>
        <sz val="10"/>
        <color theme="1"/>
        <rFont val="Calibri"/>
        <family val="2"/>
        <scheme val="minor"/>
      </rPr>
      <t>a</t>
    </r>
  </si>
  <si>
    <r>
      <t>Part-time staffing</t>
    </r>
    <r>
      <rPr>
        <vertAlign val="superscript"/>
        <sz val="10"/>
        <color theme="1"/>
        <rFont val="Calibri"/>
        <family val="2"/>
        <scheme val="minor"/>
      </rPr>
      <t>a</t>
    </r>
  </si>
  <si>
    <r>
      <t>Initial log-likelihood</t>
    </r>
    <r>
      <rPr>
        <vertAlign val="superscript"/>
        <sz val="10"/>
        <color theme="1"/>
        <rFont val="Calibri"/>
        <family val="2"/>
        <scheme val="minor"/>
      </rPr>
      <t>a</t>
    </r>
  </si>
  <si>
    <t>***, **, * indicate significance at 1%, 5%, 10% level</t>
  </si>
  <si>
    <t>WG-FM6</t>
  </si>
  <si>
    <t>LATIS-FM6</t>
  </si>
  <si>
    <t>Sqrt(time)</t>
  </si>
  <si>
    <t>CMB-TE1</t>
  </si>
  <si>
    <t>CMB-TE2</t>
  </si>
  <si>
    <t>CMB-TE3</t>
  </si>
  <si>
    <t>CMB-TE4</t>
  </si>
  <si>
    <t>CMB-TE5</t>
  </si>
  <si>
    <t>CMB-TE6</t>
  </si>
  <si>
    <t>CMB-TE7</t>
  </si>
  <si>
    <t>CMB-TE8</t>
  </si>
  <si>
    <t>Nearest distance</t>
  </si>
  <si>
    <t>CMB-TE10</t>
  </si>
  <si>
    <t>CMB-TE11</t>
  </si>
  <si>
    <t>CMB-TE12</t>
  </si>
  <si>
    <t>CMB-TE13</t>
  </si>
  <si>
    <t>CMB-TE14</t>
  </si>
  <si>
    <t>CMB-TE15</t>
  </si>
  <si>
    <t>CMB-TE16</t>
  </si>
  <si>
    <t>CMB-TE17</t>
  </si>
  <si>
    <t>CMB-TE18</t>
  </si>
  <si>
    <t>CMB-TE19</t>
  </si>
  <si>
    <t>CMB-TE20</t>
  </si>
  <si>
    <t>CMB-TE21</t>
  </si>
  <si>
    <t>CMB-TE22</t>
  </si>
  <si>
    <t>CMB-TE24</t>
  </si>
  <si>
    <t>CMB-MN-TE12</t>
  </si>
  <si>
    <t>CMB-MN-TE14</t>
  </si>
  <si>
    <t>1weighted by entries/exits; 2weighted by median entries/exits for station category; 3fixed weight for station category applied</t>
  </si>
  <si>
    <r>
      <t>Random parameters</t>
    </r>
    <r>
      <rPr>
        <vertAlign val="superscript"/>
        <sz val="10"/>
        <color theme="1"/>
        <rFont val="Calibri"/>
        <family val="2"/>
        <scheme val="minor"/>
      </rPr>
      <t>a</t>
    </r>
  </si>
  <si>
    <t>Non-random parameters</t>
  </si>
  <si>
    <t>variable</t>
  </si>
  <si>
    <t>Mean ln(B)</t>
  </si>
  <si>
    <t>Std. dev ln(B)</t>
  </si>
  <si>
    <t>Med. B</t>
  </si>
  <si>
    <t>Mean B</t>
  </si>
  <si>
    <t>Std. Dev B</t>
  </si>
  <si>
    <t>Nearest station (yes)</t>
  </si>
  <si>
    <t>Time - walk (mins)</t>
  </si>
  <si>
    <t>Time - cycle (mins)</t>
  </si>
  <si>
    <t>Time (car) mins</t>
  </si>
  <si>
    <t>On train time (mins)</t>
  </si>
  <si>
    <t>Car park spaces (#)</t>
  </si>
  <si>
    <r>
      <t>Initial log-likelihood</t>
    </r>
    <r>
      <rPr>
        <vertAlign val="superscript"/>
        <sz val="10"/>
        <color theme="1"/>
        <rFont val="Calibri"/>
        <family val="2"/>
        <scheme val="minor"/>
      </rPr>
      <t>c</t>
    </r>
  </si>
  <si>
    <t>aLog normal distributions specified and inverse of variables expected to have negative coefficients entered into model</t>
  </si>
  <si>
    <t>bUnstaffed removed from model as reference.</t>
  </si>
  <si>
    <t>cInitial log-likelihood assumes there is an equal probability of each alternative in a choice set being chosen.</t>
  </si>
  <si>
    <t>aInitial log-likelihood assumes there is an equal probability of each alternative in a choice set being chosen.</t>
  </si>
  <si>
    <t>bInitial log-likelihood assumes there is an equal probability of each alternative in a choice set being chosen.</t>
  </si>
  <si>
    <t>bInitial log-likelihood assumes there is an equal probability of each alternative in a choice set being chosen</t>
  </si>
  <si>
    <t>aInitial log-likelihood assumes there is an equal probability of each alternative in a choice set being chosen</t>
  </si>
  <si>
    <t>CMB-TE19 choice model</t>
  </si>
  <si>
    <t>CMB-TE24 choice model</t>
  </si>
  <si>
    <t>Probability-based catchment (CMB-TE19)</t>
  </si>
  <si>
    <t>Probability-based catchment (CMB-TE24)</t>
  </si>
  <si>
    <t>% diff from 16/17</t>
  </si>
  <si>
    <t>Business case forecast</t>
  </si>
  <si>
    <t>Actual trips</t>
  </si>
  <si>
    <t>Conon Bridge (opened Feb. 2013)</t>
  </si>
  <si>
    <t>Energlyn &amp; Churchill (opened Dec. 2013)</t>
  </si>
  <si>
    <t>Fishguard &amp; Goodwick (Opened May 2012)</t>
  </si>
  <si>
    <t>Nearest Cat A-D station (km)</t>
  </si>
  <si>
    <t>Terminus station (0/1)</t>
  </si>
  <si>
    <t>Scheme forecast</t>
  </si>
  <si>
    <t>36000a</t>
  </si>
  <si>
    <t>Base year 2011/12</t>
  </si>
  <si>
    <t>With uplift to 2015/16b</t>
  </si>
  <si>
    <t>Median entries/exits (2014/15)</t>
  </si>
  <si>
    <t>Chosen fixed weight</t>
  </si>
  <si>
    <t>Notes: aSource: Alderson &amp; McDonald, 2017; bUplift applied: Conon Bridge 14.3%; Welsh stations 10.48%</t>
  </si>
  <si>
    <t>Cat. F</t>
  </si>
  <si>
    <t>Ticket mach.</t>
  </si>
  <si>
    <t>Buses</t>
  </si>
  <si>
    <t>% diff from 15/16</t>
  </si>
  <si>
    <t>Newtongrange</t>
  </si>
  <si>
    <t>Weighted pop. (before new station)</t>
  </si>
  <si>
    <t>Weighted pop. (after new station)</t>
  </si>
  <si>
    <t>% change</t>
  </si>
  <si>
    <t>Trips 2015/16</t>
  </si>
  <si>
    <t>Adjusted trips</t>
  </si>
  <si>
    <t>Change (trips)</t>
  </si>
  <si>
    <t>Ruabon</t>
  </si>
  <si>
    <t>Chirk</t>
  </si>
  <si>
    <t>Model 8 - % diff. from 16/17</t>
  </si>
  <si>
    <r>
      <t xml:space="preserve">Model 9 forecast </t>
    </r>
    <r>
      <rPr>
        <i/>
        <sz val="11"/>
        <color theme="1"/>
        <rFont val="Calibri"/>
        <family val="2"/>
        <scheme val="minor"/>
      </rPr>
      <t>less</t>
    </r>
    <r>
      <rPr>
        <sz val="11"/>
        <color theme="1"/>
        <rFont val="Calibri"/>
        <family val="2"/>
        <scheme val="minor"/>
      </rPr>
      <t xml:space="preserve"> Model 8 forecast</t>
    </r>
  </si>
  <si>
    <t>% change in forecast from model 8</t>
  </si>
  <si>
    <t>Model 9 - % diff. from 16/17</t>
  </si>
  <si>
    <t>change from simple to te24</t>
  </si>
  <si>
    <t xml:space="preserve">Mean    </t>
  </si>
  <si>
    <t>Std.Dev.</t>
  </si>
  <si>
    <t xml:space="preserve">Minimum </t>
  </si>
  <si>
    <t xml:space="preserve">Maximum </t>
  </si>
  <si>
    <t>Number of cases</t>
  </si>
  <si>
    <t>Car distance (km)</t>
  </si>
  <si>
    <t>Full-time staff</t>
  </si>
  <si>
    <t>Part-time staff</t>
  </si>
  <si>
    <t>Daily service frequency</t>
  </si>
  <si>
    <t xml:space="preserve">CCTV    </t>
  </si>
  <si>
    <t>Taxi-rank</t>
  </si>
  <si>
    <t>HHI</t>
  </si>
  <si>
    <t>Ln(wact)</t>
  </si>
  <si>
    <t>Train leg duration (mins)</t>
  </si>
  <si>
    <t>Parking spaces (car mode)</t>
  </si>
  <si>
    <t>Free car park (car mode)</t>
  </si>
  <si>
    <t>All cases</t>
  </si>
  <si>
    <t>Observed choice only</t>
  </si>
  <si>
    <t>On-train time (mins)</t>
  </si>
  <si>
    <t>Bearing difference (deg)</t>
  </si>
  <si>
    <t>Fare (£)</t>
  </si>
  <si>
    <t>Waiting time (mins)</t>
  </si>
  <si>
    <t>Distance (bus/subway)</t>
  </si>
  <si>
    <t>Time (bus/subway)</t>
  </si>
  <si>
    <t>*</t>
  </si>
  <si>
    <t>checked 07/12/17</t>
  </si>
  <si>
    <t>Checked OK 07/12/17</t>
  </si>
  <si>
    <t>Base model</t>
  </si>
  <si>
    <t>Transferability test (trip-end variant)</t>
  </si>
  <si>
    <t>Transferability test (flow variant)</t>
  </si>
  <si>
    <t>Model</t>
  </si>
  <si>
    <t>Predictive performance (%)</t>
  </si>
  <si>
    <t>TE25</t>
  </si>
  <si>
    <t>TE31</t>
  </si>
  <si>
    <t>FM7</t>
  </si>
  <si>
    <t>FM6</t>
  </si>
  <si>
    <t>Time bus (mins)</t>
  </si>
  <si>
    <t>Ln(frequency)</t>
  </si>
  <si>
    <t>Unstaffed (yes)</t>
  </si>
  <si>
    <t>ln(wact)</t>
  </si>
  <si>
    <t>Needs checking</t>
  </si>
  <si>
    <t>WG initial model (starting TE31)</t>
  </si>
  <si>
    <t>LATIS initial model (starting TE25)</t>
  </si>
  <si>
    <t>Time bus/pt (mins)</t>
  </si>
  <si>
    <t>Checked 09/12/17</t>
  </si>
  <si>
    <t>Checked 9/12/17</t>
  </si>
  <si>
    <t>Time PT (mins)</t>
  </si>
  <si>
    <t>Train duration (mins)</t>
  </si>
  <si>
    <t>Waiting-time (mins)</t>
  </si>
  <si>
    <t>Full-time (yes)b</t>
  </si>
  <si>
    <t>Part-time (yes)b</t>
  </si>
  <si>
    <t>Initial log-likelihoodb</t>
  </si>
  <si>
    <t>Bearing diff. (0-5km)</t>
  </si>
  <si>
    <t>Bearing diff. (5-10km)</t>
  </si>
  <si>
    <t>Bearing diff. (10-15km)</t>
  </si>
  <si>
    <t>Bearing diff. (15-20km)</t>
  </si>
  <si>
    <t>Bearing diff. (20+ km)</t>
  </si>
  <si>
    <t>Dataset</t>
  </si>
  <si>
    <t>No. of choice situations</t>
  </si>
  <si>
    <t>No. of cases</t>
  </si>
  <si>
    <t>Average choice set size</t>
  </si>
  <si>
    <t>Nearest (by distance)</t>
  </si>
  <si>
    <t>Nearest</t>
  </si>
  <si>
    <t>RPL2 (start TE31)</t>
  </si>
  <si>
    <t>RPL4 (start FM1)</t>
  </si>
  <si>
    <t>RPL3 (start TE25)</t>
  </si>
  <si>
    <t>MNL trip-end variant</t>
  </si>
  <si>
    <t>RPL trip-end variant</t>
  </si>
  <si>
    <t>RPL flow variant</t>
  </si>
  <si>
    <t>Model Type</t>
  </si>
  <si>
    <t>model7</t>
  </si>
  <si>
    <t>model8</t>
  </si>
  <si>
    <t>AIC weight</t>
  </si>
  <si>
    <t>LATIS flow variant (RPL4) (FM8 starting model)</t>
  </si>
  <si>
    <t>LATIS trip end variant (RPL1) (TE25 starting model)</t>
  </si>
  <si>
    <t>LATIS trip end variant  (RPL2) (TE25 starting model)</t>
  </si>
  <si>
    <t>LATIS trip end variant (RPL3) (TE25 starting model)</t>
  </si>
  <si>
    <t>WG trip end variant (RPL1) (TE31 starting model)</t>
  </si>
  <si>
    <t>WG trip end variant  (RPL2) (TE31 starting model)</t>
  </si>
  <si>
    <t>WG flow variant (RPL4) (FM1 starting model)</t>
  </si>
  <si>
    <t>FM1</t>
  </si>
  <si>
    <t>FM8</t>
  </si>
  <si>
    <t>MNL flow variant (best performing)</t>
  </si>
  <si>
    <t>MNL flow variant (comparator)</t>
  </si>
  <si>
    <t>Nearest station probability = 1</t>
  </si>
  <si>
    <t>Proportion</t>
  </si>
  <si>
    <t>From PRH</t>
  </si>
  <si>
    <t>To OSW</t>
  </si>
  <si>
    <t>Expected probability (if proportional)</t>
  </si>
  <si>
    <t>Probability</t>
  </si>
  <si>
    <t>Actual probability</t>
  </si>
  <si>
    <t>LL143BJ</t>
  </si>
  <si>
    <t>LL208AN</t>
  </si>
  <si>
    <t>Hope</t>
  </si>
  <si>
    <t>Gwersyllt</t>
  </si>
  <si>
    <t>Cefn-y-Bedd</t>
  </si>
  <si>
    <t>Caergwrle</t>
  </si>
  <si>
    <t>Wrexham Central</t>
  </si>
  <si>
    <t>Gobowen</t>
  </si>
  <si>
    <t>Wrexham General</t>
  </si>
  <si>
    <t>South Wrexham (added)</t>
  </si>
  <si>
    <t>Penyffordd (removed)</t>
  </si>
  <si>
    <t>Postcode</t>
  </si>
  <si>
    <t>To 0SW</t>
  </si>
  <si>
    <t>% change in probability</t>
  </si>
  <si>
    <t>Cockett</t>
  </si>
  <si>
    <t>Ely Mill/Victoria park</t>
  </si>
  <si>
    <t>Llanwern</t>
  </si>
  <si>
    <t>Newport Road/Rover Way</t>
  </si>
  <si>
    <t>Landore</t>
  </si>
  <si>
    <t>St. Clears</t>
  </si>
  <si>
    <t>Deeside Industrial Park</t>
  </si>
  <si>
    <t>North Wrexham</t>
  </si>
  <si>
    <t>South Wrexham</t>
  </si>
  <si>
    <t>Llangefni</t>
  </si>
  <si>
    <t>St. Mellons/Cardiff Parkway</t>
  </si>
  <si>
    <t>Carno</t>
  </si>
  <si>
    <t>Proposed station</t>
  </si>
  <si>
    <t>Difference (%)</t>
  </si>
  <si>
    <t>Predicted annual entries/exits 2015/16</t>
  </si>
  <si>
    <t>Deterministic catchment</t>
  </si>
  <si>
    <t>Probabilistic catchment</t>
  </si>
  <si>
    <t>TE model 7 (simple catchment)</t>
  </si>
  <si>
    <t>TE model 8 (probabilistic catchment (CMB-TE19))</t>
  </si>
  <si>
    <t>TE model 9 (probabilistic catchment (CMB-TE24))</t>
  </si>
  <si>
    <t>Repeat</t>
  </si>
  <si>
    <t>Mean</t>
  </si>
  <si>
    <t>Mean of all repeats</t>
  </si>
  <si>
    <t>MSE of each fold</t>
  </si>
  <si>
    <t>Predictive performance difference (%) of each fold</t>
  </si>
  <si>
    <t>RPL4 (start FM8)</t>
  </si>
  <si>
    <t>Average of all repeats</t>
  </si>
  <si>
    <t>CV pred. perf. (%)</t>
  </si>
  <si>
    <t>Average of all `repeats'</t>
  </si>
  <si>
    <t>Avg. pred. perf. (%)</t>
  </si>
  <si>
    <t>Max</t>
  </si>
  <si>
    <t>Sd</t>
  </si>
  <si>
    <t>Summary measures of station absolute difference</t>
  </si>
  <si>
    <t>Rpt.</t>
  </si>
  <si>
    <t>`Rpt'</t>
  </si>
  <si>
    <t>Predictive performance difference (%) of each `fold'</t>
  </si>
  <si>
    <t>Pred. Perf. (%)</t>
  </si>
  <si>
    <t>Measures of station absolute difference</t>
  </si>
  <si>
    <t>Choice situations</t>
  </si>
  <si>
    <t>TE24</t>
  </si>
  <si>
    <t>Base</t>
  </si>
  <si>
    <t>TE12</t>
  </si>
  <si>
    <t>Sum</t>
  </si>
  <si>
    <t>Analysis includes only choice sets where chosen alternative present</t>
  </si>
  <si>
    <t>Analysis includes all choice sets (absolute difference adjusted)</t>
  </si>
  <si>
    <t>Major</t>
  </si>
  <si>
    <t>Inverness</t>
  </si>
  <si>
    <t>Perth</t>
  </si>
  <si>
    <t>Glasgow QS</t>
  </si>
  <si>
    <t>Huntly</t>
  </si>
  <si>
    <t>Aberdeen</t>
  </si>
  <si>
    <t>Haymarket</t>
  </si>
  <si>
    <t>Aviemore</t>
  </si>
  <si>
    <t>Gleneagles</t>
  </si>
  <si>
    <t>Stirling</t>
  </si>
  <si>
    <t>Number</t>
  </si>
  <si>
    <t>Chosen alternatives missing from choice set</t>
  </si>
  <si>
    <t>NA</t>
  </si>
  <si>
    <t>Major station appended</t>
  </si>
  <si>
    <t>Major station not appended</t>
  </si>
  <si>
    <t>% of choice situations</t>
  </si>
  <si>
    <t>TE19</t>
  </si>
  <si>
    <t>Mean Squared Error (MSE)</t>
  </si>
  <si>
    <t>Notes: 1Trip data read from graphs provided in the Borders Railway Year 1 Evaluation report, therefore figures are only indicative of actual values</t>
  </si>
  <si>
    <t>Lennon data 2016/17</t>
  </si>
  <si>
    <t>Lennon data1 2016/17</t>
  </si>
  <si>
    <t>Adjusted for growth to 15/16</t>
  </si>
  <si>
    <t>Swansea</t>
  </si>
  <si>
    <t>Port Talbot Parkway</t>
  </si>
  <si>
    <t>Gowerton</t>
  </si>
  <si>
    <t>Neath</t>
  </si>
  <si>
    <t>Llansamlet</t>
  </si>
  <si>
    <t>Skewen</t>
  </si>
  <si>
    <t>Baglan</t>
  </si>
  <si>
    <t>Briton Ferry</t>
  </si>
  <si>
    <t>Pontarddulais</t>
  </si>
  <si>
    <t>Bynea</t>
  </si>
  <si>
    <t>redacted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</si>
</sst>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
    <numFmt numFmtId="166" formatCode="0.00_ ;\-0.00\ "/>
    <numFmt numFmtId="167" formatCode="0.0000"/>
    <numFmt numFmtId="168" formatCode="0.000_ ;\-0.000\ "/>
    <numFmt numFmtId="169" formatCode="0.0000000000"/>
  </numFmts>
  <fonts count="12" x14ac:knownFonts="1">
    <font>
      <sz val="11"/>
      <color theme="1"/>
      <name val="Calibri"/>
      <family val="2"/>
      <scheme val="minor"/>
    </font>
    <font>
      <sz val="9"/>
      <color theme="1"/>
      <name val="Calibri"/>
      <family val="2"/>
      <scheme val="minor"/>
    </font>
    <font>
      <sz val="10"/>
      <color theme="1"/>
      <name val="Calibri"/>
      <family val="2"/>
      <scheme val="minor"/>
    </font>
    <font>
      <i/>
      <sz val="9"/>
      <color theme="1"/>
      <name val="Calibri"/>
      <family val="2"/>
      <scheme val="minor"/>
    </font>
    <font>
      <vertAlign val="superscript"/>
      <sz val="9"/>
      <color theme="1"/>
      <name val="Calibri"/>
      <family val="2"/>
      <scheme val="minor"/>
    </font>
    <font>
      <sz val="11"/>
      <color theme="1"/>
      <name val="Calibri"/>
      <family val="2"/>
      <charset val="1"/>
      <scheme val="minor"/>
    </font>
    <font>
      <i/>
      <sz val="9"/>
      <color theme="1"/>
      <name val="Arial"/>
      <family val="2"/>
    </font>
    <font>
      <vertAlign val="superscript"/>
      <sz val="10"/>
      <color theme="1"/>
      <name val="Calibri"/>
      <family val="2"/>
      <scheme val="minor"/>
    </font>
    <font>
      <i/>
      <sz val="10"/>
      <color theme="1"/>
      <name val="Calibri"/>
      <family val="2"/>
      <scheme val="minor"/>
    </font>
    <font>
      <i/>
      <sz val="11"/>
      <color theme="1"/>
      <name val="Calibri"/>
      <family val="2"/>
      <scheme val="minor"/>
    </font>
    <font>
      <sz val="11"/>
      <color rgb="FFFF0000"/>
      <name val="Calibri"/>
      <family val="2"/>
      <scheme val="minor"/>
    </font>
    <font>
      <sz val="10"/>
      <color rgb="FF000000"/>
      <name val="Calibri"/>
      <family val="2"/>
      <scheme val="minor"/>
    </font>
  </fonts>
  <fills count="2">
    <fill>
      <patternFill patternType="none"/>
    </fill>
    <fill>
      <patternFill patternType="gray125"/>
    </fill>
  </fills>
  <borders count="11">
    <border>
      <left/>
      <right/>
      <top/>
      <bottom/>
      <diagonal/>
    </border>
    <border>
      <left/>
      <right/>
      <top style="medium">
        <color rgb="FF000000"/>
      </top>
      <bottom style="medium">
        <color rgb="FF000000"/>
      </bottom>
      <diagonal/>
    </border>
    <border>
      <left/>
      <right/>
      <top style="medium">
        <color rgb="FF000000"/>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right/>
      <top style="medium">
        <color indexed="64"/>
      </top>
      <bottom/>
      <diagonal/>
    </border>
    <border>
      <left/>
      <right/>
      <top style="medium">
        <color rgb="FF000000"/>
      </top>
      <bottom style="medium">
        <color indexed="64"/>
      </bottom>
      <diagonal/>
    </border>
    <border>
      <left/>
      <right/>
      <top/>
      <bottom style="double">
        <color indexed="64"/>
      </bottom>
      <diagonal/>
    </border>
    <border>
      <left/>
      <right/>
      <top style="double">
        <color indexed="64"/>
      </top>
      <bottom style="thin">
        <color indexed="64"/>
      </bottom>
      <diagonal/>
    </border>
  </borders>
  <cellStyleXfs count="1">
    <xf numFmtId="0" fontId="0" fillId="0" borderId="0"/>
  </cellStyleXfs>
  <cellXfs count="195">
    <xf numFmtId="0" fontId="0" fillId="0" borderId="0" xfId="0"/>
    <xf numFmtId="0" fontId="2" fillId="0" borderId="0" xfId="0" applyFont="1"/>
    <xf numFmtId="0" fontId="2" fillId="0" borderId="0" xfId="0" applyFont="1" applyAlignment="1">
      <alignment horizontal="left"/>
    </xf>
    <xf numFmtId="0" fontId="2" fillId="0" borderId="0" xfId="0" applyFont="1" applyAlignment="1">
      <alignment horizontal="right"/>
    </xf>
    <xf numFmtId="0" fontId="1" fillId="0" borderId="0" xfId="0" applyFont="1" applyAlignment="1">
      <alignment vertical="center" wrapText="1"/>
    </xf>
    <xf numFmtId="0" fontId="1" fillId="0" borderId="3" xfId="0" applyFont="1" applyBorder="1" applyAlignment="1">
      <alignment horizontal="justify" vertical="center" wrapText="1"/>
    </xf>
    <xf numFmtId="0" fontId="1" fillId="0" borderId="4" xfId="0" applyFont="1" applyBorder="1" applyAlignment="1">
      <alignment vertical="center" wrapText="1"/>
    </xf>
    <xf numFmtId="164" fontId="0" fillId="0" borderId="0" xfId="0" applyNumberFormat="1"/>
    <xf numFmtId="164" fontId="1" fillId="0" borderId="3" xfId="0" applyNumberFormat="1" applyFont="1" applyBorder="1" applyAlignment="1">
      <alignment horizontal="center" vertical="center" wrapText="1"/>
    </xf>
    <xf numFmtId="164" fontId="1" fillId="0" borderId="0" xfId="0" applyNumberFormat="1" applyFont="1" applyAlignment="1">
      <alignment horizontal="center" vertical="center" wrapText="1"/>
    </xf>
    <xf numFmtId="164" fontId="1" fillId="0" borderId="4"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0" fontId="1" fillId="0" borderId="4" xfId="0" applyFont="1" applyBorder="1" applyAlignment="1">
      <alignment horizontal="center" vertical="center" wrapText="1"/>
    </xf>
    <xf numFmtId="0" fontId="0" fillId="0" borderId="3" xfId="0" applyBorder="1"/>
    <xf numFmtId="0" fontId="0" fillId="0" borderId="4" xfId="0" applyBorder="1"/>
    <xf numFmtId="0" fontId="0" fillId="0" borderId="5" xfId="0" applyBorder="1"/>
    <xf numFmtId="0" fontId="0" fillId="0" borderId="5" xfId="0" applyBorder="1" applyAlignment="1">
      <alignment horizontal="center"/>
    </xf>
    <xf numFmtId="165" fontId="0" fillId="0" borderId="0" xfId="0" applyNumberFormat="1"/>
    <xf numFmtId="165" fontId="0" fillId="0" borderId="4" xfId="0" applyNumberFormat="1" applyBorder="1"/>
    <xf numFmtId="1" fontId="0" fillId="0" borderId="0" xfId="0" applyNumberFormat="1"/>
    <xf numFmtId="1" fontId="0" fillId="0" borderId="3" xfId="0" applyNumberFormat="1" applyBorder="1"/>
    <xf numFmtId="49" fontId="0" fillId="0" borderId="0" xfId="0" applyNumberFormat="1" applyAlignment="1">
      <alignment horizontal="left"/>
    </xf>
    <xf numFmtId="0" fontId="0" fillId="0" borderId="3" xfId="0" applyBorder="1" applyAlignment="1">
      <alignment wrapText="1"/>
    </xf>
    <xf numFmtId="0" fontId="0" fillId="0" borderId="0" xfId="0" applyAlignment="1">
      <alignment wrapText="1"/>
    </xf>
    <xf numFmtId="0" fontId="0" fillId="0" borderId="4" xfId="0" applyBorder="1" applyAlignment="1">
      <alignment wrapText="1"/>
    </xf>
    <xf numFmtId="2" fontId="0" fillId="0" borderId="0" xfId="0" applyNumberFormat="1"/>
    <xf numFmtId="0" fontId="0" fillId="0" borderId="0" xfId="0" applyAlignment="1">
      <alignment horizontal="center"/>
    </xf>
    <xf numFmtId="2" fontId="0" fillId="0" borderId="3" xfId="0" applyNumberFormat="1" applyBorder="1"/>
    <xf numFmtId="0" fontId="2" fillId="0" borderId="0" xfId="0" applyFont="1" applyAlignment="1">
      <alignment horizontal="left" vertical="center" wrapText="1"/>
    </xf>
    <xf numFmtId="49" fontId="1" fillId="0" borderId="2" xfId="0" applyNumberFormat="1" applyFont="1" applyBorder="1" applyAlignment="1">
      <alignment horizontal="left" vertical="top"/>
    </xf>
    <xf numFmtId="49" fontId="1" fillId="0" borderId="6" xfId="0" applyNumberFormat="1" applyFont="1" applyBorder="1" applyAlignment="1">
      <alignment horizontal="left" vertical="top"/>
    </xf>
    <xf numFmtId="49" fontId="1" fillId="0" borderId="8" xfId="0" applyNumberFormat="1" applyFont="1" applyBorder="1" applyAlignment="1">
      <alignment horizontal="left" vertical="top"/>
    </xf>
    <xf numFmtId="49" fontId="1" fillId="0" borderId="0" xfId="0" applyNumberFormat="1" applyFont="1" applyAlignment="1">
      <alignment horizontal="left" vertical="top"/>
    </xf>
    <xf numFmtId="49" fontId="1" fillId="0" borderId="0" xfId="0" applyNumberFormat="1" applyFont="1" applyAlignment="1">
      <alignment horizontal="left" vertical="top" wrapText="1"/>
    </xf>
    <xf numFmtId="49" fontId="1" fillId="0" borderId="6" xfId="0" applyNumberFormat="1" applyFont="1" applyBorder="1" applyAlignment="1">
      <alignment horizontal="left" vertical="top" wrapText="1"/>
    </xf>
    <xf numFmtId="0" fontId="2" fillId="0" borderId="3" xfId="0" applyFont="1" applyBorder="1" applyAlignment="1">
      <alignment horizontal="left" vertical="center"/>
    </xf>
    <xf numFmtId="0" fontId="2" fillId="0" borderId="3" xfId="0" applyFont="1" applyBorder="1" applyAlignment="1">
      <alignment horizontal="right" vertical="center"/>
    </xf>
    <xf numFmtId="0" fontId="2" fillId="0" borderId="0" xfId="0" applyFont="1" applyAlignment="1">
      <alignment horizontal="left" vertical="center"/>
    </xf>
    <xf numFmtId="3" fontId="2" fillId="0" borderId="0" xfId="0" applyNumberFormat="1" applyFont="1" applyAlignment="1">
      <alignment horizontal="right" vertical="center"/>
    </xf>
    <xf numFmtId="0" fontId="2" fillId="0" borderId="0" xfId="0" applyFont="1" applyAlignment="1">
      <alignment horizontal="right" vertical="center"/>
    </xf>
    <xf numFmtId="0" fontId="2" fillId="0" borderId="4" xfId="0" applyFont="1" applyBorder="1" applyAlignment="1">
      <alignment horizontal="left" vertical="center"/>
    </xf>
    <xf numFmtId="3" fontId="2" fillId="0" borderId="4" xfId="0" applyNumberFormat="1" applyFont="1" applyBorder="1" applyAlignment="1">
      <alignment horizontal="right" vertical="center"/>
    </xf>
    <xf numFmtId="0" fontId="0" fillId="0" borderId="0" xfId="0" applyAlignment="1">
      <alignment horizontal="left" wrapText="1"/>
    </xf>
    <xf numFmtId="0" fontId="0" fillId="0" borderId="4" xfId="0" applyBorder="1" applyAlignment="1">
      <alignment horizontal="left" wrapText="1"/>
    </xf>
    <xf numFmtId="0" fontId="0" fillId="0" borderId="3" xfId="0" applyBorder="1" applyAlignment="1">
      <alignment vertical="top"/>
    </xf>
    <xf numFmtId="0" fontId="0" fillId="0" borderId="3" xfId="0" applyBorder="1" applyAlignment="1">
      <alignment horizontal="left" vertical="top" wrapText="1"/>
    </xf>
    <xf numFmtId="0" fontId="5" fillId="0" borderId="0" xfId="0" applyFont="1" applyAlignment="1">
      <alignment horizontal="left" vertical="top" wrapText="1"/>
    </xf>
    <xf numFmtId="0" fontId="0" fillId="0" borderId="0" xfId="0" applyAlignment="1">
      <alignment vertical="top"/>
    </xf>
    <xf numFmtId="0" fontId="0" fillId="0" borderId="0" xfId="0" applyAlignment="1">
      <alignment horizontal="left" vertical="top" wrapText="1"/>
    </xf>
    <xf numFmtId="0" fontId="5" fillId="0" borderId="0" xfId="0" applyFont="1" applyAlignment="1">
      <alignment horizontal="left" wrapText="1"/>
    </xf>
    <xf numFmtId="0" fontId="2" fillId="0" borderId="0" xfId="0" applyFont="1" applyAlignment="1">
      <alignment horizontal="left" vertical="top"/>
    </xf>
    <xf numFmtId="0" fontId="2" fillId="0" borderId="4" xfId="0" applyFont="1" applyBorder="1" applyAlignment="1">
      <alignment horizontal="left" vertical="top"/>
    </xf>
    <xf numFmtId="49" fontId="0" fillId="0" borderId="3" xfId="0" applyNumberFormat="1" applyBorder="1" applyAlignment="1">
      <alignment horizontal="left"/>
    </xf>
    <xf numFmtId="0" fontId="0" fillId="0" borderId="0" xfId="0" applyAlignment="1">
      <alignment horizontal="left"/>
    </xf>
    <xf numFmtId="0" fontId="0" fillId="0" borderId="4" xfId="0" applyBorder="1" applyAlignment="1">
      <alignment horizontal="left"/>
    </xf>
    <xf numFmtId="0" fontId="0" fillId="0" borderId="3" xfId="0" applyBorder="1" applyAlignment="1">
      <alignment horizontal="left"/>
    </xf>
    <xf numFmtId="0" fontId="0" fillId="0" borderId="3" xfId="0" applyBorder="1" applyAlignment="1">
      <alignment horizontal="left" wrapText="1"/>
    </xf>
    <xf numFmtId="2" fontId="3" fillId="0" borderId="4" xfId="0" applyNumberFormat="1" applyFont="1" applyBorder="1"/>
    <xf numFmtId="2" fontId="6" fillId="0" borderId="3" xfId="0" applyNumberFormat="1" applyFont="1" applyBorder="1"/>
    <xf numFmtId="2" fontId="3" fillId="0" borderId="3" xfId="0" applyNumberFormat="1" applyFont="1" applyBorder="1"/>
    <xf numFmtId="2" fontId="2" fillId="0" borderId="0" xfId="0" applyNumberFormat="1" applyFont="1"/>
    <xf numFmtId="166" fontId="2" fillId="0" borderId="0" xfId="0" applyNumberFormat="1" applyFont="1"/>
    <xf numFmtId="166" fontId="2" fillId="0" borderId="0" xfId="0" quotePrefix="1" applyNumberFormat="1" applyFont="1"/>
    <xf numFmtId="1" fontId="2" fillId="0" borderId="0" xfId="0" applyNumberFormat="1" applyFont="1" applyAlignment="1">
      <alignment horizontal="left"/>
    </xf>
    <xf numFmtId="165" fontId="2" fillId="0" borderId="4" xfId="0" applyNumberFormat="1" applyFont="1" applyBorder="1"/>
    <xf numFmtId="0" fontId="0" fillId="0" borderId="0" xfId="0" applyAlignment="1">
      <alignment horizontal="left" vertical="center"/>
    </xf>
    <xf numFmtId="0" fontId="0" fillId="0" borderId="0" xfId="0" applyAlignment="1">
      <alignment horizontal="left" vertical="center" indent="7"/>
    </xf>
    <xf numFmtId="0" fontId="0" fillId="0" borderId="4" xfId="0" applyBorder="1" applyAlignment="1">
      <alignment horizontal="left" vertical="center" indent="7"/>
    </xf>
    <xf numFmtId="0" fontId="0" fillId="0" borderId="4" xfId="0" applyBorder="1" applyAlignment="1">
      <alignment horizontal="left" vertical="center"/>
    </xf>
    <xf numFmtId="167" fontId="0" fillId="0" borderId="0" xfId="0" applyNumberFormat="1"/>
    <xf numFmtId="167" fontId="0" fillId="0" borderId="4" xfId="0" applyNumberFormat="1" applyBorder="1"/>
    <xf numFmtId="164" fontId="0" fillId="0" borderId="4" xfId="0" applyNumberFormat="1" applyBorder="1"/>
    <xf numFmtId="167" fontId="2" fillId="0" borderId="0" xfId="0" applyNumberFormat="1" applyFont="1"/>
    <xf numFmtId="167" fontId="2" fillId="0" borderId="0" xfId="0" applyNumberFormat="1" applyFont="1" applyAlignment="1">
      <alignment horizontal="right"/>
    </xf>
    <xf numFmtId="167" fontId="2" fillId="0" borderId="4" xfId="0" applyNumberFormat="1" applyFont="1" applyBorder="1" applyAlignment="1">
      <alignment horizontal="right"/>
    </xf>
    <xf numFmtId="49" fontId="2" fillId="0" borderId="5" xfId="0" applyNumberFormat="1" applyFont="1" applyBorder="1" applyAlignment="1">
      <alignment horizontal="left"/>
    </xf>
    <xf numFmtId="2" fontId="2" fillId="0" borderId="0" xfId="0" applyNumberFormat="1" applyFont="1" applyAlignment="1">
      <alignment horizontal="left"/>
    </xf>
    <xf numFmtId="49" fontId="0" fillId="0" borderId="0" xfId="0" applyNumberFormat="1"/>
    <xf numFmtId="49" fontId="2" fillId="0" borderId="0" xfId="0" applyNumberFormat="1" applyFont="1" applyAlignment="1">
      <alignment horizontal="left"/>
    </xf>
    <xf numFmtId="0" fontId="0" fillId="0" borderId="0" xfId="0" applyAlignment="1">
      <alignment horizontal="center" wrapText="1"/>
    </xf>
    <xf numFmtId="0" fontId="0" fillId="0" borderId="5" xfId="0" applyBorder="1" applyAlignment="1">
      <alignment horizontal="center" wrapText="1"/>
    </xf>
    <xf numFmtId="1" fontId="0" fillId="0" borderId="4" xfId="0" applyNumberFormat="1" applyBorder="1"/>
    <xf numFmtId="2" fontId="2" fillId="0" borderId="5" xfId="0" applyNumberFormat="1" applyFont="1" applyBorder="1"/>
    <xf numFmtId="1" fontId="2" fillId="0" borderId="0" xfId="0" applyNumberFormat="1" applyFont="1"/>
    <xf numFmtId="165" fontId="2" fillId="0" borderId="4" xfId="0" applyNumberFormat="1" applyFont="1" applyBorder="1" applyAlignment="1">
      <alignment horizontal="left"/>
    </xf>
    <xf numFmtId="168" fontId="2" fillId="0" borderId="0" xfId="0" applyNumberFormat="1" applyFont="1"/>
    <xf numFmtId="164" fontId="2" fillId="0" borderId="0" xfId="0" applyNumberFormat="1" applyFont="1"/>
    <xf numFmtId="164" fontId="2" fillId="0" borderId="0" xfId="0" quotePrefix="1" applyNumberFormat="1" applyFont="1"/>
    <xf numFmtId="0" fontId="0" fillId="0" borderId="5" xfId="0" applyBorder="1" applyAlignment="1">
      <alignment wrapText="1"/>
    </xf>
    <xf numFmtId="165" fontId="3" fillId="0" borderId="3" xfId="0" applyNumberFormat="1" applyFont="1" applyBorder="1"/>
    <xf numFmtId="165" fontId="2" fillId="0" borderId="0" xfId="0" applyNumberFormat="1" applyFont="1"/>
    <xf numFmtId="165" fontId="2" fillId="0" borderId="0" xfId="0" quotePrefix="1" applyNumberFormat="1" applyFont="1"/>
    <xf numFmtId="165" fontId="2" fillId="0" borderId="0" xfId="0" applyNumberFormat="1" applyFont="1" applyAlignment="1">
      <alignment horizontal="left"/>
    </xf>
    <xf numFmtId="0" fontId="8" fillId="0" borderId="4" xfId="0" applyFont="1" applyBorder="1"/>
    <xf numFmtId="2" fontId="8" fillId="0" borderId="3" xfId="0" applyNumberFormat="1" applyFont="1" applyBorder="1" applyAlignment="1">
      <alignment wrapText="1"/>
    </xf>
    <xf numFmtId="0" fontId="8" fillId="0" borderId="3" xfId="0" applyFont="1" applyBorder="1" applyAlignment="1">
      <alignment wrapText="1"/>
    </xf>
    <xf numFmtId="0" fontId="2" fillId="0" borderId="4" xfId="0" applyFont="1" applyBorder="1"/>
    <xf numFmtId="2" fontId="0" fillId="0" borderId="4" xfId="0" applyNumberFormat="1" applyBorder="1"/>
    <xf numFmtId="3" fontId="0" fillId="0" borderId="0" xfId="0" applyNumberFormat="1"/>
    <xf numFmtId="3" fontId="0" fillId="0" borderId="4" xfId="0" applyNumberFormat="1" applyBorder="1"/>
    <xf numFmtId="0" fontId="0" fillId="0" borderId="0" xfId="0" applyAlignment="1" applyProtection="1">
      <alignment horizontal="center" wrapText="1"/>
      <protection locked="0"/>
    </xf>
    <xf numFmtId="0" fontId="0" fillId="0" borderId="0" xfId="0" applyAlignment="1" applyProtection="1">
      <alignment wrapText="1"/>
      <protection locked="0"/>
    </xf>
    <xf numFmtId="0" fontId="0" fillId="0" borderId="0" xfId="0" applyAlignment="1" applyProtection="1">
      <alignment horizontal="left"/>
      <protection locked="0"/>
    </xf>
    <xf numFmtId="2" fontId="0" fillId="0" borderId="0" xfId="0" applyNumberFormat="1" applyProtection="1">
      <protection locked="0"/>
    </xf>
    <xf numFmtId="1" fontId="0" fillId="0" borderId="0" xfId="0" applyNumberFormat="1" applyProtection="1">
      <protection locked="0"/>
    </xf>
    <xf numFmtId="0" fontId="0" fillId="0" borderId="0" xfId="0" applyProtection="1">
      <protection locked="0"/>
    </xf>
    <xf numFmtId="0" fontId="0" fillId="0" borderId="5" xfId="0" applyBorder="1" applyAlignment="1" applyProtection="1">
      <alignment horizontal="left"/>
      <protection locked="0"/>
    </xf>
    <xf numFmtId="2" fontId="0" fillId="0" borderId="5" xfId="0" applyNumberFormat="1" applyBorder="1" applyProtection="1">
      <protection locked="0"/>
    </xf>
    <xf numFmtId="1" fontId="0" fillId="0" borderId="5" xfId="0" applyNumberFormat="1" applyBorder="1" applyProtection="1">
      <protection locked="0"/>
    </xf>
    <xf numFmtId="0" fontId="0" fillId="0" borderId="4" xfId="0" applyBorder="1" applyAlignment="1" applyProtection="1">
      <alignment horizontal="left"/>
      <protection locked="0"/>
    </xf>
    <xf numFmtId="2" fontId="0" fillId="0" borderId="4" xfId="0" applyNumberFormat="1" applyBorder="1" applyProtection="1">
      <protection locked="0"/>
    </xf>
    <xf numFmtId="1" fontId="0" fillId="0" borderId="4" xfId="0" applyNumberFormat="1" applyBorder="1" applyProtection="1">
      <protection locked="0"/>
    </xf>
    <xf numFmtId="0" fontId="0" fillId="0" borderId="3" xfId="0" applyBorder="1" applyAlignment="1" applyProtection="1">
      <alignment horizontal="left" wrapText="1"/>
      <protection locked="0"/>
    </xf>
    <xf numFmtId="0" fontId="0" fillId="0" borderId="3" xfId="0" applyBorder="1" applyAlignment="1" applyProtection="1">
      <alignment wrapText="1"/>
      <protection locked="0"/>
    </xf>
    <xf numFmtId="0" fontId="2" fillId="0" borderId="5" xfId="0" applyFont="1" applyBorder="1"/>
    <xf numFmtId="0" fontId="2" fillId="0" borderId="4" xfId="0" applyFont="1" applyBorder="1" applyAlignment="1">
      <alignment wrapText="1"/>
    </xf>
    <xf numFmtId="11" fontId="2" fillId="0" borderId="0" xfId="0" applyNumberFormat="1" applyFont="1"/>
    <xf numFmtId="164" fontId="2" fillId="0" borderId="4" xfId="0" applyNumberFormat="1" applyFont="1" applyBorder="1"/>
    <xf numFmtId="2" fontId="2" fillId="0" borderId="4" xfId="0" applyNumberFormat="1" applyFont="1" applyBorder="1"/>
    <xf numFmtId="0" fontId="2" fillId="0" borderId="0" xfId="0" applyFont="1" applyAlignment="1">
      <alignment wrapText="1"/>
    </xf>
    <xf numFmtId="0" fontId="10" fillId="0" borderId="0" xfId="0" applyFont="1"/>
    <xf numFmtId="0" fontId="2" fillId="0" borderId="3" xfId="0" applyFont="1" applyBorder="1" applyAlignment="1">
      <alignment wrapText="1"/>
    </xf>
    <xf numFmtId="0" fontId="0" fillId="0" borderId="9" xfId="0" applyBorder="1"/>
    <xf numFmtId="164" fontId="0" fillId="0" borderId="9" xfId="0" applyNumberFormat="1" applyBorder="1"/>
    <xf numFmtId="0" fontId="0" fillId="0" borderId="10" xfId="0" applyBorder="1"/>
    <xf numFmtId="164" fontId="0" fillId="0" borderId="10" xfId="0" applyNumberFormat="1" applyBorder="1"/>
    <xf numFmtId="0" fontId="2" fillId="0" borderId="4" xfId="0" applyFont="1" applyBorder="1" applyAlignment="1">
      <alignment horizontal="left" wrapText="1"/>
    </xf>
    <xf numFmtId="0" fontId="2" fillId="0" borderId="4" xfId="0" applyFont="1" applyBorder="1" applyAlignment="1">
      <alignment horizontal="left"/>
    </xf>
    <xf numFmtId="1" fontId="2" fillId="0" borderId="5" xfId="0" applyNumberFormat="1" applyFont="1" applyBorder="1"/>
    <xf numFmtId="0" fontId="2" fillId="0" borderId="5" xfId="0" applyFont="1" applyBorder="1" applyAlignment="1">
      <alignment horizontal="center"/>
    </xf>
    <xf numFmtId="0" fontId="2" fillId="0" borderId="4" xfId="0" applyFont="1" applyBorder="1" applyAlignment="1">
      <alignment horizontal="right"/>
    </xf>
    <xf numFmtId="0" fontId="2" fillId="0" borderId="3" xfId="0" applyFont="1" applyBorder="1" applyAlignment="1">
      <alignment horizontal="right"/>
    </xf>
    <xf numFmtId="0" fontId="0" fillId="0" borderId="3" xfId="0" applyBorder="1" applyAlignment="1">
      <alignment horizontal="right" wrapText="1"/>
    </xf>
    <xf numFmtId="0" fontId="2" fillId="0" borderId="0" xfId="0" applyFont="1" applyAlignment="1">
      <alignment horizontal="center"/>
    </xf>
    <xf numFmtId="2" fontId="11" fillId="0" borderId="0" xfId="0" applyNumberFormat="1" applyFont="1"/>
    <xf numFmtId="2" fontId="11" fillId="0" borderId="0" xfId="0" applyNumberFormat="1" applyFont="1" applyAlignment="1">
      <alignment horizontal="right" vertical="center"/>
    </xf>
    <xf numFmtId="2" fontId="11" fillId="0" borderId="4" xfId="0" applyNumberFormat="1" applyFont="1" applyBorder="1"/>
    <xf numFmtId="2" fontId="11" fillId="0" borderId="4" xfId="0" applyNumberFormat="1" applyFont="1" applyBorder="1" applyAlignment="1">
      <alignment horizontal="right" vertical="center"/>
    </xf>
    <xf numFmtId="0" fontId="2" fillId="0" borderId="5" xfId="0" applyFont="1" applyBorder="1" applyAlignment="1">
      <alignment wrapText="1"/>
    </xf>
    <xf numFmtId="1" fontId="2" fillId="0" borderId="0" xfId="0" applyNumberFormat="1" applyFont="1" applyAlignment="1">
      <alignment horizontal="right"/>
    </xf>
    <xf numFmtId="0" fontId="2" fillId="0" borderId="3" xfId="0" applyFont="1" applyBorder="1"/>
    <xf numFmtId="164" fontId="2" fillId="0" borderId="0" xfId="0" applyNumberFormat="1" applyFont="1" applyAlignment="1">
      <alignment horizontal="right"/>
    </xf>
    <xf numFmtId="0" fontId="0" fillId="0" borderId="5" xfId="0" applyBorder="1" applyAlignment="1" applyProtection="1">
      <alignment wrapText="1"/>
      <protection locked="0"/>
    </xf>
    <xf numFmtId="169" fontId="0" fillId="0" borderId="0" xfId="0" applyNumberFormat="1"/>
    <xf numFmtId="169" fontId="0" fillId="0" borderId="4" xfId="0" applyNumberFormat="1" applyBorder="1"/>
    <xf numFmtId="0" fontId="2" fillId="0" borderId="0" xfId="0" applyFont="1" applyAlignment="1">
      <alignment horizontal="left" vertical="center" wrapText="1"/>
    </xf>
    <xf numFmtId="49" fontId="1" fillId="0" borderId="1" xfId="0" applyNumberFormat="1" applyFont="1" applyBorder="1" applyAlignment="1">
      <alignment horizontal="center" vertical="top"/>
    </xf>
    <xf numFmtId="49" fontId="1" fillId="0" borderId="7" xfId="0" applyNumberFormat="1" applyFont="1" applyBorder="1" applyAlignment="1">
      <alignment horizontal="left" vertical="top" wrapText="1"/>
    </xf>
    <xf numFmtId="0" fontId="0" fillId="0" borderId="5" xfId="0" applyBorder="1" applyAlignment="1">
      <alignment horizontal="left"/>
    </xf>
    <xf numFmtId="0" fontId="0" fillId="0" borderId="3" xfId="0" applyBorder="1" applyAlignment="1">
      <alignment horizontal="center"/>
    </xf>
    <xf numFmtId="0" fontId="0" fillId="0" borderId="5" xfId="0" applyBorder="1"/>
    <xf numFmtId="0" fontId="0" fillId="0" borderId="5" xfId="0" applyBorder="1" applyAlignment="1">
      <alignment horizontal="center"/>
    </xf>
    <xf numFmtId="0" fontId="0" fillId="0" borderId="4" xfId="0" applyBorder="1" applyAlignment="1">
      <alignment horizontal="center"/>
    </xf>
    <xf numFmtId="0" fontId="0" fillId="0" borderId="5" xfId="0" applyBorder="1" applyAlignment="1">
      <alignment wrapText="1"/>
    </xf>
    <xf numFmtId="167" fontId="2" fillId="0" borderId="0" xfId="0" applyNumberFormat="1" applyFont="1" applyAlignment="1">
      <alignment horizontal="right"/>
    </xf>
    <xf numFmtId="1" fontId="2" fillId="0" borderId="0" xfId="0" applyNumberFormat="1" applyFont="1" applyAlignment="1">
      <alignment horizontal="left"/>
    </xf>
    <xf numFmtId="49" fontId="2" fillId="0" borderId="3" xfId="0" applyNumberFormat="1" applyFont="1" applyBorder="1" applyAlignment="1">
      <alignment horizontal="left"/>
    </xf>
    <xf numFmtId="167" fontId="2" fillId="0" borderId="4" xfId="0" applyNumberFormat="1" applyFont="1" applyBorder="1" applyAlignment="1">
      <alignment horizontal="right"/>
    </xf>
    <xf numFmtId="49" fontId="2" fillId="0" borderId="3" xfId="0" applyNumberFormat="1" applyFont="1" applyBorder="1" applyAlignment="1">
      <alignment horizontal="left" wrapText="1"/>
    </xf>
    <xf numFmtId="167" fontId="2" fillId="0" borderId="0" xfId="0" applyNumberFormat="1" applyFont="1"/>
    <xf numFmtId="49" fontId="2" fillId="0" borderId="3" xfId="0" applyNumberFormat="1" applyFont="1" applyBorder="1" applyAlignment="1">
      <alignment horizontal="center" wrapText="1"/>
    </xf>
    <xf numFmtId="164" fontId="2" fillId="0" borderId="4" xfId="0" applyNumberFormat="1" applyFont="1" applyBorder="1" applyAlignment="1">
      <alignment horizontal="right"/>
    </xf>
    <xf numFmtId="49" fontId="2" fillId="0" borderId="5" xfId="0" applyNumberFormat="1" applyFont="1" applyBorder="1" applyAlignment="1">
      <alignment horizontal="left"/>
    </xf>
    <xf numFmtId="2" fontId="2" fillId="0" borderId="3" xfId="0" applyNumberFormat="1" applyFont="1" applyBorder="1" applyAlignment="1">
      <alignment horizontal="left" wrapText="1"/>
    </xf>
    <xf numFmtId="0" fontId="0" fillId="0" borderId="3" xfId="0" applyBorder="1" applyAlignment="1">
      <alignment horizontal="center" wrapText="1"/>
    </xf>
    <xf numFmtId="0" fontId="0" fillId="0" borderId="5" xfId="0" applyBorder="1" applyAlignment="1">
      <alignment horizontal="left" wrapText="1"/>
    </xf>
    <xf numFmtId="2" fontId="2" fillId="0" borderId="5" xfId="0" applyNumberFormat="1" applyFont="1" applyBorder="1"/>
    <xf numFmtId="2" fontId="2" fillId="0" borderId="0" xfId="0" applyNumberFormat="1" applyFont="1"/>
    <xf numFmtId="165" fontId="2" fillId="0" borderId="4" xfId="0" applyNumberFormat="1" applyFont="1" applyBorder="1" applyAlignment="1">
      <alignment horizontal="left"/>
    </xf>
    <xf numFmtId="2" fontId="2" fillId="0" borderId="0" xfId="0" applyNumberFormat="1" applyFont="1" applyAlignment="1">
      <alignment horizontal="left"/>
    </xf>
    <xf numFmtId="165" fontId="2" fillId="0" borderId="0" xfId="0" applyNumberFormat="1" applyFont="1" applyAlignment="1">
      <alignment horizontal="left"/>
    </xf>
    <xf numFmtId="0" fontId="2" fillId="0" borderId="5" xfId="0" applyFont="1" applyBorder="1"/>
    <xf numFmtId="0" fontId="2" fillId="0" borderId="0" xfId="0" applyFont="1"/>
    <xf numFmtId="2" fontId="2" fillId="0" borderId="3" xfId="0" applyNumberFormat="1" applyFont="1" applyBorder="1"/>
    <xf numFmtId="165" fontId="2" fillId="0" borderId="5" xfId="0" applyNumberFormat="1" applyFont="1" applyBorder="1"/>
    <xf numFmtId="165" fontId="2" fillId="0" borderId="0" xfId="0" applyNumberFormat="1" applyFont="1"/>
    <xf numFmtId="1" fontId="2" fillId="0" borderId="5" xfId="0" applyNumberFormat="1" applyFont="1" applyBorder="1"/>
    <xf numFmtId="1" fontId="2" fillId="0" borderId="0" xfId="0" applyNumberFormat="1" applyFont="1"/>
    <xf numFmtId="0" fontId="2" fillId="0" borderId="3" xfId="0" applyFont="1" applyBorder="1" applyAlignment="1">
      <alignment horizontal="center"/>
    </xf>
    <xf numFmtId="2" fontId="2" fillId="0" borderId="3" xfId="0" applyNumberFormat="1" applyFont="1" applyBorder="1" applyAlignment="1">
      <alignment horizontal="center"/>
    </xf>
    <xf numFmtId="0" fontId="2" fillId="0" borderId="5" xfId="0" applyFont="1" applyBorder="1" applyAlignment="1">
      <alignment vertical="top"/>
    </xf>
    <xf numFmtId="0" fontId="2" fillId="0" borderId="3" xfId="0" applyFont="1" applyBorder="1" applyAlignment="1">
      <alignment vertical="top" wrapText="1"/>
    </xf>
    <xf numFmtId="0" fontId="2" fillId="0" borderId="3" xfId="0" applyFont="1" applyBorder="1" applyAlignment="1">
      <alignment vertical="top"/>
    </xf>
    <xf numFmtId="2" fontId="2" fillId="0" borderId="4" xfId="0" applyNumberFormat="1" applyFont="1" applyBorder="1" applyAlignment="1">
      <alignment horizontal="left"/>
    </xf>
    <xf numFmtId="0" fontId="2" fillId="0" borderId="5" xfId="0" applyFont="1" applyBorder="1" applyAlignment="1">
      <alignment horizontal="center"/>
    </xf>
    <xf numFmtId="0" fontId="2" fillId="0" borderId="3" xfId="0" applyFont="1" applyBorder="1" applyAlignment="1">
      <alignment horizontal="right"/>
    </xf>
    <xf numFmtId="0" fontId="2" fillId="0" borderId="3" xfId="0" applyFont="1" applyBorder="1" applyAlignment="1">
      <alignment horizontal="center" wrapText="1"/>
    </xf>
    <xf numFmtId="0" fontId="2" fillId="0" borderId="5" xfId="0" applyFont="1" applyBorder="1" applyAlignment="1">
      <alignment horizontal="center" wrapText="1"/>
    </xf>
    <xf numFmtId="0" fontId="2" fillId="0" borderId="0" xfId="0" applyFont="1" applyAlignment="1">
      <alignment vertical="center" wrapText="1"/>
    </xf>
    <xf numFmtId="0" fontId="2" fillId="0" borderId="4" xfId="0" applyFont="1" applyBorder="1" applyAlignment="1">
      <alignment horizontal="left"/>
    </xf>
    <xf numFmtId="0" fontId="2" fillId="0" borderId="4" xfId="0" applyFont="1" applyBorder="1" applyAlignment="1">
      <alignment horizontal="right"/>
    </xf>
    <xf numFmtId="0" fontId="2" fillId="0" borderId="5" xfId="0" applyFont="1" applyBorder="1" applyAlignment="1">
      <alignment wrapText="1"/>
    </xf>
    <xf numFmtId="0" fontId="2"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7"/>
  <sheetViews>
    <sheetView workbookViewId="0">
      <selection activeCell="F1" sqref="F1"/>
    </sheetView>
  </sheetViews>
  <sheetFormatPr defaultColWidth="9.28515625" defaultRowHeight="12.75" x14ac:dyDescent="0.2"/>
  <cols>
    <col min="1" max="1" width="24.42578125" style="2" bestFit="1" customWidth="1"/>
    <col min="2" max="2" width="10.42578125" style="2" bestFit="1" customWidth="1"/>
    <col min="3" max="3" width="12.28515625" style="2" bestFit="1" customWidth="1"/>
    <col min="4" max="4" width="20.7109375" style="2" bestFit="1" customWidth="1"/>
    <col min="5" max="5" width="10.85546875" style="2" bestFit="1" customWidth="1"/>
    <col min="6" max="6" width="10.140625" style="2" bestFit="1" customWidth="1"/>
    <col min="7" max="7" width="9.5703125" style="3" bestFit="1" customWidth="1"/>
    <col min="8" max="16384" width="9.28515625" style="1"/>
  </cols>
  <sheetData>
    <row r="1" spans="1:7" ht="28.5" customHeight="1" x14ac:dyDescent="0.2">
      <c r="A1" s="37" t="s">
        <v>0</v>
      </c>
      <c r="B1" s="37" t="s">
        <v>1</v>
      </c>
      <c r="C1" s="37" t="s">
        <v>2</v>
      </c>
      <c r="D1" s="37" t="s">
        <v>47</v>
      </c>
      <c r="E1" s="37" t="s">
        <v>3</v>
      </c>
      <c r="F1" s="37" t="s">
        <v>180</v>
      </c>
      <c r="G1" s="38" t="s">
        <v>4</v>
      </c>
    </row>
    <row r="2" spans="1:7" x14ac:dyDescent="0.2">
      <c r="A2" s="39" t="s">
        <v>5</v>
      </c>
      <c r="B2" s="39" t="s">
        <v>6</v>
      </c>
      <c r="C2" s="39" t="s">
        <v>7</v>
      </c>
      <c r="D2" s="39" t="s">
        <v>8</v>
      </c>
      <c r="E2" s="39" t="s">
        <v>9</v>
      </c>
      <c r="F2" s="39" t="s">
        <v>181</v>
      </c>
      <c r="G2" s="40">
        <v>3694</v>
      </c>
    </row>
    <row r="3" spans="1:7" x14ac:dyDescent="0.2">
      <c r="A3" s="39" t="s">
        <v>10</v>
      </c>
      <c r="B3" s="39" t="s">
        <v>6</v>
      </c>
      <c r="C3" s="39" t="s">
        <v>11</v>
      </c>
      <c r="D3" s="39" t="s">
        <v>12</v>
      </c>
      <c r="E3" s="39" t="s">
        <v>9</v>
      </c>
      <c r="F3" s="39" t="s">
        <v>181</v>
      </c>
      <c r="G3" s="41">
        <v>150</v>
      </c>
    </row>
    <row r="4" spans="1:7" x14ac:dyDescent="0.2">
      <c r="A4" s="39" t="s">
        <v>13</v>
      </c>
      <c r="B4" s="39" t="s">
        <v>14</v>
      </c>
      <c r="C4" s="39" t="s">
        <v>7</v>
      </c>
      <c r="D4" s="39" t="s">
        <v>15</v>
      </c>
      <c r="E4" s="39" t="s">
        <v>9</v>
      </c>
      <c r="F4" s="39" t="s">
        <v>181</v>
      </c>
      <c r="G4" s="40">
        <v>1358</v>
      </c>
    </row>
    <row r="5" spans="1:7" x14ac:dyDescent="0.2">
      <c r="A5" s="39" t="s">
        <v>16</v>
      </c>
      <c r="B5" s="39" t="s">
        <v>6</v>
      </c>
      <c r="C5" s="39" t="s">
        <v>11</v>
      </c>
      <c r="D5" s="39" t="s">
        <v>8</v>
      </c>
      <c r="E5" s="39" t="s">
        <v>17</v>
      </c>
      <c r="F5" s="39" t="s">
        <v>181</v>
      </c>
      <c r="G5" s="40">
        <v>26000</v>
      </c>
    </row>
    <row r="6" spans="1:7" x14ac:dyDescent="0.2">
      <c r="A6" s="39" t="s">
        <v>18</v>
      </c>
      <c r="B6" s="39" t="s">
        <v>19</v>
      </c>
      <c r="C6" s="39" t="s">
        <v>7</v>
      </c>
      <c r="D6" s="39" t="s">
        <v>15</v>
      </c>
      <c r="E6" s="39" t="s">
        <v>9</v>
      </c>
      <c r="F6" s="39" t="s">
        <v>181</v>
      </c>
      <c r="G6" s="40">
        <v>1824</v>
      </c>
    </row>
    <row r="7" spans="1:7" x14ac:dyDescent="0.2">
      <c r="A7" s="39" t="s">
        <v>20</v>
      </c>
      <c r="B7" s="39" t="s">
        <v>21</v>
      </c>
      <c r="C7" s="39" t="s">
        <v>11</v>
      </c>
      <c r="D7" s="39" t="s">
        <v>8</v>
      </c>
      <c r="E7" s="39" t="s">
        <v>9</v>
      </c>
      <c r="F7" s="39" t="s">
        <v>181</v>
      </c>
      <c r="G7" s="40">
        <v>230000</v>
      </c>
    </row>
    <row r="8" spans="1:7" x14ac:dyDescent="0.2">
      <c r="A8" s="39" t="s">
        <v>22</v>
      </c>
      <c r="B8" s="39" t="s">
        <v>21</v>
      </c>
      <c r="C8" s="39" t="s">
        <v>7</v>
      </c>
      <c r="D8" s="39" t="s">
        <v>15</v>
      </c>
      <c r="E8" s="39" t="s">
        <v>9</v>
      </c>
      <c r="F8" s="39" t="s">
        <v>183</v>
      </c>
      <c r="G8" s="40">
        <v>32525</v>
      </c>
    </row>
    <row r="9" spans="1:7" x14ac:dyDescent="0.2">
      <c r="A9" s="39" t="s">
        <v>23</v>
      </c>
      <c r="B9" s="39" t="s">
        <v>6</v>
      </c>
      <c r="C9" s="39" t="s">
        <v>7</v>
      </c>
      <c r="D9" s="39" t="s">
        <v>15</v>
      </c>
      <c r="E9" s="39" t="s">
        <v>9</v>
      </c>
      <c r="F9" s="39" t="s">
        <v>181</v>
      </c>
      <c r="G9" s="40">
        <v>11000</v>
      </c>
    </row>
    <row r="10" spans="1:7" x14ac:dyDescent="0.2">
      <c r="A10" s="39" t="s">
        <v>24</v>
      </c>
      <c r="B10" s="39" t="s">
        <v>21</v>
      </c>
      <c r="C10" s="39" t="s">
        <v>11</v>
      </c>
      <c r="D10" s="39" t="s">
        <v>15</v>
      </c>
      <c r="E10" s="39" t="s">
        <v>17</v>
      </c>
      <c r="F10" s="39" t="s">
        <v>25</v>
      </c>
      <c r="G10" s="41" t="s">
        <v>25</v>
      </c>
    </row>
    <row r="11" spans="1:7" x14ac:dyDescent="0.2">
      <c r="A11" s="39" t="s">
        <v>26</v>
      </c>
      <c r="B11" s="39" t="s">
        <v>21</v>
      </c>
      <c r="C11" s="39" t="s">
        <v>11</v>
      </c>
      <c r="D11" s="39" t="s">
        <v>46</v>
      </c>
      <c r="E11" s="39" t="s">
        <v>17</v>
      </c>
      <c r="F11" s="39" t="s">
        <v>25</v>
      </c>
      <c r="G11" s="41" t="s">
        <v>25</v>
      </c>
    </row>
    <row r="12" spans="1:7" x14ac:dyDescent="0.2">
      <c r="A12" s="39" t="s">
        <v>27</v>
      </c>
      <c r="B12" s="39" t="s">
        <v>21</v>
      </c>
      <c r="C12" s="39" t="s">
        <v>28</v>
      </c>
      <c r="D12" s="39" t="s">
        <v>15</v>
      </c>
      <c r="E12" s="39" t="s">
        <v>9</v>
      </c>
      <c r="F12" s="39" t="s">
        <v>181</v>
      </c>
      <c r="G12" s="40">
        <v>8508</v>
      </c>
    </row>
    <row r="13" spans="1:7" x14ac:dyDescent="0.2">
      <c r="A13" s="39" t="s">
        <v>29</v>
      </c>
      <c r="B13" s="39" t="s">
        <v>30</v>
      </c>
      <c r="C13" s="39" t="s">
        <v>11</v>
      </c>
      <c r="D13" s="39" t="s">
        <v>8</v>
      </c>
      <c r="E13" s="39" t="s">
        <v>17</v>
      </c>
      <c r="F13" s="39" t="s">
        <v>181</v>
      </c>
      <c r="G13" s="41" t="s">
        <v>31</v>
      </c>
    </row>
    <row r="14" spans="1:7" x14ac:dyDescent="0.2">
      <c r="A14" s="39" t="s">
        <v>32</v>
      </c>
      <c r="B14" s="39" t="s">
        <v>30</v>
      </c>
      <c r="C14" s="39" t="s">
        <v>7</v>
      </c>
      <c r="D14" s="39" t="s">
        <v>15</v>
      </c>
      <c r="E14" s="39" t="s">
        <v>17</v>
      </c>
      <c r="F14" s="39" t="s">
        <v>181</v>
      </c>
      <c r="G14" s="41" t="s">
        <v>31</v>
      </c>
    </row>
    <row r="15" spans="1:7" x14ac:dyDescent="0.2">
      <c r="A15" s="39" t="s">
        <v>33</v>
      </c>
      <c r="B15" s="39" t="s">
        <v>21</v>
      </c>
      <c r="C15" s="39" t="s">
        <v>11</v>
      </c>
      <c r="D15" s="39" t="s">
        <v>8</v>
      </c>
      <c r="E15" s="39" t="s">
        <v>9</v>
      </c>
      <c r="F15" s="39" t="s">
        <v>181</v>
      </c>
      <c r="G15" s="40">
        <v>113518</v>
      </c>
    </row>
    <row r="16" spans="1:7" x14ac:dyDescent="0.2">
      <c r="A16" s="39" t="s">
        <v>34</v>
      </c>
      <c r="B16" s="39" t="s">
        <v>21</v>
      </c>
      <c r="C16" s="39" t="s">
        <v>11</v>
      </c>
      <c r="D16" s="39" t="s">
        <v>8</v>
      </c>
      <c r="E16" s="39" t="s">
        <v>25</v>
      </c>
      <c r="F16" s="39" t="s">
        <v>25</v>
      </c>
      <c r="G16" s="41" t="s">
        <v>25</v>
      </c>
    </row>
    <row r="17" spans="1:7" x14ac:dyDescent="0.2">
      <c r="A17" s="39" t="s">
        <v>35</v>
      </c>
      <c r="B17" s="39" t="s">
        <v>36</v>
      </c>
      <c r="C17" s="39" t="s">
        <v>28</v>
      </c>
      <c r="D17" s="39" t="s">
        <v>15</v>
      </c>
      <c r="E17" s="39" t="s">
        <v>9</v>
      </c>
      <c r="F17" s="39" t="s">
        <v>181</v>
      </c>
      <c r="G17" s="41" t="s">
        <v>31</v>
      </c>
    </row>
    <row r="18" spans="1:7" x14ac:dyDescent="0.2">
      <c r="A18" s="39" t="s">
        <v>37</v>
      </c>
      <c r="B18" s="39" t="s">
        <v>21</v>
      </c>
      <c r="C18" s="39" t="s">
        <v>11</v>
      </c>
      <c r="D18" s="39" t="s">
        <v>38</v>
      </c>
      <c r="E18" s="39" t="s">
        <v>9</v>
      </c>
      <c r="F18" s="39" t="s">
        <v>181</v>
      </c>
      <c r="G18" s="40">
        <v>3957</v>
      </c>
    </row>
    <row r="19" spans="1:7" x14ac:dyDescent="0.2">
      <c r="A19" s="39" t="s">
        <v>39</v>
      </c>
      <c r="B19" s="39" t="s">
        <v>19</v>
      </c>
      <c r="C19" s="39" t="s">
        <v>7</v>
      </c>
      <c r="D19" s="39" t="s">
        <v>40</v>
      </c>
      <c r="E19" s="39" t="s">
        <v>9</v>
      </c>
      <c r="F19" s="39" t="s">
        <v>181</v>
      </c>
      <c r="G19" s="40">
        <v>3902</v>
      </c>
    </row>
    <row r="20" spans="1:7" x14ac:dyDescent="0.2">
      <c r="A20" s="39" t="s">
        <v>41</v>
      </c>
      <c r="B20" s="39" t="s">
        <v>36</v>
      </c>
      <c r="C20" s="39" t="s">
        <v>11</v>
      </c>
      <c r="D20" s="39" t="s">
        <v>42</v>
      </c>
      <c r="E20" s="39" t="s">
        <v>9</v>
      </c>
      <c r="F20" s="39" t="s">
        <v>25</v>
      </c>
      <c r="G20" s="41" t="s">
        <v>25</v>
      </c>
    </row>
    <row r="21" spans="1:7" x14ac:dyDescent="0.2">
      <c r="A21" s="39" t="s">
        <v>43</v>
      </c>
      <c r="B21" s="39" t="s">
        <v>30</v>
      </c>
      <c r="C21" s="39" t="s">
        <v>7</v>
      </c>
      <c r="D21" s="39" t="s">
        <v>15</v>
      </c>
      <c r="E21" s="39" t="s">
        <v>9</v>
      </c>
      <c r="F21" s="39" t="s">
        <v>181</v>
      </c>
      <c r="G21" s="40">
        <v>8491</v>
      </c>
    </row>
    <row r="22" spans="1:7" x14ac:dyDescent="0.2">
      <c r="A22" s="39" t="s">
        <v>44</v>
      </c>
      <c r="B22" s="39" t="s">
        <v>19</v>
      </c>
      <c r="C22" s="39" t="s">
        <v>11</v>
      </c>
      <c r="D22" s="39" t="s">
        <v>8</v>
      </c>
      <c r="E22" s="39" t="s">
        <v>9</v>
      </c>
      <c r="F22" s="39" t="s">
        <v>181</v>
      </c>
      <c r="G22" s="40">
        <v>2297</v>
      </c>
    </row>
    <row r="23" spans="1:7" x14ac:dyDescent="0.2">
      <c r="A23" s="39" t="s">
        <v>45</v>
      </c>
      <c r="B23" s="39" t="s">
        <v>36</v>
      </c>
      <c r="C23" s="39" t="s">
        <v>11</v>
      </c>
      <c r="D23" s="39" t="s">
        <v>42</v>
      </c>
      <c r="E23" s="39" t="s">
        <v>9</v>
      </c>
      <c r="F23" s="39" t="s">
        <v>182</v>
      </c>
      <c r="G23" s="41">
        <v>600</v>
      </c>
    </row>
    <row r="24" spans="1:7" x14ac:dyDescent="0.2">
      <c r="A24" s="39" t="s">
        <v>184</v>
      </c>
      <c r="B24" s="39" t="s">
        <v>6</v>
      </c>
      <c r="C24" s="39" t="s">
        <v>186</v>
      </c>
      <c r="D24" s="39" t="s">
        <v>42</v>
      </c>
      <c r="E24" s="39" t="s">
        <v>9</v>
      </c>
      <c r="F24" s="39" t="s">
        <v>181</v>
      </c>
      <c r="G24" s="41">
        <v>418</v>
      </c>
    </row>
    <row r="25" spans="1:7" x14ac:dyDescent="0.2">
      <c r="A25" s="39" t="s">
        <v>185</v>
      </c>
      <c r="B25" s="39" t="s">
        <v>36</v>
      </c>
      <c r="C25" s="39" t="s">
        <v>186</v>
      </c>
      <c r="D25" s="39" t="s">
        <v>187</v>
      </c>
      <c r="E25" s="39" t="s">
        <v>9</v>
      </c>
      <c r="F25" s="39" t="s">
        <v>181</v>
      </c>
      <c r="G25" s="41">
        <v>2575</v>
      </c>
    </row>
    <row r="26" spans="1:7" x14ac:dyDescent="0.2">
      <c r="A26" s="42" t="s">
        <v>143</v>
      </c>
      <c r="B26" s="42" t="s">
        <v>19</v>
      </c>
      <c r="C26" s="42" t="s">
        <v>230</v>
      </c>
      <c r="D26" s="42" t="s">
        <v>42</v>
      </c>
      <c r="E26" s="42" t="s">
        <v>9</v>
      </c>
      <c r="F26" s="42" t="s">
        <v>181</v>
      </c>
      <c r="G26" s="43">
        <v>2807</v>
      </c>
    </row>
    <row r="27" spans="1:7" ht="27.6" customHeight="1" x14ac:dyDescent="0.2">
      <c r="A27" s="147" t="s">
        <v>188</v>
      </c>
      <c r="B27" s="147"/>
      <c r="C27" s="147"/>
      <c r="D27" s="147"/>
      <c r="E27" s="147"/>
      <c r="F27" s="147"/>
      <c r="G27" s="147"/>
    </row>
  </sheetData>
  <mergeCells count="1">
    <mergeCell ref="A27:G2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21"/>
  <sheetViews>
    <sheetView workbookViewId="0">
      <selection activeCell="B2" sqref="B2"/>
    </sheetView>
  </sheetViews>
  <sheetFormatPr defaultRowHeight="15" x14ac:dyDescent="0.25"/>
  <cols>
    <col min="1" max="1" width="25.28515625" bestFit="1" customWidth="1"/>
    <col min="2" max="2" width="61.140625" customWidth="1"/>
  </cols>
  <sheetData>
    <row r="1" spans="1:2" x14ac:dyDescent="0.25">
      <c r="A1" s="15" t="s">
        <v>54</v>
      </c>
      <c r="B1" s="15" t="s">
        <v>146</v>
      </c>
    </row>
    <row r="2" spans="1:2" ht="45" x14ac:dyDescent="0.25">
      <c r="A2" t="s">
        <v>147</v>
      </c>
      <c r="B2" s="44" t="s">
        <v>148</v>
      </c>
    </row>
    <row r="3" spans="1:2" x14ac:dyDescent="0.25">
      <c r="A3" t="s">
        <v>10</v>
      </c>
      <c r="B3" s="44" t="s">
        <v>149</v>
      </c>
    </row>
    <row r="4" spans="1:2" x14ac:dyDescent="0.25">
      <c r="A4" t="s">
        <v>13</v>
      </c>
      <c r="B4" s="44" t="s">
        <v>150</v>
      </c>
    </row>
    <row r="5" spans="1:2" x14ac:dyDescent="0.25">
      <c r="A5" t="s">
        <v>16</v>
      </c>
      <c r="B5" s="44" t="s">
        <v>151</v>
      </c>
    </row>
    <row r="6" spans="1:2" ht="45" x14ac:dyDescent="0.25">
      <c r="A6" t="s">
        <v>18</v>
      </c>
      <c r="B6" s="44" t="s">
        <v>152</v>
      </c>
    </row>
    <row r="7" spans="1:2" ht="30" x14ac:dyDescent="0.25">
      <c r="A7" t="s">
        <v>20</v>
      </c>
      <c r="B7" s="44" t="s">
        <v>153</v>
      </c>
    </row>
    <row r="8" spans="1:2" ht="30" x14ac:dyDescent="0.25">
      <c r="A8" t="s">
        <v>22</v>
      </c>
      <c r="B8" s="44" t="s">
        <v>154</v>
      </c>
    </row>
    <row r="9" spans="1:2" ht="30" x14ac:dyDescent="0.25">
      <c r="A9" t="s">
        <v>24</v>
      </c>
      <c r="B9" s="44" t="s">
        <v>155</v>
      </c>
    </row>
    <row r="10" spans="1:2" x14ac:dyDescent="0.25">
      <c r="A10" t="s">
        <v>27</v>
      </c>
      <c r="B10" s="44" t="s">
        <v>156</v>
      </c>
    </row>
    <row r="11" spans="1:2" x14ac:dyDescent="0.25">
      <c r="A11" t="s">
        <v>29</v>
      </c>
      <c r="B11" s="44" t="s">
        <v>157</v>
      </c>
    </row>
    <row r="12" spans="1:2" ht="30" x14ac:dyDescent="0.25">
      <c r="A12" t="s">
        <v>32</v>
      </c>
      <c r="B12" s="44" t="s">
        <v>158</v>
      </c>
    </row>
    <row r="13" spans="1:2" x14ac:dyDescent="0.25">
      <c r="A13" t="s">
        <v>33</v>
      </c>
      <c r="B13" s="44" t="s">
        <v>159</v>
      </c>
    </row>
    <row r="14" spans="1:2" x14ac:dyDescent="0.25">
      <c r="A14" t="s">
        <v>37</v>
      </c>
      <c r="B14" s="44" t="s">
        <v>160</v>
      </c>
    </row>
    <row r="15" spans="1:2" ht="45" x14ac:dyDescent="0.25">
      <c r="A15" t="s">
        <v>39</v>
      </c>
      <c r="B15" s="44" t="s">
        <v>222</v>
      </c>
    </row>
    <row r="16" spans="1:2" ht="45" x14ac:dyDescent="0.25">
      <c r="A16" t="s">
        <v>43</v>
      </c>
      <c r="B16" s="44" t="s">
        <v>161</v>
      </c>
    </row>
    <row r="17" spans="1:2" ht="30" x14ac:dyDescent="0.25">
      <c r="A17" t="s">
        <v>44</v>
      </c>
      <c r="B17" s="44" t="s">
        <v>162</v>
      </c>
    </row>
    <row r="18" spans="1:2" x14ac:dyDescent="0.25">
      <c r="A18" s="30" t="s">
        <v>45</v>
      </c>
      <c r="B18" s="44" t="s">
        <v>219</v>
      </c>
    </row>
    <row r="19" spans="1:2" ht="30" x14ac:dyDescent="0.25">
      <c r="A19" t="s">
        <v>184</v>
      </c>
      <c r="B19" s="44" t="s">
        <v>225</v>
      </c>
    </row>
    <row r="20" spans="1:2" ht="30" x14ac:dyDescent="0.25">
      <c r="A20" t="s">
        <v>143</v>
      </c>
      <c r="B20" s="44" t="s">
        <v>231</v>
      </c>
    </row>
    <row r="21" spans="1:2" ht="30" x14ac:dyDescent="0.25">
      <c r="A21" s="16" t="s">
        <v>185</v>
      </c>
      <c r="B21" s="45" t="s">
        <v>234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20"/>
  <sheetViews>
    <sheetView workbookViewId="0">
      <selection activeCell="F17" sqref="F17"/>
    </sheetView>
  </sheetViews>
  <sheetFormatPr defaultRowHeight="15" x14ac:dyDescent="0.25"/>
  <cols>
    <col min="1" max="1" width="13.5703125" bestFit="1" customWidth="1"/>
    <col min="2" max="2" width="25" bestFit="1" customWidth="1"/>
    <col min="3" max="3" width="50" customWidth="1"/>
  </cols>
  <sheetData>
    <row r="1" spans="1:3" x14ac:dyDescent="0.25">
      <c r="A1" s="15" t="s">
        <v>145</v>
      </c>
      <c r="B1" s="15" t="s">
        <v>54</v>
      </c>
      <c r="C1" s="15" t="s">
        <v>146</v>
      </c>
    </row>
    <row r="2" spans="1:3" x14ac:dyDescent="0.25">
      <c r="A2" t="s">
        <v>232</v>
      </c>
      <c r="B2" t="s">
        <v>5</v>
      </c>
      <c r="C2" s="44" t="s">
        <v>189</v>
      </c>
    </row>
    <row r="3" spans="1:3" x14ac:dyDescent="0.25">
      <c r="B3" t="s">
        <v>10</v>
      </c>
      <c r="C3" s="44" t="s">
        <v>190</v>
      </c>
    </row>
    <row r="4" spans="1:3" ht="30" x14ac:dyDescent="0.25">
      <c r="B4" t="s">
        <v>16</v>
      </c>
      <c r="C4" s="44" t="s">
        <v>191</v>
      </c>
    </row>
    <row r="5" spans="1:3" ht="30" x14ac:dyDescent="0.25">
      <c r="B5" t="s">
        <v>18</v>
      </c>
      <c r="C5" s="44" t="s">
        <v>192</v>
      </c>
    </row>
    <row r="6" spans="1:3" x14ac:dyDescent="0.25">
      <c r="B6" t="s">
        <v>22</v>
      </c>
      <c r="C6" s="44" t="s">
        <v>193</v>
      </c>
    </row>
    <row r="7" spans="1:3" x14ac:dyDescent="0.25">
      <c r="B7" t="s">
        <v>27</v>
      </c>
      <c r="C7" s="44" t="s">
        <v>194</v>
      </c>
    </row>
    <row r="8" spans="1:3" x14ac:dyDescent="0.25">
      <c r="B8" t="s">
        <v>29</v>
      </c>
      <c r="C8" s="44" t="s">
        <v>195</v>
      </c>
    </row>
    <row r="9" spans="1:3" x14ac:dyDescent="0.25">
      <c r="B9" t="s">
        <v>32</v>
      </c>
      <c r="C9" s="44" t="s">
        <v>196</v>
      </c>
    </row>
    <row r="10" spans="1:3" x14ac:dyDescent="0.25">
      <c r="B10" t="s">
        <v>33</v>
      </c>
      <c r="C10" s="44" t="s">
        <v>197</v>
      </c>
    </row>
    <row r="11" spans="1:3" x14ac:dyDescent="0.25">
      <c r="B11" t="s">
        <v>37</v>
      </c>
      <c r="C11" s="44" t="s">
        <v>198</v>
      </c>
    </row>
    <row r="12" spans="1:3" x14ac:dyDescent="0.25">
      <c r="B12" t="s">
        <v>39</v>
      </c>
      <c r="C12" s="44" t="s">
        <v>199</v>
      </c>
    </row>
    <row r="13" spans="1:3" ht="30" x14ac:dyDescent="0.25">
      <c r="B13" t="s">
        <v>43</v>
      </c>
      <c r="C13" s="44" t="s">
        <v>200</v>
      </c>
    </row>
    <row r="14" spans="1:3" ht="45" x14ac:dyDescent="0.25">
      <c r="B14" t="s">
        <v>44</v>
      </c>
      <c r="C14" s="44" t="s">
        <v>201</v>
      </c>
    </row>
    <row r="15" spans="1:3" ht="45" x14ac:dyDescent="0.25">
      <c r="B15" s="30" t="s">
        <v>45</v>
      </c>
      <c r="C15" s="44" t="s">
        <v>220</v>
      </c>
    </row>
    <row r="16" spans="1:3" ht="30" x14ac:dyDescent="0.25">
      <c r="B16" t="s">
        <v>184</v>
      </c>
      <c r="C16" s="44" t="s">
        <v>209</v>
      </c>
    </row>
    <row r="17" spans="1:3" ht="30" x14ac:dyDescent="0.25">
      <c r="B17" t="s">
        <v>143</v>
      </c>
      <c r="C17" s="44" t="s">
        <v>210</v>
      </c>
    </row>
    <row r="18" spans="1:3" x14ac:dyDescent="0.25">
      <c r="B18" t="s">
        <v>185</v>
      </c>
      <c r="C18" s="44" t="s">
        <v>214</v>
      </c>
    </row>
    <row r="19" spans="1:3" x14ac:dyDescent="0.25">
      <c r="C19" s="44"/>
    </row>
    <row r="20" spans="1:3" ht="30" x14ac:dyDescent="0.25">
      <c r="A20" s="16" t="s">
        <v>206</v>
      </c>
      <c r="B20" s="16" t="s">
        <v>39</v>
      </c>
      <c r="C20" s="45" t="s">
        <v>207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8"/>
  <sheetViews>
    <sheetView workbookViewId="0">
      <selection activeCell="A14" sqref="A14"/>
    </sheetView>
  </sheetViews>
  <sheetFormatPr defaultRowHeight="15" x14ac:dyDescent="0.25"/>
  <cols>
    <col min="1" max="1" width="25.28515625" bestFit="1" customWidth="1"/>
    <col min="2" max="2" width="61.140625" customWidth="1"/>
  </cols>
  <sheetData>
    <row r="1" spans="1:2" x14ac:dyDescent="0.25">
      <c r="A1" s="15" t="s">
        <v>54</v>
      </c>
      <c r="B1" s="15" t="s">
        <v>146</v>
      </c>
    </row>
    <row r="2" spans="1:2" x14ac:dyDescent="0.25">
      <c r="A2" t="s">
        <v>5</v>
      </c>
      <c r="B2" s="44" t="s">
        <v>202</v>
      </c>
    </row>
    <row r="3" spans="1:2" x14ac:dyDescent="0.25">
      <c r="A3" t="s">
        <v>13</v>
      </c>
      <c r="B3" s="44" t="s">
        <v>203</v>
      </c>
    </row>
    <row r="4" spans="1:2" ht="30" x14ac:dyDescent="0.25">
      <c r="A4" t="s">
        <v>18</v>
      </c>
      <c r="B4" s="44" t="s">
        <v>223</v>
      </c>
    </row>
    <row r="5" spans="1:2" ht="30" x14ac:dyDescent="0.25">
      <c r="A5" t="s">
        <v>27</v>
      </c>
      <c r="B5" s="44" t="s">
        <v>208</v>
      </c>
    </row>
    <row r="6" spans="1:2" x14ac:dyDescent="0.25">
      <c r="A6" t="s">
        <v>32</v>
      </c>
      <c r="B6" s="44" t="s">
        <v>204</v>
      </c>
    </row>
    <row r="7" spans="1:2" ht="45" x14ac:dyDescent="0.25">
      <c r="A7" t="s">
        <v>39</v>
      </c>
      <c r="B7" s="44" t="s">
        <v>205</v>
      </c>
    </row>
    <row r="8" spans="1:2" ht="30" x14ac:dyDescent="0.25">
      <c r="A8" s="16" t="s">
        <v>184</v>
      </c>
      <c r="B8" s="45" t="s">
        <v>211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9"/>
  <sheetViews>
    <sheetView workbookViewId="0">
      <selection activeCell="C1" sqref="C1"/>
    </sheetView>
  </sheetViews>
  <sheetFormatPr defaultRowHeight="15" x14ac:dyDescent="0.25"/>
  <cols>
    <col min="1" max="1" width="24.28515625" bestFit="1" customWidth="1"/>
    <col min="2" max="2" width="75.5703125" customWidth="1"/>
    <col min="3" max="3" width="12.5703125" bestFit="1" customWidth="1"/>
    <col min="4" max="4" width="37.42578125" bestFit="1" customWidth="1"/>
  </cols>
  <sheetData>
    <row r="1" spans="1:4" ht="45" x14ac:dyDescent="0.25">
      <c r="A1" s="46" t="s">
        <v>235</v>
      </c>
      <c r="B1" s="46" t="s">
        <v>236</v>
      </c>
      <c r="C1" s="47" t="s">
        <v>237</v>
      </c>
      <c r="D1" s="47" t="s">
        <v>261</v>
      </c>
    </row>
    <row r="2" spans="1:4" ht="30" x14ac:dyDescent="0.25">
      <c r="A2" s="52" t="s">
        <v>5</v>
      </c>
      <c r="B2" s="48" t="s">
        <v>238</v>
      </c>
      <c r="C2" s="49" t="s">
        <v>136</v>
      </c>
      <c r="D2" s="50"/>
    </row>
    <row r="3" spans="1:4" ht="30" x14ac:dyDescent="0.25">
      <c r="A3" s="52" t="s">
        <v>10</v>
      </c>
      <c r="B3" s="48" t="s">
        <v>239</v>
      </c>
      <c r="C3" s="49" t="s">
        <v>240</v>
      </c>
      <c r="D3" s="50"/>
    </row>
    <row r="4" spans="1:4" ht="60" x14ac:dyDescent="0.25">
      <c r="A4" s="52" t="s">
        <v>13</v>
      </c>
      <c r="B4" s="48" t="s">
        <v>241</v>
      </c>
      <c r="C4" s="49" t="s">
        <v>242</v>
      </c>
      <c r="D4" s="48" t="s">
        <v>243</v>
      </c>
    </row>
    <row r="5" spans="1:4" ht="30" x14ac:dyDescent="0.25">
      <c r="A5" s="52" t="s">
        <v>16</v>
      </c>
      <c r="B5" s="48" t="s">
        <v>244</v>
      </c>
      <c r="C5" s="49" t="s">
        <v>240</v>
      </c>
      <c r="D5" s="50"/>
    </row>
    <row r="6" spans="1:4" ht="75" x14ac:dyDescent="0.25">
      <c r="A6" s="52" t="s">
        <v>18</v>
      </c>
      <c r="B6" s="48" t="s">
        <v>245</v>
      </c>
      <c r="C6" s="49" t="s">
        <v>242</v>
      </c>
      <c r="D6" s="48" t="s">
        <v>246</v>
      </c>
    </row>
    <row r="7" spans="1:4" ht="60" x14ac:dyDescent="0.25">
      <c r="A7" s="52" t="s">
        <v>20</v>
      </c>
      <c r="B7" s="51" t="s">
        <v>247</v>
      </c>
      <c r="C7" s="49" t="s">
        <v>242</v>
      </c>
      <c r="D7" s="44"/>
    </row>
    <row r="8" spans="1:4" x14ac:dyDescent="0.25">
      <c r="A8" s="52" t="s">
        <v>22</v>
      </c>
      <c r="B8" s="51" t="s">
        <v>248</v>
      </c>
      <c r="C8" s="49" t="s">
        <v>242</v>
      </c>
      <c r="D8" s="44"/>
    </row>
    <row r="9" spans="1:4" ht="45" x14ac:dyDescent="0.25">
      <c r="A9" s="52" t="s">
        <v>26</v>
      </c>
      <c r="B9" s="51" t="s">
        <v>249</v>
      </c>
      <c r="C9" s="49" t="s">
        <v>240</v>
      </c>
      <c r="D9" s="44"/>
    </row>
    <row r="10" spans="1:4" x14ac:dyDescent="0.25">
      <c r="A10" s="52" t="s">
        <v>29</v>
      </c>
      <c r="B10" s="51" t="s">
        <v>250</v>
      </c>
      <c r="C10" s="49" t="s">
        <v>240</v>
      </c>
      <c r="D10" s="44"/>
    </row>
    <row r="11" spans="1:4" x14ac:dyDescent="0.25">
      <c r="A11" s="52" t="s">
        <v>32</v>
      </c>
      <c r="B11" s="51" t="s">
        <v>251</v>
      </c>
      <c r="C11" s="49" t="s">
        <v>240</v>
      </c>
      <c r="D11" s="44"/>
    </row>
    <row r="12" spans="1:4" x14ac:dyDescent="0.25">
      <c r="A12" s="52" t="s">
        <v>33</v>
      </c>
      <c r="B12" s="51" t="s">
        <v>252</v>
      </c>
      <c r="C12" s="49" t="s">
        <v>242</v>
      </c>
      <c r="D12" s="44"/>
    </row>
    <row r="13" spans="1:4" ht="45" x14ac:dyDescent="0.25">
      <c r="A13" s="52" t="s">
        <v>35</v>
      </c>
      <c r="B13" s="51" t="s">
        <v>253</v>
      </c>
      <c r="C13" s="49" t="s">
        <v>242</v>
      </c>
      <c r="D13" s="44"/>
    </row>
    <row r="14" spans="1:4" ht="60" x14ac:dyDescent="0.25">
      <c r="A14" s="52" t="s">
        <v>39</v>
      </c>
      <c r="B14" s="51" t="s">
        <v>254</v>
      </c>
      <c r="C14" s="49" t="s">
        <v>242</v>
      </c>
      <c r="D14" s="51" t="s">
        <v>255</v>
      </c>
    </row>
    <row r="15" spans="1:4" x14ac:dyDescent="0.25">
      <c r="A15" s="52" t="s">
        <v>43</v>
      </c>
      <c r="B15" s="51" t="s">
        <v>256</v>
      </c>
      <c r="C15" s="49" t="s">
        <v>257</v>
      </c>
      <c r="D15" s="44"/>
    </row>
    <row r="16" spans="1:4" ht="30" x14ac:dyDescent="0.25">
      <c r="A16" s="52" t="s">
        <v>44</v>
      </c>
      <c r="B16" s="51" t="s">
        <v>258</v>
      </c>
      <c r="C16" s="49" t="s">
        <v>242</v>
      </c>
      <c r="D16" s="44"/>
    </row>
    <row r="17" spans="1:4" ht="60" x14ac:dyDescent="0.25">
      <c r="A17" s="52" t="s">
        <v>184</v>
      </c>
      <c r="B17" s="44" t="s">
        <v>262</v>
      </c>
      <c r="C17" s="49" t="s">
        <v>242</v>
      </c>
      <c r="D17" s="44"/>
    </row>
    <row r="18" spans="1:4" ht="45" x14ac:dyDescent="0.25">
      <c r="A18" s="52" t="s">
        <v>185</v>
      </c>
      <c r="B18" s="44" t="s">
        <v>260</v>
      </c>
      <c r="C18" s="49" t="s">
        <v>242</v>
      </c>
      <c r="D18" s="44"/>
    </row>
    <row r="19" spans="1:4" x14ac:dyDescent="0.25">
      <c r="A19" s="53" t="s">
        <v>143</v>
      </c>
      <c r="B19" s="45" t="s">
        <v>259</v>
      </c>
      <c r="C19" s="16" t="s">
        <v>242</v>
      </c>
      <c r="D19" s="4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0"/>
  <sheetViews>
    <sheetView workbookViewId="0">
      <selection activeCell="C22" sqref="C22"/>
    </sheetView>
  </sheetViews>
  <sheetFormatPr defaultRowHeight="15" x14ac:dyDescent="0.25"/>
  <cols>
    <col min="1" max="1" width="24.85546875" bestFit="1" customWidth="1"/>
    <col min="2" max="2" width="16.140625" bestFit="1" customWidth="1"/>
    <col min="3" max="3" width="15.140625" bestFit="1" customWidth="1"/>
  </cols>
  <sheetData>
    <row r="1" spans="1:3" x14ac:dyDescent="0.25">
      <c r="A1" s="17"/>
      <c r="B1" s="153" t="s">
        <v>271</v>
      </c>
      <c r="C1" s="153"/>
    </row>
    <row r="2" spans="1:3" x14ac:dyDescent="0.25">
      <c r="A2" s="16" t="s">
        <v>274</v>
      </c>
      <c r="B2" s="15" t="s">
        <v>272</v>
      </c>
      <c r="C2" s="15" t="s">
        <v>273</v>
      </c>
    </row>
    <row r="3" spans="1:3" x14ac:dyDescent="0.25">
      <c r="A3" t="s">
        <v>263</v>
      </c>
      <c r="B3">
        <v>65</v>
      </c>
    </row>
    <row r="4" spans="1:3" x14ac:dyDescent="0.25">
      <c r="A4" t="s">
        <v>264</v>
      </c>
      <c r="B4">
        <v>45</v>
      </c>
      <c r="C4">
        <v>50</v>
      </c>
    </row>
    <row r="5" spans="1:3" x14ac:dyDescent="0.25">
      <c r="A5" t="s">
        <v>265</v>
      </c>
      <c r="B5">
        <v>40</v>
      </c>
      <c r="C5">
        <v>45</v>
      </c>
    </row>
    <row r="6" spans="1:3" x14ac:dyDescent="0.25">
      <c r="A6" t="s">
        <v>266</v>
      </c>
      <c r="B6">
        <v>30</v>
      </c>
    </row>
    <row r="7" spans="1:3" x14ac:dyDescent="0.25">
      <c r="A7" t="s">
        <v>267</v>
      </c>
      <c r="B7">
        <v>25</v>
      </c>
    </row>
    <row r="8" spans="1:3" x14ac:dyDescent="0.25">
      <c r="A8" t="s">
        <v>268</v>
      </c>
      <c r="B8">
        <v>20</v>
      </c>
    </row>
    <row r="9" spans="1:3" x14ac:dyDescent="0.25">
      <c r="A9" t="s">
        <v>269</v>
      </c>
      <c r="B9">
        <v>20</v>
      </c>
    </row>
    <row r="10" spans="1:3" x14ac:dyDescent="0.25">
      <c r="A10" s="16" t="s">
        <v>270</v>
      </c>
      <c r="B10" s="16">
        <v>15</v>
      </c>
      <c r="C10" s="16"/>
    </row>
  </sheetData>
  <mergeCells count="1">
    <mergeCell ref="B1:C1"/>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39"/>
  <sheetViews>
    <sheetView zoomScale="85" zoomScaleNormal="85" workbookViewId="0">
      <selection activeCell="D23" sqref="D23"/>
    </sheetView>
  </sheetViews>
  <sheetFormatPr defaultRowHeight="15" x14ac:dyDescent="0.25"/>
  <cols>
    <col min="1" max="1" width="30.7109375" bestFit="1" customWidth="1"/>
    <col min="3" max="3" width="33.7109375" bestFit="1" customWidth="1"/>
  </cols>
  <sheetData>
    <row r="1" spans="1:3" x14ac:dyDescent="0.25">
      <c r="A1" s="153" t="s">
        <v>275</v>
      </c>
      <c r="B1" s="153"/>
      <c r="C1" s="17"/>
    </row>
    <row r="2" spans="1:3" x14ac:dyDescent="0.25">
      <c r="A2" s="15" t="s">
        <v>276</v>
      </c>
      <c r="B2" s="15" t="s">
        <v>277</v>
      </c>
      <c r="C2" s="16" t="s">
        <v>278</v>
      </c>
    </row>
    <row r="3" spans="1:3" x14ac:dyDescent="0.25">
      <c r="A3" t="s">
        <v>323</v>
      </c>
      <c r="B3" t="s">
        <v>283</v>
      </c>
      <c r="C3" t="s">
        <v>352</v>
      </c>
    </row>
    <row r="4" spans="1:3" x14ac:dyDescent="0.25">
      <c r="A4" t="s">
        <v>333</v>
      </c>
      <c r="B4" t="s">
        <v>295</v>
      </c>
      <c r="C4" t="s">
        <v>307</v>
      </c>
    </row>
    <row r="5" spans="1:3" x14ac:dyDescent="0.25">
      <c r="A5" t="s">
        <v>328</v>
      </c>
      <c r="B5" t="s">
        <v>288</v>
      </c>
      <c r="C5" t="s">
        <v>353</v>
      </c>
    </row>
    <row r="6" spans="1:3" x14ac:dyDescent="0.25">
      <c r="A6" t="s">
        <v>334</v>
      </c>
      <c r="B6" t="s">
        <v>296</v>
      </c>
      <c r="C6" t="s">
        <v>307</v>
      </c>
    </row>
    <row r="7" spans="1:3" x14ac:dyDescent="0.25">
      <c r="A7" t="s">
        <v>335</v>
      </c>
      <c r="B7" t="s">
        <v>297</v>
      </c>
      <c r="C7" t="s">
        <v>307</v>
      </c>
    </row>
    <row r="8" spans="1:3" x14ac:dyDescent="0.25">
      <c r="A8" t="s">
        <v>336</v>
      </c>
      <c r="B8" t="s">
        <v>298</v>
      </c>
      <c r="C8" t="s">
        <v>307</v>
      </c>
    </row>
    <row r="9" spans="1:3" x14ac:dyDescent="0.25">
      <c r="A9" t="s">
        <v>321</v>
      </c>
      <c r="B9" t="s">
        <v>282</v>
      </c>
      <c r="C9" t="s">
        <v>280</v>
      </c>
    </row>
    <row r="10" spans="1:3" x14ac:dyDescent="0.25">
      <c r="A10" t="s">
        <v>322</v>
      </c>
      <c r="B10" t="s">
        <v>292</v>
      </c>
      <c r="C10" t="s">
        <v>352</v>
      </c>
    </row>
    <row r="11" spans="1:3" x14ac:dyDescent="0.25">
      <c r="A11" t="s">
        <v>337</v>
      </c>
      <c r="B11" t="s">
        <v>299</v>
      </c>
      <c r="C11" t="s">
        <v>307</v>
      </c>
    </row>
    <row r="12" spans="1:3" x14ac:dyDescent="0.25">
      <c r="A12" t="s">
        <v>338</v>
      </c>
      <c r="B12" t="s">
        <v>300</v>
      </c>
      <c r="C12" t="s">
        <v>307</v>
      </c>
    </row>
    <row r="13" spans="1:3" x14ac:dyDescent="0.25">
      <c r="A13" t="s">
        <v>339</v>
      </c>
      <c r="B13" t="s">
        <v>304</v>
      </c>
      <c r="C13" t="s">
        <v>307</v>
      </c>
    </row>
    <row r="14" spans="1:3" x14ac:dyDescent="0.25">
      <c r="A14" t="s">
        <v>340</v>
      </c>
      <c r="B14" t="s">
        <v>301</v>
      </c>
      <c r="C14" t="s">
        <v>307</v>
      </c>
    </row>
    <row r="15" spans="1:3" x14ac:dyDescent="0.25">
      <c r="A15" t="s">
        <v>318</v>
      </c>
      <c r="B15" t="s">
        <v>315</v>
      </c>
      <c r="C15" t="s">
        <v>354</v>
      </c>
    </row>
    <row r="16" spans="1:3" x14ac:dyDescent="0.25">
      <c r="A16" t="s">
        <v>341</v>
      </c>
      <c r="B16" t="s">
        <v>302</v>
      </c>
      <c r="C16" t="s">
        <v>307</v>
      </c>
    </row>
    <row r="17" spans="1:3" x14ac:dyDescent="0.25">
      <c r="A17" t="s">
        <v>318</v>
      </c>
      <c r="B17" t="s">
        <v>316</v>
      </c>
      <c r="C17" t="s">
        <v>354</v>
      </c>
    </row>
    <row r="18" spans="1:3" x14ac:dyDescent="0.25">
      <c r="A18" t="s">
        <v>318</v>
      </c>
      <c r="B18" t="s">
        <v>317</v>
      </c>
      <c r="C18" t="s">
        <v>354</v>
      </c>
    </row>
    <row r="19" spans="1:3" x14ac:dyDescent="0.25">
      <c r="A19" t="s">
        <v>342</v>
      </c>
      <c r="B19" t="s">
        <v>303</v>
      </c>
      <c r="C19" t="s">
        <v>307</v>
      </c>
    </row>
    <row r="20" spans="1:3" x14ac:dyDescent="0.25">
      <c r="A20" t="s">
        <v>343</v>
      </c>
      <c r="B20" t="s">
        <v>305</v>
      </c>
      <c r="C20" t="s">
        <v>307</v>
      </c>
    </row>
    <row r="21" spans="1:3" x14ac:dyDescent="0.25">
      <c r="A21" t="s">
        <v>319</v>
      </c>
      <c r="B21" t="s">
        <v>290</v>
      </c>
      <c r="C21" t="s">
        <v>353</v>
      </c>
    </row>
    <row r="22" spans="1:3" x14ac:dyDescent="0.25">
      <c r="A22" t="s">
        <v>320</v>
      </c>
      <c r="B22" t="s">
        <v>281</v>
      </c>
      <c r="C22" t="s">
        <v>279</v>
      </c>
    </row>
    <row r="23" spans="1:3" x14ac:dyDescent="0.25">
      <c r="A23" t="s">
        <v>344</v>
      </c>
      <c r="B23" t="s">
        <v>306</v>
      </c>
      <c r="C23" t="s">
        <v>307</v>
      </c>
    </row>
    <row r="24" spans="1:3" x14ac:dyDescent="0.25">
      <c r="A24" t="s">
        <v>345</v>
      </c>
      <c r="B24" t="s">
        <v>308</v>
      </c>
      <c r="C24" t="s">
        <v>307</v>
      </c>
    </row>
    <row r="25" spans="1:3" x14ac:dyDescent="0.25">
      <c r="A25" t="s">
        <v>346</v>
      </c>
      <c r="B25" t="s">
        <v>309</v>
      </c>
      <c r="C25" t="s">
        <v>307</v>
      </c>
    </row>
    <row r="26" spans="1:3" x14ac:dyDescent="0.25">
      <c r="A26" t="s">
        <v>347</v>
      </c>
      <c r="B26" t="s">
        <v>310</v>
      </c>
      <c r="C26" t="s">
        <v>307</v>
      </c>
    </row>
    <row r="27" spans="1:3" x14ac:dyDescent="0.25">
      <c r="A27" t="s">
        <v>331</v>
      </c>
      <c r="B27" t="s">
        <v>293</v>
      </c>
      <c r="C27" t="s">
        <v>279</v>
      </c>
    </row>
    <row r="28" spans="1:3" x14ac:dyDescent="0.25">
      <c r="A28" t="s">
        <v>348</v>
      </c>
      <c r="B28" t="s">
        <v>311</v>
      </c>
      <c r="C28" t="s">
        <v>307</v>
      </c>
    </row>
    <row r="29" spans="1:3" x14ac:dyDescent="0.25">
      <c r="A29" t="s">
        <v>325</v>
      </c>
      <c r="B29" t="s">
        <v>285</v>
      </c>
      <c r="C29" t="s">
        <v>353</v>
      </c>
    </row>
    <row r="30" spans="1:3" x14ac:dyDescent="0.25">
      <c r="A30" t="s">
        <v>324</v>
      </c>
      <c r="B30" t="s">
        <v>284</v>
      </c>
      <c r="C30" t="s">
        <v>353</v>
      </c>
    </row>
    <row r="31" spans="1:3" x14ac:dyDescent="0.25">
      <c r="A31" t="s">
        <v>326</v>
      </c>
      <c r="B31" t="s">
        <v>286</v>
      </c>
      <c r="C31" t="s">
        <v>353</v>
      </c>
    </row>
    <row r="32" spans="1:3" x14ac:dyDescent="0.25">
      <c r="A32" t="s">
        <v>327</v>
      </c>
      <c r="B32" t="s">
        <v>287</v>
      </c>
      <c r="C32" t="s">
        <v>353</v>
      </c>
    </row>
    <row r="33" spans="1:3" x14ac:dyDescent="0.25">
      <c r="A33" t="s">
        <v>329</v>
      </c>
      <c r="B33" t="s">
        <v>289</v>
      </c>
      <c r="C33" t="s">
        <v>353</v>
      </c>
    </row>
    <row r="34" spans="1:3" x14ac:dyDescent="0.25">
      <c r="A34" t="s">
        <v>330</v>
      </c>
      <c r="B34" t="s">
        <v>291</v>
      </c>
      <c r="C34" t="s">
        <v>353</v>
      </c>
    </row>
    <row r="35" spans="1:3" x14ac:dyDescent="0.25">
      <c r="A35" t="s">
        <v>349</v>
      </c>
      <c r="B35" t="s">
        <v>312</v>
      </c>
      <c r="C35" t="s">
        <v>307</v>
      </c>
    </row>
    <row r="36" spans="1:3" x14ac:dyDescent="0.25">
      <c r="A36" t="s">
        <v>332</v>
      </c>
      <c r="B36" t="s">
        <v>294</v>
      </c>
      <c r="C36" t="s">
        <v>279</v>
      </c>
    </row>
    <row r="37" spans="1:3" x14ac:dyDescent="0.25">
      <c r="A37" t="s">
        <v>350</v>
      </c>
      <c r="B37" t="s">
        <v>313</v>
      </c>
      <c r="C37" t="s">
        <v>307</v>
      </c>
    </row>
    <row r="38" spans="1:3" x14ac:dyDescent="0.25">
      <c r="A38" s="16" t="s">
        <v>351</v>
      </c>
      <c r="B38" s="16" t="s">
        <v>314</v>
      </c>
      <c r="C38" s="16" t="s">
        <v>307</v>
      </c>
    </row>
    <row r="39" spans="1:3" ht="28.15" customHeight="1" x14ac:dyDescent="0.25">
      <c r="A39" s="155" t="s">
        <v>355</v>
      </c>
      <c r="B39" s="155"/>
      <c r="C39" s="155"/>
    </row>
  </sheetData>
  <sortState xmlns:xlrd2="http://schemas.microsoft.com/office/spreadsheetml/2017/richdata2" ref="A3:C38">
    <sortCondition ref="B3:B38"/>
  </sortState>
  <mergeCells count="2">
    <mergeCell ref="A1:B1"/>
    <mergeCell ref="A39:C3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63"/>
  <sheetViews>
    <sheetView workbookViewId="0">
      <selection activeCell="B3" sqref="B3"/>
    </sheetView>
  </sheetViews>
  <sheetFormatPr defaultRowHeight="15" x14ac:dyDescent="0.25"/>
  <cols>
    <col min="1" max="1" width="9" bestFit="1" customWidth="1"/>
    <col min="2" max="2" width="29.42578125" bestFit="1" customWidth="1"/>
    <col min="3" max="3" width="8.85546875" bestFit="1" customWidth="1"/>
    <col min="4" max="4" width="25" bestFit="1" customWidth="1"/>
  </cols>
  <sheetData>
    <row r="1" spans="1:4" x14ac:dyDescent="0.25">
      <c r="A1" s="15" t="s">
        <v>459</v>
      </c>
      <c r="B1" s="15" t="s">
        <v>462</v>
      </c>
      <c r="C1" s="15" t="s">
        <v>460</v>
      </c>
      <c r="D1" s="15" t="s">
        <v>463</v>
      </c>
    </row>
    <row r="2" spans="1:4" x14ac:dyDescent="0.25">
      <c r="A2" t="s">
        <v>426</v>
      </c>
      <c r="B2" t="s">
        <v>469</v>
      </c>
      <c r="C2" t="s">
        <v>388</v>
      </c>
      <c r="D2" t="s">
        <v>465</v>
      </c>
    </row>
    <row r="3" spans="1:4" x14ac:dyDescent="0.25">
      <c r="A3" t="s">
        <v>432</v>
      </c>
      <c r="B3" t="s">
        <v>433</v>
      </c>
      <c r="C3" t="s">
        <v>388</v>
      </c>
      <c r="D3" t="s">
        <v>465</v>
      </c>
    </row>
    <row r="4" spans="1:4" x14ac:dyDescent="0.25">
      <c r="A4" t="s">
        <v>431</v>
      </c>
      <c r="B4" t="s">
        <v>470</v>
      </c>
      <c r="C4" t="s">
        <v>376</v>
      </c>
      <c r="D4" t="s">
        <v>465</v>
      </c>
    </row>
    <row r="5" spans="1:4" x14ac:dyDescent="0.25">
      <c r="A5" t="s">
        <v>417</v>
      </c>
      <c r="B5" t="s">
        <v>418</v>
      </c>
      <c r="C5" t="s">
        <v>376</v>
      </c>
      <c r="D5" t="s">
        <v>465</v>
      </c>
    </row>
    <row r="6" spans="1:4" x14ac:dyDescent="0.25">
      <c r="A6" t="s">
        <v>429</v>
      </c>
      <c r="B6" t="s">
        <v>430</v>
      </c>
      <c r="C6" t="s">
        <v>388</v>
      </c>
      <c r="D6" t="s">
        <v>465</v>
      </c>
    </row>
    <row r="7" spans="1:4" x14ac:dyDescent="0.25">
      <c r="A7" t="s">
        <v>422</v>
      </c>
      <c r="B7" t="s">
        <v>423</v>
      </c>
      <c r="C7" t="s">
        <v>376</v>
      </c>
      <c r="D7" t="s">
        <v>465</v>
      </c>
    </row>
    <row r="8" spans="1:4" x14ac:dyDescent="0.25">
      <c r="A8" t="s">
        <v>411</v>
      </c>
      <c r="B8" t="s">
        <v>412</v>
      </c>
      <c r="C8" t="s">
        <v>376</v>
      </c>
      <c r="D8" t="s">
        <v>465</v>
      </c>
    </row>
    <row r="9" spans="1:4" x14ac:dyDescent="0.25">
      <c r="A9" t="s">
        <v>420</v>
      </c>
      <c r="B9" t="s">
        <v>421</v>
      </c>
      <c r="C9" t="s">
        <v>376</v>
      </c>
      <c r="D9" t="s">
        <v>465</v>
      </c>
    </row>
    <row r="10" spans="1:4" x14ac:dyDescent="0.25">
      <c r="A10" t="s">
        <v>419</v>
      </c>
      <c r="B10" t="s">
        <v>471</v>
      </c>
      <c r="C10" t="s">
        <v>376</v>
      </c>
      <c r="D10" t="s">
        <v>465</v>
      </c>
    </row>
    <row r="11" spans="1:4" x14ac:dyDescent="0.25">
      <c r="A11" t="s">
        <v>409</v>
      </c>
      <c r="B11" t="s">
        <v>410</v>
      </c>
      <c r="C11" t="s">
        <v>379</v>
      </c>
      <c r="D11" t="s">
        <v>465</v>
      </c>
    </row>
    <row r="12" spans="1:4" x14ac:dyDescent="0.25">
      <c r="A12" t="s">
        <v>415</v>
      </c>
      <c r="B12" t="s">
        <v>416</v>
      </c>
      <c r="C12" t="s">
        <v>379</v>
      </c>
      <c r="D12" t="s">
        <v>465</v>
      </c>
    </row>
    <row r="13" spans="1:4" x14ac:dyDescent="0.25">
      <c r="A13" t="s">
        <v>427</v>
      </c>
      <c r="B13" t="s">
        <v>428</v>
      </c>
      <c r="C13" t="s">
        <v>388</v>
      </c>
      <c r="D13" t="s">
        <v>465</v>
      </c>
    </row>
    <row r="14" spans="1:4" x14ac:dyDescent="0.25">
      <c r="A14" t="s">
        <v>424</v>
      </c>
      <c r="B14" t="s">
        <v>425</v>
      </c>
      <c r="C14" t="s">
        <v>379</v>
      </c>
      <c r="D14" t="s">
        <v>465</v>
      </c>
    </row>
    <row r="15" spans="1:4" x14ac:dyDescent="0.25">
      <c r="A15" t="s">
        <v>413</v>
      </c>
      <c r="B15" t="s">
        <v>414</v>
      </c>
      <c r="C15" t="s">
        <v>379</v>
      </c>
      <c r="D15" t="s">
        <v>465</v>
      </c>
    </row>
    <row r="16" spans="1:4" x14ac:dyDescent="0.25">
      <c r="A16" t="s">
        <v>378</v>
      </c>
      <c r="B16" t="s">
        <v>472</v>
      </c>
      <c r="C16" t="s">
        <v>379</v>
      </c>
      <c r="D16" t="s">
        <v>374</v>
      </c>
    </row>
    <row r="17" spans="1:4" x14ac:dyDescent="0.25">
      <c r="A17" t="s">
        <v>375</v>
      </c>
      <c r="B17" t="s">
        <v>473</v>
      </c>
      <c r="C17" t="s">
        <v>376</v>
      </c>
      <c r="D17" t="s">
        <v>374</v>
      </c>
    </row>
    <row r="18" spans="1:4" x14ac:dyDescent="0.25">
      <c r="A18" t="s">
        <v>381</v>
      </c>
      <c r="B18" t="s">
        <v>474</v>
      </c>
      <c r="C18" t="s">
        <v>376</v>
      </c>
      <c r="D18" t="s">
        <v>374</v>
      </c>
    </row>
    <row r="19" spans="1:4" x14ac:dyDescent="0.25">
      <c r="A19" t="s">
        <v>385</v>
      </c>
      <c r="B19" t="s">
        <v>475</v>
      </c>
      <c r="C19" t="s">
        <v>376</v>
      </c>
      <c r="D19" t="s">
        <v>374</v>
      </c>
    </row>
    <row r="20" spans="1:4" x14ac:dyDescent="0.25">
      <c r="A20" t="s">
        <v>377</v>
      </c>
      <c r="B20" t="s">
        <v>476</v>
      </c>
      <c r="C20" t="s">
        <v>376</v>
      </c>
      <c r="D20" t="s">
        <v>374</v>
      </c>
    </row>
    <row r="21" spans="1:4" x14ac:dyDescent="0.25">
      <c r="A21" t="s">
        <v>389</v>
      </c>
      <c r="B21" t="s">
        <v>477</v>
      </c>
      <c r="C21" t="s">
        <v>376</v>
      </c>
      <c r="D21" t="s">
        <v>374</v>
      </c>
    </row>
    <row r="22" spans="1:4" x14ac:dyDescent="0.25">
      <c r="A22" t="s">
        <v>383</v>
      </c>
      <c r="B22" t="s">
        <v>384</v>
      </c>
      <c r="C22" t="s">
        <v>376</v>
      </c>
      <c r="D22" t="s">
        <v>374</v>
      </c>
    </row>
    <row r="23" spans="1:4" x14ac:dyDescent="0.25">
      <c r="A23" t="s">
        <v>382</v>
      </c>
      <c r="B23" t="s">
        <v>478</v>
      </c>
      <c r="C23" t="s">
        <v>376</v>
      </c>
      <c r="D23" t="s">
        <v>374</v>
      </c>
    </row>
    <row r="24" spans="1:4" x14ac:dyDescent="0.25">
      <c r="A24" t="s">
        <v>380</v>
      </c>
      <c r="B24" t="s">
        <v>479</v>
      </c>
      <c r="C24" t="s">
        <v>376</v>
      </c>
      <c r="D24" t="s">
        <v>374</v>
      </c>
    </row>
    <row r="25" spans="1:4" x14ac:dyDescent="0.25">
      <c r="A25" t="s">
        <v>386</v>
      </c>
      <c r="B25" t="s">
        <v>480</v>
      </c>
      <c r="C25" t="s">
        <v>376</v>
      </c>
      <c r="D25" t="s">
        <v>374</v>
      </c>
    </row>
    <row r="26" spans="1:4" x14ac:dyDescent="0.25">
      <c r="A26" t="s">
        <v>387</v>
      </c>
      <c r="B26" t="s">
        <v>481</v>
      </c>
      <c r="C26" t="s">
        <v>388</v>
      </c>
      <c r="D26" t="s">
        <v>374</v>
      </c>
    </row>
    <row r="27" spans="1:4" x14ac:dyDescent="0.25">
      <c r="A27" t="s">
        <v>406</v>
      </c>
      <c r="B27" t="s">
        <v>482</v>
      </c>
      <c r="C27" t="s">
        <v>376</v>
      </c>
      <c r="D27" t="s">
        <v>398</v>
      </c>
    </row>
    <row r="28" spans="1:4" x14ac:dyDescent="0.25">
      <c r="A28" t="s">
        <v>402</v>
      </c>
      <c r="B28" t="s">
        <v>403</v>
      </c>
      <c r="C28" t="s">
        <v>376</v>
      </c>
      <c r="D28" t="s">
        <v>398</v>
      </c>
    </row>
    <row r="29" spans="1:4" x14ac:dyDescent="0.25">
      <c r="A29" t="s">
        <v>405</v>
      </c>
      <c r="B29" t="s">
        <v>483</v>
      </c>
      <c r="C29" t="s">
        <v>376</v>
      </c>
      <c r="D29" t="s">
        <v>398</v>
      </c>
    </row>
    <row r="30" spans="1:4" x14ac:dyDescent="0.25">
      <c r="A30" t="s">
        <v>407</v>
      </c>
      <c r="B30" t="s">
        <v>408</v>
      </c>
      <c r="C30" t="s">
        <v>379</v>
      </c>
      <c r="D30" t="s">
        <v>398</v>
      </c>
    </row>
    <row r="31" spans="1:4" x14ac:dyDescent="0.25">
      <c r="A31" t="s">
        <v>399</v>
      </c>
      <c r="B31" t="s">
        <v>484</v>
      </c>
      <c r="C31" t="s">
        <v>379</v>
      </c>
      <c r="D31" t="s">
        <v>398</v>
      </c>
    </row>
    <row r="32" spans="1:4" x14ac:dyDescent="0.25">
      <c r="A32" t="s">
        <v>404</v>
      </c>
      <c r="B32" t="s">
        <v>485</v>
      </c>
      <c r="C32" t="s">
        <v>376</v>
      </c>
      <c r="D32" t="s">
        <v>398</v>
      </c>
    </row>
    <row r="33" spans="1:4" x14ac:dyDescent="0.25">
      <c r="A33" t="s">
        <v>400</v>
      </c>
      <c r="B33" t="s">
        <v>401</v>
      </c>
      <c r="C33" t="s">
        <v>379</v>
      </c>
      <c r="D33" t="s">
        <v>398</v>
      </c>
    </row>
    <row r="34" spans="1:4" x14ac:dyDescent="0.25">
      <c r="A34" t="s">
        <v>443</v>
      </c>
      <c r="B34" t="s">
        <v>444</v>
      </c>
      <c r="C34" t="s">
        <v>388</v>
      </c>
      <c r="D34" t="s">
        <v>467</v>
      </c>
    </row>
    <row r="35" spans="1:4" x14ac:dyDescent="0.25">
      <c r="A35" t="s">
        <v>441</v>
      </c>
      <c r="B35" t="s">
        <v>442</v>
      </c>
      <c r="C35" t="s">
        <v>388</v>
      </c>
      <c r="D35" t="s">
        <v>467</v>
      </c>
    </row>
    <row r="36" spans="1:4" x14ac:dyDescent="0.25">
      <c r="A36" t="s">
        <v>440</v>
      </c>
      <c r="B36" t="s">
        <v>486</v>
      </c>
      <c r="C36" t="s">
        <v>388</v>
      </c>
      <c r="D36" t="s">
        <v>467</v>
      </c>
    </row>
    <row r="37" spans="1:4" x14ac:dyDescent="0.25">
      <c r="A37" t="s">
        <v>445</v>
      </c>
      <c r="B37" t="s">
        <v>487</v>
      </c>
      <c r="C37" t="s">
        <v>388</v>
      </c>
      <c r="D37" t="s">
        <v>466</v>
      </c>
    </row>
    <row r="38" spans="1:4" x14ac:dyDescent="0.25">
      <c r="A38" t="s">
        <v>454</v>
      </c>
      <c r="B38" t="s">
        <v>488</v>
      </c>
      <c r="C38" t="s">
        <v>379</v>
      </c>
      <c r="D38" t="s">
        <v>466</v>
      </c>
    </row>
    <row r="39" spans="1:4" x14ac:dyDescent="0.25">
      <c r="A39" t="s">
        <v>455</v>
      </c>
      <c r="B39" t="s">
        <v>489</v>
      </c>
      <c r="C39" t="s">
        <v>379</v>
      </c>
      <c r="D39" t="s">
        <v>466</v>
      </c>
    </row>
    <row r="40" spans="1:4" x14ac:dyDescent="0.25">
      <c r="A40" t="s">
        <v>456</v>
      </c>
      <c r="B40" t="s">
        <v>490</v>
      </c>
      <c r="C40" t="s">
        <v>376</v>
      </c>
      <c r="D40" t="s">
        <v>466</v>
      </c>
    </row>
    <row r="41" spans="1:4" x14ac:dyDescent="0.25">
      <c r="A41" t="s">
        <v>457</v>
      </c>
      <c r="B41" t="s">
        <v>491</v>
      </c>
      <c r="C41" t="s">
        <v>379</v>
      </c>
      <c r="D41" t="s">
        <v>466</v>
      </c>
    </row>
    <row r="42" spans="1:4" x14ac:dyDescent="0.25">
      <c r="A42" t="s">
        <v>372</v>
      </c>
      <c r="B42" t="s">
        <v>373</v>
      </c>
      <c r="C42" t="s">
        <v>376</v>
      </c>
      <c r="D42" t="s">
        <v>356</v>
      </c>
    </row>
    <row r="43" spans="1:4" x14ac:dyDescent="0.25">
      <c r="A43" t="s">
        <v>369</v>
      </c>
      <c r="B43" t="s">
        <v>370</v>
      </c>
      <c r="C43" t="s">
        <v>376</v>
      </c>
      <c r="D43" t="s">
        <v>356</v>
      </c>
    </row>
    <row r="44" spans="1:4" x14ac:dyDescent="0.25">
      <c r="A44" t="s">
        <v>363</v>
      </c>
      <c r="B44" t="s">
        <v>364</v>
      </c>
      <c r="C44" t="s">
        <v>379</v>
      </c>
      <c r="D44" t="s">
        <v>356</v>
      </c>
    </row>
    <row r="45" spans="1:4" x14ac:dyDescent="0.25">
      <c r="A45" t="s">
        <v>365</v>
      </c>
      <c r="B45" t="s">
        <v>366</v>
      </c>
      <c r="C45" t="s">
        <v>458</v>
      </c>
      <c r="D45" t="s">
        <v>356</v>
      </c>
    </row>
    <row r="46" spans="1:4" x14ac:dyDescent="0.25">
      <c r="A46" t="s">
        <v>359</v>
      </c>
      <c r="B46" t="s">
        <v>360</v>
      </c>
      <c r="C46" t="s">
        <v>376</v>
      </c>
      <c r="D46" t="s">
        <v>356</v>
      </c>
    </row>
    <row r="47" spans="1:4" x14ac:dyDescent="0.25">
      <c r="A47" t="s">
        <v>361</v>
      </c>
      <c r="B47" t="s">
        <v>362</v>
      </c>
      <c r="C47" t="s">
        <v>376</v>
      </c>
      <c r="D47" t="s">
        <v>356</v>
      </c>
    </row>
    <row r="48" spans="1:4" x14ac:dyDescent="0.25">
      <c r="A48" t="s">
        <v>357</v>
      </c>
      <c r="B48" t="s">
        <v>358</v>
      </c>
      <c r="C48" t="s">
        <v>376</v>
      </c>
      <c r="D48" t="s">
        <v>356</v>
      </c>
    </row>
    <row r="49" spans="1:4" x14ac:dyDescent="0.25">
      <c r="A49" t="s">
        <v>367</v>
      </c>
      <c r="B49" t="s">
        <v>368</v>
      </c>
      <c r="C49" t="s">
        <v>458</v>
      </c>
      <c r="D49" t="s">
        <v>356</v>
      </c>
    </row>
    <row r="50" spans="1:4" x14ac:dyDescent="0.25">
      <c r="A50" t="s">
        <v>371</v>
      </c>
      <c r="B50" t="s">
        <v>492</v>
      </c>
      <c r="C50" t="s">
        <v>458</v>
      </c>
      <c r="D50" t="s">
        <v>356</v>
      </c>
    </row>
    <row r="51" spans="1:4" x14ac:dyDescent="0.25">
      <c r="A51" t="s">
        <v>452</v>
      </c>
      <c r="B51" t="s">
        <v>453</v>
      </c>
      <c r="C51" t="s">
        <v>379</v>
      </c>
      <c r="D51" t="s">
        <v>464</v>
      </c>
    </row>
    <row r="52" spans="1:4" x14ac:dyDescent="0.25">
      <c r="A52" t="s">
        <v>390</v>
      </c>
      <c r="B52" t="s">
        <v>493</v>
      </c>
      <c r="C52" t="s">
        <v>376</v>
      </c>
      <c r="D52" t="s">
        <v>461</v>
      </c>
    </row>
    <row r="53" spans="1:4" x14ac:dyDescent="0.25">
      <c r="A53" t="s">
        <v>397</v>
      </c>
      <c r="B53" t="s">
        <v>494</v>
      </c>
      <c r="C53" t="s">
        <v>379</v>
      </c>
      <c r="D53" t="s">
        <v>461</v>
      </c>
    </row>
    <row r="54" spans="1:4" x14ac:dyDescent="0.25">
      <c r="A54" t="s">
        <v>391</v>
      </c>
      <c r="B54" t="s">
        <v>392</v>
      </c>
      <c r="C54" t="s">
        <v>376</v>
      </c>
      <c r="D54" t="s">
        <v>461</v>
      </c>
    </row>
    <row r="55" spans="1:4" x14ac:dyDescent="0.25">
      <c r="A55" t="s">
        <v>393</v>
      </c>
      <c r="B55" t="s">
        <v>394</v>
      </c>
      <c r="C55" t="s">
        <v>379</v>
      </c>
      <c r="D55" t="s">
        <v>461</v>
      </c>
    </row>
    <row r="56" spans="1:4" x14ac:dyDescent="0.25">
      <c r="A56" t="s">
        <v>395</v>
      </c>
      <c r="B56" t="s">
        <v>396</v>
      </c>
      <c r="C56" t="s">
        <v>376</v>
      </c>
      <c r="D56" t="s">
        <v>461</v>
      </c>
    </row>
    <row r="57" spans="1:4" x14ac:dyDescent="0.25">
      <c r="A57" t="s">
        <v>450</v>
      </c>
      <c r="B57" t="s">
        <v>495</v>
      </c>
      <c r="C57" t="s">
        <v>376</v>
      </c>
      <c r="D57" t="s">
        <v>468</v>
      </c>
    </row>
    <row r="58" spans="1:4" x14ac:dyDescent="0.25">
      <c r="A58" t="s">
        <v>434</v>
      </c>
      <c r="B58" t="s">
        <v>435</v>
      </c>
      <c r="C58" t="s">
        <v>388</v>
      </c>
      <c r="D58" t="s">
        <v>468</v>
      </c>
    </row>
    <row r="59" spans="1:4" x14ac:dyDescent="0.25">
      <c r="A59" t="s">
        <v>438</v>
      </c>
      <c r="B59" t="s">
        <v>439</v>
      </c>
      <c r="C59" t="s">
        <v>388</v>
      </c>
      <c r="D59" t="s">
        <v>468</v>
      </c>
    </row>
    <row r="60" spans="1:4" x14ac:dyDescent="0.25">
      <c r="A60" t="s">
        <v>436</v>
      </c>
      <c r="B60" t="s">
        <v>437</v>
      </c>
      <c r="C60" t="s">
        <v>388</v>
      </c>
      <c r="D60" t="s">
        <v>468</v>
      </c>
    </row>
    <row r="61" spans="1:4" x14ac:dyDescent="0.25">
      <c r="A61" t="s">
        <v>446</v>
      </c>
      <c r="B61" t="s">
        <v>447</v>
      </c>
      <c r="C61" t="s">
        <v>388</v>
      </c>
      <c r="D61" t="s">
        <v>468</v>
      </c>
    </row>
    <row r="62" spans="1:4" x14ac:dyDescent="0.25">
      <c r="A62" t="s">
        <v>451</v>
      </c>
      <c r="B62" t="s">
        <v>496</v>
      </c>
      <c r="C62" t="s">
        <v>388</v>
      </c>
      <c r="D62" t="s">
        <v>468</v>
      </c>
    </row>
    <row r="63" spans="1:4" x14ac:dyDescent="0.25">
      <c r="A63" s="16" t="s">
        <v>448</v>
      </c>
      <c r="B63" s="16" t="s">
        <v>449</v>
      </c>
      <c r="C63" s="16" t="s">
        <v>379</v>
      </c>
      <c r="D63" s="16" t="s">
        <v>468</v>
      </c>
    </row>
  </sheetData>
  <sortState xmlns:xlrd2="http://schemas.microsoft.com/office/spreadsheetml/2017/richdata2" ref="A2:D63">
    <sortCondition ref="D2:D63"/>
    <sortCondition ref="A2:A63"/>
  </sortState>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31"/>
  <sheetViews>
    <sheetView workbookViewId="0">
      <selection activeCell="K26" sqref="K26"/>
    </sheetView>
  </sheetViews>
  <sheetFormatPr defaultRowHeight="15" x14ac:dyDescent="0.25"/>
  <cols>
    <col min="2" max="2" width="22.42578125" style="23" bestFit="1" customWidth="1"/>
    <col min="3" max="3" width="12.7109375" bestFit="1" customWidth="1"/>
    <col min="4" max="4" width="12" customWidth="1"/>
    <col min="6" max="6" width="19.140625" bestFit="1" customWidth="1"/>
  </cols>
  <sheetData>
    <row r="1" spans="1:6" ht="45" x14ac:dyDescent="0.25">
      <c r="A1" s="57" t="s">
        <v>459</v>
      </c>
      <c r="B1" s="54" t="s">
        <v>462</v>
      </c>
      <c r="C1" s="57" t="s">
        <v>555</v>
      </c>
      <c r="D1" s="24" t="s">
        <v>556</v>
      </c>
      <c r="E1" s="58" t="s">
        <v>497</v>
      </c>
      <c r="F1" s="57" t="s">
        <v>528</v>
      </c>
    </row>
    <row r="2" spans="1:6" x14ac:dyDescent="0.25">
      <c r="A2" s="55" t="s">
        <v>498</v>
      </c>
      <c r="B2" s="55" t="s">
        <v>530</v>
      </c>
      <c r="C2" s="55" t="s">
        <v>499</v>
      </c>
      <c r="D2">
        <v>0.4</v>
      </c>
      <c r="E2" s="55" t="s">
        <v>458</v>
      </c>
      <c r="F2" s="55"/>
    </row>
    <row r="3" spans="1:6" x14ac:dyDescent="0.25">
      <c r="A3" s="55" t="s">
        <v>501</v>
      </c>
      <c r="B3" s="55" t="s">
        <v>531</v>
      </c>
      <c r="C3" s="55" t="s">
        <v>502</v>
      </c>
      <c r="D3">
        <v>2.2999999999999998</v>
      </c>
      <c r="E3" s="55" t="s">
        <v>503</v>
      </c>
      <c r="F3" s="55"/>
    </row>
    <row r="4" spans="1:6" x14ac:dyDescent="0.25">
      <c r="A4" s="55" t="s">
        <v>504</v>
      </c>
      <c r="B4" s="55" t="s">
        <v>532</v>
      </c>
      <c r="C4" s="55" t="s">
        <v>505</v>
      </c>
      <c r="D4">
        <v>0.3</v>
      </c>
      <c r="E4" s="55" t="s">
        <v>500</v>
      </c>
      <c r="F4" s="55"/>
    </row>
    <row r="5" spans="1:6" x14ac:dyDescent="0.25">
      <c r="A5" s="55" t="s">
        <v>506</v>
      </c>
      <c r="B5" s="55" t="s">
        <v>533</v>
      </c>
      <c r="C5" s="55" t="s">
        <v>499</v>
      </c>
      <c r="D5">
        <v>23.7</v>
      </c>
      <c r="E5" s="55" t="s">
        <v>507</v>
      </c>
      <c r="F5" s="55" t="s">
        <v>529</v>
      </c>
    </row>
    <row r="6" spans="1:6" x14ac:dyDescent="0.25">
      <c r="A6" s="55" t="s">
        <v>508</v>
      </c>
      <c r="B6" s="55" t="s">
        <v>534</v>
      </c>
      <c r="C6" s="55" t="s">
        <v>502</v>
      </c>
      <c r="D6">
        <v>0.8</v>
      </c>
      <c r="E6" s="55" t="s">
        <v>503</v>
      </c>
      <c r="F6" s="55"/>
    </row>
    <row r="7" spans="1:6" x14ac:dyDescent="0.25">
      <c r="A7" s="55" t="s">
        <v>509</v>
      </c>
      <c r="B7" s="55" t="s">
        <v>535</v>
      </c>
      <c r="C7" s="55" t="s">
        <v>502</v>
      </c>
      <c r="D7">
        <v>0.5</v>
      </c>
      <c r="E7" s="55" t="s">
        <v>500</v>
      </c>
      <c r="F7" s="55"/>
    </row>
    <row r="8" spans="1:6" x14ac:dyDescent="0.25">
      <c r="A8" s="55" t="s">
        <v>510</v>
      </c>
      <c r="B8" s="55" t="s">
        <v>536</v>
      </c>
      <c r="C8" s="55" t="s">
        <v>499</v>
      </c>
      <c r="D8">
        <v>5.0999999999999996</v>
      </c>
      <c r="E8" s="55" t="s">
        <v>503</v>
      </c>
      <c r="F8" s="55" t="s">
        <v>529</v>
      </c>
    </row>
    <row r="9" spans="1:6" x14ac:dyDescent="0.25">
      <c r="A9" s="55" t="s">
        <v>511</v>
      </c>
      <c r="B9" s="55" t="s">
        <v>537</v>
      </c>
      <c r="C9" s="55" t="s">
        <v>505</v>
      </c>
      <c r="D9">
        <v>0.5</v>
      </c>
      <c r="E9" s="55" t="s">
        <v>500</v>
      </c>
      <c r="F9" s="55"/>
    </row>
    <row r="10" spans="1:6" x14ac:dyDescent="0.25">
      <c r="A10" s="55" t="s">
        <v>512</v>
      </c>
      <c r="B10" s="55" t="s">
        <v>538</v>
      </c>
      <c r="C10" s="55" t="s">
        <v>502</v>
      </c>
      <c r="D10">
        <v>0.3</v>
      </c>
      <c r="E10" s="55" t="s">
        <v>500</v>
      </c>
      <c r="F10" s="55"/>
    </row>
    <row r="11" spans="1:6" x14ac:dyDescent="0.25">
      <c r="A11" s="55" t="s">
        <v>513</v>
      </c>
      <c r="B11" s="55" t="s">
        <v>539</v>
      </c>
      <c r="C11" s="55" t="s">
        <v>499</v>
      </c>
      <c r="D11">
        <v>3.2</v>
      </c>
      <c r="E11" s="55" t="s">
        <v>503</v>
      </c>
      <c r="F11" s="55" t="s">
        <v>529</v>
      </c>
    </row>
    <row r="12" spans="1:6" x14ac:dyDescent="0.25">
      <c r="A12" s="55" t="s">
        <v>514</v>
      </c>
      <c r="B12" s="55" t="s">
        <v>540</v>
      </c>
      <c r="C12" s="55" t="s">
        <v>502</v>
      </c>
      <c r="D12">
        <v>2.4</v>
      </c>
      <c r="E12" s="55" t="s">
        <v>503</v>
      </c>
      <c r="F12" s="55"/>
    </row>
    <row r="13" spans="1:6" x14ac:dyDescent="0.25">
      <c r="A13" s="55" t="s">
        <v>315</v>
      </c>
      <c r="B13" s="55" t="s">
        <v>557</v>
      </c>
      <c r="C13" s="55" t="s">
        <v>502</v>
      </c>
      <c r="D13" t="s">
        <v>25</v>
      </c>
      <c r="E13" s="55" t="s">
        <v>25</v>
      </c>
      <c r="F13" s="55"/>
    </row>
    <row r="14" spans="1:6" x14ac:dyDescent="0.25">
      <c r="A14" s="55" t="s">
        <v>316</v>
      </c>
      <c r="B14" s="55" t="s">
        <v>558</v>
      </c>
      <c r="C14" s="55" t="s">
        <v>502</v>
      </c>
      <c r="D14" t="s">
        <v>25</v>
      </c>
      <c r="E14" s="55" t="s">
        <v>25</v>
      </c>
      <c r="F14" s="55"/>
    </row>
    <row r="15" spans="1:6" x14ac:dyDescent="0.25">
      <c r="A15" s="55" t="s">
        <v>317</v>
      </c>
      <c r="B15" s="55" t="s">
        <v>541</v>
      </c>
      <c r="C15" s="55" t="s">
        <v>502</v>
      </c>
      <c r="D15" t="s">
        <v>25</v>
      </c>
      <c r="E15" s="55" t="s">
        <v>25</v>
      </c>
      <c r="F15" s="55"/>
    </row>
    <row r="16" spans="1:6" x14ac:dyDescent="0.25">
      <c r="A16" s="55" t="s">
        <v>515</v>
      </c>
      <c r="B16" s="55" t="s">
        <v>542</v>
      </c>
      <c r="C16" s="55" t="s">
        <v>499</v>
      </c>
      <c r="D16">
        <v>3</v>
      </c>
      <c r="E16" s="55" t="s">
        <v>503</v>
      </c>
      <c r="F16" s="55" t="s">
        <v>529</v>
      </c>
    </row>
    <row r="17" spans="1:6" x14ac:dyDescent="0.25">
      <c r="A17" s="55" t="s">
        <v>516</v>
      </c>
      <c r="B17" s="55" t="s">
        <v>543</v>
      </c>
      <c r="C17" s="55" t="s">
        <v>499</v>
      </c>
      <c r="D17">
        <v>0.4</v>
      </c>
      <c r="E17" s="55" t="s">
        <v>458</v>
      </c>
      <c r="F17" s="55"/>
    </row>
    <row r="18" spans="1:6" x14ac:dyDescent="0.25">
      <c r="A18" s="55" t="s">
        <v>309</v>
      </c>
      <c r="B18" s="55" t="s">
        <v>346</v>
      </c>
      <c r="C18" s="55" t="s">
        <v>499</v>
      </c>
      <c r="D18">
        <v>3.0000000000000001E-3</v>
      </c>
      <c r="E18" s="55" t="s">
        <v>458</v>
      </c>
      <c r="F18" s="55"/>
    </row>
    <row r="19" spans="1:6" x14ac:dyDescent="0.25">
      <c r="A19" s="55" t="s">
        <v>517</v>
      </c>
      <c r="B19" s="55" t="s">
        <v>544</v>
      </c>
      <c r="C19" s="55" t="s">
        <v>502</v>
      </c>
      <c r="D19">
        <v>0.3</v>
      </c>
      <c r="E19" s="55" t="s">
        <v>500</v>
      </c>
      <c r="F19" s="55"/>
    </row>
    <row r="20" spans="1:6" x14ac:dyDescent="0.25">
      <c r="A20" s="55" t="s">
        <v>518</v>
      </c>
      <c r="B20" s="55" t="s">
        <v>545</v>
      </c>
      <c r="C20" s="55" t="s">
        <v>502</v>
      </c>
      <c r="D20">
        <v>1.1000000000000001</v>
      </c>
      <c r="E20" s="55" t="s">
        <v>503</v>
      </c>
      <c r="F20" s="55"/>
    </row>
    <row r="21" spans="1:6" x14ac:dyDescent="0.25">
      <c r="A21" s="55" t="s">
        <v>519</v>
      </c>
      <c r="B21" s="55" t="s">
        <v>546</v>
      </c>
      <c r="C21" s="55" t="s">
        <v>499</v>
      </c>
      <c r="D21">
        <v>1.7</v>
      </c>
      <c r="E21" s="55" t="s">
        <v>503</v>
      </c>
      <c r="F21" s="55" t="s">
        <v>529</v>
      </c>
    </row>
    <row r="22" spans="1:6" x14ac:dyDescent="0.25">
      <c r="A22" s="55" t="s">
        <v>312</v>
      </c>
      <c r="B22" s="55" t="s">
        <v>349</v>
      </c>
      <c r="C22" s="55" t="s">
        <v>499</v>
      </c>
      <c r="D22">
        <v>0</v>
      </c>
      <c r="E22" s="55" t="s">
        <v>458</v>
      </c>
      <c r="F22" s="55"/>
    </row>
    <row r="23" spans="1:6" x14ac:dyDescent="0.25">
      <c r="A23" s="55" t="s">
        <v>520</v>
      </c>
      <c r="B23" s="55" t="s">
        <v>547</v>
      </c>
      <c r="C23" s="55" t="s">
        <v>499</v>
      </c>
      <c r="D23">
        <v>5</v>
      </c>
      <c r="E23" s="55" t="s">
        <v>503</v>
      </c>
      <c r="F23" s="55" t="s">
        <v>529</v>
      </c>
    </row>
    <row r="24" spans="1:6" x14ac:dyDescent="0.25">
      <c r="A24" s="55" t="s">
        <v>521</v>
      </c>
      <c r="B24" s="55" t="s">
        <v>548</v>
      </c>
      <c r="C24" s="55" t="s">
        <v>499</v>
      </c>
      <c r="D24">
        <v>8</v>
      </c>
      <c r="E24" s="55" t="s">
        <v>503</v>
      </c>
      <c r="F24" s="55" t="s">
        <v>529</v>
      </c>
    </row>
    <row r="25" spans="1:6" x14ac:dyDescent="0.25">
      <c r="A25" s="55" t="s">
        <v>522</v>
      </c>
      <c r="B25" s="55" t="s">
        <v>549</v>
      </c>
      <c r="C25" s="55" t="s">
        <v>502</v>
      </c>
      <c r="D25">
        <v>0.4</v>
      </c>
      <c r="E25" s="55" t="s">
        <v>500</v>
      </c>
      <c r="F25" s="55"/>
    </row>
    <row r="26" spans="1:6" x14ac:dyDescent="0.25">
      <c r="A26" s="55" t="s">
        <v>523</v>
      </c>
      <c r="B26" s="55" t="s">
        <v>550</v>
      </c>
      <c r="C26" s="55" t="s">
        <v>502</v>
      </c>
      <c r="D26">
        <v>1.6</v>
      </c>
      <c r="E26" s="55" t="s">
        <v>503</v>
      </c>
      <c r="F26" s="55"/>
    </row>
    <row r="27" spans="1:6" x14ac:dyDescent="0.25">
      <c r="A27" s="55" t="s">
        <v>524</v>
      </c>
      <c r="B27" s="55" t="s">
        <v>551</v>
      </c>
      <c r="C27" s="55" t="s">
        <v>499</v>
      </c>
      <c r="D27">
        <v>4.2</v>
      </c>
      <c r="E27" s="55" t="s">
        <v>503</v>
      </c>
      <c r="F27" s="55" t="s">
        <v>529</v>
      </c>
    </row>
    <row r="28" spans="1:6" x14ac:dyDescent="0.25">
      <c r="A28" s="55" t="s">
        <v>525</v>
      </c>
      <c r="B28" s="55" t="s">
        <v>552</v>
      </c>
      <c r="C28" s="55" t="s">
        <v>499</v>
      </c>
      <c r="D28">
        <v>1E-3</v>
      </c>
      <c r="E28" s="55" t="s">
        <v>458</v>
      </c>
      <c r="F28" s="55"/>
    </row>
    <row r="29" spans="1:6" x14ac:dyDescent="0.25">
      <c r="A29" s="55" t="s">
        <v>526</v>
      </c>
      <c r="B29" s="55" t="s">
        <v>553</v>
      </c>
      <c r="C29" s="55" t="s">
        <v>499</v>
      </c>
      <c r="D29">
        <v>2.5</v>
      </c>
      <c r="E29" s="55" t="s">
        <v>503</v>
      </c>
      <c r="F29" s="55" t="s">
        <v>529</v>
      </c>
    </row>
    <row r="30" spans="1:6" x14ac:dyDescent="0.25">
      <c r="A30" s="56" t="s">
        <v>527</v>
      </c>
      <c r="B30" s="56" t="s">
        <v>554</v>
      </c>
      <c r="C30" s="56" t="s">
        <v>499</v>
      </c>
      <c r="D30" s="16">
        <v>14</v>
      </c>
      <c r="E30" s="56" t="s">
        <v>507</v>
      </c>
      <c r="F30" s="56" t="s">
        <v>529</v>
      </c>
    </row>
    <row r="31" spans="1:6" x14ac:dyDescent="0.25">
      <c r="A31" s="150" t="s">
        <v>559</v>
      </c>
      <c r="B31" s="150"/>
      <c r="C31" s="150"/>
      <c r="D31" s="150"/>
      <c r="E31" s="150"/>
      <c r="F31" s="150"/>
    </row>
  </sheetData>
  <mergeCells count="1">
    <mergeCell ref="A31:F31"/>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83"/>
  <sheetViews>
    <sheetView topLeftCell="A61" workbookViewId="0">
      <selection sqref="A1:C83"/>
    </sheetView>
  </sheetViews>
  <sheetFormatPr defaultRowHeight="15" x14ac:dyDescent="0.25"/>
  <cols>
    <col min="1" max="1" width="52.7109375" style="55" bestFit="1" customWidth="1"/>
    <col min="2" max="2" width="31.140625" style="55" bestFit="1" customWidth="1"/>
    <col min="3" max="3" width="8.140625" bestFit="1" customWidth="1"/>
  </cols>
  <sheetData>
    <row r="1" spans="1:3" x14ac:dyDescent="0.25">
      <c r="A1" s="57" t="s">
        <v>664</v>
      </c>
      <c r="B1" s="57" t="s">
        <v>563</v>
      </c>
      <c r="C1" s="57" t="s">
        <v>665</v>
      </c>
    </row>
    <row r="2" spans="1:3" x14ac:dyDescent="0.25">
      <c r="A2" s="67" t="s">
        <v>666</v>
      </c>
      <c r="B2" s="67" t="s">
        <v>564</v>
      </c>
      <c r="C2" s="55" t="str">
        <f>RIGHT(B2,3)</f>
        <v>CET</v>
      </c>
    </row>
    <row r="3" spans="1:3" x14ac:dyDescent="0.25">
      <c r="A3" s="67"/>
      <c r="B3" s="67" t="s">
        <v>565</v>
      </c>
      <c r="C3" s="55" t="str">
        <f t="shared" ref="C3:C66" si="0">RIGHT(B3,3)</f>
        <v>COL</v>
      </c>
    </row>
    <row r="4" spans="1:3" x14ac:dyDescent="0.25">
      <c r="A4" s="67" t="s">
        <v>667</v>
      </c>
      <c r="B4" s="67" t="s">
        <v>566</v>
      </c>
      <c r="C4" s="55" t="str">
        <f t="shared" si="0"/>
        <v>CFB</v>
      </c>
    </row>
    <row r="5" spans="1:3" x14ac:dyDescent="0.25">
      <c r="A5" s="67"/>
      <c r="B5" s="67" t="s">
        <v>567</v>
      </c>
      <c r="C5" s="55" t="str">
        <f t="shared" si="0"/>
        <v>CTF</v>
      </c>
    </row>
    <row r="6" spans="1:3" x14ac:dyDescent="0.25">
      <c r="A6" s="67" t="s">
        <v>668</v>
      </c>
      <c r="B6" s="67" t="s">
        <v>568</v>
      </c>
      <c r="C6" s="55" t="str">
        <f t="shared" si="0"/>
        <v>EBT</v>
      </c>
    </row>
    <row r="7" spans="1:3" x14ac:dyDescent="0.25">
      <c r="A7" s="67"/>
      <c r="B7" s="67" t="s">
        <v>569</v>
      </c>
      <c r="C7" s="55" t="str">
        <f t="shared" si="0"/>
        <v>EBR</v>
      </c>
    </row>
    <row r="8" spans="1:3" x14ac:dyDescent="0.25">
      <c r="A8" s="67" t="s">
        <v>669</v>
      </c>
      <c r="B8" s="67" t="s">
        <v>570</v>
      </c>
      <c r="C8" s="55" t="str">
        <f t="shared" si="0"/>
        <v>FNB</v>
      </c>
    </row>
    <row r="9" spans="1:3" x14ac:dyDescent="0.25">
      <c r="A9" s="67"/>
      <c r="B9" s="67" t="s">
        <v>571</v>
      </c>
      <c r="C9" s="55" t="str">
        <f t="shared" si="0"/>
        <v>FNN</v>
      </c>
    </row>
    <row r="10" spans="1:3" x14ac:dyDescent="0.25">
      <c r="A10" s="67" t="s">
        <v>670</v>
      </c>
      <c r="B10" s="67" t="s">
        <v>572</v>
      </c>
      <c r="C10" s="55" t="str">
        <f t="shared" si="0"/>
        <v>PNE</v>
      </c>
    </row>
    <row r="11" spans="1:3" x14ac:dyDescent="0.25">
      <c r="A11" s="67"/>
      <c r="B11" s="67" t="s">
        <v>573</v>
      </c>
      <c r="C11" s="55" t="str">
        <f t="shared" si="0"/>
        <v>PNW</v>
      </c>
    </row>
    <row r="12" spans="1:3" x14ac:dyDescent="0.25">
      <c r="A12" s="67" t="s">
        <v>671</v>
      </c>
      <c r="B12" s="67" t="s">
        <v>574</v>
      </c>
      <c r="C12" s="55" t="str">
        <f t="shared" si="0"/>
        <v>ENC</v>
      </c>
    </row>
    <row r="13" spans="1:3" x14ac:dyDescent="0.25">
      <c r="A13" s="67"/>
      <c r="B13" s="67" t="s">
        <v>575</v>
      </c>
      <c r="C13" s="55" t="str">
        <f t="shared" si="0"/>
        <v>ENF</v>
      </c>
    </row>
    <row r="14" spans="1:3" x14ac:dyDescent="0.25">
      <c r="A14" s="67" t="s">
        <v>672</v>
      </c>
      <c r="B14" s="67" t="s">
        <v>576</v>
      </c>
      <c r="C14" s="55" t="str">
        <f t="shared" si="0"/>
        <v>WHD</v>
      </c>
    </row>
    <row r="15" spans="1:3" x14ac:dyDescent="0.25">
      <c r="A15" s="67"/>
      <c r="B15" s="67" t="s">
        <v>577</v>
      </c>
      <c r="C15" s="55" t="str">
        <f t="shared" si="0"/>
        <v>WHP</v>
      </c>
    </row>
    <row r="16" spans="1:3" x14ac:dyDescent="0.25">
      <c r="A16" s="67" t="s">
        <v>673</v>
      </c>
      <c r="B16" s="67" t="s">
        <v>578</v>
      </c>
      <c r="C16" s="55" t="str">
        <f t="shared" si="0"/>
        <v>PFR</v>
      </c>
    </row>
    <row r="17" spans="1:3" x14ac:dyDescent="0.25">
      <c r="A17" s="67"/>
      <c r="B17" s="67" t="s">
        <v>579</v>
      </c>
      <c r="C17" s="55" t="str">
        <f t="shared" si="0"/>
        <v>PFM</v>
      </c>
    </row>
    <row r="18" spans="1:3" x14ac:dyDescent="0.25">
      <c r="A18" s="67" t="s">
        <v>674</v>
      </c>
      <c r="B18" s="67" t="s">
        <v>580</v>
      </c>
      <c r="C18" s="55" t="str">
        <f t="shared" si="0"/>
        <v>TNN</v>
      </c>
    </row>
    <row r="19" spans="1:3" x14ac:dyDescent="0.25">
      <c r="A19" s="67"/>
      <c r="B19" s="67" t="s">
        <v>581</v>
      </c>
      <c r="C19" s="55" t="str">
        <f t="shared" si="0"/>
        <v>TNS</v>
      </c>
    </row>
    <row r="20" spans="1:3" x14ac:dyDescent="0.25">
      <c r="A20" s="67" t="s">
        <v>675</v>
      </c>
      <c r="B20" s="67" t="s">
        <v>582</v>
      </c>
      <c r="C20" s="55" t="str">
        <f t="shared" si="0"/>
        <v>RDG</v>
      </c>
    </row>
    <row r="21" spans="1:3" x14ac:dyDescent="0.25">
      <c r="A21" s="67"/>
      <c r="B21" s="67" t="s">
        <v>583</v>
      </c>
      <c r="C21" s="55" t="str">
        <f t="shared" si="0"/>
        <v>RDW</v>
      </c>
    </row>
    <row r="22" spans="1:3" x14ac:dyDescent="0.25">
      <c r="A22" s="67" t="s">
        <v>676</v>
      </c>
      <c r="B22" s="67" t="s">
        <v>584</v>
      </c>
      <c r="C22" s="55" t="str">
        <f t="shared" si="0"/>
        <v>HLC</v>
      </c>
    </row>
    <row r="23" spans="1:3" x14ac:dyDescent="0.25">
      <c r="A23" s="67"/>
      <c r="B23" s="67" t="s">
        <v>585</v>
      </c>
      <c r="C23" s="55" t="str">
        <f t="shared" si="0"/>
        <v>HLU</v>
      </c>
    </row>
    <row r="24" spans="1:3" x14ac:dyDescent="0.25">
      <c r="A24" s="67" t="s">
        <v>677</v>
      </c>
      <c r="B24" s="67" t="s">
        <v>586</v>
      </c>
      <c r="C24" s="55" t="str">
        <f t="shared" si="0"/>
        <v>BSJ</v>
      </c>
    </row>
    <row r="25" spans="1:3" x14ac:dyDescent="0.25">
      <c r="A25" s="67"/>
      <c r="B25" s="67" t="s">
        <v>587</v>
      </c>
      <c r="C25" s="55" t="str">
        <f t="shared" si="0"/>
        <v>BDM</v>
      </c>
    </row>
    <row r="26" spans="1:3" x14ac:dyDescent="0.25">
      <c r="A26" s="67" t="s">
        <v>678</v>
      </c>
      <c r="B26" s="67" t="s">
        <v>588</v>
      </c>
      <c r="C26" s="55" t="str">
        <f t="shared" si="0"/>
        <v>SOV</v>
      </c>
    </row>
    <row r="27" spans="1:3" x14ac:dyDescent="0.25">
      <c r="A27" s="67"/>
      <c r="B27" s="67" t="s">
        <v>589</v>
      </c>
      <c r="C27" s="55" t="str">
        <f t="shared" si="0"/>
        <v>SOC</v>
      </c>
    </row>
    <row r="28" spans="1:3" x14ac:dyDescent="0.25">
      <c r="A28" s="67" t="s">
        <v>679</v>
      </c>
      <c r="B28" s="67" t="s">
        <v>590</v>
      </c>
      <c r="C28" s="55" t="str">
        <f t="shared" si="0"/>
        <v>HFN</v>
      </c>
    </row>
    <row r="29" spans="1:3" x14ac:dyDescent="0.25">
      <c r="A29" s="67"/>
      <c r="B29" s="67" t="s">
        <v>591</v>
      </c>
      <c r="C29" s="55" t="str">
        <f t="shared" si="0"/>
        <v>HFE</v>
      </c>
    </row>
    <row r="30" spans="1:3" x14ac:dyDescent="0.25">
      <c r="A30" s="67" t="s">
        <v>592</v>
      </c>
      <c r="B30" s="67" t="s">
        <v>593</v>
      </c>
      <c r="C30" s="55" t="str">
        <f t="shared" si="0"/>
        <v>GBL</v>
      </c>
    </row>
    <row r="31" spans="1:3" x14ac:dyDescent="0.25">
      <c r="A31" s="67"/>
      <c r="B31" s="67" t="s">
        <v>594</v>
      </c>
      <c r="C31" s="55" t="str">
        <f t="shared" si="0"/>
        <v>GNB</v>
      </c>
    </row>
    <row r="32" spans="1:3" x14ac:dyDescent="0.25">
      <c r="A32" s="67" t="s">
        <v>680</v>
      </c>
      <c r="B32" s="67" t="s">
        <v>595</v>
      </c>
      <c r="C32" s="55" t="str">
        <f t="shared" si="0"/>
        <v>DKT</v>
      </c>
    </row>
    <row r="33" spans="1:3" x14ac:dyDescent="0.25">
      <c r="A33" s="67"/>
      <c r="B33" s="67" t="s">
        <v>596</v>
      </c>
      <c r="C33" s="55" t="str">
        <f t="shared" si="0"/>
        <v>DKG</v>
      </c>
    </row>
    <row r="34" spans="1:3" x14ac:dyDescent="0.25">
      <c r="A34" s="67"/>
      <c r="B34" s="67" t="s">
        <v>597</v>
      </c>
      <c r="C34" s="55" t="str">
        <f t="shared" si="0"/>
        <v>DPD</v>
      </c>
    </row>
    <row r="35" spans="1:3" x14ac:dyDescent="0.25">
      <c r="A35" s="67" t="s">
        <v>681</v>
      </c>
      <c r="B35" s="67" t="s">
        <v>598</v>
      </c>
      <c r="C35" s="55" t="str">
        <f t="shared" si="0"/>
        <v>BSW</v>
      </c>
    </row>
    <row r="36" spans="1:3" x14ac:dyDescent="0.25">
      <c r="A36" s="67"/>
      <c r="B36" s="67" t="s">
        <v>599</v>
      </c>
      <c r="C36" s="55" t="str">
        <f t="shared" si="0"/>
        <v>BHM</v>
      </c>
    </row>
    <row r="37" spans="1:3" x14ac:dyDescent="0.25">
      <c r="A37" s="67"/>
      <c r="B37" s="67" t="s">
        <v>600</v>
      </c>
      <c r="C37" s="55" t="str">
        <f t="shared" si="0"/>
        <v>BMO</v>
      </c>
    </row>
    <row r="38" spans="1:3" x14ac:dyDescent="0.25">
      <c r="A38" s="67" t="s">
        <v>682</v>
      </c>
      <c r="B38" s="67" t="s">
        <v>601</v>
      </c>
      <c r="C38" s="55" t="str">
        <f t="shared" si="0"/>
        <v>BDI</v>
      </c>
    </row>
    <row r="39" spans="1:3" x14ac:dyDescent="0.25">
      <c r="A39" s="67"/>
      <c r="B39" s="67" t="s">
        <v>602</v>
      </c>
      <c r="C39" s="55" t="str">
        <f t="shared" si="0"/>
        <v>BDQ</v>
      </c>
    </row>
    <row r="40" spans="1:3" x14ac:dyDescent="0.25">
      <c r="A40" s="67" t="s">
        <v>683</v>
      </c>
      <c r="B40" s="67" t="s">
        <v>603</v>
      </c>
      <c r="C40" s="55" t="str">
        <f t="shared" si="0"/>
        <v>CBW</v>
      </c>
    </row>
    <row r="41" spans="1:3" x14ac:dyDescent="0.25">
      <c r="A41" s="67"/>
      <c r="B41" s="67" t="s">
        <v>604</v>
      </c>
      <c r="C41" s="55" t="str">
        <f t="shared" si="0"/>
        <v>CBE</v>
      </c>
    </row>
    <row r="42" spans="1:3" x14ac:dyDescent="0.25">
      <c r="A42" s="67" t="s">
        <v>684</v>
      </c>
      <c r="B42" s="67" t="s">
        <v>605</v>
      </c>
      <c r="C42" s="55" t="str">
        <f t="shared" si="0"/>
        <v>DCH</v>
      </c>
    </row>
    <row r="43" spans="1:3" x14ac:dyDescent="0.25">
      <c r="A43" s="67"/>
      <c r="B43" s="67" t="s">
        <v>606</v>
      </c>
      <c r="C43" s="55" t="str">
        <f t="shared" si="0"/>
        <v>DCW</v>
      </c>
    </row>
    <row r="44" spans="1:3" x14ac:dyDescent="0.25">
      <c r="A44" s="67" t="s">
        <v>685</v>
      </c>
      <c r="B44" s="67" t="s">
        <v>607</v>
      </c>
      <c r="C44" s="55" t="str">
        <f t="shared" si="0"/>
        <v>FKG</v>
      </c>
    </row>
    <row r="45" spans="1:3" x14ac:dyDescent="0.25">
      <c r="A45" s="67"/>
      <c r="B45" s="67" t="s">
        <v>608</v>
      </c>
      <c r="C45" s="55" t="str">
        <f t="shared" si="0"/>
        <v>FKK</v>
      </c>
    </row>
    <row r="46" spans="1:3" x14ac:dyDescent="0.25">
      <c r="A46" s="67" t="s">
        <v>686</v>
      </c>
      <c r="B46" s="67" t="s">
        <v>609</v>
      </c>
      <c r="C46" s="55" t="str">
        <f t="shared" si="0"/>
        <v>FKW</v>
      </c>
    </row>
    <row r="47" spans="1:3" x14ac:dyDescent="0.25">
      <c r="A47" s="67"/>
      <c r="B47" s="67" t="s">
        <v>610</v>
      </c>
      <c r="C47" s="55" t="str">
        <f t="shared" si="0"/>
        <v>FKC</v>
      </c>
    </row>
    <row r="48" spans="1:3" x14ac:dyDescent="0.25">
      <c r="A48" s="67" t="s">
        <v>687</v>
      </c>
      <c r="B48" s="67" t="s">
        <v>611</v>
      </c>
      <c r="C48" s="55" t="str">
        <f t="shared" si="0"/>
        <v>GLC</v>
      </c>
    </row>
    <row r="49" spans="1:3" x14ac:dyDescent="0.25">
      <c r="A49" s="67"/>
      <c r="B49" s="67" t="s">
        <v>612</v>
      </c>
      <c r="C49" s="55" t="str">
        <f t="shared" si="0"/>
        <v>GLQ</v>
      </c>
    </row>
    <row r="50" spans="1:3" x14ac:dyDescent="0.25">
      <c r="A50" s="67" t="s">
        <v>688</v>
      </c>
      <c r="B50" s="67" t="s">
        <v>613</v>
      </c>
      <c r="C50" s="55" t="str">
        <f t="shared" si="0"/>
        <v>MRF</v>
      </c>
    </row>
    <row r="51" spans="1:3" x14ac:dyDescent="0.25">
      <c r="A51" s="67"/>
      <c r="B51" s="67" t="s">
        <v>614</v>
      </c>
      <c r="C51" s="55" t="str">
        <f t="shared" si="0"/>
        <v>LVC</v>
      </c>
    </row>
    <row r="52" spans="1:3" x14ac:dyDescent="0.25">
      <c r="A52" s="67"/>
      <c r="B52" s="67" t="s">
        <v>615</v>
      </c>
      <c r="C52" s="55" t="str">
        <f t="shared" si="0"/>
        <v>LVJ</v>
      </c>
    </row>
    <row r="53" spans="1:3" x14ac:dyDescent="0.25">
      <c r="A53" s="67"/>
      <c r="B53" s="67" t="s">
        <v>616</v>
      </c>
      <c r="C53" s="55" t="str">
        <f t="shared" si="0"/>
        <v>LIV</v>
      </c>
    </row>
    <row r="54" spans="1:3" x14ac:dyDescent="0.25">
      <c r="A54" s="67" t="s">
        <v>689</v>
      </c>
      <c r="B54" s="67" t="s">
        <v>617</v>
      </c>
      <c r="C54" s="55" t="str">
        <f t="shared" si="0"/>
        <v>MDE</v>
      </c>
    </row>
    <row r="55" spans="1:3" x14ac:dyDescent="0.25">
      <c r="A55" s="67"/>
      <c r="B55" s="67" t="s">
        <v>618</v>
      </c>
      <c r="C55" s="55" t="str">
        <f t="shared" si="0"/>
        <v>MDW</v>
      </c>
    </row>
    <row r="56" spans="1:3" x14ac:dyDescent="0.25">
      <c r="A56" s="67"/>
      <c r="B56" s="67" t="s">
        <v>619</v>
      </c>
      <c r="C56" s="55" t="str">
        <f t="shared" si="0"/>
        <v>MDB</v>
      </c>
    </row>
    <row r="57" spans="1:3" x14ac:dyDescent="0.25">
      <c r="A57" s="67" t="s">
        <v>690</v>
      </c>
      <c r="B57" s="67" t="s">
        <v>620</v>
      </c>
      <c r="C57" s="55" t="str">
        <f t="shared" si="0"/>
        <v>DGT</v>
      </c>
    </row>
    <row r="58" spans="1:3" x14ac:dyDescent="0.25">
      <c r="A58" s="67"/>
      <c r="B58" s="67" t="s">
        <v>621</v>
      </c>
      <c r="C58" s="55" t="str">
        <f t="shared" si="0"/>
        <v>MCO</v>
      </c>
    </row>
    <row r="59" spans="1:3" x14ac:dyDescent="0.25">
      <c r="A59" s="67"/>
      <c r="B59" s="67" t="s">
        <v>622</v>
      </c>
      <c r="C59" s="55" t="str">
        <f t="shared" si="0"/>
        <v>MAN</v>
      </c>
    </row>
    <row r="60" spans="1:3" x14ac:dyDescent="0.25">
      <c r="A60" s="67"/>
      <c r="B60" s="67" t="s">
        <v>623</v>
      </c>
      <c r="C60" s="55" t="str">
        <f t="shared" si="0"/>
        <v>MCV</v>
      </c>
    </row>
    <row r="61" spans="1:3" x14ac:dyDescent="0.25">
      <c r="A61" s="67" t="s">
        <v>691</v>
      </c>
      <c r="B61" s="67" t="s">
        <v>624</v>
      </c>
      <c r="C61" s="55" t="str">
        <f t="shared" si="0"/>
        <v>PMS</v>
      </c>
    </row>
    <row r="62" spans="1:3" x14ac:dyDescent="0.25">
      <c r="A62" s="67"/>
      <c r="B62" s="67" t="s">
        <v>625</v>
      </c>
      <c r="C62" s="55" t="str">
        <f t="shared" si="0"/>
        <v>PMH</v>
      </c>
    </row>
    <row r="63" spans="1:3" x14ac:dyDescent="0.25">
      <c r="A63" s="67" t="s">
        <v>692</v>
      </c>
      <c r="B63" s="67" t="s">
        <v>626</v>
      </c>
      <c r="C63" s="55" t="str">
        <f t="shared" si="0"/>
        <v>NCT</v>
      </c>
    </row>
    <row r="64" spans="1:3" x14ac:dyDescent="0.25">
      <c r="A64" s="67"/>
      <c r="B64" s="67" t="s">
        <v>627</v>
      </c>
      <c r="C64" s="55" t="str">
        <f t="shared" si="0"/>
        <v>NNG</v>
      </c>
    </row>
    <row r="65" spans="1:3" x14ac:dyDescent="0.25">
      <c r="A65" s="67" t="s">
        <v>693</v>
      </c>
      <c r="B65" s="67" t="s">
        <v>628</v>
      </c>
      <c r="C65" s="55" t="str">
        <f t="shared" si="0"/>
        <v>TYL</v>
      </c>
    </row>
    <row r="66" spans="1:3" x14ac:dyDescent="0.25">
      <c r="A66" s="67"/>
      <c r="B66" s="67" t="s">
        <v>629</v>
      </c>
      <c r="C66" s="55" t="str">
        <f t="shared" si="0"/>
        <v>UTY</v>
      </c>
    </row>
    <row r="67" spans="1:3" x14ac:dyDescent="0.25">
      <c r="A67" s="67" t="s">
        <v>694</v>
      </c>
      <c r="B67" s="67" t="s">
        <v>630</v>
      </c>
      <c r="C67" s="55" t="str">
        <f t="shared" ref="C67:C82" si="1">RIGHT(B67,3)</f>
        <v>WKK</v>
      </c>
    </row>
    <row r="68" spans="1:3" x14ac:dyDescent="0.25">
      <c r="A68" s="67"/>
      <c r="B68" s="67" t="s">
        <v>631</v>
      </c>
      <c r="C68" s="55" t="str">
        <f t="shared" si="1"/>
        <v>WKF</v>
      </c>
    </row>
    <row r="69" spans="1:3" x14ac:dyDescent="0.25">
      <c r="A69" s="67" t="s">
        <v>695</v>
      </c>
      <c r="B69" s="67" t="s">
        <v>632</v>
      </c>
      <c r="C69" s="55" t="str">
        <f t="shared" si="1"/>
        <v>WBQ</v>
      </c>
    </row>
    <row r="70" spans="1:3" x14ac:dyDescent="0.25">
      <c r="A70" s="67"/>
      <c r="B70" s="67" t="s">
        <v>633</v>
      </c>
      <c r="C70" s="55" t="str">
        <f t="shared" si="1"/>
        <v>WAC</v>
      </c>
    </row>
    <row r="71" spans="1:3" x14ac:dyDescent="0.25">
      <c r="A71" s="67" t="s">
        <v>696</v>
      </c>
      <c r="B71" s="67" t="s">
        <v>634</v>
      </c>
      <c r="C71" s="55" t="str">
        <f t="shared" si="1"/>
        <v>WGN</v>
      </c>
    </row>
    <row r="72" spans="1:3" x14ac:dyDescent="0.25">
      <c r="A72" s="67"/>
      <c r="B72" s="67" t="s">
        <v>635</v>
      </c>
      <c r="C72" s="55" t="str">
        <f t="shared" si="1"/>
        <v>WGW</v>
      </c>
    </row>
    <row r="73" spans="1:3" x14ac:dyDescent="0.25">
      <c r="A73" s="67" t="s">
        <v>697</v>
      </c>
      <c r="B73" s="67" t="s">
        <v>636</v>
      </c>
      <c r="C73" s="55" t="str">
        <f t="shared" si="1"/>
        <v>WOS</v>
      </c>
    </row>
    <row r="74" spans="1:3" x14ac:dyDescent="0.25">
      <c r="A74" s="67"/>
      <c r="B74" s="67" t="s">
        <v>637</v>
      </c>
      <c r="C74" s="55" t="str">
        <f t="shared" si="1"/>
        <v>WOF</v>
      </c>
    </row>
    <row r="75" spans="1:3" x14ac:dyDescent="0.25">
      <c r="A75" s="67" t="s">
        <v>698</v>
      </c>
      <c r="B75" s="67" t="s">
        <v>638</v>
      </c>
      <c r="C75" s="55" t="str">
        <f t="shared" si="1"/>
        <v>ECR</v>
      </c>
    </row>
    <row r="76" spans="1:3" x14ac:dyDescent="0.25">
      <c r="A76" s="67"/>
      <c r="B76" s="67" t="s">
        <v>639</v>
      </c>
      <c r="C76" s="55" t="str">
        <f t="shared" si="1"/>
        <v>WCY</v>
      </c>
    </row>
    <row r="77" spans="1:3" x14ac:dyDescent="0.25">
      <c r="A77" s="67" t="s">
        <v>699</v>
      </c>
      <c r="B77" s="67" t="s">
        <v>640</v>
      </c>
      <c r="C77" s="55" t="str">
        <f t="shared" si="1"/>
        <v>BNW</v>
      </c>
    </row>
    <row r="78" spans="1:3" x14ac:dyDescent="0.25">
      <c r="A78" s="67"/>
      <c r="B78" s="67" t="s">
        <v>641</v>
      </c>
      <c r="C78" s="55" t="str">
        <f t="shared" si="1"/>
        <v>BOT</v>
      </c>
    </row>
    <row r="79" spans="1:3" x14ac:dyDescent="0.25">
      <c r="A79" s="67" t="s">
        <v>700</v>
      </c>
      <c r="B79" s="67" t="s">
        <v>642</v>
      </c>
      <c r="C79" s="55" t="str">
        <f t="shared" si="1"/>
        <v>TBR</v>
      </c>
    </row>
    <row r="80" spans="1:3" x14ac:dyDescent="0.25">
      <c r="A80" s="67"/>
      <c r="B80" s="67" t="s">
        <v>643</v>
      </c>
      <c r="C80" s="55" t="str">
        <f t="shared" si="1"/>
        <v>TIL</v>
      </c>
    </row>
    <row r="81" spans="1:3" x14ac:dyDescent="0.25">
      <c r="A81" s="67" t="s">
        <v>701</v>
      </c>
      <c r="B81" s="67" t="s">
        <v>644</v>
      </c>
      <c r="C81" s="55" t="str">
        <f t="shared" si="1"/>
        <v>BCS</v>
      </c>
    </row>
    <row r="82" spans="1:3" x14ac:dyDescent="0.25">
      <c r="A82" s="70"/>
      <c r="B82" s="70" t="s">
        <v>645</v>
      </c>
      <c r="C82" s="56" t="str">
        <f t="shared" si="1"/>
        <v>BIT</v>
      </c>
    </row>
    <row r="83" spans="1:3" x14ac:dyDescent="0.25">
      <c r="A83" s="150" t="s">
        <v>702</v>
      </c>
      <c r="B83" s="150"/>
      <c r="C83" s="150"/>
    </row>
  </sheetData>
  <mergeCells count="1">
    <mergeCell ref="A83:C8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C19"/>
  <sheetViews>
    <sheetView workbookViewId="0">
      <selection sqref="A1:C19"/>
    </sheetView>
  </sheetViews>
  <sheetFormatPr defaultRowHeight="15" x14ac:dyDescent="0.25"/>
  <cols>
    <col min="1" max="1" width="53" bestFit="1" customWidth="1"/>
    <col min="2" max="2" width="30.28515625" bestFit="1" customWidth="1"/>
    <col min="3" max="3" width="8.140625" bestFit="1" customWidth="1"/>
  </cols>
  <sheetData>
    <row r="1" spans="1:3" x14ac:dyDescent="0.25">
      <c r="A1" s="57" t="s">
        <v>664</v>
      </c>
      <c r="B1" s="57" t="s">
        <v>563</v>
      </c>
      <c r="C1" s="57" t="s">
        <v>665</v>
      </c>
    </row>
    <row r="2" spans="1:3" x14ac:dyDescent="0.25">
      <c r="A2" s="67" t="s">
        <v>703</v>
      </c>
      <c r="B2" s="67" t="s">
        <v>646</v>
      </c>
      <c r="C2" t="str">
        <f t="shared" ref="C2:C19" si="0">RIGHT(B2,3)</f>
        <v>EUS</v>
      </c>
    </row>
    <row r="3" spans="1:3" x14ac:dyDescent="0.25">
      <c r="A3" s="68"/>
      <c r="B3" s="67" t="s">
        <v>647</v>
      </c>
      <c r="C3" t="str">
        <f t="shared" si="0"/>
        <v>MYB</v>
      </c>
    </row>
    <row r="4" spans="1:3" x14ac:dyDescent="0.25">
      <c r="A4" s="68"/>
      <c r="B4" s="67" t="s">
        <v>648</v>
      </c>
      <c r="C4" t="str">
        <f t="shared" si="0"/>
        <v>STP</v>
      </c>
    </row>
    <row r="5" spans="1:3" x14ac:dyDescent="0.25">
      <c r="A5" s="68"/>
      <c r="B5" s="67" t="s">
        <v>649</v>
      </c>
      <c r="C5" t="str">
        <f t="shared" si="0"/>
        <v>PAD</v>
      </c>
    </row>
    <row r="6" spans="1:3" x14ac:dyDescent="0.25">
      <c r="A6" s="68"/>
      <c r="B6" s="67" t="s">
        <v>650</v>
      </c>
      <c r="C6" t="str">
        <f t="shared" si="0"/>
        <v>BFR</v>
      </c>
    </row>
    <row r="7" spans="1:3" x14ac:dyDescent="0.25">
      <c r="A7" s="68"/>
      <c r="B7" s="67" t="s">
        <v>651</v>
      </c>
      <c r="C7" t="str">
        <f t="shared" si="0"/>
        <v>CHX</v>
      </c>
    </row>
    <row r="8" spans="1:3" x14ac:dyDescent="0.25">
      <c r="A8" s="68"/>
      <c r="B8" s="67" t="s">
        <v>652</v>
      </c>
      <c r="C8" t="str">
        <f t="shared" si="0"/>
        <v>LBG</v>
      </c>
    </row>
    <row r="9" spans="1:3" x14ac:dyDescent="0.25">
      <c r="A9" s="68"/>
      <c r="B9" s="67" t="s">
        <v>653</v>
      </c>
      <c r="C9" t="str">
        <f t="shared" si="0"/>
        <v>VIC</v>
      </c>
    </row>
    <row r="10" spans="1:3" x14ac:dyDescent="0.25">
      <c r="A10" s="68"/>
      <c r="B10" s="67" t="s">
        <v>654</v>
      </c>
      <c r="C10" t="str">
        <f t="shared" si="0"/>
        <v>WAT</v>
      </c>
    </row>
    <row r="11" spans="1:3" x14ac:dyDescent="0.25">
      <c r="A11" s="68"/>
      <c r="B11" s="67" t="s">
        <v>655</v>
      </c>
      <c r="C11" t="str">
        <f t="shared" si="0"/>
        <v>KGX</v>
      </c>
    </row>
    <row r="12" spans="1:3" x14ac:dyDescent="0.25">
      <c r="A12" s="68"/>
      <c r="B12" s="67" t="s">
        <v>656</v>
      </c>
      <c r="C12" t="str">
        <f t="shared" si="0"/>
        <v>LST</v>
      </c>
    </row>
    <row r="13" spans="1:3" x14ac:dyDescent="0.25">
      <c r="A13" s="68"/>
      <c r="B13" s="67" t="s">
        <v>657</v>
      </c>
      <c r="C13" t="str">
        <f t="shared" si="0"/>
        <v>FST</v>
      </c>
    </row>
    <row r="14" spans="1:3" x14ac:dyDescent="0.25">
      <c r="A14" s="67" t="s">
        <v>704</v>
      </c>
      <c r="B14" s="67" t="s">
        <v>658</v>
      </c>
      <c r="C14" t="str">
        <f t="shared" si="0"/>
        <v>ZFD</v>
      </c>
    </row>
    <row r="15" spans="1:3" x14ac:dyDescent="0.25">
      <c r="A15" s="68"/>
      <c r="B15" s="67" t="s">
        <v>659</v>
      </c>
      <c r="C15" t="str">
        <f t="shared" si="0"/>
        <v>STP</v>
      </c>
    </row>
    <row r="16" spans="1:3" x14ac:dyDescent="0.25">
      <c r="A16" s="68"/>
      <c r="B16" s="67" t="s">
        <v>660</v>
      </c>
      <c r="C16" t="str">
        <f t="shared" si="0"/>
        <v>BFR</v>
      </c>
    </row>
    <row r="17" spans="1:3" x14ac:dyDescent="0.25">
      <c r="A17" s="68"/>
      <c r="B17" s="67" t="s">
        <v>661</v>
      </c>
      <c r="C17" t="str">
        <f t="shared" si="0"/>
        <v>CTK</v>
      </c>
    </row>
    <row r="18" spans="1:3" x14ac:dyDescent="0.25">
      <c r="A18" s="68"/>
      <c r="B18" s="67" t="s">
        <v>662</v>
      </c>
      <c r="C18" t="str">
        <f t="shared" si="0"/>
        <v>LBG</v>
      </c>
    </row>
    <row r="19" spans="1:3" x14ac:dyDescent="0.25">
      <c r="A19" s="69"/>
      <c r="B19" s="70" t="s">
        <v>663</v>
      </c>
      <c r="C19" s="16" t="str">
        <f t="shared" si="0"/>
        <v>EPH</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6"/>
  <sheetViews>
    <sheetView workbookViewId="0">
      <selection activeCell="B1" sqref="B1"/>
    </sheetView>
  </sheetViews>
  <sheetFormatPr defaultColWidth="14.7109375" defaultRowHeight="15" x14ac:dyDescent="0.25"/>
  <cols>
    <col min="1" max="1" width="22.28515625" customWidth="1"/>
    <col min="2" max="2" width="14.7109375" style="7"/>
    <col min="4" max="4" width="20.42578125" customWidth="1"/>
  </cols>
  <sheetData>
    <row r="1" spans="1:4" x14ac:dyDescent="0.25">
      <c r="A1" s="5" t="s">
        <v>48</v>
      </c>
      <c r="B1" s="8" t="s">
        <v>49</v>
      </c>
      <c r="C1" s="8" t="s">
        <v>50</v>
      </c>
      <c r="D1" s="11" t="s">
        <v>51</v>
      </c>
    </row>
    <row r="2" spans="1:4" x14ac:dyDescent="0.25">
      <c r="A2" s="4" t="s">
        <v>13</v>
      </c>
      <c r="B2" s="9">
        <v>0.64100000000000001</v>
      </c>
      <c r="C2" s="9">
        <v>0.35899999999999999</v>
      </c>
      <c r="D2" s="12" t="s">
        <v>52</v>
      </c>
    </row>
    <row r="3" spans="1:4" x14ac:dyDescent="0.25">
      <c r="A3" s="4" t="s">
        <v>13</v>
      </c>
      <c r="B3" s="9">
        <v>0.74</v>
      </c>
      <c r="C3" s="9">
        <v>0.26</v>
      </c>
      <c r="D3" s="12" t="s">
        <v>53</v>
      </c>
    </row>
    <row r="4" spans="1:4" x14ac:dyDescent="0.25">
      <c r="A4" s="4" t="s">
        <v>18</v>
      </c>
      <c r="B4" s="9">
        <v>0.41399999999999998</v>
      </c>
      <c r="C4" s="9">
        <v>0.58599999999999997</v>
      </c>
      <c r="D4" s="13"/>
    </row>
    <row r="5" spans="1:4" x14ac:dyDescent="0.25">
      <c r="A5" s="4" t="s">
        <v>32</v>
      </c>
      <c r="B5" s="9">
        <v>0.61399999999999999</v>
      </c>
      <c r="C5" s="9">
        <v>0.38600000000000001</v>
      </c>
      <c r="D5" s="13"/>
    </row>
    <row r="6" spans="1:4" x14ac:dyDescent="0.25">
      <c r="A6" s="6" t="s">
        <v>43</v>
      </c>
      <c r="B6" s="10">
        <v>0.54600000000000004</v>
      </c>
      <c r="C6" s="10">
        <v>0.45400000000000001</v>
      </c>
      <c r="D6" s="14"/>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D30"/>
  <sheetViews>
    <sheetView workbookViewId="0">
      <selection activeCell="A18" sqref="A18:A19"/>
    </sheetView>
  </sheetViews>
  <sheetFormatPr defaultRowHeight="15" x14ac:dyDescent="0.25"/>
  <cols>
    <col min="1" max="1" width="21.42578125" bestFit="1" customWidth="1"/>
    <col min="2" max="3" width="5.7109375" customWidth="1"/>
    <col min="4" max="4" width="3.5703125" customWidth="1"/>
    <col min="5" max="5" width="1.7109375" customWidth="1"/>
    <col min="6" max="7" width="5.7109375" customWidth="1"/>
    <col min="8" max="8" width="3.7109375" customWidth="1"/>
    <col min="9" max="9" width="1.7109375" customWidth="1"/>
    <col min="10" max="11" width="5.7109375" customWidth="1"/>
    <col min="12" max="12" width="3.7109375" customWidth="1"/>
    <col min="13" max="13" width="1.7109375" customWidth="1"/>
    <col min="14" max="15" width="5.7109375" customWidth="1"/>
    <col min="16" max="16" width="3.7109375" customWidth="1"/>
    <col min="17" max="17" width="1.7109375" customWidth="1"/>
    <col min="18" max="19" width="5.7109375" customWidth="1"/>
    <col min="20" max="20" width="3.7109375" customWidth="1"/>
    <col min="21" max="21" width="1.7109375" customWidth="1"/>
    <col min="22" max="23" width="5.7109375" customWidth="1"/>
    <col min="24" max="24" width="3.7109375" customWidth="1"/>
    <col min="27" max="27" width="9.5703125" bestFit="1" customWidth="1"/>
    <col min="28" max="29" width="9.28515625" bestFit="1" customWidth="1"/>
  </cols>
  <sheetData>
    <row r="1" spans="1:30" s="79" customFormat="1" x14ac:dyDescent="0.25">
      <c r="A1" s="77"/>
      <c r="B1" s="158" t="s">
        <v>751</v>
      </c>
      <c r="C1" s="158"/>
      <c r="D1" s="158"/>
      <c r="E1" s="77"/>
      <c r="F1" s="158" t="s">
        <v>752</v>
      </c>
      <c r="G1" s="158"/>
      <c r="H1" s="158"/>
      <c r="I1" s="77"/>
      <c r="J1" s="158" t="s">
        <v>753</v>
      </c>
      <c r="K1" s="158"/>
      <c r="L1" s="158"/>
      <c r="M1" s="77"/>
      <c r="N1" s="158" t="s">
        <v>754</v>
      </c>
      <c r="O1" s="158"/>
      <c r="P1" s="158"/>
      <c r="Q1" s="77"/>
      <c r="R1" s="158" t="s">
        <v>755</v>
      </c>
      <c r="S1" s="158"/>
      <c r="T1" s="158"/>
      <c r="U1" s="77"/>
      <c r="V1" s="158" t="s">
        <v>756</v>
      </c>
      <c r="W1" s="158"/>
      <c r="X1" s="158"/>
    </row>
    <row r="2" spans="1:30" ht="60" customHeight="1" x14ac:dyDescent="0.25">
      <c r="A2" s="80"/>
      <c r="B2" s="160" t="s">
        <v>769</v>
      </c>
      <c r="C2" s="160"/>
      <c r="D2" s="160"/>
      <c r="E2" s="80"/>
      <c r="F2" s="160" t="s">
        <v>769</v>
      </c>
      <c r="G2" s="160"/>
      <c r="H2" s="160"/>
      <c r="I2" s="80"/>
      <c r="J2" s="162" t="s">
        <v>769</v>
      </c>
      <c r="K2" s="162"/>
      <c r="L2" s="162"/>
      <c r="M2" s="80"/>
      <c r="N2" s="160" t="s">
        <v>770</v>
      </c>
      <c r="O2" s="160"/>
      <c r="P2" s="160"/>
      <c r="Q2" s="80"/>
      <c r="R2" s="160" t="s">
        <v>770</v>
      </c>
      <c r="S2" s="160"/>
      <c r="T2" s="160"/>
      <c r="U2" s="80"/>
      <c r="V2" s="160" t="s">
        <v>770</v>
      </c>
      <c r="W2" s="160"/>
      <c r="X2" s="160"/>
    </row>
    <row r="3" spans="1:30" x14ac:dyDescent="0.25">
      <c r="A3" s="59" t="s">
        <v>560</v>
      </c>
      <c r="B3" s="60" t="s">
        <v>507</v>
      </c>
      <c r="C3" s="61" t="s">
        <v>733</v>
      </c>
      <c r="D3" s="61" t="s">
        <v>561</v>
      </c>
      <c r="E3" s="59"/>
      <c r="F3" s="60" t="s">
        <v>507</v>
      </c>
      <c r="G3" s="61" t="s">
        <v>733</v>
      </c>
      <c r="H3" s="61" t="s">
        <v>561</v>
      </c>
      <c r="I3" s="59"/>
      <c r="J3" s="60" t="s">
        <v>507</v>
      </c>
      <c r="K3" s="61" t="s">
        <v>733</v>
      </c>
      <c r="L3" s="61" t="s">
        <v>561</v>
      </c>
      <c r="M3" s="59"/>
      <c r="N3" s="60" t="s">
        <v>507</v>
      </c>
      <c r="O3" s="61" t="s">
        <v>733</v>
      </c>
      <c r="P3" s="61" t="s">
        <v>561</v>
      </c>
      <c r="Q3" s="59"/>
      <c r="R3" s="60" t="s">
        <v>507</v>
      </c>
      <c r="S3" s="61" t="s">
        <v>733</v>
      </c>
      <c r="T3" s="61" t="s">
        <v>561</v>
      </c>
      <c r="U3" s="59"/>
      <c r="V3" s="60" t="s">
        <v>507</v>
      </c>
      <c r="W3" s="61" t="s">
        <v>733</v>
      </c>
      <c r="X3" s="61" t="s">
        <v>561</v>
      </c>
    </row>
    <row r="4" spans="1:30" x14ac:dyDescent="0.25">
      <c r="A4" s="62" t="s">
        <v>706</v>
      </c>
      <c r="B4" s="63">
        <v>2.7386539999999999</v>
      </c>
      <c r="C4" s="63">
        <v>15.654999999999999</v>
      </c>
      <c r="D4" s="63" t="s">
        <v>731</v>
      </c>
      <c r="E4" s="63"/>
      <c r="F4" s="63">
        <v>2.5473300000000001</v>
      </c>
      <c r="G4" s="63">
        <v>14.651</v>
      </c>
      <c r="H4" s="63" t="s">
        <v>731</v>
      </c>
      <c r="I4" s="63"/>
      <c r="J4" s="63">
        <v>2.3206899999999999</v>
      </c>
      <c r="K4" s="63">
        <v>13.243</v>
      </c>
      <c r="L4" s="63" t="s">
        <v>731</v>
      </c>
      <c r="M4" s="63"/>
      <c r="N4" s="63">
        <v>2.5775329999999999</v>
      </c>
      <c r="O4" s="63">
        <v>14.374000000000001</v>
      </c>
      <c r="P4" s="63" t="s">
        <v>731</v>
      </c>
      <c r="Q4" s="63"/>
      <c r="R4" s="63">
        <v>2.3566539999999998</v>
      </c>
      <c r="S4" s="63">
        <v>13.244</v>
      </c>
      <c r="T4" s="63" t="s">
        <v>731</v>
      </c>
      <c r="U4" s="63"/>
      <c r="V4" s="63">
        <v>2.1425589999999999</v>
      </c>
      <c r="W4" s="63">
        <v>11.895</v>
      </c>
      <c r="X4" s="63" t="s">
        <v>731</v>
      </c>
      <c r="AA4" s="71"/>
      <c r="AB4" s="74"/>
      <c r="AC4" s="74"/>
      <c r="AD4" s="74"/>
    </row>
    <row r="5" spans="1:30" x14ac:dyDescent="0.25">
      <c r="A5" s="62" t="s">
        <v>748</v>
      </c>
      <c r="B5" s="63">
        <v>0.21879199999999999</v>
      </c>
      <c r="C5" s="63">
        <v>14.581</v>
      </c>
      <c r="D5" s="63" t="s">
        <v>731</v>
      </c>
      <c r="E5" s="63"/>
      <c r="F5" s="64">
        <v>0.21249599999999999</v>
      </c>
      <c r="G5" s="64">
        <v>13.734</v>
      </c>
      <c r="H5" s="63" t="s">
        <v>731</v>
      </c>
      <c r="I5" s="63"/>
      <c r="J5" s="63">
        <v>0.2276</v>
      </c>
      <c r="K5" s="63">
        <v>14.538</v>
      </c>
      <c r="L5" s="63" t="s">
        <v>731</v>
      </c>
      <c r="M5" s="63"/>
      <c r="N5" s="63">
        <v>0.23069600000000001</v>
      </c>
      <c r="O5" s="63">
        <v>15.061999999999999</v>
      </c>
      <c r="P5" s="63" t="s">
        <v>731</v>
      </c>
      <c r="Q5" s="63"/>
      <c r="R5" s="63">
        <v>0.226073</v>
      </c>
      <c r="S5" s="63">
        <v>14.518000000000001</v>
      </c>
      <c r="T5" s="63" t="s">
        <v>731</v>
      </c>
      <c r="U5" s="63"/>
      <c r="V5" s="63">
        <v>0.23818500000000001</v>
      </c>
      <c r="W5" s="63">
        <v>14.991</v>
      </c>
      <c r="X5" s="63" t="s">
        <v>731</v>
      </c>
      <c r="AA5" s="71"/>
      <c r="AB5" s="74"/>
      <c r="AC5" s="74"/>
      <c r="AD5" s="74"/>
    </row>
    <row r="6" spans="1:30" x14ac:dyDescent="0.25">
      <c r="A6" s="62" t="s">
        <v>727</v>
      </c>
      <c r="B6" s="63">
        <v>1.4304749999999999</v>
      </c>
      <c r="C6" s="63">
        <v>50.776000000000003</v>
      </c>
      <c r="D6" s="63" t="s">
        <v>731</v>
      </c>
      <c r="E6" s="63"/>
      <c r="F6" s="63">
        <v>1.4244589999999999</v>
      </c>
      <c r="G6" s="63">
        <v>49.991</v>
      </c>
      <c r="H6" s="63" t="s">
        <v>731</v>
      </c>
      <c r="I6" s="63"/>
      <c r="J6" s="63">
        <v>1.43245</v>
      </c>
      <c r="K6" s="63">
        <v>49.414000000000001</v>
      </c>
      <c r="L6" s="63" t="s">
        <v>731</v>
      </c>
      <c r="M6" s="63"/>
      <c r="N6" s="63">
        <v>1.4289289999999999</v>
      </c>
      <c r="O6" s="63">
        <v>50.896999999999998</v>
      </c>
      <c r="P6" s="63" t="s">
        <v>731</v>
      </c>
      <c r="Q6" s="63"/>
      <c r="R6" s="63">
        <v>1.4199870000000001</v>
      </c>
      <c r="S6" s="63">
        <v>50.087000000000003</v>
      </c>
      <c r="T6" s="63" t="s">
        <v>731</v>
      </c>
      <c r="U6" s="63"/>
      <c r="V6" s="63">
        <v>1.429521</v>
      </c>
      <c r="W6" s="63">
        <v>49.463000000000001</v>
      </c>
      <c r="X6" s="63" t="s">
        <v>731</v>
      </c>
      <c r="AA6" s="71"/>
      <c r="AB6" s="74"/>
      <c r="AC6" s="74"/>
      <c r="AD6" s="74"/>
    </row>
    <row r="7" spans="1:30" x14ac:dyDescent="0.25">
      <c r="A7" s="62" t="s">
        <v>759</v>
      </c>
      <c r="B7" s="63">
        <v>0.13950099999999999</v>
      </c>
      <c r="C7" s="63">
        <v>5.8</v>
      </c>
      <c r="D7" s="63" t="s">
        <v>731</v>
      </c>
      <c r="E7" s="63"/>
      <c r="F7" s="63">
        <v>0.16389999999999999</v>
      </c>
      <c r="G7" s="63">
        <v>6.665</v>
      </c>
      <c r="H7" s="63" t="s">
        <v>731</v>
      </c>
      <c r="I7" s="63"/>
      <c r="J7" s="63">
        <v>0.17427699999999999</v>
      </c>
      <c r="K7" s="63">
        <v>6.83</v>
      </c>
      <c r="L7" s="63" t="s">
        <v>731</v>
      </c>
      <c r="M7" s="63"/>
      <c r="N7" s="63">
        <v>0.14917800000000001</v>
      </c>
      <c r="O7" s="63">
        <v>6.2030000000000003</v>
      </c>
      <c r="P7" s="63" t="s">
        <v>731</v>
      </c>
      <c r="Q7" s="63"/>
      <c r="R7" s="63">
        <v>0.17673900000000001</v>
      </c>
      <c r="S7" s="63">
        <v>7.2050000000000001</v>
      </c>
      <c r="T7" s="63" t="s">
        <v>731</v>
      </c>
      <c r="U7" s="63"/>
      <c r="V7" s="63">
        <v>0.18712000000000001</v>
      </c>
      <c r="W7" s="63">
        <v>7.3440000000000003</v>
      </c>
      <c r="X7" s="63" t="s">
        <v>731</v>
      </c>
      <c r="AA7" s="71"/>
      <c r="AB7" s="74"/>
      <c r="AC7" s="74"/>
      <c r="AD7" s="74"/>
    </row>
    <row r="8" spans="1:30" x14ac:dyDescent="0.25">
      <c r="A8" s="62" t="s">
        <v>760</v>
      </c>
      <c r="B8" s="63">
        <v>8.7846999999999995E-2</v>
      </c>
      <c r="C8" s="63">
        <v>12.771000000000001</v>
      </c>
      <c r="D8" s="63" t="s">
        <v>731</v>
      </c>
      <c r="E8" s="63"/>
      <c r="F8" s="63"/>
      <c r="G8" s="63"/>
      <c r="I8" s="63"/>
      <c r="J8" s="63"/>
      <c r="K8" s="63"/>
      <c r="M8" s="63"/>
      <c r="N8" s="63">
        <v>9.0884999999999994E-2</v>
      </c>
      <c r="O8" s="63">
        <v>13.476000000000001</v>
      </c>
      <c r="P8" s="63" t="s">
        <v>731</v>
      </c>
      <c r="Q8" s="63"/>
      <c r="R8" s="63"/>
      <c r="S8" s="63"/>
      <c r="U8" s="63"/>
      <c r="V8" s="63"/>
      <c r="AA8" s="71"/>
      <c r="AB8" s="74"/>
      <c r="AC8" s="74"/>
      <c r="AD8" s="74"/>
    </row>
    <row r="9" spans="1:30" x14ac:dyDescent="0.25">
      <c r="A9" s="62" t="s">
        <v>761</v>
      </c>
      <c r="B9" s="63"/>
      <c r="C9" s="63"/>
      <c r="D9" s="63"/>
      <c r="E9" s="63"/>
      <c r="F9" s="63">
        <v>0.100006</v>
      </c>
      <c r="G9" s="63">
        <v>11.973000000000001</v>
      </c>
      <c r="H9" s="63" t="s">
        <v>731</v>
      </c>
      <c r="I9" s="63"/>
      <c r="J9" s="63"/>
      <c r="K9" s="63"/>
      <c r="L9" s="63"/>
      <c r="M9" s="63"/>
      <c r="N9" s="63"/>
      <c r="O9" s="63"/>
      <c r="P9" s="63"/>
      <c r="Q9" s="63"/>
      <c r="R9" s="63">
        <v>0.105147</v>
      </c>
      <c r="S9" s="63">
        <v>13.023</v>
      </c>
      <c r="T9" s="63" t="s">
        <v>731</v>
      </c>
      <c r="U9" s="63"/>
      <c r="V9" s="63"/>
      <c r="AA9" s="71"/>
      <c r="AB9" s="74"/>
      <c r="AC9" s="74"/>
      <c r="AD9" s="74"/>
    </row>
    <row r="10" spans="1:30" x14ac:dyDescent="0.25">
      <c r="A10" s="62" t="s">
        <v>762</v>
      </c>
      <c r="B10" s="63"/>
      <c r="C10" s="63"/>
      <c r="D10" s="63"/>
      <c r="E10" s="63"/>
      <c r="F10" s="63"/>
      <c r="G10" s="63"/>
      <c r="H10" s="63"/>
      <c r="I10" s="63"/>
      <c r="J10" s="63">
        <v>9.3295000000000003E-2</v>
      </c>
      <c r="K10" s="63">
        <v>9.7530000000000001</v>
      </c>
      <c r="L10" s="63" t="s">
        <v>731</v>
      </c>
      <c r="M10" s="63"/>
      <c r="N10" s="63"/>
      <c r="O10" s="63"/>
      <c r="P10" s="63"/>
      <c r="Q10" s="63"/>
      <c r="R10" s="63"/>
      <c r="S10" s="63"/>
      <c r="T10" s="63"/>
      <c r="U10" s="63"/>
      <c r="V10" s="63">
        <v>9.8757999999999999E-2</v>
      </c>
      <c r="W10" s="63">
        <v>10.590999999999999</v>
      </c>
      <c r="X10" s="63" t="s">
        <v>731</v>
      </c>
      <c r="AA10" s="71"/>
      <c r="AB10" s="74"/>
      <c r="AC10" s="74"/>
      <c r="AD10" s="74"/>
    </row>
    <row r="11" spans="1:30" x14ac:dyDescent="0.25">
      <c r="A11" s="62" t="s">
        <v>749</v>
      </c>
      <c r="B11" s="63">
        <v>0.13112499999999999</v>
      </c>
      <c r="C11" s="63">
        <v>13.234</v>
      </c>
      <c r="D11" s="63" t="s">
        <v>731</v>
      </c>
      <c r="E11" s="63"/>
      <c r="F11" s="63">
        <v>0.129112</v>
      </c>
      <c r="G11" s="63">
        <v>12.972</v>
      </c>
      <c r="H11" s="63" t="s">
        <v>731</v>
      </c>
      <c r="I11" s="63"/>
      <c r="J11" s="63">
        <v>0.13152800000000001</v>
      </c>
      <c r="K11" s="63">
        <v>13.026999999999999</v>
      </c>
      <c r="L11" s="63" t="s">
        <v>731</v>
      </c>
      <c r="M11" s="63"/>
      <c r="N11" s="63">
        <v>0.13227800000000001</v>
      </c>
      <c r="O11" s="63">
        <v>13.433</v>
      </c>
      <c r="P11" s="63" t="s">
        <v>731</v>
      </c>
      <c r="Q11" s="63"/>
      <c r="R11" s="63">
        <v>0.12972900000000001</v>
      </c>
      <c r="S11" s="63">
        <v>13.141</v>
      </c>
      <c r="T11" s="63" t="s">
        <v>731</v>
      </c>
      <c r="U11" s="63"/>
      <c r="V11" s="63">
        <v>0.13294800000000001</v>
      </c>
      <c r="W11" s="63">
        <v>13.250999999999999</v>
      </c>
      <c r="X11" s="63" t="s">
        <v>731</v>
      </c>
      <c r="AD11" s="71"/>
    </row>
    <row r="12" spans="1:30" x14ac:dyDescent="0.25">
      <c r="A12" s="62" t="s">
        <v>764</v>
      </c>
      <c r="B12" s="63">
        <v>0.19989299999999999</v>
      </c>
      <c r="C12" s="63">
        <v>4.6050000000000004</v>
      </c>
      <c r="D12" s="63" t="s">
        <v>731</v>
      </c>
      <c r="E12" s="63"/>
      <c r="F12" s="63">
        <v>0.19270300000000001</v>
      </c>
      <c r="G12" s="63">
        <v>4.4180000000000001</v>
      </c>
      <c r="H12" s="63" t="s">
        <v>731</v>
      </c>
      <c r="I12" s="63"/>
      <c r="J12" s="63">
        <v>0.18529000000000001</v>
      </c>
      <c r="K12" s="63">
        <v>4.1959999999999997</v>
      </c>
      <c r="L12" s="63" t="s">
        <v>731</v>
      </c>
      <c r="M12" s="63"/>
      <c r="N12" s="63">
        <v>0.19933100000000001</v>
      </c>
      <c r="O12" s="63">
        <v>4.6120000000000001</v>
      </c>
      <c r="P12" s="63" t="s">
        <v>731</v>
      </c>
      <c r="Q12" s="63"/>
      <c r="R12" s="63">
        <v>0.194331</v>
      </c>
      <c r="S12" s="63">
        <v>4.484</v>
      </c>
      <c r="T12" s="63" t="s">
        <v>731</v>
      </c>
      <c r="U12" s="63"/>
      <c r="V12" s="63">
        <v>0.184082</v>
      </c>
      <c r="W12" s="63">
        <v>4.1870000000000003</v>
      </c>
      <c r="X12" s="63" t="s">
        <v>731</v>
      </c>
    </row>
    <row r="13" spans="1:30" x14ac:dyDescent="0.25">
      <c r="A13" s="62" t="s">
        <v>763</v>
      </c>
      <c r="B13" s="63">
        <v>0.30770700000000001</v>
      </c>
      <c r="C13" s="63">
        <v>3.2269999999999999</v>
      </c>
      <c r="D13" s="63" t="s">
        <v>732</v>
      </c>
      <c r="E13" s="63"/>
      <c r="F13" s="63">
        <v>0.32283899999999999</v>
      </c>
      <c r="G13" s="63">
        <v>3.367</v>
      </c>
      <c r="H13" s="63" t="s">
        <v>732</v>
      </c>
      <c r="I13" s="63"/>
      <c r="J13" s="63">
        <v>0.31403799999999998</v>
      </c>
      <c r="K13" s="63">
        <v>3.234</v>
      </c>
      <c r="L13" s="63" t="s">
        <v>732</v>
      </c>
      <c r="M13" s="63"/>
      <c r="N13" s="63">
        <v>0.31365300000000002</v>
      </c>
      <c r="O13" s="63">
        <v>3.302</v>
      </c>
      <c r="P13" s="63" t="s">
        <v>731</v>
      </c>
      <c r="Q13" s="63"/>
      <c r="R13" s="63">
        <v>0.32911400000000002</v>
      </c>
      <c r="S13" s="63">
        <v>3.4529999999999998</v>
      </c>
      <c r="T13" s="63" t="s">
        <v>731</v>
      </c>
      <c r="U13" s="63"/>
      <c r="V13" s="63">
        <v>0.321131</v>
      </c>
      <c r="W13" s="63">
        <v>3.319</v>
      </c>
      <c r="X13" s="63" t="s">
        <v>731</v>
      </c>
    </row>
    <row r="14" spans="1:30" x14ac:dyDescent="0.25">
      <c r="A14" s="62" t="s">
        <v>765</v>
      </c>
      <c r="B14" s="63">
        <v>0.88761800000000002</v>
      </c>
      <c r="C14" s="63">
        <v>10.173999999999999</v>
      </c>
      <c r="D14" s="63" t="s">
        <v>731</v>
      </c>
      <c r="E14" s="63"/>
      <c r="F14" s="63">
        <v>0.90412899999999996</v>
      </c>
      <c r="G14" s="63">
        <v>10.321</v>
      </c>
      <c r="H14" s="63" t="s">
        <v>731</v>
      </c>
      <c r="I14" s="63"/>
      <c r="J14" s="63">
        <v>0.941334</v>
      </c>
      <c r="K14" s="63">
        <v>10.629</v>
      </c>
      <c r="L14" s="63" t="s">
        <v>731</v>
      </c>
      <c r="M14" s="63"/>
      <c r="N14" s="63">
        <v>0.89654999999999996</v>
      </c>
      <c r="O14" s="63">
        <v>10.313000000000001</v>
      </c>
      <c r="P14" s="63" t="s">
        <v>731</v>
      </c>
      <c r="Q14" s="63"/>
      <c r="R14" s="63">
        <v>0.90923600000000004</v>
      </c>
      <c r="S14" s="63">
        <v>10.436999999999999</v>
      </c>
      <c r="T14" s="63" t="s">
        <v>731</v>
      </c>
      <c r="U14" s="63"/>
      <c r="V14" s="63">
        <v>0.95024299999999995</v>
      </c>
      <c r="W14" s="63">
        <v>10.766</v>
      </c>
      <c r="X14" s="63" t="s">
        <v>731</v>
      </c>
    </row>
    <row r="15" spans="1:30" x14ac:dyDescent="0.25">
      <c r="A15" s="62"/>
      <c r="B15" s="157"/>
      <c r="C15" s="157"/>
      <c r="D15" s="157"/>
      <c r="E15" s="65"/>
      <c r="F15" s="157"/>
      <c r="G15" s="157"/>
      <c r="H15" s="157"/>
      <c r="I15" s="65"/>
      <c r="J15" s="157"/>
      <c r="K15" s="157"/>
      <c r="L15" s="157"/>
      <c r="M15" s="65"/>
      <c r="N15" s="157"/>
      <c r="O15" s="157"/>
      <c r="P15" s="157"/>
      <c r="Q15" s="65"/>
      <c r="R15" s="157"/>
      <c r="S15" s="157"/>
      <c r="T15" s="157"/>
      <c r="U15" s="65"/>
      <c r="V15" s="157"/>
      <c r="W15" s="157"/>
      <c r="X15" s="157"/>
    </row>
    <row r="16" spans="1:30" s="71" customFormat="1" ht="15.75" x14ac:dyDescent="0.25">
      <c r="A16" s="74" t="s">
        <v>562</v>
      </c>
      <c r="B16" s="156">
        <v>0.83660000000000001</v>
      </c>
      <c r="C16" s="156"/>
      <c r="D16" s="156"/>
      <c r="E16" s="75"/>
      <c r="F16" s="156">
        <v>0.83489999999999998</v>
      </c>
      <c r="G16" s="156"/>
      <c r="H16" s="156"/>
      <c r="I16" s="75"/>
      <c r="J16" s="156">
        <v>0.83069999999999999</v>
      </c>
      <c r="K16" s="156"/>
      <c r="L16" s="156"/>
      <c r="M16" s="75"/>
      <c r="N16" s="156">
        <v>0.83779999999999999</v>
      </c>
      <c r="O16" s="156"/>
      <c r="P16" s="156"/>
      <c r="Q16" s="75"/>
      <c r="R16" s="156">
        <v>0.83679999999999999</v>
      </c>
      <c r="S16" s="156"/>
      <c r="T16" s="156"/>
      <c r="U16" s="75"/>
      <c r="V16" s="156">
        <v>0.83179999999999998</v>
      </c>
      <c r="W16" s="156"/>
      <c r="X16" s="156"/>
    </row>
    <row r="17" spans="1:30" x14ac:dyDescent="0.25">
      <c r="A17" s="1" t="s">
        <v>728</v>
      </c>
      <c r="B17" s="156">
        <v>3924.5169999999998</v>
      </c>
      <c r="C17" s="156"/>
      <c r="D17" s="156"/>
      <c r="E17" s="75"/>
      <c r="F17" s="156">
        <v>3942.7820000000002</v>
      </c>
      <c r="G17" s="156"/>
      <c r="H17" s="156"/>
      <c r="I17" s="75"/>
      <c r="J17" s="156">
        <v>3988.239</v>
      </c>
      <c r="K17" s="156"/>
      <c r="L17" s="156"/>
      <c r="M17" s="75"/>
      <c r="N17" s="156">
        <v>3911.7689999999998</v>
      </c>
      <c r="O17" s="156"/>
      <c r="P17" s="156"/>
      <c r="Q17" s="75"/>
      <c r="R17" s="156">
        <v>3922.7629999999999</v>
      </c>
      <c r="S17" s="156"/>
      <c r="T17" s="156"/>
      <c r="U17" s="75"/>
      <c r="V17" s="156">
        <v>3976.2579999999998</v>
      </c>
      <c r="W17" s="156"/>
      <c r="X17" s="156"/>
    </row>
    <row r="18" spans="1:30" x14ac:dyDescent="0.25">
      <c r="A18" s="1" t="s">
        <v>730</v>
      </c>
      <c r="B18" s="161">
        <f>B17-MIN($F$17,$F$17,$J$17,$N$17,$R$17,$V$17)</f>
        <v>12.748000000000047</v>
      </c>
      <c r="C18" s="161"/>
      <c r="D18" s="161"/>
      <c r="E18" s="74"/>
      <c r="F18" s="161">
        <f>F17-MIN($F$17,$F$17,$J$17,$N$17,$R$17,$V$17)</f>
        <v>31.013000000000375</v>
      </c>
      <c r="G18" s="161"/>
      <c r="H18" s="161"/>
      <c r="I18" s="74"/>
      <c r="J18" s="161">
        <f>J17-MIN($F$17,$F$17,$J$17,$N$17,$R$17,$V$17)</f>
        <v>76.470000000000255</v>
      </c>
      <c r="K18" s="161"/>
      <c r="L18" s="161"/>
      <c r="M18" s="74"/>
      <c r="N18" s="161">
        <f>N17-MIN($F$17,$F$17,$J$17,$N$17,$R$17,$V$17)</f>
        <v>0</v>
      </c>
      <c r="O18" s="161"/>
      <c r="P18" s="161"/>
      <c r="Q18" s="74"/>
      <c r="R18" s="161">
        <f>R17-MIN($F$17,$F$17,$J$17,$N$17,$R$17,$V$17)</f>
        <v>10.994000000000142</v>
      </c>
      <c r="S18" s="161"/>
      <c r="T18" s="161"/>
      <c r="U18" s="74"/>
      <c r="V18" s="161">
        <f>V17-MIN($F$17,$F$17,$J$17,$N$17,$R$17,$V$17)</f>
        <v>64.489000000000033</v>
      </c>
      <c r="W18" s="161"/>
      <c r="X18" s="161"/>
    </row>
    <row r="19" spans="1:30" x14ac:dyDescent="0.25">
      <c r="A19" s="66" t="s">
        <v>729</v>
      </c>
      <c r="B19" s="159">
        <f>AD22</f>
        <v>1.6954827384992059E-3</v>
      </c>
      <c r="C19" s="159"/>
      <c r="D19" s="159"/>
      <c r="E19" s="76"/>
      <c r="F19" s="159">
        <f>AD23</f>
        <v>1.8327322272003162E-7</v>
      </c>
      <c r="G19" s="159"/>
      <c r="H19" s="159"/>
      <c r="I19" s="76"/>
      <c r="J19" s="159">
        <f>AD24</f>
        <v>2.4673847984446255E-17</v>
      </c>
      <c r="K19" s="159"/>
      <c r="L19" s="159"/>
      <c r="M19" s="76"/>
      <c r="N19" s="159">
        <f>AD25</f>
        <v>0.99422893969230031</v>
      </c>
      <c r="O19" s="159"/>
      <c r="P19" s="159"/>
      <c r="Q19" s="76"/>
      <c r="R19" s="159">
        <f>AD26</f>
        <v>4.0753942959677178E-3</v>
      </c>
      <c r="S19" s="159"/>
      <c r="T19" s="159"/>
      <c r="U19" s="76"/>
      <c r="V19" s="159">
        <f>AD27</f>
        <v>9.8600241478858154E-15</v>
      </c>
      <c r="W19" s="159"/>
      <c r="X19" s="159"/>
    </row>
    <row r="20" spans="1:30" x14ac:dyDescent="0.25">
      <c r="A20" s="150" t="s">
        <v>750</v>
      </c>
      <c r="B20" s="150"/>
      <c r="C20" s="150"/>
      <c r="D20" s="150"/>
      <c r="E20" s="150"/>
      <c r="F20" s="150"/>
      <c r="G20" s="150"/>
      <c r="H20" s="150"/>
      <c r="I20" s="150"/>
      <c r="J20" s="150"/>
      <c r="K20" s="150"/>
      <c r="L20" s="150"/>
      <c r="M20" s="150"/>
      <c r="N20" s="150"/>
      <c r="O20" s="150"/>
      <c r="P20" s="150"/>
      <c r="Q20" s="150"/>
      <c r="R20" s="150"/>
      <c r="S20" s="150"/>
      <c r="T20" s="150"/>
      <c r="U20" s="150"/>
      <c r="V20" s="150"/>
      <c r="W20" s="150"/>
      <c r="X20" s="150"/>
    </row>
    <row r="21" spans="1:30" x14ac:dyDescent="0.25">
      <c r="AA21" t="s">
        <v>740</v>
      </c>
      <c r="AB21" t="s">
        <v>741</v>
      </c>
      <c r="AC21" t="s">
        <v>742</v>
      </c>
      <c r="AD21" t="s">
        <v>743</v>
      </c>
    </row>
    <row r="22" spans="1:30" x14ac:dyDescent="0.25">
      <c r="A22" t="s">
        <v>768</v>
      </c>
      <c r="Z22" t="s">
        <v>734</v>
      </c>
      <c r="AA22" s="71">
        <f>B17</f>
        <v>3924.5169999999998</v>
      </c>
      <c r="AB22" s="74">
        <f>B18</f>
        <v>12.748000000000047</v>
      </c>
      <c r="AC22" s="74">
        <f>(EXP(-(AB22)/2))</f>
        <v>1.7053242676922417E-3</v>
      </c>
      <c r="AD22" s="74">
        <f>AC22/SUM(AC$22:AC$27)</f>
        <v>1.6954827384992059E-3</v>
      </c>
    </row>
    <row r="23" spans="1:30" x14ac:dyDescent="0.25">
      <c r="Z23" t="s">
        <v>735</v>
      </c>
      <c r="AA23" s="71">
        <f>F17</f>
        <v>3942.7820000000002</v>
      </c>
      <c r="AB23" s="74">
        <f>F18</f>
        <v>31.013000000000375</v>
      </c>
      <c r="AC23" s="74">
        <f>(EXP(-(AB23)/2))</f>
        <v>1.8433704291161758E-7</v>
      </c>
      <c r="AD23" s="74">
        <f t="shared" ref="AD23:AD27" si="0">AC23/SUM(AC$22:AC$27)</f>
        <v>1.8327322272003162E-7</v>
      </c>
    </row>
    <row r="24" spans="1:30" x14ac:dyDescent="0.25">
      <c r="Z24" t="s">
        <v>736</v>
      </c>
      <c r="AA24" s="71">
        <f>J17</f>
        <v>3988.239</v>
      </c>
      <c r="AB24" s="74">
        <f>J18</f>
        <v>76.470000000000255</v>
      </c>
      <c r="AC24" s="74">
        <f t="shared" ref="AC24:AC27" si="1">(EXP(-(AB24)/2))</f>
        <v>2.4817068785065197E-17</v>
      </c>
      <c r="AD24" s="74">
        <f t="shared" si="0"/>
        <v>2.4673847984446255E-17</v>
      </c>
    </row>
    <row r="25" spans="1:30" x14ac:dyDescent="0.25">
      <c r="Z25" t="s">
        <v>737</v>
      </c>
      <c r="AA25" s="71">
        <f>N17</f>
        <v>3911.7689999999998</v>
      </c>
      <c r="AB25" s="74">
        <f>N18</f>
        <v>0</v>
      </c>
      <c r="AC25" s="74">
        <f t="shared" si="1"/>
        <v>1</v>
      </c>
      <c r="AD25" s="74">
        <f t="shared" si="0"/>
        <v>0.99422893969230031</v>
      </c>
    </row>
    <row r="26" spans="1:30" x14ac:dyDescent="0.25">
      <c r="Z26" t="s">
        <v>738</v>
      </c>
      <c r="AA26" s="71">
        <f>R17</f>
        <v>3922.7629999999999</v>
      </c>
      <c r="AB26" s="74">
        <f>R18</f>
        <v>10.994000000000142</v>
      </c>
      <c r="AC26" s="74">
        <f t="shared" si="1"/>
        <v>4.0990501616549142E-3</v>
      </c>
      <c r="AD26" s="74">
        <f t="shared" si="0"/>
        <v>4.0753942959677178E-3</v>
      </c>
    </row>
    <row r="27" spans="1:30" x14ac:dyDescent="0.25">
      <c r="Z27" t="s">
        <v>739</v>
      </c>
      <c r="AA27" s="71">
        <f>V17</f>
        <v>3976.2579999999998</v>
      </c>
      <c r="AB27" s="74">
        <f>V18</f>
        <v>64.489000000000033</v>
      </c>
      <c r="AC27" s="74">
        <f t="shared" si="1"/>
        <v>9.9172572374903434E-15</v>
      </c>
      <c r="AD27" s="74">
        <f t="shared" si="0"/>
        <v>9.8600241478858154E-15</v>
      </c>
    </row>
    <row r="28" spans="1:30" x14ac:dyDescent="0.25">
      <c r="AA28" s="71"/>
      <c r="AB28" s="74"/>
      <c r="AC28" s="74"/>
      <c r="AD28" s="74"/>
    </row>
    <row r="29" spans="1:30" x14ac:dyDescent="0.25">
      <c r="AA29" s="71"/>
      <c r="AB29" s="74"/>
      <c r="AC29" s="74"/>
      <c r="AD29" s="74"/>
    </row>
    <row r="30" spans="1:30" x14ac:dyDescent="0.25">
      <c r="AD30" s="71">
        <f>SUM(AD22:AD29)</f>
        <v>0.99999999999999989</v>
      </c>
    </row>
  </sheetData>
  <mergeCells count="43">
    <mergeCell ref="J18:L18"/>
    <mergeCell ref="R18:T18"/>
    <mergeCell ref="V18:X18"/>
    <mergeCell ref="R2:T2"/>
    <mergeCell ref="V2:X2"/>
    <mergeCell ref="N16:P16"/>
    <mergeCell ref="N18:P18"/>
    <mergeCell ref="N17:P17"/>
    <mergeCell ref="N15:P15"/>
    <mergeCell ref="R15:T15"/>
    <mergeCell ref="V15:X15"/>
    <mergeCell ref="B19:D19"/>
    <mergeCell ref="F19:H19"/>
    <mergeCell ref="J19:L19"/>
    <mergeCell ref="N19:P19"/>
    <mergeCell ref="B2:D2"/>
    <mergeCell ref="B17:D17"/>
    <mergeCell ref="B18:D18"/>
    <mergeCell ref="F17:H17"/>
    <mergeCell ref="B16:D16"/>
    <mergeCell ref="F16:H16"/>
    <mergeCell ref="B15:D15"/>
    <mergeCell ref="F15:H15"/>
    <mergeCell ref="F2:H2"/>
    <mergeCell ref="J2:L2"/>
    <mergeCell ref="N2:P2"/>
    <mergeCell ref="F18:H18"/>
    <mergeCell ref="A20:X20"/>
    <mergeCell ref="J17:L17"/>
    <mergeCell ref="J16:L16"/>
    <mergeCell ref="J15:L15"/>
    <mergeCell ref="B1:D1"/>
    <mergeCell ref="F1:H1"/>
    <mergeCell ref="J1:L1"/>
    <mergeCell ref="N1:P1"/>
    <mergeCell ref="R1:T1"/>
    <mergeCell ref="V1:X1"/>
    <mergeCell ref="R19:T19"/>
    <mergeCell ref="R16:T16"/>
    <mergeCell ref="V19:X19"/>
    <mergeCell ref="V16:X16"/>
    <mergeCell ref="R17:T17"/>
    <mergeCell ref="V17:X17"/>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21"/>
  <sheetViews>
    <sheetView workbookViewId="0">
      <selection activeCell="D26" sqref="D26"/>
    </sheetView>
  </sheetViews>
  <sheetFormatPr defaultRowHeight="15" x14ac:dyDescent="0.25"/>
  <cols>
    <col min="1" max="1" width="21.42578125" customWidth="1"/>
    <col min="2" max="3" width="5.7109375" customWidth="1"/>
    <col min="4" max="4" width="3.7109375" customWidth="1"/>
    <col min="5" max="5" width="1.7109375" customWidth="1"/>
    <col min="6" max="7" width="5.7109375" customWidth="1"/>
    <col min="8" max="8" width="3.7109375" customWidth="1"/>
    <col min="9" max="9" width="1.7109375" customWidth="1"/>
    <col min="10" max="11" width="5.7109375" customWidth="1"/>
    <col min="12" max="12" width="3.7109375" customWidth="1"/>
    <col min="13" max="13" width="1.7109375" customWidth="1"/>
    <col min="14" max="15" width="5.7109375" customWidth="1"/>
    <col min="16" max="16" width="3.7109375" customWidth="1"/>
    <col min="17" max="17" width="1.7109375" customWidth="1"/>
    <col min="18" max="19" width="5.7109375" customWidth="1"/>
    <col min="20" max="20" width="3.7109375" customWidth="1"/>
    <col min="23" max="23" width="9.5703125" bestFit="1" customWidth="1"/>
    <col min="24" max="25" width="9.28515625" bestFit="1" customWidth="1"/>
  </cols>
  <sheetData>
    <row r="1" spans="1:26" x14ac:dyDescent="0.25">
      <c r="A1" s="77"/>
      <c r="B1" s="164" t="s">
        <v>754</v>
      </c>
      <c r="C1" s="164"/>
      <c r="D1" s="164"/>
      <c r="E1" s="164"/>
      <c r="F1" s="164" t="s">
        <v>757</v>
      </c>
      <c r="G1" s="164"/>
      <c r="H1" s="164"/>
      <c r="I1" s="164"/>
      <c r="J1" s="164" t="s">
        <v>758</v>
      </c>
      <c r="K1" s="164"/>
      <c r="L1" s="164"/>
      <c r="M1" s="164"/>
      <c r="N1" s="164" t="s">
        <v>766</v>
      </c>
      <c r="O1" s="164"/>
      <c r="P1" s="164"/>
      <c r="Q1" s="164"/>
      <c r="R1" s="164" t="s">
        <v>767</v>
      </c>
      <c r="S1" s="164"/>
      <c r="T1" s="164"/>
    </row>
    <row r="2" spans="1:26" ht="81" customHeight="1" x14ac:dyDescent="0.25">
      <c r="A2" s="78"/>
      <c r="B2" s="165" t="s">
        <v>770</v>
      </c>
      <c r="C2" s="165"/>
      <c r="D2" s="165"/>
      <c r="E2" s="78"/>
      <c r="F2" s="165" t="s">
        <v>771</v>
      </c>
      <c r="G2" s="165"/>
      <c r="H2" s="165"/>
      <c r="I2" s="78"/>
      <c r="J2" s="165" t="s">
        <v>772</v>
      </c>
      <c r="K2" s="165"/>
      <c r="L2" s="165"/>
      <c r="M2" s="78"/>
      <c r="N2" s="165" t="s">
        <v>774</v>
      </c>
      <c r="O2" s="165"/>
      <c r="P2" s="165"/>
      <c r="Q2" s="78"/>
      <c r="R2" s="165" t="s">
        <v>773</v>
      </c>
      <c r="S2" s="165"/>
      <c r="T2" s="165"/>
    </row>
    <row r="3" spans="1:26" x14ac:dyDescent="0.25">
      <c r="A3" s="59" t="s">
        <v>560</v>
      </c>
      <c r="B3" s="60" t="s">
        <v>507</v>
      </c>
      <c r="C3" s="61" t="s">
        <v>733</v>
      </c>
      <c r="D3" s="61" t="s">
        <v>561</v>
      </c>
      <c r="E3" s="59"/>
      <c r="F3" s="60" t="s">
        <v>507</v>
      </c>
      <c r="G3" s="61" t="s">
        <v>733</v>
      </c>
      <c r="H3" s="61" t="s">
        <v>561</v>
      </c>
      <c r="I3" s="59"/>
      <c r="J3" s="60" t="s">
        <v>507</v>
      </c>
      <c r="K3" s="61" t="s">
        <v>733</v>
      </c>
      <c r="L3" s="61" t="s">
        <v>561</v>
      </c>
      <c r="M3" s="59"/>
      <c r="N3" s="60" t="s">
        <v>507</v>
      </c>
      <c r="O3" s="61" t="s">
        <v>733</v>
      </c>
      <c r="P3" s="61" t="s">
        <v>561</v>
      </c>
      <c r="Q3" s="59"/>
      <c r="R3" s="60" t="s">
        <v>507</v>
      </c>
      <c r="S3" s="61" t="s">
        <v>733</v>
      </c>
      <c r="T3" s="61" t="s">
        <v>561</v>
      </c>
      <c r="W3" t="s">
        <v>740</v>
      </c>
      <c r="X3" t="s">
        <v>741</v>
      </c>
      <c r="Y3" t="s">
        <v>742</v>
      </c>
      <c r="Z3" t="s">
        <v>743</v>
      </c>
    </row>
    <row r="4" spans="1:26" x14ac:dyDescent="0.25">
      <c r="A4" s="62" t="s">
        <v>706</v>
      </c>
      <c r="B4" s="63">
        <v>2.5775329999999999</v>
      </c>
      <c r="C4" s="63">
        <v>14.374000000000001</v>
      </c>
      <c r="D4" s="63" t="s">
        <v>731</v>
      </c>
      <c r="E4" s="63"/>
      <c r="F4" s="63">
        <v>2.368185</v>
      </c>
      <c r="G4" s="63">
        <v>13.534000000000001</v>
      </c>
      <c r="H4" s="63" t="s">
        <v>731</v>
      </c>
      <c r="I4" s="63"/>
      <c r="J4" s="63">
        <v>3.6721219999999999</v>
      </c>
      <c r="K4" s="63">
        <v>38.499000000000002</v>
      </c>
      <c r="L4" s="63" t="s">
        <v>731</v>
      </c>
      <c r="M4" s="63"/>
      <c r="N4" s="62">
        <v>3.6537980000000001</v>
      </c>
      <c r="O4" s="62">
        <v>38.301000000000002</v>
      </c>
      <c r="P4" s="63" t="s">
        <v>731</v>
      </c>
      <c r="Q4" s="63"/>
      <c r="R4" s="63">
        <v>3.773447</v>
      </c>
      <c r="S4" s="63">
        <v>40.957000000000001</v>
      </c>
      <c r="T4" s="63" t="s">
        <v>731</v>
      </c>
      <c r="V4" t="s">
        <v>734</v>
      </c>
      <c r="W4" s="71">
        <f>B15</f>
        <v>3911.7689999999998</v>
      </c>
      <c r="X4" s="74">
        <f t="shared" ref="X4:X8" si="0">W4-MIN(W$4:W$9)</f>
        <v>149.221</v>
      </c>
      <c r="Y4" s="74">
        <f>(EXP(-(X4)/2))</f>
        <v>3.9543176931559959E-33</v>
      </c>
      <c r="Z4" s="74">
        <f t="shared" ref="Z4:Z8" si="1">Y4/SUM(Y$4:Y$9)</f>
        <v>3.1637086117111024E-33</v>
      </c>
    </row>
    <row r="5" spans="1:26" x14ac:dyDescent="0.25">
      <c r="A5" s="62" t="s">
        <v>748</v>
      </c>
      <c r="B5" s="63">
        <v>0.23069600000000001</v>
      </c>
      <c r="C5" s="63">
        <v>15.061999999999999</v>
      </c>
      <c r="D5" s="63" t="s">
        <v>731</v>
      </c>
      <c r="E5" s="63"/>
      <c r="F5" s="63">
        <v>0.33566600000000002</v>
      </c>
      <c r="G5" s="63">
        <v>17.303000000000001</v>
      </c>
      <c r="H5" s="63" t="s">
        <v>731</v>
      </c>
      <c r="I5" s="63"/>
      <c r="J5" s="63">
        <v>0.36646899999999999</v>
      </c>
      <c r="K5" s="63">
        <v>20.141999999999999</v>
      </c>
      <c r="L5" s="63" t="s">
        <v>731</v>
      </c>
      <c r="M5" s="63"/>
      <c r="N5" s="62">
        <v>0.37269400000000003</v>
      </c>
      <c r="O5" s="62">
        <v>20.375</v>
      </c>
      <c r="P5" s="63" t="s">
        <v>731</v>
      </c>
      <c r="Q5" s="63"/>
      <c r="R5" s="63">
        <v>0.36990200000000001</v>
      </c>
      <c r="S5" s="63">
        <v>20.286000000000001</v>
      </c>
      <c r="T5" s="63" t="s">
        <v>731</v>
      </c>
      <c r="V5" t="s">
        <v>735</v>
      </c>
      <c r="W5" s="71">
        <f>F15</f>
        <v>3848.2150000000001</v>
      </c>
      <c r="X5" s="74">
        <f t="shared" si="0"/>
        <v>85.667000000000371</v>
      </c>
      <c r="Y5" s="74">
        <f>(EXP(-(X5)/2))</f>
        <v>2.4983156551897893E-19</v>
      </c>
      <c r="Z5" s="74">
        <f t="shared" si="1"/>
        <v>1.9988132887695107E-19</v>
      </c>
    </row>
    <row r="6" spans="1:26" x14ac:dyDescent="0.25">
      <c r="A6" s="62" t="s">
        <v>727</v>
      </c>
      <c r="B6" s="63">
        <v>1.4289289999999999</v>
      </c>
      <c r="C6" s="63">
        <v>50.896999999999998</v>
      </c>
      <c r="D6" s="63" t="s">
        <v>731</v>
      </c>
      <c r="E6" s="63"/>
      <c r="F6" s="63">
        <v>1.3619840000000001</v>
      </c>
      <c r="G6" s="63">
        <v>48.395000000000003</v>
      </c>
      <c r="H6" s="63" t="s">
        <v>731</v>
      </c>
      <c r="I6" s="63"/>
      <c r="J6" s="63">
        <v>1.139167</v>
      </c>
      <c r="K6" s="63">
        <v>41.465000000000003</v>
      </c>
      <c r="L6" s="63" t="s">
        <v>731</v>
      </c>
      <c r="M6" s="63"/>
      <c r="N6" s="62">
        <v>1.133165</v>
      </c>
      <c r="O6" s="62">
        <v>41.209000000000003</v>
      </c>
      <c r="P6" s="63" t="s">
        <v>731</v>
      </c>
      <c r="Q6" s="63"/>
      <c r="R6" s="63">
        <v>1.1171580000000001</v>
      </c>
      <c r="S6" s="63">
        <v>39.96</v>
      </c>
      <c r="T6" s="63" t="s">
        <v>731</v>
      </c>
      <c r="V6" t="s">
        <v>736</v>
      </c>
      <c r="W6" s="71">
        <f>J15</f>
        <v>3770.2629999999999</v>
      </c>
      <c r="X6" s="74">
        <f t="shared" si="0"/>
        <v>7.7150000000001455</v>
      </c>
      <c r="Y6" s="74">
        <f t="shared" ref="Y6:Y8" si="2">(EXP(-(X6)/2))</f>
        <v>2.1120735414244897E-2</v>
      </c>
      <c r="Z6" s="74">
        <f t="shared" si="1"/>
        <v>1.6897947433856378E-2</v>
      </c>
    </row>
    <row r="7" spans="1:26" x14ac:dyDescent="0.25">
      <c r="A7" s="62" t="s">
        <v>759</v>
      </c>
      <c r="B7" s="63">
        <v>0.14917800000000001</v>
      </c>
      <c r="C7" s="63">
        <v>6.2030000000000003</v>
      </c>
      <c r="D7" s="63" t="s">
        <v>731</v>
      </c>
      <c r="E7" s="63"/>
      <c r="F7" s="63">
        <v>0.21015600000000001</v>
      </c>
      <c r="G7" s="63">
        <v>8.6430000000000007</v>
      </c>
      <c r="H7" s="63" t="s">
        <v>731</v>
      </c>
      <c r="I7" s="63"/>
      <c r="J7" s="63"/>
      <c r="K7" s="63"/>
      <c r="L7" s="63"/>
      <c r="M7" s="63"/>
      <c r="N7" s="62"/>
      <c r="O7" s="27"/>
      <c r="P7" s="63"/>
      <c r="Q7" s="63"/>
      <c r="R7" s="63"/>
      <c r="S7" s="63"/>
      <c r="T7" s="63"/>
      <c r="V7" t="s">
        <v>737</v>
      </c>
      <c r="W7" s="71">
        <f>N15</f>
        <v>3762.5479999999998</v>
      </c>
      <c r="X7" s="74">
        <f t="shared" si="0"/>
        <v>0</v>
      </c>
      <c r="Y7" s="74">
        <f t="shared" si="2"/>
        <v>1</v>
      </c>
      <c r="Z7" s="74">
        <f t="shared" si="1"/>
        <v>0.80006434920156921</v>
      </c>
    </row>
    <row r="8" spans="1:26" x14ac:dyDescent="0.25">
      <c r="A8" s="62" t="s">
        <v>760</v>
      </c>
      <c r="B8" s="63">
        <v>9.0884999999999994E-2</v>
      </c>
      <c r="C8" s="63">
        <v>13.476000000000001</v>
      </c>
      <c r="D8" s="63" t="s">
        <v>731</v>
      </c>
      <c r="E8" s="63"/>
      <c r="F8" s="63">
        <v>5.6869000000000003E-2</v>
      </c>
      <c r="G8" s="63">
        <v>7.6639999999999997</v>
      </c>
      <c r="H8" s="63" t="s">
        <v>731</v>
      </c>
      <c r="I8" s="63"/>
      <c r="J8" s="63">
        <v>5.3004999999999997E-2</v>
      </c>
      <c r="K8" s="63">
        <v>7.7489999999999997</v>
      </c>
      <c r="L8" s="63" t="s">
        <v>731</v>
      </c>
      <c r="M8" s="63"/>
      <c r="N8" s="62">
        <v>5.2512000000000003E-2</v>
      </c>
      <c r="O8" s="62">
        <v>7.6980000000000004</v>
      </c>
      <c r="P8" s="63" t="s">
        <v>731</v>
      </c>
      <c r="Q8" s="63"/>
      <c r="R8" s="63">
        <v>5.4667E-2</v>
      </c>
      <c r="S8" s="63">
        <v>8.0640000000000001</v>
      </c>
      <c r="T8" s="63" t="s">
        <v>731</v>
      </c>
      <c r="V8" t="s">
        <v>738</v>
      </c>
      <c r="W8" s="71">
        <f>R15</f>
        <v>3765.498</v>
      </c>
      <c r="X8" s="74">
        <f t="shared" si="0"/>
        <v>2.9500000000002728</v>
      </c>
      <c r="Y8" s="74">
        <f t="shared" si="2"/>
        <v>0.22877872704519123</v>
      </c>
      <c r="Z8" s="74">
        <f t="shared" si="1"/>
        <v>0.18303770336457437</v>
      </c>
    </row>
    <row r="9" spans="1:26" x14ac:dyDescent="0.25">
      <c r="A9" s="62" t="s">
        <v>749</v>
      </c>
      <c r="B9" s="63">
        <v>0.13227800000000001</v>
      </c>
      <c r="C9" s="63">
        <v>13.433</v>
      </c>
      <c r="D9" s="63" t="s">
        <v>731</v>
      </c>
      <c r="E9" s="63"/>
      <c r="F9" s="63">
        <v>0.14715900000000001</v>
      </c>
      <c r="G9" s="63">
        <v>15.441000000000001</v>
      </c>
      <c r="H9" s="63" t="s">
        <v>731</v>
      </c>
      <c r="I9" s="63"/>
      <c r="J9" s="63">
        <v>0.129301</v>
      </c>
      <c r="K9" s="63">
        <v>14.135999999999999</v>
      </c>
      <c r="L9" s="63" t="s">
        <v>731</v>
      </c>
      <c r="M9" s="63"/>
      <c r="N9" s="62">
        <v>0.128469</v>
      </c>
      <c r="O9" s="62">
        <v>14.068</v>
      </c>
      <c r="P9" s="63" t="s">
        <v>731</v>
      </c>
      <c r="Q9" s="63"/>
      <c r="R9" s="63">
        <v>0.12490999999999999</v>
      </c>
      <c r="S9" s="63">
        <v>13.602</v>
      </c>
      <c r="T9" s="63" t="s">
        <v>731</v>
      </c>
      <c r="W9" s="71"/>
      <c r="X9" s="74"/>
      <c r="Y9" s="74"/>
      <c r="Z9" s="74"/>
    </row>
    <row r="10" spans="1:26" x14ac:dyDescent="0.25">
      <c r="A10" s="62" t="s">
        <v>764</v>
      </c>
      <c r="B10" s="63">
        <v>0.19933100000000001</v>
      </c>
      <c r="C10" s="63">
        <v>4.6120000000000001</v>
      </c>
      <c r="D10" s="63" t="s">
        <v>731</v>
      </c>
      <c r="E10" s="63"/>
      <c r="F10" s="63">
        <v>0.21618299999999999</v>
      </c>
      <c r="G10" s="63">
        <v>5.0869999999999997</v>
      </c>
      <c r="H10" s="63" t="s">
        <v>731</v>
      </c>
      <c r="I10" s="63"/>
      <c r="J10" s="63">
        <v>0.24341399999999999</v>
      </c>
      <c r="K10" s="63">
        <v>5.9320000000000004</v>
      </c>
      <c r="L10" s="63" t="s">
        <v>731</v>
      </c>
      <c r="M10" s="63"/>
      <c r="N10" s="62">
        <v>0.244418</v>
      </c>
      <c r="O10" s="62">
        <v>5.97</v>
      </c>
      <c r="P10" s="63" t="s">
        <v>731</v>
      </c>
      <c r="Q10" s="63"/>
      <c r="R10" s="63">
        <v>0.25129499999999999</v>
      </c>
      <c r="S10" s="63">
        <v>6.1210000000000004</v>
      </c>
      <c r="T10" s="63" t="s">
        <v>731</v>
      </c>
      <c r="Z10" s="71">
        <f>SUM(Z4:Z9)</f>
        <v>1</v>
      </c>
    </row>
    <row r="11" spans="1:26" x14ac:dyDescent="0.25">
      <c r="A11" s="62" t="s">
        <v>763</v>
      </c>
      <c r="B11" s="63">
        <v>0.31365300000000002</v>
      </c>
      <c r="C11" s="63">
        <v>3.302</v>
      </c>
      <c r="D11" s="63" t="s">
        <v>731</v>
      </c>
      <c r="E11" s="63"/>
      <c r="F11" s="63">
        <v>0.30393700000000001</v>
      </c>
      <c r="G11" s="63">
        <v>3.2559999999999998</v>
      </c>
      <c r="H11" s="63" t="s">
        <v>732</v>
      </c>
      <c r="I11" s="63"/>
      <c r="J11" s="63">
        <v>0.29996800000000001</v>
      </c>
      <c r="K11" s="63">
        <v>3.286</v>
      </c>
      <c r="L11" s="63" t="s">
        <v>732</v>
      </c>
      <c r="M11" s="63"/>
      <c r="N11" s="62">
        <v>0.29720299999999999</v>
      </c>
      <c r="O11" s="62">
        <v>3.262</v>
      </c>
      <c r="P11" s="63" t="s">
        <v>732</v>
      </c>
      <c r="Q11" s="63"/>
      <c r="R11" s="63">
        <v>0.32172400000000001</v>
      </c>
      <c r="S11" s="63">
        <v>3.5289999999999999</v>
      </c>
      <c r="T11" s="63" t="s">
        <v>731</v>
      </c>
    </row>
    <row r="12" spans="1:26" x14ac:dyDescent="0.25">
      <c r="A12" s="62" t="s">
        <v>765</v>
      </c>
      <c r="B12" s="63">
        <v>0.89654999999999996</v>
      </c>
      <c r="C12" s="63">
        <v>10.313000000000001</v>
      </c>
      <c r="D12" s="63" t="s">
        <v>731</v>
      </c>
      <c r="E12" s="63"/>
      <c r="F12" s="63">
        <v>0.85729900000000003</v>
      </c>
      <c r="G12" s="63">
        <v>10.034000000000001</v>
      </c>
      <c r="H12" s="63" t="s">
        <v>731</v>
      </c>
      <c r="I12" s="63"/>
      <c r="J12" s="63">
        <v>0.78195899999999996</v>
      </c>
      <c r="K12" s="63">
        <v>9.3740000000000006</v>
      </c>
      <c r="L12" s="63" t="s">
        <v>731</v>
      </c>
      <c r="M12" s="63"/>
      <c r="N12" s="62">
        <v>0.77781199999999995</v>
      </c>
      <c r="O12" s="62">
        <v>9.343</v>
      </c>
      <c r="P12" s="63" t="s">
        <v>731</v>
      </c>
      <c r="Q12" s="63"/>
      <c r="R12" s="63">
        <v>0.75002500000000005</v>
      </c>
      <c r="S12" s="63">
        <v>8.9870000000000001</v>
      </c>
      <c r="T12" s="63" t="s">
        <v>731</v>
      </c>
    </row>
    <row r="13" spans="1:26" x14ac:dyDescent="0.25">
      <c r="A13" s="62"/>
      <c r="B13" s="157"/>
      <c r="C13" s="157"/>
      <c r="D13" s="157"/>
      <c r="E13" s="65"/>
      <c r="F13" s="157"/>
      <c r="G13" s="157"/>
      <c r="H13" s="157"/>
      <c r="I13" s="65"/>
      <c r="J13" s="157"/>
      <c r="K13" s="157"/>
      <c r="L13" s="157"/>
      <c r="M13" s="65"/>
      <c r="N13" s="157"/>
      <c r="O13" s="157"/>
      <c r="P13" s="157"/>
      <c r="Q13" s="65"/>
      <c r="R13" s="157"/>
      <c r="S13" s="157"/>
      <c r="T13" s="157"/>
    </row>
    <row r="14" spans="1:26" s="71" customFormat="1" ht="15.75" x14ac:dyDescent="0.25">
      <c r="A14" s="74" t="s">
        <v>562</v>
      </c>
      <c r="B14" s="156">
        <v>0.83779999999999999</v>
      </c>
      <c r="C14" s="156"/>
      <c r="D14" s="156"/>
      <c r="E14" s="75"/>
      <c r="F14" s="156">
        <v>0.84340000000000004</v>
      </c>
      <c r="G14" s="156"/>
      <c r="H14" s="156"/>
      <c r="I14" s="75"/>
      <c r="J14" s="156">
        <v>0.85</v>
      </c>
      <c r="K14" s="156"/>
      <c r="L14" s="156"/>
      <c r="M14" s="75"/>
      <c r="N14" s="156">
        <v>0.85060000000000002</v>
      </c>
      <c r="O14" s="156"/>
      <c r="P14" s="156"/>
      <c r="Q14" s="75"/>
      <c r="R14" s="156">
        <v>0.85040000000000004</v>
      </c>
      <c r="S14" s="156"/>
      <c r="T14" s="156"/>
    </row>
    <row r="15" spans="1:26" x14ac:dyDescent="0.25">
      <c r="A15" s="1" t="s">
        <v>728</v>
      </c>
      <c r="B15" s="156">
        <v>3911.7689999999998</v>
      </c>
      <c r="C15" s="156"/>
      <c r="D15" s="156"/>
      <c r="E15" s="75"/>
      <c r="F15" s="156">
        <v>3848.2150000000001</v>
      </c>
      <c r="G15" s="156"/>
      <c r="H15" s="156"/>
      <c r="I15" s="75"/>
      <c r="J15" s="156">
        <v>3770.2629999999999</v>
      </c>
      <c r="K15" s="156"/>
      <c r="L15" s="156"/>
      <c r="M15" s="75"/>
      <c r="N15" s="156">
        <v>3762.5479999999998</v>
      </c>
      <c r="O15" s="156"/>
      <c r="P15" s="156"/>
      <c r="Q15" s="75"/>
      <c r="R15" s="156">
        <v>3765.498</v>
      </c>
      <c r="S15" s="156"/>
      <c r="T15" s="156"/>
    </row>
    <row r="16" spans="1:26" x14ac:dyDescent="0.25">
      <c r="A16" s="1" t="s">
        <v>730</v>
      </c>
      <c r="B16" s="161">
        <f>B15-MIN($B$15,$F$15,$J$15,$N$15,$R$15)</f>
        <v>149.221</v>
      </c>
      <c r="C16" s="161"/>
      <c r="D16" s="161"/>
      <c r="E16" s="74"/>
      <c r="F16" s="161">
        <f>F15-MIN($B$15,$F$15,$J$15,$N$15,$R$15)</f>
        <v>85.667000000000371</v>
      </c>
      <c r="G16" s="161"/>
      <c r="H16" s="161"/>
      <c r="I16" s="74"/>
      <c r="J16" s="161">
        <f>J15-MIN($B$15,$F$15,$J$15,$N$15,$R$15)</f>
        <v>7.7150000000001455</v>
      </c>
      <c r="K16" s="161"/>
      <c r="L16" s="161"/>
      <c r="M16" s="74"/>
      <c r="N16" s="161">
        <f>N15-MIN($B$15,$F$15,$J$15,$N$15,$R$15)</f>
        <v>0</v>
      </c>
      <c r="O16" s="161"/>
      <c r="P16" s="161"/>
      <c r="Q16" s="74"/>
      <c r="R16" s="161">
        <f>R15-MIN($B$15,$F$15,$J$15,$N$15,$R$15)</f>
        <v>2.9500000000002728</v>
      </c>
      <c r="S16" s="161"/>
      <c r="T16" s="161"/>
      <c r="V16" t="s">
        <v>744</v>
      </c>
    </row>
    <row r="17" spans="1:22" x14ac:dyDescent="0.25">
      <c r="A17" s="92" t="s">
        <v>729</v>
      </c>
      <c r="B17" s="156">
        <f>Z4</f>
        <v>3.1637086117111024E-33</v>
      </c>
      <c r="C17" s="156"/>
      <c r="D17" s="156"/>
      <c r="E17" s="75"/>
      <c r="F17" s="156">
        <f>Z5</f>
        <v>1.9988132887695107E-19</v>
      </c>
      <c r="G17" s="156"/>
      <c r="H17" s="156"/>
      <c r="I17" s="75"/>
      <c r="J17" s="156">
        <f>Z6</f>
        <v>1.6897947433856378E-2</v>
      </c>
      <c r="K17" s="156"/>
      <c r="L17" s="156"/>
      <c r="M17" s="75"/>
      <c r="N17" s="156">
        <f>Z7</f>
        <v>0.80006434920156921</v>
      </c>
      <c r="O17" s="156"/>
      <c r="P17" s="156"/>
      <c r="Q17" s="75"/>
      <c r="R17" s="156">
        <f>Z8</f>
        <v>0.18303770336457437</v>
      </c>
      <c r="S17" s="156"/>
      <c r="T17" s="156"/>
      <c r="V17" t="s">
        <v>745</v>
      </c>
    </row>
    <row r="18" spans="1:22" x14ac:dyDescent="0.25">
      <c r="A18" s="92" t="s">
        <v>1183</v>
      </c>
      <c r="B18" s="163">
        <v>0.51400000000000001</v>
      </c>
      <c r="C18" s="163"/>
      <c r="D18" s="163"/>
      <c r="E18" s="143"/>
      <c r="F18" s="163">
        <v>0.496</v>
      </c>
      <c r="G18" s="163"/>
      <c r="H18" s="163"/>
      <c r="I18" s="143"/>
      <c r="J18" s="163">
        <v>0.47499999999999998</v>
      </c>
      <c r="K18" s="163"/>
      <c r="L18" s="163"/>
      <c r="M18" s="143"/>
      <c r="N18" s="163">
        <v>0.47299999999999998</v>
      </c>
      <c r="O18" s="163"/>
      <c r="P18" s="163"/>
      <c r="Q18" s="143"/>
      <c r="R18" s="163">
        <v>0.47399999999999998</v>
      </c>
      <c r="S18" s="163"/>
      <c r="T18" s="163"/>
    </row>
    <row r="19" spans="1:22" x14ac:dyDescent="0.25">
      <c r="A19" s="150" t="s">
        <v>750</v>
      </c>
      <c r="B19" s="150"/>
      <c r="C19" s="150"/>
      <c r="D19" s="150"/>
      <c r="E19" s="150"/>
      <c r="F19" s="150"/>
      <c r="G19" s="150"/>
      <c r="H19" s="150"/>
      <c r="I19" s="150"/>
      <c r="J19" s="150"/>
      <c r="K19" s="150"/>
      <c r="L19" s="150"/>
      <c r="M19" s="150"/>
      <c r="N19" s="150"/>
      <c r="O19" s="150"/>
      <c r="P19" s="150"/>
      <c r="Q19" s="150"/>
      <c r="R19" s="150"/>
      <c r="S19" s="150"/>
      <c r="T19" s="150"/>
      <c r="V19" t="s">
        <v>746</v>
      </c>
    </row>
    <row r="20" spans="1:22" x14ac:dyDescent="0.25">
      <c r="V20" t="s">
        <v>747</v>
      </c>
    </row>
    <row r="21" spans="1:22" x14ac:dyDescent="0.25">
      <c r="A21" t="s">
        <v>768</v>
      </c>
    </row>
  </sheetData>
  <mergeCells count="41">
    <mergeCell ref="B2:D2"/>
    <mergeCell ref="N2:P2"/>
    <mergeCell ref="B17:D17"/>
    <mergeCell ref="F17:H17"/>
    <mergeCell ref="J17:L17"/>
    <mergeCell ref="N17:P17"/>
    <mergeCell ref="B15:D15"/>
    <mergeCell ref="F15:H15"/>
    <mergeCell ref="J15:L15"/>
    <mergeCell ref="N15:P15"/>
    <mergeCell ref="B13:D13"/>
    <mergeCell ref="F13:H13"/>
    <mergeCell ref="J13:L13"/>
    <mergeCell ref="N13:P13"/>
    <mergeCell ref="F14:H14"/>
    <mergeCell ref="J14:L14"/>
    <mergeCell ref="R13:T13"/>
    <mergeCell ref="F2:H2"/>
    <mergeCell ref="J2:L2"/>
    <mergeCell ref="R2:T2"/>
    <mergeCell ref="R17:T17"/>
    <mergeCell ref="F16:H16"/>
    <mergeCell ref="J16:L16"/>
    <mergeCell ref="N16:P16"/>
    <mergeCell ref="R16:T16"/>
    <mergeCell ref="R15:T15"/>
    <mergeCell ref="B1:E1"/>
    <mergeCell ref="F1:I1"/>
    <mergeCell ref="J1:M1"/>
    <mergeCell ref="N1:Q1"/>
    <mergeCell ref="R1:T1"/>
    <mergeCell ref="B14:D14"/>
    <mergeCell ref="N14:P14"/>
    <mergeCell ref="R14:T14"/>
    <mergeCell ref="A19:T19"/>
    <mergeCell ref="B16:D16"/>
    <mergeCell ref="B18:D18"/>
    <mergeCell ref="F18:H18"/>
    <mergeCell ref="J18:L18"/>
    <mergeCell ref="N18:P18"/>
    <mergeCell ref="R18:T18"/>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C12"/>
  <sheetViews>
    <sheetView workbookViewId="0">
      <selection activeCell="A16" sqref="A16"/>
    </sheetView>
  </sheetViews>
  <sheetFormatPr defaultRowHeight="15" x14ac:dyDescent="0.25"/>
  <cols>
    <col min="1" max="1" width="26.7109375" bestFit="1" customWidth="1"/>
    <col min="2" max="2" width="10.28515625" bestFit="1" customWidth="1"/>
  </cols>
  <sheetData>
    <row r="1" spans="1:3" x14ac:dyDescent="0.25">
      <c r="A1" s="57" t="s">
        <v>560</v>
      </c>
      <c r="B1" s="57" t="s">
        <v>716</v>
      </c>
      <c r="C1" s="57" t="s">
        <v>717</v>
      </c>
    </row>
    <row r="2" spans="1:3" x14ac:dyDescent="0.25">
      <c r="A2" s="55" t="s">
        <v>706</v>
      </c>
      <c r="B2" s="7">
        <v>3.992</v>
      </c>
      <c r="C2" s="7">
        <v>24.66</v>
      </c>
    </row>
    <row r="3" spans="1:3" x14ac:dyDescent="0.25">
      <c r="A3" s="55" t="s">
        <v>718</v>
      </c>
      <c r="B3" s="7">
        <v>0.22800000000000001</v>
      </c>
      <c r="C3" s="7">
        <v>12.37</v>
      </c>
    </row>
    <row r="4" spans="1:3" x14ac:dyDescent="0.25">
      <c r="A4" s="55" t="s">
        <v>725</v>
      </c>
      <c r="B4" s="7">
        <v>6.8000000000000005E-2</v>
      </c>
      <c r="C4" s="7">
        <v>7.9820000000000002</v>
      </c>
    </row>
    <row r="5" spans="1:3" x14ac:dyDescent="0.25">
      <c r="A5" s="55" t="s">
        <v>719</v>
      </c>
      <c r="B5" s="7">
        <v>1.294</v>
      </c>
      <c r="C5" s="7">
        <v>42.685000000000002</v>
      </c>
    </row>
    <row r="6" spans="1:3" x14ac:dyDescent="0.25">
      <c r="A6" s="55" t="s">
        <v>720</v>
      </c>
      <c r="B6" s="7">
        <v>0.10299999999999999</v>
      </c>
      <c r="C6" s="7">
        <v>3.637</v>
      </c>
    </row>
    <row r="7" spans="1:3" x14ac:dyDescent="0.25">
      <c r="A7" s="55" t="s">
        <v>726</v>
      </c>
      <c r="B7" s="7">
        <v>0.157</v>
      </c>
      <c r="C7" s="7">
        <v>14.018000000000001</v>
      </c>
    </row>
    <row r="8" spans="1:3" x14ac:dyDescent="0.25">
      <c r="A8" s="55" t="s">
        <v>721</v>
      </c>
      <c r="B8" s="7">
        <v>0.76700000000000002</v>
      </c>
      <c r="C8" s="7">
        <v>7.7009999999999996</v>
      </c>
    </row>
    <row r="9" spans="1:3" x14ac:dyDescent="0.25">
      <c r="A9" s="55" t="s">
        <v>722</v>
      </c>
      <c r="B9" s="7">
        <v>0.23799999999999999</v>
      </c>
      <c r="C9" s="7">
        <v>4.9139999999999997</v>
      </c>
    </row>
    <row r="10" spans="1:3" x14ac:dyDescent="0.25">
      <c r="A10" s="55" t="s">
        <v>723</v>
      </c>
      <c r="B10" s="7">
        <v>0.49</v>
      </c>
      <c r="C10" s="7">
        <v>4.1660000000000004</v>
      </c>
    </row>
    <row r="11" spans="1:3" x14ac:dyDescent="0.25">
      <c r="A11" s="55"/>
      <c r="B11" s="7"/>
      <c r="C11" s="7"/>
    </row>
    <row r="12" spans="1:3" x14ac:dyDescent="0.25">
      <c r="A12" s="56" t="s">
        <v>724</v>
      </c>
      <c r="B12" s="73">
        <v>0.82199999999999995</v>
      </c>
      <c r="C12" s="73"/>
    </row>
  </sheetData>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5"/>
  <sheetViews>
    <sheetView workbookViewId="0">
      <selection activeCell="N9" sqref="N9"/>
    </sheetView>
  </sheetViews>
  <sheetFormatPr defaultRowHeight="15" x14ac:dyDescent="0.25"/>
  <cols>
    <col min="1" max="1" width="10.5703125" bestFit="1" customWidth="1"/>
    <col min="2" max="2" width="9" bestFit="1" customWidth="1"/>
    <col min="3" max="3" width="9.85546875" bestFit="1" customWidth="1"/>
    <col min="4" max="4" width="8.7109375" bestFit="1" customWidth="1"/>
    <col min="5" max="5" width="6.85546875" bestFit="1" customWidth="1"/>
    <col min="6" max="6" width="9.28515625" bestFit="1" customWidth="1"/>
    <col min="7" max="7" width="12.7109375" customWidth="1"/>
  </cols>
  <sheetData>
    <row r="1" spans="1:7" x14ac:dyDescent="0.25">
      <c r="A1" s="57" t="s">
        <v>705</v>
      </c>
      <c r="B1" s="57" t="s">
        <v>706</v>
      </c>
      <c r="C1" s="57" t="s">
        <v>707</v>
      </c>
      <c r="D1" s="57" t="s">
        <v>708</v>
      </c>
      <c r="E1" s="57" t="s">
        <v>709</v>
      </c>
      <c r="F1" s="57" t="s">
        <v>710</v>
      </c>
      <c r="G1" s="57" t="s">
        <v>711</v>
      </c>
    </row>
    <row r="2" spans="1:7" x14ac:dyDescent="0.25">
      <c r="A2" s="55" t="s">
        <v>712</v>
      </c>
      <c r="B2" s="71">
        <v>287.32830000000001</v>
      </c>
      <c r="C2" s="71">
        <v>0</v>
      </c>
      <c r="D2" s="71">
        <v>-33.9315</v>
      </c>
      <c r="E2" s="71">
        <v>0</v>
      </c>
      <c r="F2" s="71">
        <v>0.50729999999999997</v>
      </c>
      <c r="G2" s="71">
        <v>0.49590000000000001</v>
      </c>
    </row>
    <row r="3" spans="1:7" x14ac:dyDescent="0.25">
      <c r="A3" s="55" t="s">
        <v>713</v>
      </c>
      <c r="B3" s="71">
        <v>314.48500000000001</v>
      </c>
      <c r="C3" s="71">
        <v>0</v>
      </c>
      <c r="D3" s="71">
        <v>-1.5212000000000001</v>
      </c>
      <c r="E3" s="71">
        <v>0</v>
      </c>
      <c r="F3" s="71">
        <v>0.91259999999999997</v>
      </c>
      <c r="G3" s="71">
        <v>0.91059999999999997</v>
      </c>
    </row>
    <row r="4" spans="1:7" x14ac:dyDescent="0.25">
      <c r="A4" s="55" t="s">
        <v>714</v>
      </c>
      <c r="B4" s="71">
        <v>341.2106</v>
      </c>
      <c r="C4" s="71">
        <v>0</v>
      </c>
      <c r="D4" s="71">
        <v>-0.40660000000000002</v>
      </c>
      <c r="E4" s="71">
        <v>0</v>
      </c>
      <c r="F4" s="71">
        <v>0.90359999999999996</v>
      </c>
      <c r="G4" s="71">
        <v>0.90139999999999998</v>
      </c>
    </row>
    <row r="5" spans="1:7" x14ac:dyDescent="0.25">
      <c r="A5" s="56" t="s">
        <v>715</v>
      </c>
      <c r="B5" s="72">
        <v>-0.2016</v>
      </c>
      <c r="C5" s="72">
        <v>0.49309999999999998</v>
      </c>
      <c r="D5" s="72">
        <v>0.51970000000000005</v>
      </c>
      <c r="E5" s="72">
        <v>0</v>
      </c>
      <c r="F5" s="72">
        <v>0.7631</v>
      </c>
      <c r="G5" s="72">
        <v>0.75749999999999995</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5"/>
  <sheetViews>
    <sheetView workbookViewId="0">
      <selection activeCell="F35" sqref="F35"/>
    </sheetView>
  </sheetViews>
  <sheetFormatPr defaultRowHeight="15" x14ac:dyDescent="0.25"/>
  <cols>
    <col min="1" max="1" width="10.5703125" bestFit="1" customWidth="1"/>
    <col min="2" max="2" width="10" bestFit="1" customWidth="1"/>
    <col min="3" max="3" width="9.85546875" bestFit="1" customWidth="1"/>
    <col min="4" max="4" width="8.7109375" bestFit="1" customWidth="1"/>
    <col min="5" max="5" width="6.85546875" bestFit="1" customWidth="1"/>
    <col min="6" max="6" width="9.28515625" bestFit="1" customWidth="1"/>
    <col min="7" max="7" width="12.7109375" bestFit="1" customWidth="1"/>
  </cols>
  <sheetData>
    <row r="1" spans="1:7" x14ac:dyDescent="0.25">
      <c r="A1" s="57" t="s">
        <v>705</v>
      </c>
      <c r="B1" s="57" t="s">
        <v>706</v>
      </c>
      <c r="C1" s="57" t="s">
        <v>707</v>
      </c>
      <c r="D1" s="57" t="s">
        <v>708</v>
      </c>
      <c r="E1" s="57" t="s">
        <v>709</v>
      </c>
      <c r="F1" s="57" t="s">
        <v>710</v>
      </c>
      <c r="G1" s="57" t="s">
        <v>711</v>
      </c>
    </row>
    <row r="2" spans="1:7" x14ac:dyDescent="0.25">
      <c r="A2" s="55" t="s">
        <v>712</v>
      </c>
      <c r="B2" s="71">
        <v>643.68100000000004</v>
      </c>
      <c r="C2" s="71">
        <v>0</v>
      </c>
      <c r="D2" s="71">
        <v>-38.858400000000003</v>
      </c>
      <c r="E2" s="71">
        <v>0</v>
      </c>
      <c r="F2" s="71">
        <v>0.70209999999999995</v>
      </c>
      <c r="G2" s="71">
        <v>0.68640000000000001</v>
      </c>
    </row>
    <row r="3" spans="1:7" x14ac:dyDescent="0.25">
      <c r="A3" s="55" t="s">
        <v>713</v>
      </c>
      <c r="B3" s="71">
        <v>3540.7885999999999</v>
      </c>
      <c r="C3" s="71">
        <v>0</v>
      </c>
      <c r="D3" s="71">
        <v>-1.7272000000000001</v>
      </c>
      <c r="E3" s="71">
        <v>0</v>
      </c>
      <c r="F3" s="71">
        <v>0.86739999999999995</v>
      </c>
      <c r="G3" s="71">
        <v>0.86040000000000005</v>
      </c>
    </row>
    <row r="4" spans="1:7" x14ac:dyDescent="0.25">
      <c r="A4" s="55" t="s">
        <v>714</v>
      </c>
      <c r="B4" s="71">
        <v>1230.4066</v>
      </c>
      <c r="C4" s="71">
        <v>0</v>
      </c>
      <c r="D4" s="71">
        <v>-0.2432</v>
      </c>
      <c r="E4" s="71">
        <v>0</v>
      </c>
      <c r="F4" s="71">
        <v>0.99070000000000003</v>
      </c>
      <c r="G4" s="71">
        <v>0.99019999999999997</v>
      </c>
    </row>
    <row r="5" spans="1:7" x14ac:dyDescent="0.25">
      <c r="A5" s="56" t="s">
        <v>715</v>
      </c>
      <c r="B5" s="72">
        <v>-1.9903999999999999</v>
      </c>
      <c r="C5" s="72">
        <v>1E-4</v>
      </c>
      <c r="D5" s="72">
        <v>0.35630000000000001</v>
      </c>
      <c r="E5" s="72">
        <v>0</v>
      </c>
      <c r="F5" s="72">
        <v>0.86129999999999995</v>
      </c>
      <c r="G5" s="72">
        <v>0.85399999999999998</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T7"/>
  <sheetViews>
    <sheetView workbookViewId="0">
      <selection activeCell="T10" sqref="T10"/>
    </sheetView>
  </sheetViews>
  <sheetFormatPr defaultRowHeight="15" x14ac:dyDescent="0.25"/>
  <cols>
    <col min="1" max="1" width="36" bestFit="1" customWidth="1"/>
    <col min="2" max="2" width="9.7109375" customWidth="1"/>
    <col min="3" max="3" width="9.85546875" customWidth="1"/>
    <col min="4" max="4" width="9.7109375" customWidth="1"/>
    <col min="5" max="5" width="2.28515625" customWidth="1"/>
    <col min="6" max="6" width="8.28515625" customWidth="1"/>
    <col min="7" max="7" width="2.28515625" customWidth="1"/>
    <col min="8" max="8" width="8.28515625" customWidth="1"/>
    <col min="9" max="9" width="2.28515625" customWidth="1"/>
    <col min="10" max="10" width="9.5703125" customWidth="1"/>
    <col min="11" max="11" width="5.7109375" customWidth="1"/>
    <col min="12" max="12" width="10.5703125" customWidth="1"/>
    <col min="13" max="13" width="5.7109375" customWidth="1"/>
    <col min="14" max="14" width="10.5703125" customWidth="1"/>
    <col min="15" max="15" width="5.7109375" customWidth="1"/>
    <col min="16" max="16" width="2.28515625" customWidth="1"/>
    <col min="17" max="17" width="10.7109375" customWidth="1"/>
    <col min="18" max="18" width="5.5703125" customWidth="1"/>
  </cols>
  <sheetData>
    <row r="1" spans="1:20" ht="30" customHeight="1" x14ac:dyDescent="0.25">
      <c r="A1" s="17"/>
      <c r="B1" s="153" t="s">
        <v>788</v>
      </c>
      <c r="C1" s="153"/>
      <c r="D1" s="153"/>
      <c r="E1" s="17"/>
      <c r="F1" s="90" t="s">
        <v>985</v>
      </c>
      <c r="G1" s="90"/>
      <c r="H1" s="153" t="s">
        <v>784</v>
      </c>
      <c r="I1" s="153"/>
      <c r="J1" s="153"/>
      <c r="K1" s="153"/>
      <c r="L1" s="153"/>
      <c r="M1" s="153"/>
      <c r="N1" s="153"/>
      <c r="O1" s="153"/>
      <c r="P1" s="153"/>
      <c r="Q1" s="153"/>
      <c r="R1" s="153"/>
    </row>
    <row r="2" spans="1:20" ht="30" customHeight="1" x14ac:dyDescent="0.25">
      <c r="B2" s="18"/>
      <c r="C2" s="18"/>
      <c r="D2" s="18"/>
      <c r="F2" s="90"/>
      <c r="G2" s="25"/>
      <c r="H2" s="90"/>
      <c r="I2" s="90"/>
      <c r="J2" s="151" t="s">
        <v>993</v>
      </c>
      <c r="K2" s="151"/>
      <c r="L2" s="151"/>
      <c r="M2" s="151"/>
      <c r="N2" s="151"/>
      <c r="O2" s="151"/>
      <c r="P2" s="17"/>
      <c r="Q2" s="166" t="s">
        <v>994</v>
      </c>
      <c r="R2" s="166"/>
    </row>
    <row r="3" spans="1:20" ht="75" x14ac:dyDescent="0.25">
      <c r="A3" s="16" t="s">
        <v>275</v>
      </c>
      <c r="B3" s="45" t="s">
        <v>783</v>
      </c>
      <c r="C3" s="45" t="s">
        <v>979</v>
      </c>
      <c r="D3" s="45" t="s">
        <v>980</v>
      </c>
      <c r="E3" s="45"/>
      <c r="F3" s="26" t="s">
        <v>797</v>
      </c>
      <c r="G3" s="26"/>
      <c r="H3" s="26" t="s">
        <v>991</v>
      </c>
      <c r="I3" s="26"/>
      <c r="J3" s="45" t="s">
        <v>791</v>
      </c>
      <c r="K3" s="45" t="s">
        <v>1001</v>
      </c>
      <c r="L3" s="45" t="s">
        <v>981</v>
      </c>
      <c r="M3" s="45" t="s">
        <v>1001</v>
      </c>
      <c r="N3" s="45" t="s">
        <v>982</v>
      </c>
      <c r="O3" s="24" t="s">
        <v>1001</v>
      </c>
      <c r="Q3" s="45" t="s">
        <v>982</v>
      </c>
      <c r="R3" s="44" t="s">
        <v>1001</v>
      </c>
    </row>
    <row r="4" spans="1:20" x14ac:dyDescent="0.25">
      <c r="A4" t="s">
        <v>986</v>
      </c>
      <c r="B4">
        <v>1249</v>
      </c>
      <c r="C4">
        <v>859</v>
      </c>
      <c r="D4">
        <v>856</v>
      </c>
      <c r="F4" s="21">
        <v>15276</v>
      </c>
      <c r="G4" s="21"/>
      <c r="H4" s="21" t="s">
        <v>992</v>
      </c>
      <c r="I4" s="21"/>
      <c r="J4" s="21">
        <v>24453.26</v>
      </c>
      <c r="K4" s="21">
        <f>(J4-F4)/F4*100</f>
        <v>60.07632888190625</v>
      </c>
      <c r="L4" s="21">
        <v>25090.61</v>
      </c>
      <c r="M4" s="21">
        <f>(L4-F4)/F4*100</f>
        <v>64.248559832416859</v>
      </c>
      <c r="N4" s="21">
        <v>25090.240000000002</v>
      </c>
      <c r="O4" s="21">
        <f>(N4-F4)/F4*100</f>
        <v>64.246137732390679</v>
      </c>
      <c r="Q4" s="21">
        <f>(14.3/100*N4)+N4</f>
        <v>28678.144320000003</v>
      </c>
      <c r="R4" s="17">
        <f>(Q4-F4)/F4*100</f>
        <v>87.733335428122558</v>
      </c>
      <c r="T4" s="27">
        <f>N4-L4</f>
        <v>-0.36999999999898137</v>
      </c>
    </row>
    <row r="5" spans="1:20" x14ac:dyDescent="0.25">
      <c r="A5" t="s">
        <v>987</v>
      </c>
      <c r="B5">
        <v>3864</v>
      </c>
      <c r="C5">
        <v>1183</v>
      </c>
      <c r="D5">
        <v>1180</v>
      </c>
      <c r="F5" s="21">
        <v>74206</v>
      </c>
      <c r="G5" s="21"/>
      <c r="H5" s="21" t="s">
        <v>31</v>
      </c>
      <c r="I5" s="21"/>
      <c r="J5" s="21">
        <v>73014.64</v>
      </c>
      <c r="K5" s="21">
        <f t="shared" ref="K5:K6" si="0">(J5-F5)/F5*100</f>
        <v>-1.6054766460933085</v>
      </c>
      <c r="L5" s="21">
        <v>75467.19</v>
      </c>
      <c r="M5" s="21">
        <f t="shared" ref="M5:M6" si="1">(L5-F5)/F5*100</f>
        <v>1.6995795488235483</v>
      </c>
      <c r="N5" s="21">
        <v>75328.960000000006</v>
      </c>
      <c r="O5" s="21">
        <f>(N5-F5)/F5*100</f>
        <v>1.5133008112551634</v>
      </c>
      <c r="Q5" s="21">
        <f>(10.48/100*N5)+N5</f>
        <v>83223.435008</v>
      </c>
      <c r="R5">
        <f t="shared" ref="R5:R6" si="2">(Q5-F5)/F5*100</f>
        <v>12.151894736274697</v>
      </c>
      <c r="T5" s="27">
        <f t="shared" ref="T5:T6" si="3">N5-L5</f>
        <v>-138.22999999999593</v>
      </c>
    </row>
    <row r="6" spans="1:20" x14ac:dyDescent="0.25">
      <c r="A6" s="16" t="s">
        <v>988</v>
      </c>
      <c r="B6" s="16">
        <v>1992</v>
      </c>
      <c r="C6" s="16">
        <v>1429</v>
      </c>
      <c r="D6" s="16">
        <v>1416</v>
      </c>
      <c r="E6" s="16"/>
      <c r="F6" s="83">
        <v>19946</v>
      </c>
      <c r="G6" s="83"/>
      <c r="H6" s="83" t="s">
        <v>31</v>
      </c>
      <c r="I6" s="83"/>
      <c r="J6" s="83">
        <v>14344.66</v>
      </c>
      <c r="K6" s="83">
        <f t="shared" si="0"/>
        <v>-28.0825228115913</v>
      </c>
      <c r="L6" s="83">
        <v>16316.57</v>
      </c>
      <c r="M6" s="83">
        <f t="shared" si="1"/>
        <v>-18.196279955880879</v>
      </c>
      <c r="N6" s="83">
        <v>16387.080000000002</v>
      </c>
      <c r="O6" s="83">
        <f>(N6-F6)/F6*100</f>
        <v>-17.84277549383334</v>
      </c>
      <c r="P6" s="16"/>
      <c r="Q6" s="83">
        <f>(10.48/100*N6)+N6</f>
        <v>18104.445984000002</v>
      </c>
      <c r="R6" s="16">
        <f t="shared" si="2"/>
        <v>-9.2326983655870762</v>
      </c>
      <c r="T6" s="27">
        <f t="shared" si="3"/>
        <v>70.510000000002037</v>
      </c>
    </row>
    <row r="7" spans="1:20" x14ac:dyDescent="0.25">
      <c r="A7" s="152" t="s">
        <v>997</v>
      </c>
      <c r="B7" s="152"/>
      <c r="C7" s="152"/>
      <c r="D7" s="152"/>
      <c r="E7" s="152"/>
      <c r="F7" s="152"/>
      <c r="G7" s="152"/>
      <c r="H7" s="152"/>
      <c r="I7" s="152"/>
      <c r="J7" s="152"/>
      <c r="K7" s="152"/>
      <c r="L7" s="152"/>
      <c r="M7" s="152"/>
      <c r="N7" s="152"/>
      <c r="O7" s="152"/>
      <c r="P7" s="152"/>
      <c r="Q7" s="152"/>
      <c r="R7" s="152"/>
    </row>
  </sheetData>
  <mergeCells count="5">
    <mergeCell ref="B1:D1"/>
    <mergeCell ref="A7:R7"/>
    <mergeCell ref="J2:O2"/>
    <mergeCell ref="Q2:R2"/>
    <mergeCell ref="H1:R1"/>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4"/>
  <sheetViews>
    <sheetView workbookViewId="0">
      <selection activeCell="D27" sqref="D27"/>
    </sheetView>
  </sheetViews>
  <sheetFormatPr defaultRowHeight="15" x14ac:dyDescent="0.25"/>
  <cols>
    <col min="1" max="1" width="19.28515625" bestFit="1" customWidth="1"/>
    <col min="5" max="5" width="10.7109375" customWidth="1"/>
  </cols>
  <sheetData>
    <row r="1" spans="1:6" ht="42" customHeight="1" x14ac:dyDescent="0.25">
      <c r="A1" s="15" t="s">
        <v>275</v>
      </c>
      <c r="B1" s="24" t="s">
        <v>789</v>
      </c>
      <c r="C1" s="24" t="s">
        <v>790</v>
      </c>
      <c r="D1" s="24" t="s">
        <v>726</v>
      </c>
      <c r="E1" s="24" t="s">
        <v>989</v>
      </c>
      <c r="F1" s="24" t="s">
        <v>990</v>
      </c>
    </row>
    <row r="2" spans="1:6" x14ac:dyDescent="0.25">
      <c r="A2" t="s">
        <v>794</v>
      </c>
      <c r="B2">
        <v>924</v>
      </c>
      <c r="C2">
        <v>24</v>
      </c>
      <c r="D2">
        <v>0</v>
      </c>
      <c r="E2" s="27">
        <v>19.651</v>
      </c>
      <c r="F2">
        <v>0</v>
      </c>
    </row>
    <row r="3" spans="1:6" x14ac:dyDescent="0.25">
      <c r="A3" t="s">
        <v>795</v>
      </c>
      <c r="B3">
        <v>0</v>
      </c>
      <c r="C3">
        <v>56</v>
      </c>
      <c r="D3">
        <v>18</v>
      </c>
      <c r="E3" s="27">
        <v>1.9650000000000001</v>
      </c>
      <c r="F3">
        <v>0</v>
      </c>
    </row>
    <row r="4" spans="1:6" x14ac:dyDescent="0.25">
      <c r="A4" s="16" t="s">
        <v>796</v>
      </c>
      <c r="B4" s="16">
        <v>876</v>
      </c>
      <c r="C4" s="16">
        <v>14</v>
      </c>
      <c r="D4" s="16">
        <v>0</v>
      </c>
      <c r="E4" s="99">
        <v>24.594999999999999</v>
      </c>
      <c r="F4" s="16">
        <v>0</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Y13"/>
  <sheetViews>
    <sheetView zoomScaleNormal="100" workbookViewId="0">
      <selection activeCell="X4" sqref="X4"/>
    </sheetView>
  </sheetViews>
  <sheetFormatPr defaultRowHeight="15" x14ac:dyDescent="0.25"/>
  <cols>
    <col min="1" max="1" width="13.28515625" bestFit="1" customWidth="1"/>
    <col min="2" max="2" width="8.42578125" customWidth="1"/>
    <col min="3" max="4" width="7.7109375" customWidth="1"/>
    <col min="5" max="5" width="1.7109375" customWidth="1"/>
    <col min="6" max="6" width="8.85546875" customWidth="1"/>
    <col min="7" max="7" width="8.5703125" customWidth="1"/>
    <col min="8" max="8" width="1.7109375" customWidth="1"/>
    <col min="9" max="9" width="10" customWidth="1"/>
    <col min="10" max="10" width="5.7109375" customWidth="1"/>
    <col min="11" max="11" width="10.140625" customWidth="1"/>
    <col min="12" max="12" width="5.7109375" customWidth="1"/>
    <col min="13" max="13" width="11.42578125" customWidth="1"/>
    <col min="14" max="14" width="5.7109375" customWidth="1"/>
    <col min="15" max="15" width="11.42578125" customWidth="1"/>
    <col min="16" max="16" width="5.5703125" customWidth="1"/>
    <col min="18" max="18" width="13.140625" bestFit="1" customWidth="1"/>
    <col min="19" max="22" width="11" customWidth="1"/>
  </cols>
  <sheetData>
    <row r="1" spans="1:25" s="81" customFormat="1" ht="30" customHeight="1" x14ac:dyDescent="0.25">
      <c r="A1" s="82"/>
      <c r="B1" s="166" t="s">
        <v>788</v>
      </c>
      <c r="C1" s="166"/>
      <c r="D1" s="166"/>
      <c r="E1" s="82"/>
      <c r="F1" s="166" t="s">
        <v>985</v>
      </c>
      <c r="G1" s="166"/>
      <c r="H1" s="82"/>
      <c r="I1" s="166" t="s">
        <v>784</v>
      </c>
      <c r="J1" s="166"/>
      <c r="K1" s="166"/>
      <c r="L1" s="166"/>
      <c r="M1" s="166"/>
      <c r="N1" s="166"/>
      <c r="O1" s="166"/>
      <c r="P1" s="166"/>
    </row>
    <row r="2" spans="1:25" s="81" customFormat="1" ht="14.25" customHeight="1" x14ac:dyDescent="0.25">
      <c r="K2" s="166" t="s">
        <v>785</v>
      </c>
      <c r="L2" s="166"/>
      <c r="M2" s="166"/>
      <c r="N2" s="166"/>
      <c r="O2" s="166"/>
      <c r="P2" s="166"/>
      <c r="R2" s="102"/>
      <c r="S2" s="102"/>
      <c r="T2" s="102"/>
      <c r="U2" s="102"/>
      <c r="V2" s="102"/>
      <c r="W2" s="102"/>
    </row>
    <row r="3" spans="1:25" s="25" customFormat="1" ht="59.25" customHeight="1" x14ac:dyDescent="0.25">
      <c r="A3" s="45" t="s">
        <v>275</v>
      </c>
      <c r="B3" s="45" t="s">
        <v>783</v>
      </c>
      <c r="C3" s="45" t="s">
        <v>979</v>
      </c>
      <c r="D3" s="45" t="s">
        <v>980</v>
      </c>
      <c r="E3" s="45"/>
      <c r="F3" s="45" t="s">
        <v>787</v>
      </c>
      <c r="G3" s="45" t="s">
        <v>1186</v>
      </c>
      <c r="H3" s="45"/>
      <c r="I3" s="45" t="s">
        <v>984</v>
      </c>
      <c r="J3" s="45" t="s">
        <v>983</v>
      </c>
      <c r="K3" s="45" t="s">
        <v>791</v>
      </c>
      <c r="L3" s="45" t="s">
        <v>983</v>
      </c>
      <c r="M3" s="45" t="s">
        <v>981</v>
      </c>
      <c r="N3" s="45" t="s">
        <v>983</v>
      </c>
      <c r="O3" s="45" t="s">
        <v>982</v>
      </c>
      <c r="P3" s="45" t="s">
        <v>983</v>
      </c>
      <c r="R3" s="114" t="s">
        <v>275</v>
      </c>
      <c r="S3" s="144" t="s">
        <v>1011</v>
      </c>
      <c r="T3" s="115" t="s">
        <v>1012</v>
      </c>
      <c r="U3" s="115" t="s">
        <v>1013</v>
      </c>
      <c r="V3" s="144" t="s">
        <v>1014</v>
      </c>
      <c r="W3" s="103"/>
      <c r="X3" s="25" t="s">
        <v>1015</v>
      </c>
    </row>
    <row r="4" spans="1:25" x14ac:dyDescent="0.25">
      <c r="A4" s="55" t="s">
        <v>775</v>
      </c>
      <c r="B4" s="21">
        <v>2476</v>
      </c>
      <c r="C4" s="21">
        <v>2426</v>
      </c>
      <c r="D4" s="21">
        <v>2420</v>
      </c>
      <c r="E4" s="21"/>
      <c r="F4">
        <v>337864</v>
      </c>
      <c r="G4">
        <v>474000</v>
      </c>
      <c r="H4" s="21"/>
      <c r="I4" s="21">
        <v>43242</v>
      </c>
      <c r="J4" s="21">
        <f>(I4-G4)/G4*100</f>
        <v>-90.877215189873411</v>
      </c>
      <c r="K4" s="21">
        <v>806145.65126547904</v>
      </c>
      <c r="L4" s="21">
        <f>(K4-G4)/G4*100</f>
        <v>70.07292220790697</v>
      </c>
      <c r="M4" s="21">
        <v>520157.16</v>
      </c>
      <c r="N4" s="21">
        <f>(M4-G4)/G4*100</f>
        <v>9.7377974683544259</v>
      </c>
      <c r="O4" s="21">
        <v>515918.95</v>
      </c>
      <c r="P4" s="21">
        <f>(O4-G4)/G4*100</f>
        <v>8.8436603375527447</v>
      </c>
      <c r="R4" s="108" t="s">
        <v>775</v>
      </c>
      <c r="S4" s="109">
        <f>N4</f>
        <v>9.7377974683544259</v>
      </c>
      <c r="T4" s="110">
        <f t="shared" ref="T4:T10" si="0">O4-M4</f>
        <v>-4238.2099999999627</v>
      </c>
      <c r="U4" s="109">
        <f>(O4-M4)/M4*100</f>
        <v>-0.81479412875907797</v>
      </c>
      <c r="V4" s="109">
        <f>P4</f>
        <v>8.8436603375527447</v>
      </c>
      <c r="W4" s="107"/>
      <c r="X4">
        <f>(O4-K4)/K4*100</f>
        <v>-36.001769755860394</v>
      </c>
      <c r="Y4" s="21">
        <f>O4-K4</f>
        <v>-290226.70126547903</v>
      </c>
    </row>
    <row r="5" spans="1:25" x14ac:dyDescent="0.25">
      <c r="A5" s="55" t="s">
        <v>776</v>
      </c>
      <c r="B5" s="21">
        <v>4737</v>
      </c>
      <c r="C5" s="21">
        <v>4520</v>
      </c>
      <c r="D5" s="21">
        <v>4527</v>
      </c>
      <c r="E5" s="21"/>
      <c r="F5">
        <v>201666</v>
      </c>
      <c r="G5">
        <v>342000</v>
      </c>
      <c r="H5" s="21"/>
      <c r="I5" s="21">
        <v>46862</v>
      </c>
      <c r="J5" s="21">
        <f t="shared" ref="J5:J12" si="1">(I5-G5)/G5*100</f>
        <v>-86.297660818713453</v>
      </c>
      <c r="K5" s="21">
        <v>200381.22953401401</v>
      </c>
      <c r="L5" s="21">
        <f t="shared" ref="L5:L12" si="2">(K5-G5)/G5*100</f>
        <v>-41.408997212276603</v>
      </c>
      <c r="M5" s="21">
        <v>157217.17000000001</v>
      </c>
      <c r="N5" s="21">
        <f t="shared" ref="N5:N12" si="3">(M5-G5)/G5*100</f>
        <v>-54.030067251461986</v>
      </c>
      <c r="O5" s="21">
        <v>158062.09</v>
      </c>
      <c r="P5" s="21">
        <f t="shared" ref="P5:P12" si="4">(O5-G5)/G5*100</f>
        <v>-53.783014619883041</v>
      </c>
      <c r="R5" s="104" t="s">
        <v>776</v>
      </c>
      <c r="S5" s="105">
        <f t="shared" ref="S5:S10" si="5">N5</f>
        <v>-54.030067251461986</v>
      </c>
      <c r="T5" s="106">
        <f t="shared" si="0"/>
        <v>844.9199999999837</v>
      </c>
      <c r="U5" s="105">
        <f t="shared" ref="U5:U10" si="6">(O5-M5)/M5*100</f>
        <v>0.53742221667008994</v>
      </c>
      <c r="V5" s="105">
        <f t="shared" ref="V5:V10" si="7">P5</f>
        <v>-53.783014619883041</v>
      </c>
      <c r="W5" s="107"/>
      <c r="X5">
        <f t="shared" ref="X5:X10" si="8">(O5-K5)/K5*100</f>
        <v>-21.119313237286274</v>
      </c>
      <c r="Y5" s="21">
        <f t="shared" ref="Y5:Y10" si="9">O5-K5</f>
        <v>-42319.139534014015</v>
      </c>
    </row>
    <row r="6" spans="1:25" x14ac:dyDescent="0.25">
      <c r="A6" s="55" t="s">
        <v>777</v>
      </c>
      <c r="B6" s="21">
        <v>700</v>
      </c>
      <c r="C6" s="21">
        <v>697</v>
      </c>
      <c r="D6" s="21">
        <v>699</v>
      </c>
      <c r="E6" s="21"/>
      <c r="F6">
        <v>48282</v>
      </c>
      <c r="G6">
        <v>66000</v>
      </c>
      <c r="H6" s="21"/>
      <c r="I6" s="21">
        <v>11686</v>
      </c>
      <c r="J6" s="21">
        <f t="shared" si="1"/>
        <v>-82.293939393939397</v>
      </c>
      <c r="K6" s="21">
        <v>96263.137714149198</v>
      </c>
      <c r="L6" s="21">
        <f t="shared" si="2"/>
        <v>45.853238960832115</v>
      </c>
      <c r="M6" s="21">
        <v>77841.02</v>
      </c>
      <c r="N6" s="21">
        <f t="shared" si="3"/>
        <v>17.940939393939402</v>
      </c>
      <c r="O6" s="21">
        <v>77351.149999999994</v>
      </c>
      <c r="P6" s="21">
        <f t="shared" si="4"/>
        <v>17.198712121212111</v>
      </c>
      <c r="R6" s="104" t="s">
        <v>777</v>
      </c>
      <c r="S6" s="105">
        <f t="shared" si="5"/>
        <v>17.940939393939402</v>
      </c>
      <c r="T6" s="106">
        <f t="shared" si="0"/>
        <v>-489.8700000000099</v>
      </c>
      <c r="U6" s="105">
        <f t="shared" si="6"/>
        <v>-0.62932114712783804</v>
      </c>
      <c r="V6" s="105">
        <f t="shared" si="7"/>
        <v>17.198712121212111</v>
      </c>
      <c r="W6" s="107"/>
      <c r="X6">
        <f t="shared" si="8"/>
        <v>-19.646136790500059</v>
      </c>
      <c r="Y6" s="21">
        <f t="shared" si="9"/>
        <v>-18911.987714149203</v>
      </c>
    </row>
    <row r="7" spans="1:25" x14ac:dyDescent="0.25">
      <c r="A7" s="55" t="s">
        <v>778</v>
      </c>
      <c r="B7" s="21">
        <v>3189</v>
      </c>
      <c r="C7" s="21">
        <v>2856</v>
      </c>
      <c r="D7" s="21">
        <v>2874</v>
      </c>
      <c r="E7" s="21"/>
      <c r="F7">
        <v>74891</v>
      </c>
      <c r="G7">
        <v>93000</v>
      </c>
      <c r="H7" s="21"/>
      <c r="I7" s="21">
        <v>180038</v>
      </c>
      <c r="J7" s="21">
        <f t="shared" si="1"/>
        <v>93.589247311827961</v>
      </c>
      <c r="K7" s="21">
        <v>254488.90111469501</v>
      </c>
      <c r="L7" s="21">
        <f t="shared" si="2"/>
        <v>173.64397969322042</v>
      </c>
      <c r="M7" s="21">
        <v>226058.48</v>
      </c>
      <c r="N7" s="21">
        <f t="shared" si="3"/>
        <v>143.07363440860217</v>
      </c>
      <c r="O7" s="21">
        <v>226255.84</v>
      </c>
      <c r="P7" s="21">
        <f t="shared" si="4"/>
        <v>143.28584946236558</v>
      </c>
      <c r="R7" s="104" t="s">
        <v>778</v>
      </c>
      <c r="S7" s="105">
        <f t="shared" si="5"/>
        <v>143.07363440860217</v>
      </c>
      <c r="T7" s="106">
        <f t="shared" si="0"/>
        <v>197.35999999998603</v>
      </c>
      <c r="U7" s="105">
        <f t="shared" si="6"/>
        <v>8.7304842534545055E-2</v>
      </c>
      <c r="V7" s="105">
        <f t="shared" si="7"/>
        <v>143.28584946236558</v>
      </c>
      <c r="W7" s="107"/>
      <c r="X7">
        <f t="shared" si="8"/>
        <v>-11.09402452956906</v>
      </c>
      <c r="Y7" s="21">
        <f t="shared" si="9"/>
        <v>-28233.06111469501</v>
      </c>
    </row>
    <row r="8" spans="1:25" x14ac:dyDescent="0.25">
      <c r="A8" s="55" t="s">
        <v>1002</v>
      </c>
      <c r="B8" s="21">
        <v>3538</v>
      </c>
      <c r="C8" s="21">
        <v>2612</v>
      </c>
      <c r="D8" s="21">
        <v>2604</v>
      </c>
      <c r="E8" s="21"/>
      <c r="F8">
        <v>96735</v>
      </c>
      <c r="G8">
        <v>137000</v>
      </c>
      <c r="H8" s="21"/>
      <c r="I8" s="21">
        <v>105836</v>
      </c>
      <c r="J8" s="21">
        <f t="shared" si="1"/>
        <v>-22.747445255474453</v>
      </c>
      <c r="K8" s="21">
        <v>239277.13770265901</v>
      </c>
      <c r="L8" s="21">
        <f t="shared" si="2"/>
        <v>74.65484503843723</v>
      </c>
      <c r="M8" s="21">
        <v>209621.18</v>
      </c>
      <c r="N8" s="21">
        <f t="shared" si="3"/>
        <v>53.008160583941603</v>
      </c>
      <c r="O8" s="21">
        <v>209018.56</v>
      </c>
      <c r="P8" s="21">
        <f t="shared" si="4"/>
        <v>52.568291970802917</v>
      </c>
      <c r="R8" s="104" t="s">
        <v>1002</v>
      </c>
      <c r="S8" s="105">
        <f t="shared" si="5"/>
        <v>53.008160583941603</v>
      </c>
      <c r="T8" s="106">
        <f t="shared" si="0"/>
        <v>-602.61999999999534</v>
      </c>
      <c r="U8" s="105">
        <f t="shared" si="6"/>
        <v>-0.28748049219072008</v>
      </c>
      <c r="V8" s="105">
        <f t="shared" si="7"/>
        <v>52.568291970802917</v>
      </c>
      <c r="W8" s="107"/>
      <c r="X8">
        <f t="shared" si="8"/>
        <v>-12.645829013660403</v>
      </c>
      <c r="Y8" s="21">
        <f t="shared" si="9"/>
        <v>-30258.577702659008</v>
      </c>
    </row>
    <row r="9" spans="1:25" x14ac:dyDescent="0.25">
      <c r="A9" s="55" t="s">
        <v>779</v>
      </c>
      <c r="B9" s="21">
        <v>5230</v>
      </c>
      <c r="C9" s="21">
        <v>2873</v>
      </c>
      <c r="D9" s="21">
        <v>2830</v>
      </c>
      <c r="E9" s="21"/>
      <c r="F9">
        <v>133121</v>
      </c>
      <c r="G9">
        <v>228000</v>
      </c>
      <c r="H9" s="21"/>
      <c r="I9" s="21">
        <v>261050</v>
      </c>
      <c r="J9" s="21">
        <f t="shared" si="1"/>
        <v>14.495614035087719</v>
      </c>
      <c r="K9" s="21">
        <v>312784.08206363203</v>
      </c>
      <c r="L9" s="21">
        <f t="shared" si="2"/>
        <v>37.186000905101771</v>
      </c>
      <c r="M9" s="21">
        <v>250756.72</v>
      </c>
      <c r="N9" s="21">
        <f t="shared" si="3"/>
        <v>9.9810175438596502</v>
      </c>
      <c r="O9" s="21">
        <v>248871.65</v>
      </c>
      <c r="P9" s="21">
        <f t="shared" si="4"/>
        <v>9.154232456140349</v>
      </c>
      <c r="R9" s="104" t="s">
        <v>779</v>
      </c>
      <c r="S9" s="105">
        <f t="shared" si="5"/>
        <v>9.9810175438596502</v>
      </c>
      <c r="T9" s="106">
        <f t="shared" si="0"/>
        <v>-1885.070000000007</v>
      </c>
      <c r="U9" s="105">
        <f t="shared" si="6"/>
        <v>-0.75175253528599628</v>
      </c>
      <c r="V9" s="105">
        <f t="shared" si="7"/>
        <v>9.154232456140349</v>
      </c>
      <c r="W9" s="107"/>
      <c r="X9">
        <f t="shared" si="8"/>
        <v>-20.433403017814008</v>
      </c>
      <c r="Y9" s="21">
        <f t="shared" si="9"/>
        <v>-63912.432063632034</v>
      </c>
    </row>
    <row r="10" spans="1:25" x14ac:dyDescent="0.25">
      <c r="A10" s="55" t="s">
        <v>780</v>
      </c>
      <c r="B10" s="21">
        <v>1323</v>
      </c>
      <c r="C10" s="21">
        <v>320</v>
      </c>
      <c r="D10" s="21">
        <v>324</v>
      </c>
      <c r="E10" s="21"/>
      <c r="F10">
        <v>16853</v>
      </c>
      <c r="G10">
        <v>21000</v>
      </c>
      <c r="H10" s="21"/>
      <c r="I10" s="21">
        <v>123720</v>
      </c>
      <c r="J10" s="21">
        <f t="shared" si="1"/>
        <v>489.14285714285717</v>
      </c>
      <c r="K10" s="21">
        <v>106626.897172015</v>
      </c>
      <c r="L10" s="21">
        <f t="shared" si="2"/>
        <v>407.74712939054763</v>
      </c>
      <c r="M10" s="21">
        <v>65466.61</v>
      </c>
      <c r="N10" s="21">
        <f t="shared" si="3"/>
        <v>211.74576190476188</v>
      </c>
      <c r="O10" s="21">
        <v>64978.58</v>
      </c>
      <c r="P10" s="21">
        <f t="shared" si="4"/>
        <v>209.42180952380954</v>
      </c>
      <c r="R10" s="111" t="s">
        <v>780</v>
      </c>
      <c r="S10" s="112">
        <f t="shared" si="5"/>
        <v>211.74576190476188</v>
      </c>
      <c r="T10" s="113">
        <f t="shared" si="0"/>
        <v>-488.02999999999884</v>
      </c>
      <c r="U10" s="112">
        <f t="shared" si="6"/>
        <v>-0.74546398538124836</v>
      </c>
      <c r="V10" s="112">
        <f t="shared" si="7"/>
        <v>209.42180952380954</v>
      </c>
      <c r="W10" s="107"/>
      <c r="X10">
        <f t="shared" si="8"/>
        <v>-39.059860388534219</v>
      </c>
      <c r="Y10" s="21">
        <f t="shared" si="9"/>
        <v>-41648.317172014999</v>
      </c>
    </row>
    <row r="11" spans="1:25" x14ac:dyDescent="0.25">
      <c r="B11" s="21"/>
      <c r="C11" s="21"/>
      <c r="D11" s="21"/>
      <c r="E11" s="21"/>
      <c r="F11" s="21"/>
      <c r="G11" s="21"/>
      <c r="H11" s="21"/>
      <c r="I11" s="21"/>
      <c r="J11" s="21"/>
      <c r="K11" s="21"/>
      <c r="L11" s="21"/>
      <c r="M11" s="21"/>
      <c r="N11" s="21"/>
      <c r="O11" s="21"/>
      <c r="P11" s="21"/>
      <c r="R11" s="107"/>
      <c r="S11" s="107"/>
      <c r="T11" s="107"/>
      <c r="U11" s="107"/>
      <c r="V11" s="107"/>
      <c r="W11" s="107"/>
    </row>
    <row r="12" spans="1:25" x14ac:dyDescent="0.25">
      <c r="A12" s="16" t="s">
        <v>786</v>
      </c>
      <c r="B12" s="83"/>
      <c r="C12" s="83"/>
      <c r="D12" s="83"/>
      <c r="E12" s="83"/>
      <c r="F12" s="83">
        <f>SUM(F4:F10)</f>
        <v>909412</v>
      </c>
      <c r="G12" s="83">
        <f t="shared" ref="G12:O12" si="10">SUM(G4:G10)</f>
        <v>1361000</v>
      </c>
      <c r="H12" s="83"/>
      <c r="I12" s="83">
        <f>SUM(I4:I10)</f>
        <v>772434</v>
      </c>
      <c r="J12" s="21">
        <f t="shared" si="1"/>
        <v>-43.245113886847911</v>
      </c>
      <c r="K12" s="83">
        <f t="shared" si="10"/>
        <v>2015967.0365666433</v>
      </c>
      <c r="L12" s="21">
        <f t="shared" si="2"/>
        <v>48.123955662501345</v>
      </c>
      <c r="M12" s="83">
        <f t="shared" si="10"/>
        <v>1507118.34</v>
      </c>
      <c r="N12" s="21">
        <f t="shared" si="3"/>
        <v>10.736101396032335</v>
      </c>
      <c r="O12" s="83">
        <f t="shared" si="10"/>
        <v>1500456.82</v>
      </c>
      <c r="P12" s="21">
        <f t="shared" si="4"/>
        <v>10.246643644379137</v>
      </c>
      <c r="R12" s="107"/>
      <c r="S12" s="107"/>
      <c r="T12" s="107"/>
      <c r="U12" s="107"/>
      <c r="V12" s="107"/>
      <c r="W12" s="107"/>
    </row>
    <row r="13" spans="1:25" ht="30.75" customHeight="1" x14ac:dyDescent="0.25">
      <c r="A13" s="167" t="s">
        <v>1184</v>
      </c>
      <c r="B13" s="167"/>
      <c r="C13" s="167"/>
      <c r="D13" s="167"/>
      <c r="E13" s="167"/>
      <c r="F13" s="167"/>
      <c r="G13" s="167"/>
      <c r="H13" s="167"/>
      <c r="I13" s="167"/>
      <c r="J13" s="167"/>
      <c r="K13" s="167"/>
      <c r="L13" s="167"/>
      <c r="M13" s="167"/>
      <c r="N13" s="167"/>
      <c r="O13" s="167"/>
      <c r="P13" s="167"/>
      <c r="R13" s="107"/>
      <c r="S13" s="107"/>
      <c r="T13" s="107"/>
      <c r="U13" s="107"/>
      <c r="V13" s="107"/>
      <c r="W13" s="107"/>
    </row>
  </sheetData>
  <mergeCells count="5">
    <mergeCell ref="A13:P13"/>
    <mergeCell ref="B1:D1"/>
    <mergeCell ref="F1:G1"/>
    <mergeCell ref="I1:P1"/>
    <mergeCell ref="K2:P2"/>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3"/>
  <sheetViews>
    <sheetView workbookViewId="0">
      <selection activeCell="K12" sqref="K12"/>
    </sheetView>
  </sheetViews>
  <sheetFormatPr defaultRowHeight="15" x14ac:dyDescent="0.25"/>
  <cols>
    <col min="1" max="1" width="13.28515625" bestFit="1" customWidth="1"/>
    <col min="2" max="2" width="8.5703125" customWidth="1"/>
    <col min="3" max="3" width="1.7109375" customWidth="1"/>
    <col min="4" max="4" width="11.42578125" customWidth="1"/>
    <col min="5" max="5" width="5.7109375" customWidth="1"/>
    <col min="6" max="6" width="12.7109375" customWidth="1"/>
    <col min="7" max="7" width="5.7109375" customWidth="1"/>
    <col min="8" max="8" width="12.7109375" customWidth="1"/>
    <col min="9" max="9" width="5.7109375" customWidth="1"/>
  </cols>
  <sheetData>
    <row r="1" spans="1:12" s="81" customFormat="1" ht="30" customHeight="1" x14ac:dyDescent="0.25">
      <c r="A1" s="82"/>
      <c r="B1" s="82"/>
      <c r="C1" s="82"/>
      <c r="D1" s="166" t="s">
        <v>784</v>
      </c>
      <c r="E1" s="166"/>
      <c r="F1" s="166"/>
      <c r="G1" s="166"/>
      <c r="H1" s="166"/>
      <c r="I1" s="166"/>
    </row>
    <row r="2" spans="1:12" s="81" customFormat="1" ht="14.25" customHeight="1" x14ac:dyDescent="0.25">
      <c r="D2" s="166" t="s">
        <v>1187</v>
      </c>
      <c r="E2" s="166"/>
      <c r="F2" s="166"/>
      <c r="G2" s="166"/>
      <c r="H2" s="166"/>
      <c r="I2" s="166"/>
    </row>
    <row r="3" spans="1:12" s="25" customFormat="1" ht="59.25" customHeight="1" x14ac:dyDescent="0.25">
      <c r="A3" s="45" t="s">
        <v>275</v>
      </c>
      <c r="B3" s="45" t="s">
        <v>1185</v>
      </c>
      <c r="C3" s="45"/>
      <c r="D3" s="45" t="s">
        <v>1138</v>
      </c>
      <c r="E3" s="45" t="s">
        <v>983</v>
      </c>
      <c r="F3" s="45" t="s">
        <v>1139</v>
      </c>
      <c r="G3" s="45" t="s">
        <v>983</v>
      </c>
      <c r="H3" s="45" t="s">
        <v>1140</v>
      </c>
      <c r="I3" s="24" t="s">
        <v>983</v>
      </c>
      <c r="K3" s="25" t="s">
        <v>1015</v>
      </c>
    </row>
    <row r="4" spans="1:12" x14ac:dyDescent="0.25">
      <c r="A4" s="55" t="s">
        <v>775</v>
      </c>
      <c r="B4">
        <v>474000</v>
      </c>
      <c r="C4" s="21"/>
      <c r="D4" s="21">
        <v>921746.9</v>
      </c>
      <c r="E4" s="21">
        <f>(D4-B4)/B4*100</f>
        <v>94.461371308016879</v>
      </c>
      <c r="F4" s="21">
        <v>594747.69999999995</v>
      </c>
      <c r="G4" s="21">
        <f>(F4-B4)/B4*100</f>
        <v>25.474198312236279</v>
      </c>
      <c r="H4" s="21">
        <v>589901.69999999995</v>
      </c>
      <c r="I4" s="21">
        <f>(H4-B4)/B4*100</f>
        <v>24.451835443037965</v>
      </c>
      <c r="K4">
        <f>(H4-D4)/D4*100</f>
        <v>-36.001770117154727</v>
      </c>
      <c r="L4" s="21">
        <f>H4-D4</f>
        <v>-331845.20000000007</v>
      </c>
    </row>
    <row r="5" spans="1:12" x14ac:dyDescent="0.25">
      <c r="A5" s="55" t="s">
        <v>776</v>
      </c>
      <c r="B5">
        <v>342000</v>
      </c>
      <c r="C5" s="21"/>
      <c r="D5" s="21">
        <v>229115.9</v>
      </c>
      <c r="E5" s="21">
        <f t="shared" ref="E5:E12" si="0">(D5-B5)/B5*100</f>
        <v>-33.007046783625732</v>
      </c>
      <c r="F5" s="21">
        <v>179762.11</v>
      </c>
      <c r="G5" s="21">
        <f t="shared" ref="G5:G12" si="1">(F5-B5)/B5*100</f>
        <v>-47.437979532163752</v>
      </c>
      <c r="H5" s="21">
        <v>180728.2</v>
      </c>
      <c r="I5" s="21">
        <f t="shared" ref="I5:I12" si="2">(H5-B5)/B5*100</f>
        <v>-47.155497076023387</v>
      </c>
      <c r="K5">
        <f t="shared" ref="K5:K10" si="3">(H5-D5)/D5*100</f>
        <v>-21.119311230691533</v>
      </c>
      <c r="L5" s="21">
        <f t="shared" ref="L5:L10" si="4">H5-D5</f>
        <v>-48387.699999999983</v>
      </c>
    </row>
    <row r="6" spans="1:12" x14ac:dyDescent="0.25">
      <c r="A6" s="55" t="s">
        <v>777</v>
      </c>
      <c r="B6">
        <v>66000</v>
      </c>
      <c r="C6" s="21"/>
      <c r="D6" s="21">
        <v>110067.3</v>
      </c>
      <c r="E6" s="21">
        <f t="shared" si="0"/>
        <v>66.768636363636375</v>
      </c>
      <c r="F6" s="21">
        <v>89003.43</v>
      </c>
      <c r="G6" s="21">
        <f t="shared" si="1"/>
        <v>34.853681818181812</v>
      </c>
      <c r="H6" s="21">
        <v>88443.3</v>
      </c>
      <c r="I6" s="21">
        <f t="shared" si="2"/>
        <v>34.005000000000003</v>
      </c>
      <c r="K6">
        <f t="shared" si="3"/>
        <v>-19.646161939104527</v>
      </c>
      <c r="L6" s="21">
        <f t="shared" si="4"/>
        <v>-21624</v>
      </c>
    </row>
    <row r="7" spans="1:12" x14ac:dyDescent="0.25">
      <c r="A7" s="55" t="s">
        <v>778</v>
      </c>
      <c r="B7">
        <v>93000</v>
      </c>
      <c r="C7" s="21"/>
      <c r="D7" s="21">
        <v>290982.59999999998</v>
      </c>
      <c r="E7" s="21">
        <f t="shared" si="0"/>
        <v>212.88451612903225</v>
      </c>
      <c r="F7" s="21">
        <v>258475.27</v>
      </c>
      <c r="G7" s="21">
        <f t="shared" si="1"/>
        <v>177.93039784946237</v>
      </c>
      <c r="H7" s="21">
        <v>258700.9</v>
      </c>
      <c r="I7" s="21">
        <f t="shared" si="2"/>
        <v>178.17301075268816</v>
      </c>
      <c r="K7">
        <f t="shared" si="3"/>
        <v>-11.094031052028535</v>
      </c>
      <c r="L7" s="21">
        <f t="shared" si="4"/>
        <v>-32281.699999999983</v>
      </c>
    </row>
    <row r="8" spans="1:12" x14ac:dyDescent="0.25">
      <c r="A8" s="55" t="s">
        <v>1002</v>
      </c>
      <c r="B8">
        <v>137000</v>
      </c>
      <c r="C8" s="21"/>
      <c r="D8" s="21">
        <v>273589.5</v>
      </c>
      <c r="E8" s="21">
        <f t="shared" si="0"/>
        <v>99.700364963503645</v>
      </c>
      <c r="F8" s="21">
        <v>239680.86</v>
      </c>
      <c r="G8" s="21">
        <f t="shared" si="1"/>
        <v>74.949532846715314</v>
      </c>
      <c r="H8" s="21">
        <v>238991.8</v>
      </c>
      <c r="I8" s="21">
        <f t="shared" si="2"/>
        <v>74.446569343065676</v>
      </c>
      <c r="K8">
        <f t="shared" si="3"/>
        <v>-12.645843499110898</v>
      </c>
      <c r="L8" s="21">
        <f t="shared" si="4"/>
        <v>-34597.700000000012</v>
      </c>
    </row>
    <row r="9" spans="1:12" x14ac:dyDescent="0.25">
      <c r="A9" s="55" t="s">
        <v>779</v>
      </c>
      <c r="B9">
        <v>228000</v>
      </c>
      <c r="C9" s="21"/>
      <c r="D9" s="21">
        <v>357637.3</v>
      </c>
      <c r="E9" s="21">
        <f t="shared" si="0"/>
        <v>56.858464912280695</v>
      </c>
      <c r="F9" s="21">
        <v>286715.24</v>
      </c>
      <c r="G9" s="21">
        <f t="shared" si="1"/>
        <v>25.752298245614032</v>
      </c>
      <c r="H9" s="21">
        <v>284559.8</v>
      </c>
      <c r="I9" s="21">
        <f t="shared" si="2"/>
        <v>24.806929824561401</v>
      </c>
      <c r="K9">
        <f t="shared" si="3"/>
        <v>-20.433411168242237</v>
      </c>
      <c r="L9" s="21">
        <f t="shared" si="4"/>
        <v>-73077.5</v>
      </c>
    </row>
    <row r="10" spans="1:12" x14ac:dyDescent="0.25">
      <c r="A10" s="55" t="s">
        <v>780</v>
      </c>
      <c r="B10">
        <v>21000</v>
      </c>
      <c r="C10" s="21"/>
      <c r="D10" s="21">
        <v>121917.2</v>
      </c>
      <c r="E10" s="21">
        <f t="shared" si="0"/>
        <v>480.55809523809518</v>
      </c>
      <c r="F10" s="21">
        <v>74854.52</v>
      </c>
      <c r="G10" s="21">
        <f t="shared" si="1"/>
        <v>256.45009523809523</v>
      </c>
      <c r="H10" s="21">
        <v>74296.5</v>
      </c>
      <c r="I10" s="21">
        <f t="shared" si="2"/>
        <v>253.79285714285714</v>
      </c>
      <c r="K10">
        <f t="shared" si="3"/>
        <v>-39.059870141374638</v>
      </c>
      <c r="L10" s="21">
        <f t="shared" si="4"/>
        <v>-47620.7</v>
      </c>
    </row>
    <row r="11" spans="1:12" x14ac:dyDescent="0.25">
      <c r="B11" s="21"/>
      <c r="C11" s="21"/>
      <c r="D11" s="21"/>
      <c r="E11" s="21"/>
      <c r="F11" s="21"/>
      <c r="G11" s="21"/>
      <c r="H11" s="21"/>
      <c r="I11" s="21"/>
    </row>
    <row r="12" spans="1:12" x14ac:dyDescent="0.25">
      <c r="A12" s="16" t="s">
        <v>786</v>
      </c>
      <c r="B12" s="83">
        <f t="shared" ref="B12:F12" si="5">SUM(B4:B10)</f>
        <v>1361000</v>
      </c>
      <c r="C12" s="83"/>
      <c r="D12" s="83">
        <f t="shared" si="5"/>
        <v>2305056.7000000002</v>
      </c>
      <c r="E12" s="21">
        <f t="shared" si="0"/>
        <v>69.364930198383561</v>
      </c>
      <c r="F12" s="83">
        <f t="shared" si="5"/>
        <v>1723239.1300000001</v>
      </c>
      <c r="G12" s="21">
        <f t="shared" si="1"/>
        <v>26.615659808964004</v>
      </c>
      <c r="H12" s="83">
        <f>SUM(H4:H10)</f>
        <v>1715622.2</v>
      </c>
      <c r="I12" s="21">
        <f t="shared" si="2"/>
        <v>26.056002939015428</v>
      </c>
    </row>
    <row r="13" spans="1:12" x14ac:dyDescent="0.25">
      <c r="A13" s="150"/>
      <c r="B13" s="150"/>
      <c r="C13" s="150"/>
      <c r="D13" s="150"/>
      <c r="E13" s="150"/>
      <c r="F13" s="150"/>
      <c r="G13" s="150"/>
      <c r="H13" s="150"/>
      <c r="I13" s="150"/>
    </row>
  </sheetData>
  <mergeCells count="3">
    <mergeCell ref="D1:I1"/>
    <mergeCell ref="D2:I2"/>
    <mergeCell ref="A13:I13"/>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06E75-66D7-4DA3-9046-4ADD66F4D3CB}">
  <dimension ref="A1:B11"/>
  <sheetViews>
    <sheetView workbookViewId="0">
      <selection activeCell="A12" sqref="A12"/>
    </sheetView>
  </sheetViews>
  <sheetFormatPr defaultRowHeight="15" x14ac:dyDescent="0.25"/>
  <cols>
    <col min="1" max="1" width="22.5703125" bestFit="1" customWidth="1"/>
    <col min="2" max="2" width="12.5703125" bestFit="1" customWidth="1"/>
  </cols>
  <sheetData>
    <row r="1" spans="1:2" x14ac:dyDescent="0.25">
      <c r="A1" s="15" t="s">
        <v>275</v>
      </c>
      <c r="B1" s="15" t="s">
        <v>1105</v>
      </c>
    </row>
    <row r="2" spans="1:2" x14ac:dyDescent="0.25">
      <c r="A2" t="s">
        <v>1188</v>
      </c>
      <c r="B2" s="145">
        <v>0.99930028946534299</v>
      </c>
    </row>
    <row r="3" spans="1:2" x14ac:dyDescent="0.25">
      <c r="A3" t="s">
        <v>1189</v>
      </c>
      <c r="B3" s="145">
        <v>2.0158492517877901E-4</v>
      </c>
    </row>
    <row r="4" spans="1:2" x14ac:dyDescent="0.25">
      <c r="A4" t="s">
        <v>1190</v>
      </c>
      <c r="B4" s="145">
        <v>1.98834050637387E-4</v>
      </c>
    </row>
    <row r="5" spans="1:2" x14ac:dyDescent="0.25">
      <c r="A5" t="s">
        <v>1191</v>
      </c>
      <c r="B5" s="145">
        <v>1.9136706067707899E-4</v>
      </c>
    </row>
    <row r="6" spans="1:2" x14ac:dyDescent="0.25">
      <c r="A6" t="s">
        <v>1192</v>
      </c>
      <c r="B6" s="145">
        <v>8.7136498877343001E-5</v>
      </c>
    </row>
    <row r="7" spans="1:2" x14ac:dyDescent="0.25">
      <c r="A7" t="s">
        <v>1193</v>
      </c>
      <c r="B7" s="145">
        <v>1.38374382472225E-5</v>
      </c>
    </row>
    <row r="8" spans="1:2" x14ac:dyDescent="0.25">
      <c r="A8" t="s">
        <v>1194</v>
      </c>
      <c r="B8" s="145">
        <v>3.0091546343981299E-6</v>
      </c>
    </row>
    <row r="9" spans="1:2" x14ac:dyDescent="0.25">
      <c r="A9" t="s">
        <v>1195</v>
      </c>
      <c r="B9" s="145">
        <v>2.9273145204174302E-6</v>
      </c>
    </row>
    <row r="10" spans="1:2" x14ac:dyDescent="0.25">
      <c r="A10" t="s">
        <v>1196</v>
      </c>
      <c r="B10" s="145">
        <v>5.6157190270003396E-7</v>
      </c>
    </row>
    <row r="11" spans="1:2" x14ac:dyDescent="0.25">
      <c r="A11" s="16" t="s">
        <v>1197</v>
      </c>
      <c r="B11" s="146">
        <v>4.52519981440974E-7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workbookViewId="0">
      <selection activeCell="E9" sqref="E9"/>
    </sheetView>
  </sheetViews>
  <sheetFormatPr defaultColWidth="8.85546875" defaultRowHeight="15" x14ac:dyDescent="0.25"/>
  <cols>
    <col min="1" max="1" width="24.85546875" style="23" bestFit="1" customWidth="1"/>
    <col min="2" max="2" width="37.7109375" style="23" customWidth="1"/>
    <col min="3" max="3" width="22.7109375" style="23" customWidth="1"/>
    <col min="4" max="4" width="3.28515625" style="23" customWidth="1"/>
    <col min="5" max="5" width="37.7109375" style="23" customWidth="1"/>
    <col min="6" max="6" width="17.28515625" style="23" bestFit="1" customWidth="1"/>
    <col min="7" max="16384" width="8.85546875" style="23"/>
  </cols>
  <sheetData>
    <row r="1" spans="1:6" ht="15.75" thickBot="1" x14ac:dyDescent="0.3">
      <c r="A1" s="31"/>
      <c r="B1" s="148" t="s">
        <v>55</v>
      </c>
      <c r="C1" s="148"/>
      <c r="D1" s="31"/>
      <c r="E1" s="148" t="s">
        <v>56</v>
      </c>
      <c r="F1" s="148"/>
    </row>
    <row r="2" spans="1:6" ht="15.75" thickBot="1" x14ac:dyDescent="0.3">
      <c r="A2" s="32" t="s">
        <v>54</v>
      </c>
      <c r="B2" s="32" t="s">
        <v>57</v>
      </c>
      <c r="C2" s="33" t="s">
        <v>58</v>
      </c>
      <c r="D2" s="32"/>
      <c r="E2" s="32" t="s">
        <v>59</v>
      </c>
      <c r="F2" s="32" t="s">
        <v>58</v>
      </c>
    </row>
    <row r="3" spans="1:6" x14ac:dyDescent="0.25">
      <c r="A3" s="34" t="s">
        <v>5</v>
      </c>
      <c r="B3" s="35"/>
      <c r="C3" s="35" t="s">
        <v>60</v>
      </c>
      <c r="D3" s="34"/>
      <c r="E3" s="35" t="s">
        <v>227</v>
      </c>
      <c r="F3" s="34" t="s">
        <v>61</v>
      </c>
    </row>
    <row r="4" spans="1:6" ht="24" x14ac:dyDescent="0.25">
      <c r="A4" s="34" t="s">
        <v>10</v>
      </c>
      <c r="B4" s="35"/>
      <c r="C4" s="35" t="s">
        <v>62</v>
      </c>
      <c r="D4" s="34"/>
      <c r="E4" s="35" t="s">
        <v>226</v>
      </c>
      <c r="F4" s="34" t="s">
        <v>63</v>
      </c>
    </row>
    <row r="5" spans="1:6" x14ac:dyDescent="0.25">
      <c r="A5" s="34" t="s">
        <v>13</v>
      </c>
      <c r="B5" s="35"/>
      <c r="C5" s="35" t="s">
        <v>64</v>
      </c>
      <c r="D5" s="34"/>
      <c r="E5" s="35"/>
      <c r="F5" s="34"/>
    </row>
    <row r="6" spans="1:6" x14ac:dyDescent="0.25">
      <c r="A6" s="34" t="s">
        <v>16</v>
      </c>
      <c r="B6" s="35">
        <v>0.32500000000000001</v>
      </c>
      <c r="C6" s="35"/>
      <c r="D6" s="34"/>
      <c r="E6" s="35"/>
      <c r="F6" s="34"/>
    </row>
    <row r="7" spans="1:6" ht="24" x14ac:dyDescent="0.25">
      <c r="A7" s="34" t="s">
        <v>18</v>
      </c>
      <c r="B7" s="35" t="s">
        <v>73</v>
      </c>
      <c r="C7" s="35" t="s">
        <v>65</v>
      </c>
      <c r="D7" s="34"/>
      <c r="E7" s="35"/>
      <c r="F7" s="34"/>
    </row>
    <row r="8" spans="1:6" x14ac:dyDescent="0.25">
      <c r="A8" s="34" t="s">
        <v>22</v>
      </c>
      <c r="B8" s="35" t="s">
        <v>74</v>
      </c>
      <c r="C8" s="35"/>
      <c r="D8" s="34"/>
      <c r="E8" s="35"/>
      <c r="F8" s="34"/>
    </row>
    <row r="9" spans="1:6" ht="48" x14ac:dyDescent="0.25">
      <c r="A9" s="34" t="s">
        <v>66</v>
      </c>
      <c r="B9" s="35">
        <v>0.53200000000000003</v>
      </c>
      <c r="C9" s="35"/>
      <c r="D9" s="34"/>
      <c r="E9" s="35" t="s">
        <v>228</v>
      </c>
      <c r="F9" s="34"/>
    </row>
    <row r="10" spans="1:6" x14ac:dyDescent="0.25">
      <c r="A10" s="34" t="s">
        <v>26</v>
      </c>
      <c r="B10" s="35">
        <v>0.61099999999999999</v>
      </c>
      <c r="C10" s="35"/>
      <c r="D10" s="34"/>
      <c r="E10" s="35"/>
      <c r="F10" s="34"/>
    </row>
    <row r="11" spans="1:6" ht="24" x14ac:dyDescent="0.25">
      <c r="A11" s="34" t="s">
        <v>29</v>
      </c>
      <c r="B11" s="35" t="s">
        <v>67</v>
      </c>
      <c r="C11" s="35"/>
      <c r="D11" s="34"/>
      <c r="E11" s="35"/>
      <c r="F11" s="34"/>
    </row>
    <row r="12" spans="1:6" x14ac:dyDescent="0.25">
      <c r="A12" s="34" t="s">
        <v>32</v>
      </c>
      <c r="B12" s="35">
        <v>0.251</v>
      </c>
      <c r="C12" s="35"/>
      <c r="D12" s="34"/>
      <c r="E12" s="35"/>
      <c r="F12" s="34"/>
    </row>
    <row r="13" spans="1:6" x14ac:dyDescent="0.25">
      <c r="A13" s="34" t="s">
        <v>33</v>
      </c>
      <c r="B13" s="35" t="s">
        <v>68</v>
      </c>
      <c r="C13" s="35" t="s">
        <v>69</v>
      </c>
      <c r="D13" s="34"/>
      <c r="E13" s="35"/>
      <c r="F13" s="34"/>
    </row>
    <row r="14" spans="1:6" x14ac:dyDescent="0.25">
      <c r="A14" s="34" t="s">
        <v>39</v>
      </c>
      <c r="B14" s="35" t="s">
        <v>70</v>
      </c>
      <c r="C14" s="35"/>
      <c r="D14" s="34"/>
      <c r="E14" s="35" t="s">
        <v>71</v>
      </c>
      <c r="F14" s="34"/>
    </row>
    <row r="15" spans="1:6" ht="24" x14ac:dyDescent="0.25">
      <c r="A15" s="34" t="s">
        <v>44</v>
      </c>
      <c r="B15" s="35" t="s">
        <v>75</v>
      </c>
      <c r="C15" s="35" t="s">
        <v>76</v>
      </c>
      <c r="D15" s="34"/>
      <c r="E15" s="35"/>
      <c r="F15" s="34"/>
    </row>
    <row r="16" spans="1:6" x14ac:dyDescent="0.25">
      <c r="A16" s="34" t="s">
        <v>45</v>
      </c>
      <c r="B16" s="35" t="s">
        <v>72</v>
      </c>
      <c r="C16" s="35"/>
      <c r="D16" s="34"/>
      <c r="E16" s="35"/>
      <c r="F16" s="34"/>
    </row>
    <row r="17" spans="1:6" x14ac:dyDescent="0.25">
      <c r="A17" s="34" t="s">
        <v>184</v>
      </c>
      <c r="B17" s="35" t="s">
        <v>217</v>
      </c>
      <c r="C17" s="35"/>
      <c r="D17" s="34"/>
      <c r="E17" s="35"/>
      <c r="F17" s="34"/>
    </row>
    <row r="18" spans="1:6" ht="24" x14ac:dyDescent="0.25">
      <c r="A18" s="34" t="s">
        <v>143</v>
      </c>
      <c r="B18" s="35" t="s">
        <v>144</v>
      </c>
      <c r="C18" s="35"/>
      <c r="D18" s="34"/>
      <c r="E18" s="35"/>
      <c r="F18" s="34"/>
    </row>
    <row r="19" spans="1:6" ht="24.75" thickBot="1" x14ac:dyDescent="0.3">
      <c r="A19" s="32" t="s">
        <v>185</v>
      </c>
      <c r="B19" s="36" t="s">
        <v>229</v>
      </c>
      <c r="C19" s="36"/>
      <c r="D19" s="32"/>
      <c r="E19" s="36" t="s">
        <v>216</v>
      </c>
      <c r="F19" s="32" t="s">
        <v>215</v>
      </c>
    </row>
    <row r="20" spans="1:6" ht="28.15" customHeight="1" x14ac:dyDescent="0.25">
      <c r="A20" s="149" t="s">
        <v>218</v>
      </c>
      <c r="B20" s="149"/>
      <c r="C20" s="149"/>
      <c r="D20" s="149"/>
      <c r="E20" s="149"/>
      <c r="F20" s="149"/>
    </row>
  </sheetData>
  <mergeCells count="3">
    <mergeCell ref="B1:C1"/>
    <mergeCell ref="E1:F1"/>
    <mergeCell ref="A20:F20"/>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J8"/>
  <sheetViews>
    <sheetView workbookViewId="0">
      <selection activeCell="A6" sqref="A6"/>
    </sheetView>
  </sheetViews>
  <sheetFormatPr defaultRowHeight="15" x14ac:dyDescent="0.25"/>
  <cols>
    <col min="1" max="1" width="13.28515625" bestFit="1" customWidth="1"/>
    <col min="7" max="7" width="5.85546875" bestFit="1" customWidth="1"/>
    <col min="8" max="8" width="6.28515625" bestFit="1" customWidth="1"/>
    <col min="9" max="9" width="6.140625" bestFit="1" customWidth="1"/>
    <col min="10" max="10" width="5.5703125" bestFit="1" customWidth="1"/>
  </cols>
  <sheetData>
    <row r="1" spans="1:10" ht="45" x14ac:dyDescent="0.25">
      <c r="A1" s="24" t="s">
        <v>275</v>
      </c>
      <c r="B1" s="24" t="s">
        <v>789</v>
      </c>
      <c r="C1" s="24" t="s">
        <v>790</v>
      </c>
      <c r="D1" s="24" t="s">
        <v>726</v>
      </c>
      <c r="E1" s="24" t="s">
        <v>781</v>
      </c>
      <c r="F1" s="24" t="s">
        <v>782</v>
      </c>
      <c r="G1" s="24" t="s">
        <v>998</v>
      </c>
      <c r="H1" s="24" t="s">
        <v>999</v>
      </c>
      <c r="I1" s="24" t="s">
        <v>1000</v>
      </c>
      <c r="J1" s="24" t="s">
        <v>903</v>
      </c>
    </row>
    <row r="2" spans="1:10" x14ac:dyDescent="0.25">
      <c r="A2" t="s">
        <v>775</v>
      </c>
      <c r="B2">
        <v>1120</v>
      </c>
      <c r="C2">
        <v>66</v>
      </c>
      <c r="D2">
        <v>235</v>
      </c>
      <c r="E2">
        <v>54.89</v>
      </c>
      <c r="F2">
        <v>1</v>
      </c>
      <c r="G2">
        <v>1</v>
      </c>
      <c r="H2">
        <v>1</v>
      </c>
      <c r="I2">
        <v>1</v>
      </c>
      <c r="J2">
        <v>1</v>
      </c>
    </row>
    <row r="3" spans="1:10" x14ac:dyDescent="0.25">
      <c r="A3" t="s">
        <v>776</v>
      </c>
      <c r="B3">
        <v>3746</v>
      </c>
      <c r="C3">
        <v>66</v>
      </c>
      <c r="D3">
        <v>0</v>
      </c>
      <c r="E3">
        <v>50.62</v>
      </c>
      <c r="F3">
        <v>0</v>
      </c>
      <c r="G3">
        <v>1</v>
      </c>
      <c r="H3">
        <v>1</v>
      </c>
      <c r="I3">
        <v>1</v>
      </c>
      <c r="J3">
        <v>1</v>
      </c>
    </row>
    <row r="4" spans="1:10" x14ac:dyDescent="0.25">
      <c r="A4" t="s">
        <v>777</v>
      </c>
      <c r="B4">
        <v>718</v>
      </c>
      <c r="C4">
        <v>47</v>
      </c>
      <c r="D4">
        <v>33</v>
      </c>
      <c r="E4">
        <v>39.08</v>
      </c>
      <c r="F4">
        <v>0</v>
      </c>
      <c r="G4">
        <v>1</v>
      </c>
      <c r="H4">
        <v>1</v>
      </c>
      <c r="I4">
        <v>1</v>
      </c>
      <c r="J4">
        <v>1</v>
      </c>
    </row>
    <row r="5" spans="1:10" x14ac:dyDescent="0.25">
      <c r="A5" t="s">
        <v>778</v>
      </c>
      <c r="B5">
        <v>2330</v>
      </c>
      <c r="C5">
        <v>66</v>
      </c>
      <c r="D5">
        <v>73</v>
      </c>
      <c r="E5">
        <v>16.579999999999998</v>
      </c>
      <c r="F5">
        <v>0</v>
      </c>
      <c r="G5">
        <v>1</v>
      </c>
      <c r="H5">
        <v>1</v>
      </c>
      <c r="I5">
        <v>1</v>
      </c>
      <c r="J5">
        <v>1</v>
      </c>
    </row>
    <row r="6" spans="1:10" x14ac:dyDescent="0.25">
      <c r="A6" t="s">
        <v>1002</v>
      </c>
      <c r="B6">
        <v>1965</v>
      </c>
      <c r="C6">
        <v>66</v>
      </c>
      <c r="D6">
        <v>56</v>
      </c>
      <c r="E6">
        <v>13.17</v>
      </c>
      <c r="F6">
        <v>0</v>
      </c>
      <c r="G6">
        <v>1</v>
      </c>
      <c r="H6">
        <v>1</v>
      </c>
      <c r="I6">
        <v>1</v>
      </c>
      <c r="J6">
        <v>1</v>
      </c>
    </row>
    <row r="7" spans="1:10" x14ac:dyDescent="0.25">
      <c r="A7" t="s">
        <v>779</v>
      </c>
      <c r="B7">
        <v>819</v>
      </c>
      <c r="C7">
        <v>66</v>
      </c>
      <c r="D7">
        <v>248</v>
      </c>
      <c r="E7">
        <v>11.39</v>
      </c>
      <c r="F7">
        <v>0</v>
      </c>
      <c r="G7">
        <v>1</v>
      </c>
      <c r="H7">
        <v>1</v>
      </c>
      <c r="I7">
        <v>1</v>
      </c>
      <c r="J7">
        <v>1</v>
      </c>
    </row>
    <row r="8" spans="1:10" x14ac:dyDescent="0.25">
      <c r="A8" s="16" t="s">
        <v>780</v>
      </c>
      <c r="B8" s="16">
        <v>0</v>
      </c>
      <c r="C8" s="16">
        <v>66</v>
      </c>
      <c r="D8" s="16">
        <v>59</v>
      </c>
      <c r="E8" s="16">
        <v>10.16</v>
      </c>
      <c r="F8" s="16">
        <v>0</v>
      </c>
      <c r="G8" s="16">
        <v>1</v>
      </c>
      <c r="H8" s="16">
        <v>1</v>
      </c>
      <c r="I8" s="16">
        <v>1</v>
      </c>
      <c r="J8" s="16">
        <v>1</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C7"/>
  <sheetViews>
    <sheetView workbookViewId="0">
      <selection activeCell="B13" sqref="B13"/>
    </sheetView>
  </sheetViews>
  <sheetFormatPr defaultRowHeight="15" x14ac:dyDescent="0.25"/>
  <cols>
    <col min="1" max="1" width="14.42578125" bestFit="1" customWidth="1"/>
    <col min="2" max="2" width="14.42578125" customWidth="1"/>
    <col min="3" max="3" width="11.7109375" bestFit="1" customWidth="1"/>
  </cols>
  <sheetData>
    <row r="1" spans="1:3" ht="44.45" customHeight="1" x14ac:dyDescent="0.25">
      <c r="A1" s="15" t="s">
        <v>793</v>
      </c>
      <c r="B1" s="24" t="s">
        <v>995</v>
      </c>
      <c r="C1" s="24" t="s">
        <v>996</v>
      </c>
    </row>
    <row r="2" spans="1:3" x14ac:dyDescent="0.25">
      <c r="A2" t="s">
        <v>792</v>
      </c>
      <c r="B2" s="100">
        <v>14870920</v>
      </c>
      <c r="C2" s="100">
        <v>2000000</v>
      </c>
    </row>
    <row r="3" spans="1:3" x14ac:dyDescent="0.25">
      <c r="A3" t="s">
        <v>507</v>
      </c>
      <c r="B3" s="100">
        <v>4498966</v>
      </c>
      <c r="C3" s="100">
        <v>2000000</v>
      </c>
    </row>
    <row r="4" spans="1:3" x14ac:dyDescent="0.25">
      <c r="A4" t="s">
        <v>503</v>
      </c>
      <c r="B4" s="100">
        <v>1886992</v>
      </c>
      <c r="C4" s="100">
        <v>1000000</v>
      </c>
    </row>
    <row r="5" spans="1:3" x14ac:dyDescent="0.25">
      <c r="A5" t="s">
        <v>500</v>
      </c>
      <c r="B5" s="100">
        <v>828660</v>
      </c>
      <c r="C5" s="100">
        <v>500000</v>
      </c>
    </row>
    <row r="6" spans="1:3" x14ac:dyDescent="0.25">
      <c r="A6" t="s">
        <v>376</v>
      </c>
      <c r="B6" s="100">
        <v>330295</v>
      </c>
      <c r="C6" s="100">
        <v>250000</v>
      </c>
    </row>
    <row r="7" spans="1:3" x14ac:dyDescent="0.25">
      <c r="A7" s="16" t="s">
        <v>458</v>
      </c>
      <c r="B7" s="101">
        <v>52486</v>
      </c>
      <c r="C7" s="101">
        <v>125000</v>
      </c>
    </row>
  </sheetData>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AF30"/>
  <sheetViews>
    <sheetView workbookViewId="0">
      <selection sqref="A1:AF27"/>
    </sheetView>
  </sheetViews>
  <sheetFormatPr defaultRowHeight="15" x14ac:dyDescent="0.25"/>
  <cols>
    <col min="1" max="1" width="23" bestFit="1" customWidth="1"/>
    <col min="2" max="2" width="5.7109375" customWidth="1"/>
    <col min="3" max="3" width="5.42578125" style="19" bestFit="1" customWidth="1"/>
    <col min="4" max="4" width="3.7109375" customWidth="1"/>
    <col min="5" max="5" width="1.7109375" customWidth="1"/>
    <col min="6" max="6" width="5.7109375" customWidth="1"/>
    <col min="7" max="7" width="5.42578125" style="19" bestFit="1" customWidth="1"/>
    <col min="8" max="8" width="3.7109375" customWidth="1"/>
    <col min="9" max="9" width="1.7109375" customWidth="1"/>
    <col min="10" max="10" width="6.42578125" bestFit="1" customWidth="1"/>
    <col min="11" max="11" width="5" style="19" bestFit="1" customWidth="1"/>
    <col min="12" max="12" width="3.7109375" customWidth="1"/>
    <col min="13" max="13" width="1.7109375" customWidth="1"/>
    <col min="14" max="14" width="6.42578125" bestFit="1" customWidth="1"/>
    <col min="15" max="15" width="5" style="19" bestFit="1" customWidth="1"/>
    <col min="16" max="16" width="3.7109375" customWidth="1"/>
    <col min="17" max="17" width="1.7109375" customWidth="1"/>
    <col min="18" max="18" width="6.42578125" bestFit="1" customWidth="1"/>
    <col min="19" max="19" width="5" style="19" bestFit="1" customWidth="1"/>
    <col min="20" max="20" width="3.7109375" customWidth="1"/>
    <col min="21" max="21" width="1.7109375" customWidth="1"/>
    <col min="22" max="22" width="6.42578125" bestFit="1" customWidth="1"/>
    <col min="23" max="23" width="5" style="19" bestFit="1" customWidth="1"/>
    <col min="24" max="24" width="3.7109375" customWidth="1"/>
    <col min="25" max="25" width="1.7109375" customWidth="1"/>
    <col min="26" max="26" width="6.42578125" bestFit="1" customWidth="1"/>
    <col min="27" max="27" width="5" style="19" bestFit="1" customWidth="1"/>
    <col min="28" max="28" width="3.7109375" customWidth="1"/>
    <col min="29" max="29" width="1.7109375" customWidth="1"/>
    <col min="30" max="30" width="6.42578125" bestFit="1" customWidth="1"/>
    <col min="31" max="31" width="5" style="19" bestFit="1" customWidth="1"/>
    <col min="32" max="32" width="3.7109375" customWidth="1"/>
  </cols>
  <sheetData>
    <row r="1" spans="1:32" x14ac:dyDescent="0.25">
      <c r="A1" s="84"/>
      <c r="B1" s="168" t="s">
        <v>825</v>
      </c>
      <c r="C1" s="168"/>
      <c r="D1" s="168"/>
      <c r="E1" s="168"/>
      <c r="F1" s="168" t="s">
        <v>826</v>
      </c>
      <c r="G1" s="168"/>
      <c r="H1" s="168"/>
      <c r="I1" s="168"/>
      <c r="J1" s="168" t="s">
        <v>827</v>
      </c>
      <c r="K1" s="168"/>
      <c r="L1" s="168"/>
      <c r="M1" s="168"/>
      <c r="N1" s="168" t="s">
        <v>828</v>
      </c>
      <c r="O1" s="168"/>
      <c r="P1" s="168"/>
      <c r="Q1" s="168"/>
      <c r="R1" s="168" t="s">
        <v>829</v>
      </c>
      <c r="S1" s="168"/>
      <c r="T1" s="168"/>
      <c r="U1" s="168"/>
      <c r="V1" s="168" t="s">
        <v>830</v>
      </c>
      <c r="W1" s="168"/>
      <c r="X1" s="168"/>
      <c r="Y1" s="168"/>
      <c r="Z1" s="168" t="s">
        <v>831</v>
      </c>
      <c r="AA1" s="168"/>
      <c r="AB1" s="168"/>
      <c r="AC1" s="168"/>
      <c r="AD1" s="168" t="s">
        <v>832</v>
      </c>
      <c r="AE1" s="168"/>
      <c r="AF1" s="168"/>
    </row>
    <row r="2" spans="1:32" x14ac:dyDescent="0.25">
      <c r="A2" s="59" t="s">
        <v>560</v>
      </c>
      <c r="B2" s="60" t="s">
        <v>507</v>
      </c>
      <c r="C2" s="91" t="s">
        <v>820</v>
      </c>
      <c r="D2" s="61" t="s">
        <v>561</v>
      </c>
      <c r="E2" s="59"/>
      <c r="F2" s="60" t="s">
        <v>507</v>
      </c>
      <c r="G2" s="91" t="s">
        <v>820</v>
      </c>
      <c r="H2" s="61" t="s">
        <v>561</v>
      </c>
      <c r="I2" s="59"/>
      <c r="J2" s="60" t="s">
        <v>507</v>
      </c>
      <c r="K2" s="91" t="s">
        <v>820</v>
      </c>
      <c r="L2" s="61" t="s">
        <v>561</v>
      </c>
      <c r="M2" s="59"/>
      <c r="N2" s="60" t="s">
        <v>507</v>
      </c>
      <c r="O2" s="91" t="s">
        <v>820</v>
      </c>
      <c r="P2" s="61" t="s">
        <v>561</v>
      </c>
      <c r="Q2" s="59"/>
      <c r="R2" s="60" t="s">
        <v>507</v>
      </c>
      <c r="S2" s="91" t="s">
        <v>820</v>
      </c>
      <c r="T2" s="61" t="s">
        <v>561</v>
      </c>
      <c r="U2" s="59"/>
      <c r="V2" s="60" t="s">
        <v>507</v>
      </c>
      <c r="W2" s="91" t="s">
        <v>820</v>
      </c>
      <c r="X2" s="61" t="s">
        <v>561</v>
      </c>
      <c r="Y2" s="59"/>
      <c r="Z2" s="60" t="s">
        <v>507</v>
      </c>
      <c r="AA2" s="91" t="s">
        <v>820</v>
      </c>
      <c r="AB2" s="61" t="s">
        <v>561</v>
      </c>
      <c r="AC2" s="59"/>
      <c r="AD2" s="60" t="s">
        <v>507</v>
      </c>
      <c r="AE2" s="91" t="s">
        <v>820</v>
      </c>
      <c r="AF2" s="61" t="s">
        <v>561</v>
      </c>
    </row>
    <row r="3" spans="1:32" x14ac:dyDescent="0.25">
      <c r="A3" s="62" t="s">
        <v>916</v>
      </c>
      <c r="B3" s="87">
        <v>2.8077000000000001</v>
      </c>
      <c r="C3" s="92">
        <v>130.5</v>
      </c>
      <c r="D3" s="63" t="s">
        <v>731</v>
      </c>
      <c r="E3" s="63"/>
      <c r="F3" s="63"/>
      <c r="G3" s="92"/>
      <c r="H3" s="63"/>
      <c r="I3" s="63"/>
      <c r="J3" s="87">
        <v>1.8022899999999999</v>
      </c>
      <c r="K3" s="92">
        <v>56.63</v>
      </c>
      <c r="L3" s="63" t="s">
        <v>731</v>
      </c>
      <c r="M3" s="63"/>
      <c r="N3" s="87">
        <v>1.2023699999999999</v>
      </c>
      <c r="O3" s="92">
        <v>34.81</v>
      </c>
      <c r="P3" s="63" t="s">
        <v>731</v>
      </c>
      <c r="Q3" s="63"/>
      <c r="R3" s="87">
        <v>1.1157600000000001</v>
      </c>
      <c r="S3" s="92">
        <v>31.82</v>
      </c>
      <c r="T3" s="63" t="s">
        <v>731</v>
      </c>
      <c r="U3" s="63"/>
      <c r="V3" s="87">
        <v>1.4676499999999999</v>
      </c>
      <c r="W3" s="92">
        <v>44.26</v>
      </c>
      <c r="X3" s="63" t="s">
        <v>731</v>
      </c>
      <c r="Y3" s="63"/>
      <c r="Z3" s="87">
        <v>1.00884</v>
      </c>
      <c r="AA3" s="92">
        <v>30.35</v>
      </c>
      <c r="AB3" s="63" t="s">
        <v>731</v>
      </c>
      <c r="AC3" s="63"/>
      <c r="AD3" s="87">
        <v>0.86089000000000004</v>
      </c>
      <c r="AE3" s="92">
        <v>25.3</v>
      </c>
      <c r="AF3" s="92" t="s">
        <v>731</v>
      </c>
    </row>
    <row r="4" spans="1:32" x14ac:dyDescent="0.25">
      <c r="A4" s="62" t="s">
        <v>917</v>
      </c>
      <c r="B4" s="63"/>
      <c r="C4" s="92"/>
      <c r="D4" s="63"/>
      <c r="E4" s="63"/>
      <c r="F4" s="87">
        <v>2.6911399999999999</v>
      </c>
      <c r="G4" s="93">
        <v>126.9</v>
      </c>
      <c r="H4" s="63" t="s">
        <v>731</v>
      </c>
      <c r="I4" s="63"/>
      <c r="J4" s="87"/>
      <c r="K4" s="92"/>
      <c r="L4" s="63"/>
      <c r="M4" s="63"/>
      <c r="N4" s="87"/>
      <c r="O4" s="92"/>
      <c r="P4" s="63"/>
      <c r="Q4" s="63"/>
      <c r="R4" s="87"/>
      <c r="S4" s="92"/>
      <c r="T4" s="63"/>
      <c r="U4" s="63"/>
      <c r="V4" s="87"/>
      <c r="W4" s="92"/>
      <c r="X4" s="63"/>
      <c r="Y4" s="63"/>
      <c r="Z4" s="87"/>
      <c r="AA4" s="92"/>
      <c r="AB4" s="63"/>
      <c r="AC4" s="63"/>
      <c r="AD4" s="87"/>
      <c r="AF4" s="92"/>
    </row>
    <row r="5" spans="1:32" x14ac:dyDescent="0.25">
      <c r="A5" s="62" t="s">
        <v>806</v>
      </c>
      <c r="B5" s="63"/>
      <c r="C5" s="92"/>
      <c r="D5" s="63"/>
      <c r="E5" s="63"/>
      <c r="F5" s="63"/>
      <c r="G5" s="92"/>
      <c r="H5" s="63"/>
      <c r="I5" s="63"/>
      <c r="J5" s="87">
        <v>-0.16216</v>
      </c>
      <c r="K5" s="92">
        <v>-32.08</v>
      </c>
      <c r="L5" s="63" t="s">
        <v>731</v>
      </c>
      <c r="M5" s="63"/>
      <c r="N5" s="87"/>
      <c r="O5" s="92"/>
      <c r="P5" s="63"/>
      <c r="Q5" s="63"/>
      <c r="R5" s="87"/>
      <c r="S5" s="92"/>
      <c r="T5" s="63"/>
      <c r="U5" s="63"/>
      <c r="V5" s="87"/>
      <c r="W5" s="92"/>
      <c r="X5" s="63"/>
      <c r="Y5" s="63"/>
      <c r="Z5" s="87"/>
      <c r="AA5" s="92"/>
      <c r="AB5" s="63"/>
      <c r="AC5" s="63"/>
      <c r="AD5" s="87"/>
      <c r="AF5" s="92"/>
    </row>
    <row r="6" spans="1:32" x14ac:dyDescent="0.25">
      <c r="A6" s="62" t="s">
        <v>807</v>
      </c>
      <c r="B6" s="63"/>
      <c r="C6" s="92"/>
      <c r="D6" s="63"/>
      <c r="E6" s="63"/>
      <c r="F6" s="63"/>
      <c r="G6" s="92"/>
      <c r="H6" s="63"/>
      <c r="I6" s="63"/>
      <c r="J6" s="87"/>
      <c r="K6" s="92"/>
      <c r="L6" s="63"/>
      <c r="M6" s="63"/>
      <c r="N6" s="87">
        <v>-0.10918</v>
      </c>
      <c r="O6" s="92">
        <v>-25.4</v>
      </c>
      <c r="P6" s="63" t="s">
        <v>731</v>
      </c>
      <c r="Q6" s="63"/>
      <c r="R6" s="87"/>
      <c r="S6" s="92"/>
      <c r="T6" s="63"/>
      <c r="U6" s="63"/>
      <c r="V6" s="87"/>
      <c r="W6" s="92"/>
      <c r="X6" s="63"/>
      <c r="Y6" s="63"/>
      <c r="Z6" s="87"/>
      <c r="AA6" s="92"/>
      <c r="AB6" s="63"/>
      <c r="AC6" s="63"/>
      <c r="AD6" s="87"/>
      <c r="AF6" s="92"/>
    </row>
    <row r="7" spans="1:32" x14ac:dyDescent="0.25">
      <c r="A7" s="62" t="s">
        <v>808</v>
      </c>
      <c r="B7" s="63"/>
      <c r="C7" s="92"/>
      <c r="D7" s="63"/>
      <c r="E7" s="63"/>
      <c r="F7" s="63"/>
      <c r="G7" s="92"/>
      <c r="H7" s="63"/>
      <c r="I7" s="63"/>
      <c r="J7" s="87"/>
      <c r="K7" s="92"/>
      <c r="L7" s="63"/>
      <c r="M7" s="63"/>
      <c r="N7" s="87">
        <v>-0.72933999999999999</v>
      </c>
      <c r="O7" s="92">
        <v>-35.33</v>
      </c>
      <c r="P7" s="63" t="s">
        <v>731</v>
      </c>
      <c r="Q7" s="63"/>
      <c r="R7" s="87"/>
      <c r="S7" s="92"/>
      <c r="T7" s="63"/>
      <c r="U7" s="63"/>
      <c r="V7" s="87"/>
      <c r="W7" s="92"/>
      <c r="X7" s="63"/>
      <c r="Y7" s="63"/>
      <c r="Z7" s="87"/>
      <c r="AA7" s="92"/>
      <c r="AB7" s="63"/>
      <c r="AC7" s="63"/>
      <c r="AD7" s="87"/>
      <c r="AF7" s="92"/>
    </row>
    <row r="8" spans="1:32" x14ac:dyDescent="0.25">
      <c r="A8" s="62" t="s">
        <v>809</v>
      </c>
      <c r="B8" s="63"/>
      <c r="C8" s="92"/>
      <c r="D8" s="63"/>
      <c r="E8" s="63"/>
      <c r="F8" s="63"/>
      <c r="G8" s="92"/>
      <c r="H8" s="63"/>
      <c r="I8" s="63"/>
      <c r="J8" s="63"/>
      <c r="K8" s="92"/>
      <c r="L8" s="63"/>
      <c r="M8" s="63"/>
      <c r="N8" s="63"/>
      <c r="O8" s="92"/>
      <c r="P8" s="63"/>
      <c r="Q8" s="63"/>
      <c r="R8" s="87">
        <v>-0.87953999999999999</v>
      </c>
      <c r="S8" s="92">
        <v>-35.07</v>
      </c>
      <c r="T8" s="63" t="s">
        <v>731</v>
      </c>
      <c r="U8" s="63"/>
      <c r="V8" s="87"/>
      <c r="W8" s="92"/>
      <c r="X8" s="63"/>
      <c r="Y8" s="63"/>
      <c r="Z8" s="87"/>
      <c r="AA8" s="92"/>
      <c r="AB8" s="63"/>
      <c r="AC8" s="63"/>
      <c r="AD8" s="87"/>
      <c r="AF8" s="92"/>
    </row>
    <row r="9" spans="1:32" x14ac:dyDescent="0.25">
      <c r="A9" s="62" t="s">
        <v>817</v>
      </c>
      <c r="B9" s="63"/>
      <c r="C9" s="92"/>
      <c r="D9" s="63"/>
      <c r="E9" s="63"/>
      <c r="F9" s="63"/>
      <c r="G9" s="92"/>
      <c r="H9" s="63"/>
      <c r="I9" s="63"/>
      <c r="J9" s="63"/>
      <c r="K9" s="92"/>
      <c r="L9" s="63"/>
      <c r="M9" s="63"/>
      <c r="N9" s="63"/>
      <c r="O9" s="92"/>
      <c r="P9" s="63"/>
      <c r="Q9" s="63"/>
      <c r="R9" s="87">
        <v>-0.21667</v>
      </c>
      <c r="S9" s="92">
        <v>-9.5500000000000007</v>
      </c>
      <c r="T9" s="63" t="s">
        <v>731</v>
      </c>
      <c r="U9" s="63"/>
      <c r="V9" s="87"/>
      <c r="W9" s="92"/>
      <c r="X9" s="63"/>
      <c r="Y9" s="63"/>
      <c r="Z9" s="87"/>
      <c r="AA9" s="92"/>
      <c r="AB9" s="63"/>
      <c r="AC9" s="63"/>
      <c r="AD9" s="87"/>
      <c r="AF9" s="92"/>
    </row>
    <row r="10" spans="1:32" x14ac:dyDescent="0.25">
      <c r="A10" s="62" t="s">
        <v>1038</v>
      </c>
      <c r="B10" s="63"/>
      <c r="C10" s="92"/>
      <c r="D10" s="63"/>
      <c r="E10" s="63"/>
      <c r="F10" s="63"/>
      <c r="G10" s="92"/>
      <c r="H10" s="63"/>
      <c r="I10" s="63"/>
      <c r="J10" s="63"/>
      <c r="K10" s="92"/>
      <c r="L10" s="63"/>
      <c r="M10" s="63"/>
      <c r="N10" s="63"/>
      <c r="O10" s="92"/>
      <c r="P10" s="63"/>
      <c r="Q10" s="63"/>
      <c r="R10" s="87">
        <v>-7.4130000000000001E-2</v>
      </c>
      <c r="S10" s="92">
        <v>-10.87</v>
      </c>
      <c r="T10" s="63" t="s">
        <v>731</v>
      </c>
      <c r="U10" s="63"/>
      <c r="V10" s="87"/>
      <c r="W10" s="92"/>
      <c r="X10" s="63"/>
      <c r="Y10" s="63"/>
      <c r="Z10" s="87"/>
      <c r="AA10" s="92"/>
      <c r="AB10" s="63"/>
      <c r="AC10" s="63"/>
      <c r="AD10" s="87"/>
      <c r="AF10" s="92"/>
    </row>
    <row r="11" spans="1:32" x14ac:dyDescent="0.25">
      <c r="A11" s="62" t="s">
        <v>819</v>
      </c>
      <c r="B11" s="63"/>
      <c r="C11" s="92"/>
      <c r="D11" s="63"/>
      <c r="E11" s="63"/>
      <c r="F11" s="63"/>
      <c r="G11" s="92"/>
      <c r="H11" s="63"/>
      <c r="I11" s="63"/>
      <c r="J11" s="63"/>
      <c r="K11" s="92"/>
      <c r="L11" s="63"/>
      <c r="M11" s="63"/>
      <c r="N11" s="63"/>
      <c r="O11" s="92"/>
      <c r="P11" s="63"/>
      <c r="Q11" s="63"/>
      <c r="R11" s="87">
        <v>-0.12833</v>
      </c>
      <c r="S11" s="92">
        <v>-25.48</v>
      </c>
      <c r="T11" s="63" t="s">
        <v>731</v>
      </c>
      <c r="U11" s="63"/>
      <c r="V11" s="87"/>
      <c r="W11" s="92"/>
      <c r="X11" s="63"/>
      <c r="Y11" s="63"/>
      <c r="Z11" s="87"/>
      <c r="AA11" s="92"/>
      <c r="AB11" s="63"/>
      <c r="AC11" s="63"/>
      <c r="AD11" s="87"/>
      <c r="AF11" s="92"/>
    </row>
    <row r="12" spans="1:32" x14ac:dyDescent="0.25">
      <c r="A12" s="62" t="s">
        <v>810</v>
      </c>
      <c r="B12" s="63"/>
      <c r="C12" s="92"/>
      <c r="D12" s="63"/>
      <c r="E12" s="63"/>
      <c r="F12" s="63"/>
      <c r="G12" s="92"/>
      <c r="H12" s="63"/>
      <c r="I12" s="63"/>
      <c r="J12" s="63"/>
      <c r="K12" s="92"/>
      <c r="L12" s="63"/>
      <c r="M12" s="63"/>
      <c r="N12" s="63"/>
      <c r="O12" s="92"/>
      <c r="P12" s="63"/>
      <c r="Q12" s="63"/>
      <c r="R12" s="63"/>
      <c r="S12" s="92"/>
      <c r="T12" s="63"/>
      <c r="U12" s="63"/>
      <c r="V12" s="87">
        <v>-0.13389999999999999</v>
      </c>
      <c r="W12" s="92">
        <v>-41.07</v>
      </c>
      <c r="X12" s="63" t="s">
        <v>731</v>
      </c>
      <c r="Y12" s="63"/>
      <c r="Z12" s="87"/>
      <c r="AA12" s="92"/>
      <c r="AB12" s="63"/>
      <c r="AC12" s="63"/>
      <c r="AD12" s="87"/>
      <c r="AF12" s="92"/>
    </row>
    <row r="13" spans="1:32" x14ac:dyDescent="0.25">
      <c r="A13" s="62" t="s">
        <v>811</v>
      </c>
      <c r="B13" s="63"/>
      <c r="C13" s="92"/>
      <c r="D13" s="63"/>
      <c r="E13" s="63"/>
      <c r="F13" s="63"/>
      <c r="G13" s="92"/>
      <c r="H13" s="63"/>
      <c r="I13" s="63"/>
      <c r="J13" s="63"/>
      <c r="K13" s="92"/>
      <c r="L13" s="63"/>
      <c r="M13" s="63"/>
      <c r="N13" s="63"/>
      <c r="O13" s="92"/>
      <c r="P13" s="63"/>
      <c r="Q13" s="63"/>
      <c r="R13" s="63"/>
      <c r="S13" s="92"/>
      <c r="T13" s="63"/>
      <c r="U13" s="63"/>
      <c r="V13" s="63"/>
      <c r="W13" s="92"/>
      <c r="X13" s="63"/>
      <c r="Y13" s="63"/>
      <c r="Z13" s="87">
        <v>-7.467E-2</v>
      </c>
      <c r="AA13" s="92">
        <v>-31.04</v>
      </c>
      <c r="AB13" s="63" t="s">
        <v>731</v>
      </c>
      <c r="AC13" s="63"/>
      <c r="AD13" s="87"/>
      <c r="AF13" s="92"/>
    </row>
    <row r="14" spans="1:32" x14ac:dyDescent="0.25">
      <c r="A14" s="62" t="s">
        <v>812</v>
      </c>
      <c r="B14" s="63"/>
      <c r="C14" s="92"/>
      <c r="D14" s="63"/>
      <c r="E14" s="63"/>
      <c r="F14" s="63"/>
      <c r="G14" s="92"/>
      <c r="H14" s="63"/>
      <c r="I14" s="63"/>
      <c r="J14" s="63"/>
      <c r="K14" s="92"/>
      <c r="L14" s="63"/>
      <c r="M14" s="63"/>
      <c r="N14" s="63"/>
      <c r="O14" s="92"/>
      <c r="P14" s="63"/>
      <c r="Q14" s="63"/>
      <c r="R14" s="63"/>
      <c r="S14" s="92"/>
      <c r="T14" s="63"/>
      <c r="U14" s="63"/>
      <c r="V14" s="63"/>
      <c r="W14" s="92"/>
      <c r="X14" s="63"/>
      <c r="Y14" s="63"/>
      <c r="Z14" s="87">
        <v>-9.8229999999999998E-2</v>
      </c>
      <c r="AA14" s="92">
        <v>-37.74</v>
      </c>
      <c r="AB14" s="63" t="s">
        <v>731</v>
      </c>
      <c r="AC14" s="63"/>
      <c r="AD14" s="87"/>
      <c r="AF14" s="92"/>
    </row>
    <row r="15" spans="1:32" x14ac:dyDescent="0.25">
      <c r="A15" s="62" t="s">
        <v>813</v>
      </c>
      <c r="B15" s="63"/>
      <c r="C15" s="92"/>
      <c r="D15" s="63"/>
      <c r="E15" s="63"/>
      <c r="F15" s="63"/>
      <c r="G15" s="92"/>
      <c r="H15" s="63"/>
      <c r="I15" s="63"/>
      <c r="J15" s="63"/>
      <c r="K15" s="92"/>
      <c r="L15" s="63"/>
      <c r="M15" s="63"/>
      <c r="N15" s="63"/>
      <c r="O15" s="92"/>
      <c r="P15" s="63"/>
      <c r="Q15" s="63"/>
      <c r="R15" s="63"/>
      <c r="S15" s="92"/>
      <c r="T15" s="63"/>
      <c r="U15" s="63"/>
      <c r="V15" s="63"/>
      <c r="W15" s="92"/>
      <c r="X15" s="63"/>
      <c r="Y15" s="63"/>
      <c r="Z15" s="87"/>
      <c r="AA15" s="92"/>
      <c r="AB15" s="63"/>
      <c r="AC15" s="63"/>
      <c r="AD15" s="87">
        <v>-0.10544000000000001</v>
      </c>
      <c r="AE15" s="92">
        <v>-37.96</v>
      </c>
      <c r="AF15" s="92" t="s">
        <v>731</v>
      </c>
    </row>
    <row r="16" spans="1:32" x14ac:dyDescent="0.25">
      <c r="A16" s="62" t="s">
        <v>814</v>
      </c>
      <c r="B16" s="63"/>
      <c r="C16" s="92"/>
      <c r="D16" s="63"/>
      <c r="E16" s="63"/>
      <c r="F16" s="63"/>
      <c r="G16" s="92"/>
      <c r="H16" s="63"/>
      <c r="I16" s="63"/>
      <c r="J16" s="63"/>
      <c r="K16" s="92"/>
      <c r="L16" s="63"/>
      <c r="M16" s="63"/>
      <c r="N16" s="63"/>
      <c r="O16" s="92"/>
      <c r="P16" s="63"/>
      <c r="Q16" s="63"/>
      <c r="R16" s="63"/>
      <c r="S16" s="92"/>
      <c r="T16" s="63"/>
      <c r="U16" s="63"/>
      <c r="V16" s="63"/>
      <c r="W16" s="92"/>
      <c r="X16" s="63"/>
      <c r="Y16" s="63"/>
      <c r="Z16" s="87"/>
      <c r="AA16" s="92"/>
      <c r="AB16" s="63"/>
      <c r="AC16" s="63"/>
      <c r="AD16" s="87">
        <v>-8.4989999999999996E-2</v>
      </c>
      <c r="AE16" s="92">
        <v>-10.54</v>
      </c>
      <c r="AF16" s="92" t="s">
        <v>731</v>
      </c>
    </row>
    <row r="17" spans="1:32" x14ac:dyDescent="0.25">
      <c r="A17" s="62" t="s">
        <v>1039</v>
      </c>
      <c r="B17" s="63"/>
      <c r="C17" s="92"/>
      <c r="D17" s="63"/>
      <c r="E17" s="63"/>
      <c r="F17" s="63"/>
      <c r="G17" s="92"/>
      <c r="H17" s="63"/>
      <c r="I17" s="63"/>
      <c r="J17" s="63"/>
      <c r="K17" s="92"/>
      <c r="L17" s="63"/>
      <c r="M17" s="63"/>
      <c r="N17" s="63"/>
      <c r="O17" s="92"/>
      <c r="P17" s="63"/>
      <c r="Q17" s="63"/>
      <c r="R17" s="63"/>
      <c r="S17" s="92"/>
      <c r="T17" s="63"/>
      <c r="U17" s="63"/>
      <c r="V17" s="63"/>
      <c r="W17" s="92"/>
      <c r="X17" s="63"/>
      <c r="Y17" s="63"/>
      <c r="Z17" s="63"/>
      <c r="AA17" s="92"/>
      <c r="AB17" s="63"/>
      <c r="AC17" s="63"/>
      <c r="AD17" s="87">
        <v>-4.5999999999999999E-2</v>
      </c>
      <c r="AE17" s="92">
        <v>-19.079999999999998</v>
      </c>
      <c r="AF17" s="92" t="s">
        <v>731</v>
      </c>
    </row>
    <row r="18" spans="1:32" x14ac:dyDescent="0.25">
      <c r="A18" s="62" t="s">
        <v>816</v>
      </c>
      <c r="B18" s="63"/>
      <c r="C18" s="92"/>
      <c r="D18" s="63"/>
      <c r="E18" s="63"/>
      <c r="F18" s="63"/>
      <c r="G18" s="92"/>
      <c r="H18" s="63"/>
      <c r="I18" s="63"/>
      <c r="J18" s="63"/>
      <c r="K18" s="92"/>
      <c r="L18" s="63"/>
      <c r="M18" s="63"/>
      <c r="N18" s="63"/>
      <c r="O18" s="92"/>
      <c r="P18" s="63"/>
      <c r="Q18" s="63"/>
      <c r="R18" s="63"/>
      <c r="S18" s="92"/>
      <c r="T18" s="63"/>
      <c r="U18" s="63"/>
      <c r="V18" s="63"/>
      <c r="W18" s="92"/>
      <c r="X18" s="63"/>
      <c r="Y18" s="63"/>
      <c r="Z18" s="63"/>
      <c r="AA18" s="92"/>
      <c r="AB18" s="63"/>
      <c r="AC18" s="63"/>
      <c r="AD18" s="87">
        <v>-0.11917999999999999</v>
      </c>
      <c r="AE18" s="92">
        <v>-31.08</v>
      </c>
      <c r="AF18" s="92" t="s">
        <v>731</v>
      </c>
    </row>
    <row r="19" spans="1:32" x14ac:dyDescent="0.25">
      <c r="B19" s="63"/>
      <c r="C19" s="92"/>
      <c r="D19" s="63"/>
      <c r="E19" s="63"/>
      <c r="F19" s="63"/>
      <c r="G19" s="92"/>
      <c r="H19" s="63"/>
      <c r="I19" s="63"/>
      <c r="J19" s="63"/>
      <c r="K19" s="92"/>
      <c r="L19" s="63"/>
      <c r="M19" s="63"/>
      <c r="N19" s="63"/>
      <c r="O19" s="92"/>
      <c r="P19" s="63"/>
      <c r="Q19" s="63"/>
      <c r="R19" s="63"/>
      <c r="S19" s="92"/>
      <c r="T19" s="63"/>
      <c r="U19" s="63"/>
      <c r="V19" s="63"/>
      <c r="W19" s="92"/>
      <c r="X19" s="63"/>
      <c r="Y19" s="63"/>
      <c r="Z19" s="63"/>
      <c r="AA19" s="92"/>
      <c r="AB19" s="63"/>
      <c r="AC19" s="63"/>
      <c r="AD19" s="87"/>
      <c r="AE19" s="92"/>
      <c r="AF19" s="63"/>
    </row>
    <row r="20" spans="1:32" x14ac:dyDescent="0.25">
      <c r="A20" s="62" t="s">
        <v>802</v>
      </c>
      <c r="B20" s="157">
        <v>9367</v>
      </c>
      <c r="C20" s="157"/>
      <c r="D20" s="157"/>
      <c r="E20" s="85"/>
      <c r="F20" s="157">
        <v>9367</v>
      </c>
      <c r="G20" s="157"/>
      <c r="H20" s="157"/>
      <c r="I20" s="85"/>
      <c r="J20" s="157">
        <v>9367</v>
      </c>
      <c r="K20" s="157"/>
      <c r="L20" s="157"/>
      <c r="M20" s="85"/>
      <c r="N20" s="157">
        <v>9367</v>
      </c>
      <c r="O20" s="157"/>
      <c r="P20" s="157"/>
      <c r="Q20" s="85"/>
      <c r="R20" s="157">
        <v>9367</v>
      </c>
      <c r="S20" s="157"/>
      <c r="T20" s="157"/>
      <c r="U20" s="85"/>
      <c r="V20" s="157">
        <v>9367</v>
      </c>
      <c r="W20" s="157"/>
      <c r="X20" s="157"/>
      <c r="Y20" s="85"/>
      <c r="Z20" s="157">
        <v>9367</v>
      </c>
      <c r="AA20" s="157"/>
      <c r="AB20" s="157"/>
      <c r="AC20" s="85"/>
      <c r="AD20" s="157">
        <v>9367</v>
      </c>
      <c r="AE20" s="157"/>
      <c r="AF20" s="157"/>
    </row>
    <row r="21" spans="1:32" x14ac:dyDescent="0.25">
      <c r="A21" s="62" t="s">
        <v>921</v>
      </c>
      <c r="B21" s="157">
        <v>-21945</v>
      </c>
      <c r="C21" s="157"/>
      <c r="D21" s="157"/>
      <c r="E21" s="65"/>
      <c r="F21" s="157">
        <v>-21945</v>
      </c>
      <c r="G21" s="157"/>
      <c r="H21" s="157"/>
      <c r="I21" s="65"/>
      <c r="J21" s="157">
        <v>-21945</v>
      </c>
      <c r="K21" s="157"/>
      <c r="L21" s="157"/>
      <c r="M21" s="65"/>
      <c r="N21" s="157">
        <v>-21945</v>
      </c>
      <c r="O21" s="157"/>
      <c r="P21" s="157"/>
      <c r="Q21" s="65"/>
      <c r="R21" s="157">
        <v>-21945</v>
      </c>
      <c r="S21" s="157"/>
      <c r="T21" s="157"/>
      <c r="U21" s="65"/>
      <c r="V21" s="157">
        <v>-21945</v>
      </c>
      <c r="W21" s="157"/>
      <c r="X21" s="157"/>
      <c r="Y21" s="65"/>
      <c r="Z21" s="157">
        <v>-21945</v>
      </c>
      <c r="AA21" s="157"/>
      <c r="AB21" s="157"/>
      <c r="AC21" s="65"/>
      <c r="AD21" s="157">
        <v>-21945</v>
      </c>
      <c r="AE21" s="157"/>
      <c r="AF21" s="157"/>
    </row>
    <row r="22" spans="1:32" x14ac:dyDescent="0.25">
      <c r="A22" s="85" t="s">
        <v>804</v>
      </c>
      <c r="B22" s="157">
        <v>-13751.28887</v>
      </c>
      <c r="C22" s="157"/>
      <c r="D22" s="157"/>
      <c r="E22" s="65"/>
      <c r="F22" s="157">
        <v>-14453.16606</v>
      </c>
      <c r="G22" s="157"/>
      <c r="H22" s="157"/>
      <c r="I22" s="65"/>
      <c r="J22" s="157">
        <v>-12752.39651</v>
      </c>
      <c r="K22" s="157"/>
      <c r="L22" s="157"/>
      <c r="M22" s="65"/>
      <c r="N22" s="157">
        <v>-11582.20212</v>
      </c>
      <c r="O22" s="157"/>
      <c r="P22" s="157"/>
      <c r="Q22" s="65"/>
      <c r="R22" s="157">
        <v>-11418.12732</v>
      </c>
      <c r="S22" s="157"/>
      <c r="T22" s="157"/>
      <c r="U22" s="65"/>
      <c r="V22" s="157">
        <v>-12439.434869999999</v>
      </c>
      <c r="W22" s="157"/>
      <c r="X22" s="157"/>
      <c r="Y22" s="65"/>
      <c r="Z22" s="157">
        <v>-10944.98265</v>
      </c>
      <c r="AA22" s="157"/>
      <c r="AB22" s="157"/>
      <c r="AC22" s="65"/>
      <c r="AD22" s="157">
        <v>-10785.016170000001</v>
      </c>
      <c r="AE22" s="157"/>
      <c r="AF22" s="157"/>
    </row>
    <row r="23" spans="1:32" ht="15.75" x14ac:dyDescent="0.25">
      <c r="A23" s="62" t="s">
        <v>562</v>
      </c>
      <c r="B23" s="171">
        <v>0.37332929999999998</v>
      </c>
      <c r="C23" s="171"/>
      <c r="D23" s="171"/>
      <c r="E23" s="78"/>
      <c r="F23" s="171">
        <v>0.34134579999999998</v>
      </c>
      <c r="G23" s="171"/>
      <c r="H23" s="171"/>
      <c r="I23" s="78"/>
      <c r="J23" s="171">
        <v>0.4188017</v>
      </c>
      <c r="K23" s="171"/>
      <c r="L23" s="171"/>
      <c r="M23" s="78"/>
      <c r="N23" s="171">
        <v>0.4720801</v>
      </c>
      <c r="O23" s="171"/>
      <c r="P23" s="171"/>
      <c r="Q23" s="78"/>
      <c r="R23" s="171">
        <v>0.47946559999999999</v>
      </c>
      <c r="S23" s="171"/>
      <c r="T23" s="171"/>
      <c r="U23" s="78"/>
      <c r="V23" s="171">
        <v>0.43306289999999997</v>
      </c>
      <c r="W23" s="171"/>
      <c r="X23" s="171"/>
      <c r="Y23" s="78"/>
      <c r="Z23" s="171">
        <v>0.50111720000000004</v>
      </c>
      <c r="AA23" s="171"/>
      <c r="AB23" s="171"/>
      <c r="AC23" s="78"/>
      <c r="AD23" s="171">
        <v>0.50831550000000003</v>
      </c>
      <c r="AE23" s="171"/>
      <c r="AF23" s="171"/>
    </row>
    <row r="24" spans="1:32" x14ac:dyDescent="0.25">
      <c r="A24" s="1" t="s">
        <v>728</v>
      </c>
      <c r="B24" s="157">
        <v>27504.6</v>
      </c>
      <c r="C24" s="157"/>
      <c r="D24" s="157"/>
      <c r="E24" s="65"/>
      <c r="F24" s="157">
        <v>28908.3</v>
      </c>
      <c r="G24" s="157"/>
      <c r="H24" s="157"/>
      <c r="I24" s="65"/>
      <c r="J24" s="157">
        <v>25508.799999999999</v>
      </c>
      <c r="K24" s="157"/>
      <c r="L24" s="157"/>
      <c r="M24" s="65"/>
      <c r="N24" s="157">
        <v>23170.400000000001</v>
      </c>
      <c r="O24" s="157"/>
      <c r="P24" s="157"/>
      <c r="Q24" s="65"/>
      <c r="R24" s="157">
        <v>22846.3</v>
      </c>
      <c r="S24" s="157"/>
      <c r="T24" s="157"/>
      <c r="U24" s="65"/>
      <c r="V24" s="157">
        <v>24882.9</v>
      </c>
      <c r="W24" s="157"/>
      <c r="X24" s="157"/>
      <c r="Y24" s="65"/>
      <c r="Z24" s="157">
        <v>21896</v>
      </c>
      <c r="AA24" s="157"/>
      <c r="AB24" s="157"/>
      <c r="AC24" s="65"/>
      <c r="AD24" s="157">
        <v>21580</v>
      </c>
      <c r="AE24" s="157"/>
      <c r="AF24" s="157"/>
    </row>
    <row r="25" spans="1:32" x14ac:dyDescent="0.25">
      <c r="A25" s="66" t="s">
        <v>805</v>
      </c>
      <c r="B25" s="170">
        <v>72.004999999999995</v>
      </c>
      <c r="C25" s="170"/>
      <c r="D25" s="170"/>
      <c r="E25" s="86"/>
      <c r="F25" s="170">
        <v>78.2</v>
      </c>
      <c r="G25" s="170"/>
      <c r="H25" s="170"/>
      <c r="I25" s="86"/>
      <c r="J25" s="170">
        <v>70.2</v>
      </c>
      <c r="K25" s="170"/>
      <c r="L25" s="170"/>
      <c r="M25" s="86"/>
      <c r="N25" s="170">
        <v>65</v>
      </c>
      <c r="O25" s="170"/>
      <c r="P25" s="170"/>
      <c r="Q25" s="86"/>
      <c r="R25" s="170">
        <v>64.7</v>
      </c>
      <c r="S25" s="170"/>
      <c r="T25" s="170"/>
      <c r="U25" s="86"/>
      <c r="V25" s="170">
        <v>68</v>
      </c>
      <c r="W25" s="170"/>
      <c r="X25" s="170"/>
      <c r="Y25" s="86"/>
      <c r="Z25" s="170">
        <v>61.8</v>
      </c>
      <c r="AA25" s="170"/>
      <c r="AB25" s="170"/>
      <c r="AC25" s="86"/>
      <c r="AD25" s="170">
        <v>62</v>
      </c>
      <c r="AE25" s="170"/>
      <c r="AF25" s="170"/>
    </row>
    <row r="26" spans="1:32" x14ac:dyDescent="0.25">
      <c r="A26" s="168" t="s">
        <v>978</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row>
    <row r="27" spans="1:32" x14ac:dyDescent="0.25">
      <c r="A27" s="169" t="s">
        <v>918</v>
      </c>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row>
    <row r="30" spans="1:32" x14ac:dyDescent="0.25">
      <c r="A30" t="s">
        <v>1041</v>
      </c>
    </row>
  </sheetData>
  <mergeCells count="58">
    <mergeCell ref="Z23:AB23"/>
    <mergeCell ref="Z24:AB24"/>
    <mergeCell ref="AD23:AF23"/>
    <mergeCell ref="AD24:AF24"/>
    <mergeCell ref="R23:T23"/>
    <mergeCell ref="R24:T24"/>
    <mergeCell ref="V23:X23"/>
    <mergeCell ref="V24:X24"/>
    <mergeCell ref="AD25:AF25"/>
    <mergeCell ref="B23:D23"/>
    <mergeCell ref="B24:D24"/>
    <mergeCell ref="F23:H23"/>
    <mergeCell ref="F24:H24"/>
    <mergeCell ref="B25:D25"/>
    <mergeCell ref="F25:H25"/>
    <mergeCell ref="J25:L25"/>
    <mergeCell ref="N25:P25"/>
    <mergeCell ref="R25:T25"/>
    <mergeCell ref="V25:X25"/>
    <mergeCell ref="J23:L23"/>
    <mergeCell ref="J24:L24"/>
    <mergeCell ref="N23:P23"/>
    <mergeCell ref="N24:P24"/>
    <mergeCell ref="Z25:AB25"/>
    <mergeCell ref="B22:D22"/>
    <mergeCell ref="F22:H22"/>
    <mergeCell ref="J22:L22"/>
    <mergeCell ref="N22:P22"/>
    <mergeCell ref="R22:T22"/>
    <mergeCell ref="Z22:AB22"/>
    <mergeCell ref="AD22:AF22"/>
    <mergeCell ref="Z21:AB21"/>
    <mergeCell ref="AD21:AF21"/>
    <mergeCell ref="V22:X22"/>
    <mergeCell ref="Z20:AB20"/>
    <mergeCell ref="AD20:AF20"/>
    <mergeCell ref="B21:D21"/>
    <mergeCell ref="F21:H21"/>
    <mergeCell ref="J21:L21"/>
    <mergeCell ref="N21:P21"/>
    <mergeCell ref="R21:T21"/>
    <mergeCell ref="V21:X21"/>
    <mergeCell ref="A26:AF26"/>
    <mergeCell ref="A27:AF27"/>
    <mergeCell ref="Z1:AC1"/>
    <mergeCell ref="AD1:AF1"/>
    <mergeCell ref="B20:D20"/>
    <mergeCell ref="F20:H20"/>
    <mergeCell ref="J20:L20"/>
    <mergeCell ref="N20:P20"/>
    <mergeCell ref="R20:T20"/>
    <mergeCell ref="V20:X20"/>
    <mergeCell ref="B1:E1"/>
    <mergeCell ref="F1:I1"/>
    <mergeCell ref="J1:M1"/>
    <mergeCell ref="N1:Q1"/>
    <mergeCell ref="R1:U1"/>
    <mergeCell ref="V1:Y1"/>
  </mergeCell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F29"/>
  <sheetViews>
    <sheetView workbookViewId="0">
      <selection sqref="A1:AF25"/>
    </sheetView>
  </sheetViews>
  <sheetFormatPr defaultRowHeight="15" x14ac:dyDescent="0.25"/>
  <cols>
    <col min="1" max="1" width="22.7109375" bestFit="1" customWidth="1"/>
    <col min="2" max="2" width="6.42578125" bestFit="1" customWidth="1"/>
    <col min="3" max="3" width="5" style="19" customWidth="1"/>
    <col min="4" max="4" width="3.7109375" customWidth="1"/>
    <col min="5" max="5" width="1.7109375" customWidth="1"/>
    <col min="6" max="6" width="6.42578125" bestFit="1" customWidth="1"/>
    <col min="7" max="7" width="5" style="19" customWidth="1"/>
    <col min="8" max="8" width="3.7109375" customWidth="1"/>
    <col min="9" max="9" width="1.7109375" customWidth="1"/>
    <col min="10" max="10" width="6" bestFit="1" customWidth="1"/>
    <col min="11" max="11" width="5" style="19" customWidth="1"/>
    <col min="12" max="12" width="3.7109375" customWidth="1"/>
    <col min="13" max="13" width="1.7109375" customWidth="1"/>
    <col min="14" max="14" width="6" bestFit="1" customWidth="1"/>
    <col min="15" max="15" width="5" style="19" customWidth="1"/>
    <col min="16" max="16" width="3.7109375" customWidth="1"/>
    <col min="17" max="17" width="1.7109375" customWidth="1"/>
    <col min="18" max="18" width="6" bestFit="1" customWidth="1"/>
    <col min="19" max="19" width="5" style="19" customWidth="1"/>
    <col min="20" max="20" width="3.7109375" customWidth="1"/>
    <col min="21" max="21" width="1.7109375" customWidth="1"/>
    <col min="22" max="22" width="6" bestFit="1" customWidth="1"/>
    <col min="23" max="23" width="5" style="19" customWidth="1"/>
    <col min="24" max="24" width="3.7109375" customWidth="1"/>
    <col min="25" max="25" width="1.7109375" customWidth="1"/>
    <col min="26" max="26" width="6" bestFit="1" customWidth="1"/>
    <col min="27" max="27" width="5" style="19" customWidth="1"/>
    <col min="28" max="28" width="3.7109375" customWidth="1"/>
    <col min="29" max="29" width="1.7109375" customWidth="1"/>
    <col min="30" max="30" width="6" bestFit="1" customWidth="1"/>
    <col min="31" max="31" width="5" style="19" customWidth="1"/>
    <col min="32" max="32" width="3.7109375" customWidth="1"/>
  </cols>
  <sheetData>
    <row r="1" spans="1:32" x14ac:dyDescent="0.25">
      <c r="A1" s="84"/>
      <c r="B1" s="168" t="s">
        <v>833</v>
      </c>
      <c r="C1" s="168"/>
      <c r="D1" s="168"/>
      <c r="E1" s="168"/>
      <c r="F1" s="168" t="s">
        <v>834</v>
      </c>
      <c r="G1" s="168"/>
      <c r="H1" s="168"/>
      <c r="I1" s="168"/>
      <c r="J1" s="168" t="s">
        <v>835</v>
      </c>
      <c r="K1" s="168"/>
      <c r="L1" s="168"/>
      <c r="M1" s="168"/>
      <c r="N1" s="168" t="s">
        <v>836</v>
      </c>
      <c r="O1" s="168"/>
      <c r="P1" s="168"/>
      <c r="Q1" s="168"/>
      <c r="R1" s="168" t="s">
        <v>837</v>
      </c>
      <c r="S1" s="168"/>
      <c r="T1" s="168"/>
      <c r="U1" s="168"/>
      <c r="V1" s="168" t="s">
        <v>838</v>
      </c>
      <c r="W1" s="168"/>
      <c r="X1" s="168"/>
      <c r="Y1" s="168"/>
      <c r="Z1" s="168" t="s">
        <v>839</v>
      </c>
      <c r="AA1" s="168"/>
      <c r="AB1" s="168"/>
      <c r="AC1" s="168"/>
      <c r="AD1" s="168" t="s">
        <v>840</v>
      </c>
      <c r="AE1" s="168"/>
      <c r="AF1" s="168"/>
    </row>
    <row r="2" spans="1:32" x14ac:dyDescent="0.25">
      <c r="A2" s="59" t="s">
        <v>560</v>
      </c>
      <c r="B2" s="60" t="s">
        <v>507</v>
      </c>
      <c r="C2" s="91" t="s">
        <v>820</v>
      </c>
      <c r="D2" s="61" t="s">
        <v>561</v>
      </c>
      <c r="E2" s="59"/>
      <c r="F2" s="60" t="s">
        <v>507</v>
      </c>
      <c r="G2" s="91" t="s">
        <v>820</v>
      </c>
      <c r="H2" s="61" t="s">
        <v>561</v>
      </c>
      <c r="I2" s="59"/>
      <c r="J2" s="60" t="s">
        <v>507</v>
      </c>
      <c r="K2" s="91" t="s">
        <v>820</v>
      </c>
      <c r="L2" s="61" t="s">
        <v>561</v>
      </c>
      <c r="M2" s="59"/>
      <c r="N2" s="60" t="s">
        <v>507</v>
      </c>
      <c r="O2" s="91" t="s">
        <v>820</v>
      </c>
      <c r="P2" s="61" t="s">
        <v>561</v>
      </c>
      <c r="Q2" s="59"/>
      <c r="R2" s="60" t="s">
        <v>507</v>
      </c>
      <c r="S2" s="91" t="s">
        <v>820</v>
      </c>
      <c r="T2" s="61" t="s">
        <v>561</v>
      </c>
      <c r="U2" s="59"/>
      <c r="V2" s="60" t="s">
        <v>507</v>
      </c>
      <c r="W2" s="91" t="s">
        <v>820</v>
      </c>
      <c r="X2" s="61" t="s">
        <v>561</v>
      </c>
      <c r="Y2" s="59"/>
      <c r="Z2" s="60" t="s">
        <v>507</v>
      </c>
      <c r="AA2" s="91" t="s">
        <v>820</v>
      </c>
      <c r="AB2" s="61" t="s">
        <v>561</v>
      </c>
      <c r="AC2" s="59"/>
      <c r="AD2" s="60" t="s">
        <v>507</v>
      </c>
      <c r="AE2" s="91" t="s">
        <v>820</v>
      </c>
      <c r="AF2" s="61" t="s">
        <v>561</v>
      </c>
    </row>
    <row r="3" spans="1:32" x14ac:dyDescent="0.25">
      <c r="A3" s="62" t="s">
        <v>916</v>
      </c>
      <c r="B3" s="87">
        <v>0.87287999999999999</v>
      </c>
      <c r="C3" s="92">
        <v>21.53</v>
      </c>
      <c r="D3" s="92" t="s">
        <v>731</v>
      </c>
      <c r="E3" s="63"/>
      <c r="F3" s="87">
        <v>1.00559</v>
      </c>
      <c r="G3" s="92">
        <v>27.3</v>
      </c>
      <c r="H3" s="1" t="s">
        <v>731</v>
      </c>
      <c r="I3" s="63"/>
      <c r="J3" s="88">
        <v>0.82518999999999998</v>
      </c>
      <c r="K3" s="92">
        <v>21.55</v>
      </c>
      <c r="L3" s="63" t="s">
        <v>731</v>
      </c>
      <c r="M3" s="63"/>
      <c r="N3" s="88">
        <v>0.80764000000000002</v>
      </c>
      <c r="O3" s="92">
        <v>20.059999999999999</v>
      </c>
      <c r="P3" s="63" t="s">
        <v>731</v>
      </c>
      <c r="Q3" s="63"/>
      <c r="R3" s="88">
        <v>0.81206</v>
      </c>
      <c r="S3" s="92">
        <v>20.13</v>
      </c>
      <c r="T3" s="63" t="s">
        <v>731</v>
      </c>
      <c r="U3" s="63"/>
      <c r="V3" s="88">
        <v>0.80684</v>
      </c>
      <c r="W3" s="92">
        <v>20</v>
      </c>
      <c r="X3" s="63" t="s">
        <v>731</v>
      </c>
      <c r="Y3" s="63"/>
      <c r="Z3" s="88">
        <v>0.80642000000000003</v>
      </c>
      <c r="AA3" s="92">
        <v>19.989999999999998</v>
      </c>
      <c r="AB3" s="63" t="s">
        <v>731</v>
      </c>
      <c r="AC3" s="63"/>
      <c r="AD3" s="88">
        <v>0.81267</v>
      </c>
      <c r="AE3" s="92">
        <v>19.940000000000001</v>
      </c>
      <c r="AF3" s="63" t="s">
        <v>731</v>
      </c>
    </row>
    <row r="4" spans="1:32" x14ac:dyDescent="0.25">
      <c r="A4" s="62" t="s">
        <v>813</v>
      </c>
      <c r="B4" s="87">
        <v>-0.1145</v>
      </c>
      <c r="C4" s="92">
        <v>-34.92</v>
      </c>
      <c r="D4" s="92" t="s">
        <v>731</v>
      </c>
      <c r="E4" s="63"/>
      <c r="F4" s="87">
        <v>-9.8080000000000001E-2</v>
      </c>
      <c r="G4" s="92">
        <v>-33</v>
      </c>
      <c r="H4" s="1" t="s">
        <v>731</v>
      </c>
      <c r="I4" s="63"/>
      <c r="J4" s="89">
        <v>-0.10605000000000001</v>
      </c>
      <c r="K4" s="93">
        <v>-34.96</v>
      </c>
      <c r="L4" s="63" t="s">
        <v>731</v>
      </c>
      <c r="M4" s="63"/>
      <c r="N4" s="88">
        <v>-0.11225</v>
      </c>
      <c r="O4" s="92">
        <v>-34.909999999999997</v>
      </c>
      <c r="P4" s="63" t="s">
        <v>731</v>
      </c>
      <c r="Q4" s="63"/>
      <c r="R4" s="88">
        <v>-0.1119</v>
      </c>
      <c r="S4" s="92">
        <v>-34.86</v>
      </c>
      <c r="T4" s="63" t="s">
        <v>731</v>
      </c>
      <c r="U4" s="63"/>
      <c r="V4" s="88">
        <v>-0.11038000000000001</v>
      </c>
      <c r="W4" s="92">
        <v>-34.619999999999997</v>
      </c>
      <c r="X4" s="63" t="s">
        <v>731</v>
      </c>
      <c r="Y4" s="63"/>
      <c r="Z4" s="88">
        <v>-0.11053</v>
      </c>
      <c r="AA4" s="92">
        <v>-34.61</v>
      </c>
      <c r="AB4" s="63" t="s">
        <v>731</v>
      </c>
      <c r="AC4" s="63"/>
      <c r="AD4" s="88">
        <v>-0.11085</v>
      </c>
      <c r="AE4" s="92">
        <v>-34.770000000000003</v>
      </c>
      <c r="AF4" s="63" t="s">
        <v>731</v>
      </c>
    </row>
    <row r="5" spans="1:32" x14ac:dyDescent="0.25">
      <c r="A5" s="62" t="s">
        <v>814</v>
      </c>
      <c r="B5" s="87">
        <v>-8.5459999999999994E-2</v>
      </c>
      <c r="C5" s="92">
        <v>-9.9499999999999993</v>
      </c>
      <c r="D5" s="92" t="s">
        <v>731</v>
      </c>
      <c r="E5" s="63"/>
      <c r="F5" s="87">
        <v>-7.4660000000000004E-2</v>
      </c>
      <c r="G5" s="92">
        <v>-9.99</v>
      </c>
      <c r="H5" s="1" t="s">
        <v>731</v>
      </c>
      <c r="I5" s="63"/>
      <c r="J5" s="88">
        <v>-9.6310000000000007E-2</v>
      </c>
      <c r="K5" s="92">
        <v>-11.23</v>
      </c>
      <c r="L5" s="63" t="s">
        <v>731</v>
      </c>
      <c r="M5" s="63"/>
      <c r="N5" s="88">
        <v>-9.7890000000000005E-2</v>
      </c>
      <c r="O5" s="92">
        <v>-10.98</v>
      </c>
      <c r="P5" s="63" t="s">
        <v>731</v>
      </c>
      <c r="Q5" s="63"/>
      <c r="R5" s="88">
        <v>-9.8180000000000003E-2</v>
      </c>
      <c r="S5" s="92">
        <v>-10.88</v>
      </c>
      <c r="T5" s="63" t="s">
        <v>731</v>
      </c>
      <c r="U5" s="63"/>
      <c r="V5" s="88">
        <v>-9.6199999999999994E-2</v>
      </c>
      <c r="W5" s="92">
        <v>-10.78</v>
      </c>
      <c r="X5" s="63" t="s">
        <v>731</v>
      </c>
      <c r="Y5" s="63"/>
      <c r="Z5" s="88">
        <v>-9.6299999999999997E-2</v>
      </c>
      <c r="AA5" s="92">
        <v>-10.78</v>
      </c>
      <c r="AB5" s="63" t="s">
        <v>731</v>
      </c>
      <c r="AC5" s="63"/>
      <c r="AD5" s="88">
        <v>-9.5519999999999994E-2</v>
      </c>
      <c r="AE5" s="92">
        <v>-10.67</v>
      </c>
      <c r="AF5" s="63" t="s">
        <v>731</v>
      </c>
    </row>
    <row r="6" spans="1:32" x14ac:dyDescent="0.25">
      <c r="A6" s="62" t="s">
        <v>1039</v>
      </c>
      <c r="B6" s="87">
        <v>-4.2049999999999997E-2</v>
      </c>
      <c r="C6" s="92">
        <v>-15.99</v>
      </c>
      <c r="D6" s="92" t="s">
        <v>731</v>
      </c>
      <c r="E6" s="63"/>
      <c r="F6" s="87">
        <v>-4.471E-2</v>
      </c>
      <c r="G6" s="92">
        <v>-17.8</v>
      </c>
      <c r="H6" s="1" t="s">
        <v>731</v>
      </c>
      <c r="I6" s="63"/>
      <c r="J6" s="88">
        <v>-5.4100000000000002E-2</v>
      </c>
      <c r="K6" s="92">
        <v>-19.3</v>
      </c>
      <c r="L6" s="63" t="s">
        <v>731</v>
      </c>
      <c r="M6" s="63"/>
      <c r="N6" s="88">
        <v>-5.1839999999999997E-2</v>
      </c>
      <c r="O6" s="92">
        <v>-17.690000000000001</v>
      </c>
      <c r="P6" s="63" t="s">
        <v>731</v>
      </c>
      <c r="Q6" s="63"/>
      <c r="R6" s="88">
        <v>-5.2380000000000003E-2</v>
      </c>
      <c r="S6" s="92">
        <v>-18.13</v>
      </c>
      <c r="T6" s="63" t="s">
        <v>731</v>
      </c>
      <c r="U6" s="63"/>
      <c r="V6" s="88">
        <v>-5.1049999999999998E-2</v>
      </c>
      <c r="W6" s="92">
        <v>-17.91</v>
      </c>
      <c r="X6" s="63" t="s">
        <v>731</v>
      </c>
      <c r="Y6" s="63"/>
      <c r="Z6" s="88">
        <v>-5.108E-2</v>
      </c>
      <c r="AA6" s="92">
        <v>-17.91</v>
      </c>
      <c r="AB6" s="63" t="s">
        <v>731</v>
      </c>
      <c r="AC6" s="63"/>
      <c r="AD6" s="88">
        <v>-5.0569999999999997E-2</v>
      </c>
      <c r="AE6" s="92">
        <v>-17.66</v>
      </c>
      <c r="AF6" s="63" t="s">
        <v>731</v>
      </c>
    </row>
    <row r="7" spans="1:32" x14ac:dyDescent="0.25">
      <c r="A7" s="62" t="s">
        <v>816</v>
      </c>
      <c r="B7" s="87">
        <v>-0.1429</v>
      </c>
      <c r="C7" s="92">
        <v>-35.4</v>
      </c>
      <c r="D7" s="92" t="s">
        <v>731</v>
      </c>
      <c r="E7" s="63"/>
      <c r="F7" s="87">
        <v>-0.12848999999999999</v>
      </c>
      <c r="G7" s="92">
        <v>-34.21</v>
      </c>
      <c r="H7" s="1" t="s">
        <v>731</v>
      </c>
      <c r="I7" s="63"/>
      <c r="J7" s="88">
        <v>-0.18056</v>
      </c>
      <c r="K7" s="92">
        <v>-42.57</v>
      </c>
      <c r="L7" s="63" t="s">
        <v>731</v>
      </c>
      <c r="M7" s="63"/>
      <c r="N7" s="88">
        <v>-0.17513000000000001</v>
      </c>
      <c r="O7" s="92">
        <v>-40.58</v>
      </c>
      <c r="P7" s="63" t="s">
        <v>731</v>
      </c>
      <c r="Q7" s="63"/>
      <c r="R7" s="88">
        <v>-0.17496</v>
      </c>
      <c r="S7" s="92">
        <v>-40.36</v>
      </c>
      <c r="T7" s="63" t="s">
        <v>731</v>
      </c>
      <c r="U7" s="63"/>
      <c r="V7" s="88">
        <v>-0.17882999999999999</v>
      </c>
      <c r="W7" s="92">
        <v>-40.26</v>
      </c>
      <c r="X7" s="63" t="s">
        <v>731</v>
      </c>
      <c r="Y7" s="63"/>
      <c r="Z7" s="88">
        <v>-0.17876</v>
      </c>
      <c r="AA7" s="92">
        <v>-40.270000000000003</v>
      </c>
      <c r="AB7" s="63" t="s">
        <v>731</v>
      </c>
      <c r="AC7" s="63"/>
      <c r="AD7" s="88">
        <v>-0.17699000000000001</v>
      </c>
      <c r="AE7" s="92">
        <v>-39.65</v>
      </c>
      <c r="AF7" s="63" t="s">
        <v>731</v>
      </c>
    </row>
    <row r="8" spans="1:32" x14ac:dyDescent="0.25">
      <c r="A8" s="62" t="s">
        <v>919</v>
      </c>
      <c r="B8" s="87">
        <v>4.4010100000000003</v>
      </c>
      <c r="C8" s="92">
        <v>65.150000000000006</v>
      </c>
      <c r="D8" s="92" t="s">
        <v>731</v>
      </c>
      <c r="E8" s="63"/>
      <c r="F8" s="87"/>
      <c r="G8" s="92"/>
      <c r="H8" s="1"/>
      <c r="I8" s="63"/>
      <c r="J8" s="7"/>
      <c r="L8" s="63"/>
      <c r="M8" s="63"/>
      <c r="N8" s="88">
        <v>2.4439899999999999</v>
      </c>
      <c r="O8" s="92">
        <v>27.83</v>
      </c>
      <c r="P8" s="63" t="s">
        <v>731</v>
      </c>
      <c r="Q8" s="63"/>
      <c r="R8" s="88">
        <v>2.4457599999999999</v>
      </c>
      <c r="S8" s="92">
        <v>27.85</v>
      </c>
      <c r="T8" s="63" t="s">
        <v>731</v>
      </c>
      <c r="U8" s="63"/>
      <c r="V8" s="88">
        <v>2.3982000000000001</v>
      </c>
      <c r="W8" s="92">
        <v>27.16</v>
      </c>
      <c r="X8" s="63" t="s">
        <v>731</v>
      </c>
      <c r="Y8" s="63"/>
      <c r="Z8" s="88">
        <v>2.4158599999999999</v>
      </c>
      <c r="AA8" s="92">
        <v>27.04</v>
      </c>
      <c r="AB8" s="63" t="s">
        <v>731</v>
      </c>
      <c r="AC8" s="63"/>
      <c r="AD8" s="88">
        <v>2.3586399999999998</v>
      </c>
      <c r="AE8" s="92">
        <v>27.04</v>
      </c>
      <c r="AF8" s="63" t="s">
        <v>731</v>
      </c>
    </row>
    <row r="9" spans="1:32" x14ac:dyDescent="0.25">
      <c r="A9" s="62" t="s">
        <v>920</v>
      </c>
      <c r="B9" s="87">
        <v>1.92967</v>
      </c>
      <c r="C9" s="92">
        <v>36.590000000000003</v>
      </c>
      <c r="D9" s="92" t="s">
        <v>731</v>
      </c>
      <c r="E9" s="63"/>
      <c r="F9" s="87"/>
      <c r="G9" s="92"/>
      <c r="H9" s="1"/>
      <c r="I9" s="63"/>
      <c r="J9" s="7"/>
      <c r="L9" s="63"/>
      <c r="M9" s="63"/>
      <c r="N9" s="88">
        <v>1.11189</v>
      </c>
      <c r="O9" s="92">
        <v>19.13</v>
      </c>
      <c r="P9" s="63" t="s">
        <v>731</v>
      </c>
      <c r="Q9" s="63"/>
      <c r="R9" s="88">
        <v>1.08188</v>
      </c>
      <c r="S9" s="92">
        <v>18.62</v>
      </c>
      <c r="T9" s="63" t="s">
        <v>731</v>
      </c>
      <c r="U9" s="63"/>
      <c r="V9" s="88">
        <v>1.0540499999999999</v>
      </c>
      <c r="W9" s="92">
        <v>18.05</v>
      </c>
      <c r="X9" s="63" t="s">
        <v>731</v>
      </c>
      <c r="Y9" s="63"/>
      <c r="Z9" s="88">
        <v>1.0644400000000001</v>
      </c>
      <c r="AA9" s="92">
        <v>18.05</v>
      </c>
      <c r="AB9" s="63" t="s">
        <v>731</v>
      </c>
      <c r="AC9" s="63"/>
      <c r="AD9" s="88">
        <v>1.0891500000000001</v>
      </c>
      <c r="AE9" s="92">
        <v>18.7</v>
      </c>
      <c r="AF9" s="63" t="s">
        <v>731</v>
      </c>
    </row>
    <row r="10" spans="1:32" x14ac:dyDescent="0.25">
      <c r="A10" s="62" t="s">
        <v>821</v>
      </c>
      <c r="B10" s="87"/>
      <c r="C10" s="92"/>
      <c r="D10" s="63"/>
      <c r="E10" s="63"/>
      <c r="F10" s="87">
        <v>3.14E-3</v>
      </c>
      <c r="G10" s="92">
        <v>66.59</v>
      </c>
      <c r="H10" s="1" t="s">
        <v>731</v>
      </c>
      <c r="I10" s="63"/>
      <c r="J10" s="7"/>
      <c r="L10" s="63"/>
      <c r="M10" s="63"/>
      <c r="N10" s="7"/>
      <c r="P10" s="63"/>
      <c r="Q10" s="63"/>
      <c r="R10" s="88"/>
      <c r="S10" s="92"/>
      <c r="T10" s="63"/>
      <c r="U10" s="63"/>
      <c r="V10" s="88"/>
      <c r="W10" s="92"/>
      <c r="X10" s="63"/>
      <c r="Y10" s="63"/>
      <c r="Z10" s="88"/>
      <c r="AA10" s="92"/>
      <c r="AB10" s="63"/>
      <c r="AC10" s="63"/>
      <c r="AD10" s="88"/>
      <c r="AE10" s="92"/>
      <c r="AF10" s="63"/>
    </row>
    <row r="11" spans="1:32" x14ac:dyDescent="0.25">
      <c r="A11" s="62" t="s">
        <v>822</v>
      </c>
      <c r="B11" s="87"/>
      <c r="C11" s="92"/>
      <c r="D11" s="63"/>
      <c r="E11" s="63"/>
      <c r="F11" s="87"/>
      <c r="G11" s="92"/>
      <c r="H11" s="63"/>
      <c r="I11" s="63"/>
      <c r="J11" s="88">
        <v>1.85022</v>
      </c>
      <c r="K11" s="92">
        <v>67.989999999999995</v>
      </c>
      <c r="L11" s="63" t="s">
        <v>731</v>
      </c>
      <c r="M11" s="63"/>
      <c r="N11" s="88">
        <v>1.1357200000000001</v>
      </c>
      <c r="O11" s="92">
        <v>31.44</v>
      </c>
      <c r="P11" s="63" t="s">
        <v>731</v>
      </c>
      <c r="Q11" s="63"/>
      <c r="R11" s="88">
        <v>1.1116600000000001</v>
      </c>
      <c r="S11" s="92">
        <v>30.27</v>
      </c>
      <c r="T11" s="63" t="s">
        <v>731</v>
      </c>
      <c r="U11" s="63"/>
      <c r="V11" s="88">
        <v>1.05877</v>
      </c>
      <c r="W11" s="92">
        <v>28.29</v>
      </c>
      <c r="X11" s="63" t="s">
        <v>731</v>
      </c>
      <c r="Y11" s="63"/>
      <c r="Z11" s="88">
        <v>1.0559400000000001</v>
      </c>
      <c r="AA11" s="92">
        <v>28.17</v>
      </c>
      <c r="AB11" s="63" t="s">
        <v>731</v>
      </c>
      <c r="AC11" s="63"/>
      <c r="AD11" s="88">
        <v>0.91615999999999997</v>
      </c>
      <c r="AE11" s="92">
        <v>23.71</v>
      </c>
      <c r="AF11" s="63" t="s">
        <v>731</v>
      </c>
    </row>
    <row r="12" spans="1:32" x14ac:dyDescent="0.25">
      <c r="A12" s="62" t="s">
        <v>798</v>
      </c>
      <c r="B12" s="87"/>
      <c r="C12" s="92"/>
      <c r="D12" s="63"/>
      <c r="E12" s="63"/>
      <c r="F12" s="63"/>
      <c r="G12" s="92"/>
      <c r="H12" s="63"/>
      <c r="I12" s="63"/>
      <c r="J12" s="88"/>
      <c r="K12" s="92"/>
      <c r="L12" s="63"/>
      <c r="M12" s="63"/>
      <c r="N12" s="88"/>
      <c r="O12" s="92"/>
      <c r="P12" s="63"/>
      <c r="Q12" s="63"/>
      <c r="R12" s="88">
        <v>2.0466099999999998</v>
      </c>
      <c r="S12" s="92">
        <v>4.7300000000000004</v>
      </c>
      <c r="T12" s="63" t="s">
        <v>731</v>
      </c>
      <c r="U12" s="63"/>
      <c r="V12" s="88">
        <v>2.0995400000000002</v>
      </c>
      <c r="W12" s="92">
        <v>4.8899999999999997</v>
      </c>
      <c r="X12" s="63" t="s">
        <v>731</v>
      </c>
      <c r="Y12" s="63"/>
      <c r="Z12" s="88">
        <v>2.0965600000000002</v>
      </c>
      <c r="AA12" s="92">
        <v>4.88</v>
      </c>
      <c r="AB12" s="63" t="s">
        <v>731</v>
      </c>
      <c r="AC12" s="63"/>
      <c r="AD12" s="88">
        <v>1.8931800000000001</v>
      </c>
      <c r="AE12" s="92">
        <v>4.38</v>
      </c>
      <c r="AF12" s="63" t="s">
        <v>731</v>
      </c>
    </row>
    <row r="13" spans="1:32" x14ac:dyDescent="0.25">
      <c r="A13" s="62" t="s">
        <v>823</v>
      </c>
      <c r="B13" s="87"/>
      <c r="C13" s="92"/>
      <c r="D13" s="63"/>
      <c r="E13" s="63"/>
      <c r="F13" s="63"/>
      <c r="G13" s="92"/>
      <c r="H13" s="63"/>
      <c r="I13" s="63"/>
      <c r="J13" s="88"/>
      <c r="K13" s="92"/>
      <c r="L13" s="63"/>
      <c r="M13" s="63"/>
      <c r="N13" s="88"/>
      <c r="O13" s="92"/>
      <c r="P13" s="63"/>
      <c r="Q13" s="63"/>
      <c r="R13" s="88"/>
      <c r="S13" s="92"/>
      <c r="T13" s="63"/>
      <c r="U13" s="63"/>
      <c r="V13" s="88">
        <v>1.06E-3</v>
      </c>
      <c r="W13" s="92">
        <v>7.34</v>
      </c>
      <c r="X13" s="63" t="s">
        <v>731</v>
      </c>
      <c r="Y13" s="63"/>
      <c r="Z13" s="88">
        <v>1.0499999999999999E-3</v>
      </c>
      <c r="AA13" s="92">
        <v>7.24</v>
      </c>
      <c r="AB13" s="63" t="s">
        <v>731</v>
      </c>
      <c r="AC13" s="63"/>
      <c r="AD13" s="88">
        <v>9.6000000000000002E-4</v>
      </c>
      <c r="AE13" s="92">
        <v>6.64</v>
      </c>
      <c r="AF13" s="63" t="s">
        <v>731</v>
      </c>
    </row>
    <row r="14" spans="1:32" x14ac:dyDescent="0.25">
      <c r="A14" s="62" t="s">
        <v>799</v>
      </c>
      <c r="B14" s="87"/>
      <c r="C14" s="92"/>
      <c r="D14" s="63"/>
      <c r="E14" s="63"/>
      <c r="F14" s="63"/>
      <c r="G14" s="92"/>
      <c r="H14" s="63"/>
      <c r="I14" s="63"/>
      <c r="J14" s="88"/>
      <c r="K14" s="92"/>
      <c r="L14" s="63"/>
      <c r="M14" s="63"/>
      <c r="N14" s="88"/>
      <c r="O14" s="92"/>
      <c r="P14" s="63"/>
      <c r="Q14" s="63"/>
      <c r="R14" s="88"/>
      <c r="S14" s="92"/>
      <c r="T14" s="63"/>
      <c r="U14" s="63"/>
      <c r="V14" s="88"/>
      <c r="W14" s="92"/>
      <c r="X14" s="63"/>
      <c r="Y14" s="63"/>
      <c r="Z14" s="88">
        <v>0.50729000000000002</v>
      </c>
      <c r="AA14" s="92">
        <v>1.38</v>
      </c>
      <c r="AB14" s="63" t="s">
        <v>824</v>
      </c>
      <c r="AC14" s="63"/>
      <c r="AD14" s="88"/>
      <c r="AE14" s="92"/>
      <c r="AF14" s="63"/>
    </row>
    <row r="15" spans="1:32" x14ac:dyDescent="0.25">
      <c r="A15" s="62" t="s">
        <v>800</v>
      </c>
      <c r="B15" s="87"/>
      <c r="C15" s="92"/>
      <c r="D15" s="63"/>
      <c r="E15" s="63"/>
      <c r="F15" s="63"/>
      <c r="G15" s="92"/>
      <c r="H15" s="63"/>
      <c r="I15" s="63"/>
      <c r="J15" s="88"/>
      <c r="K15" s="92"/>
      <c r="L15" s="63"/>
      <c r="M15" s="63"/>
      <c r="N15" s="88"/>
      <c r="O15" s="92"/>
      <c r="P15" s="63"/>
      <c r="Q15" s="63"/>
      <c r="R15" s="88"/>
      <c r="S15" s="92"/>
      <c r="T15" s="63"/>
      <c r="U15" s="63"/>
      <c r="V15" s="63"/>
      <c r="W15" s="92"/>
      <c r="X15" s="63"/>
      <c r="Y15" s="63"/>
      <c r="Z15" s="88"/>
      <c r="AA15" s="92"/>
      <c r="AB15" s="63"/>
      <c r="AC15" s="63"/>
      <c r="AD15" s="88">
        <v>0.86136000000000001</v>
      </c>
      <c r="AE15" s="92">
        <v>13.81</v>
      </c>
      <c r="AF15" s="63" t="s">
        <v>731</v>
      </c>
    </row>
    <row r="16" spans="1:32" x14ac:dyDescent="0.25">
      <c r="B16" s="87"/>
      <c r="C16" s="92"/>
      <c r="D16" s="63"/>
      <c r="E16" s="63"/>
      <c r="F16" s="63"/>
      <c r="G16" s="92"/>
      <c r="H16" s="63"/>
      <c r="I16" s="63"/>
      <c r="J16" s="88"/>
      <c r="K16" s="92"/>
      <c r="L16" s="63"/>
      <c r="M16" s="63"/>
      <c r="N16" s="88"/>
      <c r="O16" s="92"/>
      <c r="P16" s="63"/>
      <c r="Q16" s="63"/>
      <c r="R16" s="88"/>
      <c r="S16" s="92"/>
      <c r="T16" s="63"/>
      <c r="U16" s="63"/>
      <c r="V16" s="63"/>
      <c r="W16" s="92"/>
      <c r="X16" s="63"/>
      <c r="Y16" s="63"/>
      <c r="Z16" s="88"/>
      <c r="AA16" s="92"/>
      <c r="AB16" s="63"/>
      <c r="AC16" s="63"/>
      <c r="AD16" s="88"/>
      <c r="AE16" s="92"/>
      <c r="AF16" s="63"/>
    </row>
    <row r="17" spans="1:32" x14ac:dyDescent="0.25">
      <c r="A17" s="62" t="s">
        <v>802</v>
      </c>
      <c r="B17" s="157">
        <v>9367</v>
      </c>
      <c r="C17" s="157"/>
      <c r="D17" s="157"/>
      <c r="E17" s="85"/>
      <c r="F17" s="157">
        <v>9367</v>
      </c>
      <c r="G17" s="157"/>
      <c r="H17" s="157"/>
      <c r="I17" s="85"/>
      <c r="J17" s="157">
        <v>9367</v>
      </c>
      <c r="K17" s="157"/>
      <c r="L17" s="157"/>
      <c r="M17" s="85"/>
      <c r="N17" s="157">
        <v>9367</v>
      </c>
      <c r="O17" s="157"/>
      <c r="P17" s="157"/>
      <c r="Q17" s="85"/>
      <c r="R17" s="157">
        <v>9367</v>
      </c>
      <c r="S17" s="157"/>
      <c r="T17" s="157"/>
      <c r="U17" s="85"/>
      <c r="V17" s="157">
        <v>9367</v>
      </c>
      <c r="W17" s="157"/>
      <c r="X17" s="157"/>
      <c r="Y17" s="85"/>
      <c r="Z17" s="157">
        <v>9367</v>
      </c>
      <c r="AA17" s="157"/>
      <c r="AB17" s="157"/>
      <c r="AC17" s="85"/>
      <c r="AD17" s="157">
        <v>9367</v>
      </c>
      <c r="AE17" s="157"/>
      <c r="AF17" s="157"/>
    </row>
    <row r="18" spans="1:32" ht="15.75" x14ac:dyDescent="0.25">
      <c r="A18" s="62" t="s">
        <v>803</v>
      </c>
      <c r="B18" s="157">
        <v>-21945</v>
      </c>
      <c r="C18" s="157"/>
      <c r="D18" s="157"/>
      <c r="E18" s="65"/>
      <c r="F18" s="157">
        <v>-21945</v>
      </c>
      <c r="G18" s="157"/>
      <c r="H18" s="157"/>
      <c r="I18" s="65"/>
      <c r="J18" s="157">
        <v>-21945</v>
      </c>
      <c r="K18" s="157"/>
      <c r="L18" s="157"/>
      <c r="M18" s="65"/>
      <c r="N18" s="157">
        <v>-21945</v>
      </c>
      <c r="O18" s="157"/>
      <c r="P18" s="157"/>
      <c r="Q18" s="65"/>
      <c r="R18" s="157">
        <v>-21945</v>
      </c>
      <c r="S18" s="157"/>
      <c r="T18" s="157"/>
      <c r="U18" s="65"/>
      <c r="V18" s="157">
        <v>-21945</v>
      </c>
      <c r="W18" s="157"/>
      <c r="X18" s="157"/>
      <c r="Y18" s="65"/>
      <c r="Z18" s="157">
        <v>-21945</v>
      </c>
      <c r="AA18" s="157"/>
      <c r="AB18" s="157"/>
      <c r="AC18" s="65"/>
      <c r="AD18" s="157">
        <v>-21945</v>
      </c>
      <c r="AE18" s="157"/>
      <c r="AF18" s="157"/>
    </row>
    <row r="19" spans="1:32" x14ac:dyDescent="0.25">
      <c r="A19" s="85" t="s">
        <v>804</v>
      </c>
      <c r="B19" s="157">
        <v>-7347.9420399999999</v>
      </c>
      <c r="C19" s="157"/>
      <c r="D19" s="157"/>
      <c r="E19" s="65"/>
      <c r="F19" s="157">
        <v>-8479.5701399999998</v>
      </c>
      <c r="G19" s="157"/>
      <c r="H19" s="157"/>
      <c r="I19" s="65"/>
      <c r="J19" s="157">
        <v>-7238.1999500000002</v>
      </c>
      <c r="K19" s="157"/>
      <c r="L19" s="157"/>
      <c r="M19" s="65"/>
      <c r="N19" s="157">
        <v>-6811.2590899999996</v>
      </c>
      <c r="O19" s="157"/>
      <c r="P19" s="157"/>
      <c r="Q19" s="65"/>
      <c r="R19" s="157">
        <v>-6793.9869900000003</v>
      </c>
      <c r="S19" s="157"/>
      <c r="T19" s="157"/>
      <c r="U19" s="65"/>
      <c r="V19" s="157">
        <v>-6766.6175000000003</v>
      </c>
      <c r="W19" s="157"/>
      <c r="X19" s="157"/>
      <c r="Y19" s="65"/>
      <c r="Z19" s="157">
        <v>-6765.7565299999997</v>
      </c>
      <c r="AA19" s="157"/>
      <c r="AB19" s="157"/>
      <c r="AC19" s="65"/>
      <c r="AD19" s="157">
        <v>-6665.4222499999996</v>
      </c>
      <c r="AE19" s="157"/>
      <c r="AF19" s="157"/>
    </row>
    <row r="20" spans="1:32" ht="15.75" x14ac:dyDescent="0.25">
      <c r="A20" s="62" t="s">
        <v>562</v>
      </c>
      <c r="B20" s="171">
        <v>0.66484659999999995</v>
      </c>
      <c r="C20" s="171"/>
      <c r="D20" s="171"/>
      <c r="E20" s="78"/>
      <c r="F20" s="171">
        <v>0.61332560000000003</v>
      </c>
      <c r="G20" s="171"/>
      <c r="H20" s="171"/>
      <c r="I20" s="78"/>
      <c r="J20" s="171">
        <v>0.66989290000000001</v>
      </c>
      <c r="K20" s="171"/>
      <c r="L20" s="171"/>
      <c r="M20" s="78"/>
      <c r="N20" s="171">
        <v>0.6892568</v>
      </c>
      <c r="O20" s="171"/>
      <c r="P20" s="171"/>
      <c r="Q20" s="78"/>
      <c r="R20" s="171">
        <v>0.68999829999999995</v>
      </c>
      <c r="S20" s="171"/>
      <c r="T20" s="171"/>
      <c r="U20" s="78"/>
      <c r="V20" s="171">
        <v>0.69119989999999998</v>
      </c>
      <c r="W20" s="171"/>
      <c r="X20" s="171"/>
      <c r="Y20" s="78"/>
      <c r="Z20" s="171">
        <v>0.69119359999999996</v>
      </c>
      <c r="AA20" s="171"/>
      <c r="AB20" s="171"/>
      <c r="AC20" s="78"/>
      <c r="AD20" s="171">
        <v>0.69576570000000004</v>
      </c>
      <c r="AE20" s="171"/>
      <c r="AF20" s="171"/>
    </row>
    <row r="21" spans="1:32" x14ac:dyDescent="0.25">
      <c r="A21" s="1" t="s">
        <v>728</v>
      </c>
      <c r="B21" s="157">
        <v>14709.9</v>
      </c>
      <c r="C21" s="157"/>
      <c r="D21" s="157"/>
      <c r="E21" s="65"/>
      <c r="F21" s="157">
        <v>16971.099999999999</v>
      </c>
      <c r="G21" s="157"/>
      <c r="H21" s="157"/>
      <c r="I21" s="65"/>
      <c r="J21" s="157">
        <v>14488.4</v>
      </c>
      <c r="K21" s="157"/>
      <c r="L21" s="157"/>
      <c r="M21" s="65"/>
      <c r="N21" s="157">
        <v>13638.5</v>
      </c>
      <c r="O21" s="157"/>
      <c r="P21" s="157"/>
      <c r="Q21" s="65"/>
      <c r="R21" s="157">
        <v>13606</v>
      </c>
      <c r="S21" s="157"/>
      <c r="T21" s="157"/>
      <c r="U21" s="65"/>
      <c r="V21" s="157">
        <v>13553.2</v>
      </c>
      <c r="W21" s="157"/>
      <c r="X21" s="157"/>
      <c r="Y21" s="65"/>
      <c r="Z21" s="157">
        <v>13553.5</v>
      </c>
      <c r="AA21" s="157"/>
      <c r="AB21" s="157"/>
      <c r="AC21" s="65"/>
      <c r="AD21" s="157">
        <v>13352.8</v>
      </c>
      <c r="AE21" s="157"/>
      <c r="AF21" s="157"/>
    </row>
    <row r="22" spans="1:32" x14ac:dyDescent="0.25">
      <c r="A22" s="92" t="s">
        <v>805</v>
      </c>
      <c r="B22" s="172">
        <v>30</v>
      </c>
      <c r="C22" s="172"/>
      <c r="D22" s="172"/>
      <c r="E22" s="94"/>
      <c r="F22" s="172">
        <v>45.2</v>
      </c>
      <c r="G22" s="172"/>
      <c r="H22" s="172"/>
      <c r="I22" s="94"/>
      <c r="J22" s="172">
        <v>33.799999999999997</v>
      </c>
      <c r="K22" s="172"/>
      <c r="L22" s="172"/>
      <c r="M22" s="94"/>
      <c r="N22" s="172">
        <v>25</v>
      </c>
      <c r="O22" s="172"/>
      <c r="P22" s="172"/>
      <c r="Q22" s="94"/>
      <c r="R22" s="172">
        <v>24.8</v>
      </c>
      <c r="S22" s="172"/>
      <c r="T22" s="172"/>
      <c r="U22" s="94"/>
      <c r="V22" s="172">
        <v>25.3</v>
      </c>
      <c r="W22" s="172"/>
      <c r="X22" s="172"/>
      <c r="Y22" s="94"/>
      <c r="Z22" s="172">
        <v>25.3</v>
      </c>
      <c r="AA22" s="172"/>
      <c r="AB22" s="172"/>
      <c r="AC22" s="94"/>
      <c r="AD22" s="172">
        <v>23.1</v>
      </c>
      <c r="AE22" s="172"/>
      <c r="AF22" s="172"/>
    </row>
    <row r="23" spans="1:32" x14ac:dyDescent="0.25">
      <c r="A23" s="168" t="s">
        <v>922</v>
      </c>
      <c r="B23" s="168"/>
      <c r="C23" s="168"/>
      <c r="D23" s="168"/>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row>
    <row r="24" spans="1:32" x14ac:dyDescent="0.25">
      <c r="A24" s="169" t="s">
        <v>977</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row>
    <row r="25" spans="1:32" x14ac:dyDescent="0.25">
      <c r="A25" s="169" t="s">
        <v>918</v>
      </c>
      <c r="B25" s="169"/>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row>
    <row r="29" spans="1:32" x14ac:dyDescent="0.25">
      <c r="A29" t="s">
        <v>1042</v>
      </c>
    </row>
  </sheetData>
  <mergeCells count="59">
    <mergeCell ref="Z22:AB22"/>
    <mergeCell ref="AD22:AF22"/>
    <mergeCell ref="B22:D22"/>
    <mergeCell ref="F22:H22"/>
    <mergeCell ref="J22:L22"/>
    <mergeCell ref="N22:P22"/>
    <mergeCell ref="R22:T22"/>
    <mergeCell ref="V22:X22"/>
    <mergeCell ref="Z20:AB20"/>
    <mergeCell ref="AD20:AF20"/>
    <mergeCell ref="B21:D21"/>
    <mergeCell ref="F21:H21"/>
    <mergeCell ref="J21:L21"/>
    <mergeCell ref="N21:P21"/>
    <mergeCell ref="R21:T21"/>
    <mergeCell ref="V21:X21"/>
    <mergeCell ref="Z21:AB21"/>
    <mergeCell ref="AD21:AF21"/>
    <mergeCell ref="B20:D20"/>
    <mergeCell ref="F20:H20"/>
    <mergeCell ref="J20:L20"/>
    <mergeCell ref="N20:P20"/>
    <mergeCell ref="R20:T20"/>
    <mergeCell ref="V20:X20"/>
    <mergeCell ref="V19:X19"/>
    <mergeCell ref="Z19:AB19"/>
    <mergeCell ref="AD19:AF19"/>
    <mergeCell ref="B18:D18"/>
    <mergeCell ref="F18:H18"/>
    <mergeCell ref="J18:L18"/>
    <mergeCell ref="N18:P18"/>
    <mergeCell ref="R18:T18"/>
    <mergeCell ref="V18:X18"/>
    <mergeCell ref="B19:D19"/>
    <mergeCell ref="F19:H19"/>
    <mergeCell ref="J19:L19"/>
    <mergeCell ref="N19:P19"/>
    <mergeCell ref="R19:T19"/>
    <mergeCell ref="N1:Q1"/>
    <mergeCell ref="R1:U1"/>
    <mergeCell ref="V1:Y1"/>
    <mergeCell ref="Z18:AB18"/>
    <mergeCell ref="AD18:AF18"/>
    <mergeCell ref="A24:AF24"/>
    <mergeCell ref="A25:AF25"/>
    <mergeCell ref="A23:AF23"/>
    <mergeCell ref="Z1:AC1"/>
    <mergeCell ref="AD1:AF1"/>
    <mergeCell ref="B17:D17"/>
    <mergeCell ref="F17:H17"/>
    <mergeCell ref="J17:L17"/>
    <mergeCell ref="N17:P17"/>
    <mergeCell ref="R17:T17"/>
    <mergeCell ref="V17:X17"/>
    <mergeCell ref="Z17:AB17"/>
    <mergeCell ref="AD17:AF17"/>
    <mergeCell ref="B1:E1"/>
    <mergeCell ref="F1:I1"/>
    <mergeCell ref="J1:M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X32"/>
  <sheetViews>
    <sheetView workbookViewId="0">
      <selection activeCell="V24" sqref="V24:X24"/>
    </sheetView>
  </sheetViews>
  <sheetFormatPr defaultRowHeight="15" x14ac:dyDescent="0.25"/>
  <cols>
    <col min="1" max="1" width="27.140625" bestFit="1" customWidth="1"/>
    <col min="2" max="2" width="6.42578125" bestFit="1" customWidth="1"/>
    <col min="3" max="3" width="6.85546875" bestFit="1" customWidth="1"/>
    <col min="4" max="4" width="3.7109375" customWidth="1"/>
    <col min="5" max="5" width="1.7109375" customWidth="1"/>
    <col min="6" max="6" width="6.42578125" bestFit="1" customWidth="1"/>
    <col min="7" max="7" width="6.85546875" bestFit="1" customWidth="1"/>
    <col min="8" max="8" width="3.7109375" customWidth="1"/>
    <col min="9" max="9" width="1.7109375" customWidth="1"/>
    <col min="10" max="11" width="6.42578125" bestFit="1" customWidth="1"/>
    <col min="12" max="12" width="3.7109375" customWidth="1"/>
    <col min="13" max="13" width="1.7109375" customWidth="1"/>
    <col min="14" max="14" width="6" bestFit="1" customWidth="1"/>
    <col min="15" max="15" width="6.42578125" bestFit="1" customWidth="1"/>
    <col min="16" max="16" width="3.7109375" customWidth="1"/>
    <col min="17" max="17" width="1.7109375" customWidth="1"/>
    <col min="18" max="18" width="6" bestFit="1" customWidth="1"/>
    <col min="19" max="19" width="6.42578125" bestFit="1" customWidth="1"/>
    <col min="20" max="20" width="3.7109375" customWidth="1"/>
    <col min="21" max="21" width="1.7109375" customWidth="1"/>
    <col min="22" max="22" width="6" bestFit="1" customWidth="1"/>
    <col min="23" max="23" width="6.42578125" bestFit="1" customWidth="1"/>
    <col min="24" max="24" width="3.7109375" customWidth="1"/>
  </cols>
  <sheetData>
    <row r="1" spans="1:24" x14ac:dyDescent="0.25">
      <c r="A1" s="84"/>
      <c r="B1" s="168" t="s">
        <v>841</v>
      </c>
      <c r="C1" s="168"/>
      <c r="D1" s="168"/>
      <c r="E1" s="168"/>
      <c r="F1" s="168" t="s">
        <v>846</v>
      </c>
      <c r="G1" s="168"/>
      <c r="H1" s="168"/>
      <c r="I1" s="168"/>
      <c r="J1" s="168" t="s">
        <v>847</v>
      </c>
      <c r="K1" s="168"/>
      <c r="L1" s="168"/>
      <c r="M1" s="168"/>
      <c r="N1" s="168" t="s">
        <v>848</v>
      </c>
      <c r="O1" s="168"/>
      <c r="P1" s="168"/>
      <c r="Q1" s="168"/>
      <c r="R1" s="168" t="s">
        <v>849</v>
      </c>
      <c r="S1" s="168"/>
      <c r="T1" s="168"/>
      <c r="U1" s="168"/>
      <c r="V1" s="168" t="s">
        <v>851</v>
      </c>
      <c r="W1" s="168"/>
      <c r="X1" s="168"/>
    </row>
    <row r="2" spans="1:24" x14ac:dyDescent="0.25">
      <c r="A2" s="59" t="s">
        <v>560</v>
      </c>
      <c r="B2" s="60" t="s">
        <v>507</v>
      </c>
      <c r="C2" s="61" t="s">
        <v>820</v>
      </c>
      <c r="D2" s="61" t="s">
        <v>561</v>
      </c>
      <c r="E2" s="59"/>
      <c r="F2" s="60" t="s">
        <v>507</v>
      </c>
      <c r="G2" s="61" t="s">
        <v>820</v>
      </c>
      <c r="H2" s="61" t="s">
        <v>561</v>
      </c>
      <c r="I2" s="59"/>
      <c r="J2" s="60" t="s">
        <v>507</v>
      </c>
      <c r="K2" s="61" t="s">
        <v>820</v>
      </c>
      <c r="L2" s="61" t="s">
        <v>561</v>
      </c>
      <c r="M2" s="59"/>
      <c r="N2" s="60" t="s">
        <v>507</v>
      </c>
      <c r="O2" s="61" t="s">
        <v>820</v>
      </c>
      <c r="P2" s="61" t="s">
        <v>561</v>
      </c>
      <c r="Q2" s="59"/>
      <c r="R2" s="60" t="s">
        <v>507</v>
      </c>
      <c r="S2" s="61" t="s">
        <v>820</v>
      </c>
      <c r="T2" s="61" t="s">
        <v>561</v>
      </c>
      <c r="U2" s="59"/>
      <c r="V2" s="60" t="s">
        <v>507</v>
      </c>
      <c r="W2" s="61" t="s">
        <v>820</v>
      </c>
      <c r="X2" s="61" t="s">
        <v>561</v>
      </c>
    </row>
    <row r="3" spans="1:24" x14ac:dyDescent="0.25">
      <c r="A3" s="62" t="s">
        <v>916</v>
      </c>
      <c r="B3" s="87">
        <v>0.80700000000000005</v>
      </c>
      <c r="C3" s="63">
        <v>19.8</v>
      </c>
      <c r="D3" s="63" t="s">
        <v>731</v>
      </c>
      <c r="E3" s="63"/>
      <c r="F3" s="87">
        <v>0.80783000000000005</v>
      </c>
      <c r="G3" s="63">
        <v>19.809999999999999</v>
      </c>
      <c r="H3" s="1" t="s">
        <v>731</v>
      </c>
      <c r="I3" s="63"/>
      <c r="J3" s="87">
        <v>0.80476999999999999</v>
      </c>
      <c r="K3" s="63">
        <v>19.739999999999998</v>
      </c>
      <c r="L3" s="63" t="s">
        <v>731</v>
      </c>
      <c r="M3" s="63"/>
      <c r="N3" s="88">
        <v>0.80659999999999998</v>
      </c>
      <c r="O3" s="63">
        <v>19.79</v>
      </c>
      <c r="P3" s="63" t="s">
        <v>731</v>
      </c>
      <c r="Q3" s="63"/>
      <c r="R3" s="88">
        <v>0.80047999999999997</v>
      </c>
      <c r="S3" s="63">
        <v>19.64</v>
      </c>
      <c r="T3" s="63" t="s">
        <v>731</v>
      </c>
      <c r="U3" s="63"/>
      <c r="V3" s="88">
        <v>0.76871</v>
      </c>
      <c r="W3" s="63">
        <v>18.600000000000001</v>
      </c>
      <c r="X3" s="63" t="s">
        <v>731</v>
      </c>
    </row>
    <row r="4" spans="1:24" x14ac:dyDescent="0.25">
      <c r="A4" s="62" t="s">
        <v>813</v>
      </c>
      <c r="B4" s="87">
        <v>-0.11042</v>
      </c>
      <c r="C4" s="63">
        <v>-34.9</v>
      </c>
      <c r="D4" s="63" t="s">
        <v>731</v>
      </c>
      <c r="E4" s="63"/>
      <c r="F4" s="87">
        <v>-0.11039</v>
      </c>
      <c r="G4" s="63">
        <v>-34.880000000000003</v>
      </c>
      <c r="H4" s="1" t="s">
        <v>731</v>
      </c>
      <c r="I4" s="63"/>
      <c r="J4" s="87">
        <v>-0.11035</v>
      </c>
      <c r="K4" s="64">
        <v>-34.9</v>
      </c>
      <c r="L4" s="63" t="s">
        <v>731</v>
      </c>
      <c r="M4" s="63"/>
      <c r="N4" s="88">
        <v>-0.11053</v>
      </c>
      <c r="O4" s="63">
        <v>-34.9</v>
      </c>
      <c r="P4" s="63" t="s">
        <v>731</v>
      </c>
      <c r="Q4" s="63"/>
      <c r="R4" s="88">
        <v>-0.11068</v>
      </c>
      <c r="S4" s="63">
        <v>-34.950000000000003</v>
      </c>
      <c r="T4" s="63" t="s">
        <v>731</v>
      </c>
      <c r="U4" s="63"/>
      <c r="V4" s="88">
        <v>-0.11096</v>
      </c>
      <c r="W4" s="63">
        <v>-35.130000000000003</v>
      </c>
      <c r="X4" s="63" t="s">
        <v>731</v>
      </c>
    </row>
    <row r="5" spans="1:24" x14ac:dyDescent="0.25">
      <c r="A5" s="62" t="s">
        <v>814</v>
      </c>
      <c r="B5" s="87">
        <v>-9.5159999999999995E-2</v>
      </c>
      <c r="C5" s="63">
        <v>-10.67</v>
      </c>
      <c r="D5" s="63" t="s">
        <v>731</v>
      </c>
      <c r="E5" s="63"/>
      <c r="F5" s="87">
        <v>-9.5149999999999998E-2</v>
      </c>
      <c r="G5" s="63">
        <v>-10.67</v>
      </c>
      <c r="H5" s="1" t="s">
        <v>731</v>
      </c>
      <c r="I5" s="63"/>
      <c r="J5" s="87">
        <v>-9.5229999999999995E-2</v>
      </c>
      <c r="K5" s="63">
        <v>-10.67</v>
      </c>
      <c r="L5" s="63" t="s">
        <v>731</v>
      </c>
      <c r="M5" s="63"/>
      <c r="N5" s="88">
        <v>-9.5119999999999996E-2</v>
      </c>
      <c r="O5" s="63">
        <v>-10.65</v>
      </c>
      <c r="P5" s="63" t="s">
        <v>731</v>
      </c>
      <c r="Q5" s="63"/>
      <c r="R5" s="88">
        <v>-9.5899999999999999E-2</v>
      </c>
      <c r="S5" s="63">
        <v>-10.75</v>
      </c>
      <c r="T5" s="63" t="s">
        <v>731</v>
      </c>
      <c r="U5" s="63"/>
      <c r="V5" s="88">
        <v>-9.6930000000000002E-2</v>
      </c>
      <c r="W5" s="63">
        <v>-10.88</v>
      </c>
      <c r="X5" s="63" t="s">
        <v>731</v>
      </c>
    </row>
    <row r="6" spans="1:24" x14ac:dyDescent="0.25">
      <c r="A6" s="62" t="s">
        <v>1039</v>
      </c>
      <c r="B6" s="87">
        <v>-4.9950000000000001E-2</v>
      </c>
      <c r="C6" s="63">
        <v>-17.46</v>
      </c>
      <c r="D6" s="63" t="s">
        <v>731</v>
      </c>
      <c r="E6" s="63"/>
      <c r="F6" s="87">
        <v>-4.99E-2</v>
      </c>
      <c r="G6" s="63">
        <v>-17.39</v>
      </c>
      <c r="H6" s="1" t="s">
        <v>731</v>
      </c>
      <c r="I6" s="63"/>
      <c r="J6" s="87">
        <v>-4.9919999999999999E-2</v>
      </c>
      <c r="K6" s="63">
        <v>-17.45</v>
      </c>
      <c r="L6" s="63" t="s">
        <v>731</v>
      </c>
      <c r="M6" s="63"/>
      <c r="N6" s="88">
        <v>-4.9950000000000001E-2</v>
      </c>
      <c r="O6" s="63">
        <v>-17.440000000000001</v>
      </c>
      <c r="P6" s="63" t="s">
        <v>731</v>
      </c>
      <c r="Q6" s="63"/>
      <c r="R6" s="88">
        <v>-5.0160000000000003E-2</v>
      </c>
      <c r="S6" s="63">
        <v>-17.48</v>
      </c>
      <c r="T6" s="63" t="s">
        <v>731</v>
      </c>
      <c r="U6" s="63"/>
      <c r="V6" s="88">
        <v>-5.3280000000000001E-2</v>
      </c>
      <c r="W6" s="63">
        <v>-17.7</v>
      </c>
      <c r="X6" s="63" t="s">
        <v>731</v>
      </c>
    </row>
    <row r="7" spans="1:24" x14ac:dyDescent="0.25">
      <c r="A7" s="62" t="s">
        <v>816</v>
      </c>
      <c r="B7" s="87">
        <v>-0.17716999999999999</v>
      </c>
      <c r="C7" s="63">
        <v>-39.53</v>
      </c>
      <c r="D7" s="63" t="s">
        <v>731</v>
      </c>
      <c r="E7" s="63"/>
      <c r="F7" s="87">
        <v>-0.17724999999999999</v>
      </c>
      <c r="G7" s="63">
        <v>-39.51</v>
      </c>
      <c r="H7" s="1" t="s">
        <v>731</v>
      </c>
      <c r="I7" s="63"/>
      <c r="J7" s="87">
        <v>-0.17716000000000001</v>
      </c>
      <c r="K7" s="63">
        <v>-39.53</v>
      </c>
      <c r="L7" s="63" t="s">
        <v>731</v>
      </c>
      <c r="M7" s="63"/>
      <c r="N7" s="88">
        <v>-0.17727999999999999</v>
      </c>
      <c r="O7" s="63">
        <v>-39.549999999999997</v>
      </c>
      <c r="P7" s="63" t="s">
        <v>731</v>
      </c>
      <c r="Q7" s="63"/>
      <c r="R7" s="88">
        <v>-0.17801</v>
      </c>
      <c r="S7" s="63">
        <v>-39.590000000000003</v>
      </c>
      <c r="T7" s="63" t="s">
        <v>731</v>
      </c>
      <c r="U7" s="63"/>
      <c r="V7" s="88">
        <v>-0.18345</v>
      </c>
      <c r="W7" s="63">
        <v>-38.82</v>
      </c>
      <c r="X7" s="63" t="s">
        <v>731</v>
      </c>
    </row>
    <row r="8" spans="1:24" x14ac:dyDescent="0.25">
      <c r="A8" s="62" t="s">
        <v>919</v>
      </c>
      <c r="B8" s="87">
        <v>1.9308799999999999</v>
      </c>
      <c r="C8" s="63">
        <v>18.68</v>
      </c>
      <c r="D8" s="63" t="s">
        <v>731</v>
      </c>
      <c r="E8" s="63"/>
      <c r="F8" s="87">
        <v>1.9354</v>
      </c>
      <c r="G8" s="63">
        <v>18.739999999999998</v>
      </c>
      <c r="H8" s="1" t="s">
        <v>731</v>
      </c>
      <c r="I8" s="63"/>
      <c r="J8" s="87">
        <v>1.9107400000000001</v>
      </c>
      <c r="K8" s="63">
        <v>18.309999999999999</v>
      </c>
      <c r="L8" s="63" t="s">
        <v>731</v>
      </c>
      <c r="M8" s="63"/>
      <c r="N8" s="88">
        <v>1.9439200000000001</v>
      </c>
      <c r="O8" s="63">
        <v>18.75</v>
      </c>
      <c r="P8" s="63" t="s">
        <v>731</v>
      </c>
      <c r="Q8" s="63"/>
      <c r="R8" s="88">
        <v>1.9756</v>
      </c>
      <c r="S8" s="63">
        <v>18.940000000000001</v>
      </c>
      <c r="T8" s="63" t="s">
        <v>731</v>
      </c>
      <c r="U8" s="63"/>
      <c r="V8" s="88">
        <v>2.1169099999999998</v>
      </c>
      <c r="W8" s="63">
        <v>19.18</v>
      </c>
      <c r="X8" s="63" t="s">
        <v>731</v>
      </c>
    </row>
    <row r="9" spans="1:24" x14ac:dyDescent="0.25">
      <c r="A9" s="62" t="s">
        <v>920</v>
      </c>
      <c r="B9" s="87">
        <v>0.71965000000000001</v>
      </c>
      <c r="C9" s="63">
        <v>9.44</v>
      </c>
      <c r="D9" s="63" t="s">
        <v>731</v>
      </c>
      <c r="E9" s="63"/>
      <c r="F9" s="87">
        <v>0.72289000000000003</v>
      </c>
      <c r="G9" s="63">
        <v>9.49</v>
      </c>
      <c r="H9" s="1" t="s">
        <v>731</v>
      </c>
      <c r="I9" s="63"/>
      <c r="J9" s="87">
        <v>0.70352000000000003</v>
      </c>
      <c r="K9" s="63">
        <v>9.11</v>
      </c>
      <c r="L9" s="63" t="s">
        <v>731</v>
      </c>
      <c r="M9" s="63"/>
      <c r="N9" s="88">
        <v>0.72933999999999999</v>
      </c>
      <c r="O9" s="63">
        <v>9.5299999999999994</v>
      </c>
      <c r="P9" s="63" t="s">
        <v>731</v>
      </c>
      <c r="Q9" s="63"/>
      <c r="R9" s="88">
        <v>0.76585000000000003</v>
      </c>
      <c r="S9" s="63">
        <v>9.8800000000000008</v>
      </c>
      <c r="T9" s="63" t="s">
        <v>731</v>
      </c>
      <c r="U9" s="63"/>
      <c r="V9" s="88">
        <v>0.77451000000000003</v>
      </c>
      <c r="W9" s="63">
        <v>10.029999999999999</v>
      </c>
      <c r="X9" s="63" t="s">
        <v>731</v>
      </c>
    </row>
    <row r="10" spans="1:24" x14ac:dyDescent="0.25">
      <c r="A10" s="62" t="s">
        <v>822</v>
      </c>
      <c r="B10" s="87">
        <v>0.87626999999999999</v>
      </c>
      <c r="C10" s="63">
        <v>22.53</v>
      </c>
      <c r="D10" s="63" t="s">
        <v>731</v>
      </c>
      <c r="E10" s="63"/>
      <c r="F10" s="87">
        <v>0.87736000000000003</v>
      </c>
      <c r="G10" s="63">
        <v>22.55</v>
      </c>
      <c r="H10" s="1" t="s">
        <v>731</v>
      </c>
      <c r="I10" s="63"/>
      <c r="J10" s="87">
        <v>0.87665999999999999</v>
      </c>
      <c r="K10" s="63">
        <v>22.55</v>
      </c>
      <c r="L10" s="63" t="s">
        <v>731</v>
      </c>
      <c r="M10" s="63"/>
      <c r="N10" s="88">
        <v>0.87185000000000001</v>
      </c>
      <c r="O10" s="63">
        <v>22.36</v>
      </c>
      <c r="P10" s="63" t="s">
        <v>731</v>
      </c>
      <c r="Q10" s="63"/>
      <c r="R10" s="88">
        <v>0.86819999999999997</v>
      </c>
      <c r="S10" s="63">
        <v>22.3</v>
      </c>
      <c r="T10" s="63" t="s">
        <v>731</v>
      </c>
      <c r="U10" s="63"/>
      <c r="V10" s="88">
        <v>0.82323000000000002</v>
      </c>
      <c r="W10" s="63">
        <v>20.350000000000001</v>
      </c>
      <c r="X10" s="63" t="s">
        <v>731</v>
      </c>
    </row>
    <row r="11" spans="1:24" x14ac:dyDescent="0.25">
      <c r="A11" s="62" t="s">
        <v>798</v>
      </c>
      <c r="B11" s="87">
        <v>1.9216500000000001</v>
      </c>
      <c r="C11" s="63">
        <v>4.45</v>
      </c>
      <c r="D11" s="63" t="s">
        <v>731</v>
      </c>
      <c r="E11" s="63"/>
      <c r="F11" s="87">
        <v>1.9101300000000001</v>
      </c>
      <c r="G11" s="63">
        <v>4.42</v>
      </c>
      <c r="H11" s="1" t="s">
        <v>731</v>
      </c>
      <c r="I11" s="63"/>
      <c r="J11" s="87">
        <v>1.8816999999999999</v>
      </c>
      <c r="K11" s="63">
        <v>4.3499999999999996</v>
      </c>
      <c r="L11" s="63" t="s">
        <v>731</v>
      </c>
      <c r="M11" s="63"/>
      <c r="N11" s="88">
        <v>1.91818</v>
      </c>
      <c r="O11" s="63">
        <v>4.4400000000000004</v>
      </c>
      <c r="P11" s="63" t="s">
        <v>731</v>
      </c>
      <c r="Q11" s="63"/>
      <c r="R11" s="88">
        <v>1.99644</v>
      </c>
      <c r="S11" s="63">
        <v>4.5999999999999996</v>
      </c>
      <c r="T11" s="63" t="s">
        <v>731</v>
      </c>
      <c r="U11" s="63"/>
      <c r="V11" s="88">
        <v>2.0632299999999999</v>
      </c>
      <c r="W11" s="63">
        <v>4.79</v>
      </c>
      <c r="X11" s="63" t="s">
        <v>731</v>
      </c>
    </row>
    <row r="12" spans="1:24" x14ac:dyDescent="0.25">
      <c r="A12" s="62" t="s">
        <v>823</v>
      </c>
      <c r="B12" s="87">
        <v>9.8999999999999999E-4</v>
      </c>
      <c r="C12" s="63">
        <v>6.84</v>
      </c>
      <c r="D12" s="63" t="s">
        <v>731</v>
      </c>
      <c r="E12" s="63"/>
      <c r="F12" s="87">
        <v>9.8999999999999999E-4</v>
      </c>
      <c r="G12" s="63">
        <v>6.86</v>
      </c>
      <c r="H12" s="1" t="s">
        <v>731</v>
      </c>
      <c r="I12" s="63"/>
      <c r="J12" s="87">
        <v>9.7999999999999997E-4</v>
      </c>
      <c r="K12" s="63">
        <v>6.81</v>
      </c>
      <c r="L12" s="63" t="s">
        <v>731</v>
      </c>
      <c r="M12" s="63"/>
      <c r="N12" s="88">
        <v>9.7999999999999997E-4</v>
      </c>
      <c r="O12" s="63">
        <v>6.81</v>
      </c>
      <c r="P12" s="63" t="s">
        <v>731</v>
      </c>
      <c r="Q12" s="63"/>
      <c r="R12" s="88">
        <v>9.7000000000000005E-4</v>
      </c>
      <c r="S12" s="63">
        <v>6.68</v>
      </c>
      <c r="T12" s="63" t="s">
        <v>731</v>
      </c>
      <c r="U12" s="63"/>
      <c r="V12" s="88">
        <v>1.09E-3</v>
      </c>
      <c r="W12" s="63">
        <v>7.47</v>
      </c>
      <c r="X12" s="63" t="s">
        <v>731</v>
      </c>
    </row>
    <row r="13" spans="1:24" x14ac:dyDescent="0.25">
      <c r="A13" s="62" t="s">
        <v>800</v>
      </c>
      <c r="B13" s="87">
        <v>0.68683000000000005</v>
      </c>
      <c r="C13" s="63">
        <v>10.4</v>
      </c>
      <c r="D13" s="63" t="s">
        <v>731</v>
      </c>
      <c r="E13" s="63"/>
      <c r="F13" s="87">
        <v>0.69337000000000004</v>
      </c>
      <c r="G13" s="63">
        <v>10.47</v>
      </c>
      <c r="H13" s="1" t="s">
        <v>731</v>
      </c>
      <c r="I13" s="63"/>
      <c r="J13" s="87">
        <v>0.67423</v>
      </c>
      <c r="K13" s="63">
        <v>10.11</v>
      </c>
      <c r="L13" s="63" t="s">
        <v>731</v>
      </c>
      <c r="M13" s="63"/>
      <c r="N13" s="88">
        <v>0.68913999999999997</v>
      </c>
      <c r="O13" s="63">
        <v>10.43</v>
      </c>
      <c r="P13" s="63" t="s">
        <v>731</v>
      </c>
      <c r="Q13" s="63"/>
      <c r="R13" s="88">
        <v>0.68669000000000002</v>
      </c>
      <c r="S13" s="63">
        <v>10.37</v>
      </c>
      <c r="T13" s="63" t="s">
        <v>731</v>
      </c>
      <c r="U13" s="63"/>
      <c r="V13" s="88">
        <v>0.67715000000000003</v>
      </c>
      <c r="W13" s="63">
        <v>10.19</v>
      </c>
      <c r="X13" s="63" t="s">
        <v>731</v>
      </c>
    </row>
    <row r="14" spans="1:24" x14ac:dyDescent="0.25">
      <c r="A14" s="62" t="s">
        <v>801</v>
      </c>
      <c r="B14" s="87">
        <v>0.53244999999999998</v>
      </c>
      <c r="C14" s="63">
        <v>7.58</v>
      </c>
      <c r="D14" s="63" t="s">
        <v>731</v>
      </c>
      <c r="E14" s="63"/>
      <c r="F14" s="87">
        <v>0.52258000000000004</v>
      </c>
      <c r="G14" s="63">
        <v>7.39</v>
      </c>
      <c r="H14" s="1" t="s">
        <v>731</v>
      </c>
      <c r="I14" s="63"/>
      <c r="J14" s="87">
        <v>0.55562</v>
      </c>
      <c r="K14" s="63">
        <v>7.7</v>
      </c>
      <c r="L14" s="63" t="s">
        <v>731</v>
      </c>
      <c r="M14" s="63"/>
      <c r="N14" s="88">
        <v>0.53642000000000001</v>
      </c>
      <c r="O14" s="63">
        <v>7.63</v>
      </c>
      <c r="P14" s="63" t="s">
        <v>731</v>
      </c>
      <c r="Q14" s="63"/>
      <c r="R14" s="88">
        <v>0.53258000000000005</v>
      </c>
      <c r="S14" s="63">
        <v>7.58</v>
      </c>
      <c r="T14" s="63" t="s">
        <v>731</v>
      </c>
      <c r="U14" s="63"/>
      <c r="V14" s="88">
        <v>0.53095000000000003</v>
      </c>
      <c r="W14" s="63">
        <v>7.56</v>
      </c>
      <c r="X14" s="63" t="s">
        <v>731</v>
      </c>
    </row>
    <row r="15" spans="1:24" x14ac:dyDescent="0.25">
      <c r="A15" s="62" t="s">
        <v>843</v>
      </c>
      <c r="B15" s="87"/>
      <c r="C15" s="63"/>
      <c r="D15" s="63"/>
      <c r="E15" s="63"/>
      <c r="F15" s="87">
        <v>-0.1673</v>
      </c>
      <c r="G15" s="63">
        <v>-1.1100000000000001</v>
      </c>
      <c r="H15" s="63" t="s">
        <v>824</v>
      </c>
      <c r="I15" s="63"/>
      <c r="K15" s="63"/>
      <c r="L15" s="63"/>
      <c r="M15" s="63"/>
      <c r="N15" s="88"/>
      <c r="O15" s="63"/>
      <c r="P15" s="63"/>
      <c r="Q15" s="63"/>
      <c r="R15" s="88"/>
      <c r="S15" s="63"/>
      <c r="T15" s="63"/>
      <c r="U15" s="63"/>
      <c r="V15" s="63"/>
      <c r="W15" s="63"/>
      <c r="X15" s="63"/>
    </row>
    <row r="16" spans="1:24" x14ac:dyDescent="0.25">
      <c r="A16" s="62" t="s">
        <v>842</v>
      </c>
      <c r="B16" s="87"/>
      <c r="C16" s="63"/>
      <c r="D16" s="63"/>
      <c r="E16" s="63"/>
      <c r="F16" s="63"/>
      <c r="G16" s="63"/>
      <c r="H16" s="63"/>
      <c r="I16" s="63"/>
      <c r="J16" s="88">
        <v>0.31363000000000002</v>
      </c>
      <c r="K16" s="63">
        <v>1.4</v>
      </c>
      <c r="L16" s="63" t="s">
        <v>824</v>
      </c>
      <c r="M16" s="63"/>
      <c r="N16" s="88"/>
      <c r="O16" s="63"/>
      <c r="P16" s="63"/>
      <c r="Q16" s="63"/>
      <c r="R16" s="88"/>
      <c r="S16" s="63"/>
      <c r="T16" s="63"/>
      <c r="U16" s="63"/>
      <c r="V16" s="63"/>
      <c r="W16" s="63"/>
      <c r="X16" s="63"/>
    </row>
    <row r="17" spans="1:24" x14ac:dyDescent="0.25">
      <c r="A17" s="62" t="s">
        <v>844</v>
      </c>
      <c r="B17" s="87"/>
      <c r="C17" s="63"/>
      <c r="D17" s="63"/>
      <c r="E17" s="63"/>
      <c r="F17" s="63"/>
      <c r="G17" s="63"/>
      <c r="H17" s="63"/>
      <c r="I17" s="63"/>
      <c r="J17" s="88"/>
      <c r="K17" s="63"/>
      <c r="L17" s="63"/>
      <c r="M17" s="63"/>
      <c r="N17" s="88">
        <v>0.77354000000000001</v>
      </c>
      <c r="O17" s="63">
        <v>1.81</v>
      </c>
      <c r="P17" s="63" t="s">
        <v>1040</v>
      </c>
      <c r="Q17" s="63"/>
      <c r="R17" s="88"/>
      <c r="S17" s="63"/>
      <c r="T17" s="63"/>
      <c r="U17" s="63"/>
      <c r="V17" s="63"/>
      <c r="W17" s="63"/>
      <c r="X17" s="63"/>
    </row>
    <row r="18" spans="1:24" x14ac:dyDescent="0.25">
      <c r="A18" s="62" t="s">
        <v>850</v>
      </c>
      <c r="B18" s="87"/>
      <c r="C18" s="63"/>
      <c r="D18" s="63"/>
      <c r="E18" s="63"/>
      <c r="F18" s="63"/>
      <c r="G18" s="63"/>
      <c r="H18" s="63"/>
      <c r="I18" s="63"/>
      <c r="J18" s="88"/>
      <c r="K18" s="63"/>
      <c r="L18" s="63"/>
      <c r="M18" s="63"/>
      <c r="N18" s="88"/>
      <c r="O18" s="63"/>
      <c r="P18" s="63"/>
      <c r="Q18" s="63"/>
      <c r="R18" s="88">
        <v>1.45642</v>
      </c>
      <c r="S18" s="1">
        <v>3.41</v>
      </c>
      <c r="T18" s="63" t="s">
        <v>731</v>
      </c>
      <c r="U18" s="63"/>
      <c r="V18" s="63"/>
      <c r="W18" s="63"/>
      <c r="X18" s="63"/>
    </row>
    <row r="19" spans="1:24" x14ac:dyDescent="0.25">
      <c r="A19" s="62" t="s">
        <v>845</v>
      </c>
      <c r="B19" s="87"/>
      <c r="C19" s="63"/>
      <c r="D19" s="63"/>
      <c r="E19" s="63"/>
      <c r="F19" s="63"/>
      <c r="G19" s="63"/>
      <c r="H19" s="63"/>
      <c r="I19" s="63"/>
      <c r="J19" s="88"/>
      <c r="K19" s="63"/>
      <c r="L19" s="63"/>
      <c r="M19" s="63"/>
      <c r="N19" s="88"/>
      <c r="O19" s="63"/>
      <c r="P19" s="63"/>
      <c r="Q19" s="63"/>
      <c r="R19" s="88"/>
      <c r="S19" s="63"/>
      <c r="T19" s="63"/>
      <c r="U19" s="63"/>
      <c r="V19" s="88">
        <v>0.15987000000000001</v>
      </c>
      <c r="W19" s="63">
        <v>4.9400000000000004</v>
      </c>
      <c r="X19" s="63" t="s">
        <v>731</v>
      </c>
    </row>
    <row r="20" spans="1:24" x14ac:dyDescent="0.25">
      <c r="A20" s="62"/>
      <c r="B20" s="87"/>
      <c r="C20" s="63"/>
      <c r="D20" s="63"/>
      <c r="E20" s="63"/>
      <c r="F20" s="63"/>
      <c r="G20" s="63"/>
      <c r="H20" s="63"/>
      <c r="I20" s="63"/>
      <c r="J20" s="88"/>
      <c r="K20" s="63"/>
      <c r="L20" s="63"/>
      <c r="M20" s="63"/>
      <c r="N20" s="88"/>
      <c r="O20" s="63"/>
      <c r="P20" s="63"/>
      <c r="Q20" s="63"/>
      <c r="R20" s="88"/>
      <c r="S20" s="63"/>
      <c r="T20" s="63"/>
      <c r="U20" s="63"/>
      <c r="V20" s="63"/>
      <c r="W20" s="63"/>
      <c r="X20" s="63"/>
    </row>
    <row r="21" spans="1:24" x14ac:dyDescent="0.25">
      <c r="A21" s="62" t="s">
        <v>802</v>
      </c>
      <c r="B21" s="157">
        <v>9367</v>
      </c>
      <c r="C21" s="157"/>
      <c r="D21" s="157"/>
      <c r="E21" s="85"/>
      <c r="F21" s="157">
        <v>9367</v>
      </c>
      <c r="G21" s="157"/>
      <c r="H21" s="157"/>
      <c r="I21" s="85"/>
      <c r="J21" s="157">
        <v>9367</v>
      </c>
      <c r="K21" s="157"/>
      <c r="L21" s="157"/>
      <c r="M21" s="85"/>
      <c r="N21" s="157">
        <v>9367</v>
      </c>
      <c r="O21" s="157"/>
      <c r="P21" s="157"/>
      <c r="Q21" s="85"/>
      <c r="R21" s="157">
        <v>9367</v>
      </c>
      <c r="S21" s="157"/>
      <c r="T21" s="157"/>
      <c r="U21" s="85"/>
      <c r="V21" s="157">
        <v>9367</v>
      </c>
      <c r="W21" s="157"/>
      <c r="X21" s="157"/>
    </row>
    <row r="22" spans="1:24" ht="15.75" x14ac:dyDescent="0.25">
      <c r="A22" s="62" t="s">
        <v>803</v>
      </c>
      <c r="B22" s="157">
        <v>-21945</v>
      </c>
      <c r="C22" s="157"/>
      <c r="D22" s="157"/>
      <c r="E22" s="65"/>
      <c r="F22" s="157">
        <v>-21945</v>
      </c>
      <c r="G22" s="157"/>
      <c r="H22" s="157"/>
      <c r="I22" s="65"/>
      <c r="J22" s="157">
        <v>-21945</v>
      </c>
      <c r="K22" s="157"/>
      <c r="L22" s="157"/>
      <c r="M22" s="65"/>
      <c r="N22" s="157">
        <v>-21945</v>
      </c>
      <c r="O22" s="157"/>
      <c r="P22" s="157"/>
      <c r="Q22" s="65"/>
      <c r="R22" s="157">
        <v>-21945</v>
      </c>
      <c r="S22" s="157"/>
      <c r="T22" s="157"/>
      <c r="U22" s="65"/>
      <c r="V22" s="157">
        <v>-21945</v>
      </c>
      <c r="W22" s="157"/>
      <c r="X22" s="157"/>
    </row>
    <row r="23" spans="1:24" x14ac:dyDescent="0.25">
      <c r="A23" s="85" t="s">
        <v>804</v>
      </c>
      <c r="B23" s="157">
        <v>-6635.9801100000004</v>
      </c>
      <c r="C23" s="157"/>
      <c r="D23" s="157"/>
      <c r="E23" s="65"/>
      <c r="F23" s="157">
        <v>-6635.36859</v>
      </c>
      <c r="G23" s="157"/>
      <c r="H23" s="157"/>
      <c r="I23" s="65"/>
      <c r="J23" s="157">
        <v>-6634.9481500000002</v>
      </c>
      <c r="K23" s="157"/>
      <c r="L23" s="157"/>
      <c r="M23" s="65"/>
      <c r="N23" s="157">
        <v>-6634.2955899999997</v>
      </c>
      <c r="O23" s="157"/>
      <c r="P23" s="157"/>
      <c r="Q23" s="65"/>
      <c r="R23" s="157">
        <v>-6630.3319700000002</v>
      </c>
      <c r="S23" s="157"/>
      <c r="T23" s="157"/>
      <c r="U23" s="65"/>
      <c r="V23" s="157">
        <v>-6623.7086900000004</v>
      </c>
      <c r="W23" s="157"/>
      <c r="X23" s="157"/>
    </row>
    <row r="24" spans="1:24" ht="15.75" x14ac:dyDescent="0.25">
      <c r="A24" s="62" t="s">
        <v>562</v>
      </c>
      <c r="B24" s="171">
        <v>0.69706170000000001</v>
      </c>
      <c r="C24" s="171"/>
      <c r="D24" s="171"/>
      <c r="E24" s="78"/>
      <c r="F24" s="171">
        <v>0.697044</v>
      </c>
      <c r="G24" s="171"/>
      <c r="H24" s="171"/>
      <c r="I24" s="78"/>
      <c r="J24" s="171">
        <v>0.69706319999999999</v>
      </c>
      <c r="K24" s="171"/>
      <c r="L24" s="171"/>
      <c r="M24" s="78"/>
      <c r="N24" s="171">
        <v>0.69709290000000002</v>
      </c>
      <c r="O24" s="171"/>
      <c r="P24" s="171"/>
      <c r="Q24" s="78"/>
      <c r="R24" s="171">
        <v>0.69727349999999999</v>
      </c>
      <c r="S24" s="171"/>
      <c r="T24" s="171"/>
      <c r="U24" s="78"/>
      <c r="V24" s="171">
        <v>0.69757539999999996</v>
      </c>
      <c r="W24" s="171"/>
      <c r="X24" s="171"/>
    </row>
    <row r="25" spans="1:24" x14ac:dyDescent="0.25">
      <c r="A25" s="1" t="s">
        <v>728</v>
      </c>
      <c r="B25" s="157">
        <v>13296</v>
      </c>
      <c r="C25" s="157"/>
      <c r="D25" s="157"/>
      <c r="E25" s="65"/>
      <c r="F25" s="157">
        <v>13296.7</v>
      </c>
      <c r="G25" s="157"/>
      <c r="H25" s="157"/>
      <c r="I25" s="65"/>
      <c r="J25" s="157">
        <v>13295.9</v>
      </c>
      <c r="K25" s="157"/>
      <c r="L25" s="157"/>
      <c r="M25" s="65"/>
      <c r="N25" s="157">
        <v>13294.6</v>
      </c>
      <c r="O25" s="157"/>
      <c r="P25" s="157"/>
      <c r="Q25" s="65"/>
      <c r="R25" s="157">
        <v>13286.7</v>
      </c>
      <c r="S25" s="157"/>
      <c r="T25" s="157"/>
      <c r="U25" s="65"/>
      <c r="V25" s="157">
        <v>13273.4</v>
      </c>
      <c r="W25" s="157"/>
      <c r="X25" s="157"/>
    </row>
    <row r="26" spans="1:24" x14ac:dyDescent="0.25">
      <c r="A26" s="66" t="s">
        <v>805</v>
      </c>
      <c r="B26" s="170">
        <v>22.4</v>
      </c>
      <c r="C26" s="170"/>
      <c r="D26" s="170"/>
      <c r="E26" s="86"/>
      <c r="F26" s="170">
        <v>22.4</v>
      </c>
      <c r="G26" s="170"/>
      <c r="H26" s="170"/>
      <c r="I26" s="86"/>
      <c r="J26" s="170">
        <v>22.3</v>
      </c>
      <c r="K26" s="170"/>
      <c r="L26" s="170"/>
      <c r="M26" s="86"/>
      <c r="N26" s="170">
        <v>22.4</v>
      </c>
      <c r="O26" s="170"/>
      <c r="P26" s="170"/>
      <c r="Q26" s="86"/>
      <c r="R26" s="170">
        <v>22.2</v>
      </c>
      <c r="S26" s="170"/>
      <c r="T26" s="170"/>
      <c r="U26" s="86"/>
      <c r="V26" s="170">
        <v>21.6</v>
      </c>
      <c r="W26" s="170"/>
      <c r="X26" s="170"/>
    </row>
    <row r="27" spans="1:24" x14ac:dyDescent="0.25">
      <c r="A27" s="173" t="s">
        <v>923</v>
      </c>
      <c r="B27" s="173"/>
      <c r="C27" s="173"/>
      <c r="D27" s="173"/>
      <c r="E27" s="173"/>
      <c r="F27" s="173"/>
      <c r="G27" s="173"/>
      <c r="H27" s="173"/>
      <c r="I27" s="173"/>
      <c r="J27" s="173"/>
      <c r="K27" s="173"/>
      <c r="L27" s="173"/>
      <c r="M27" s="173"/>
      <c r="N27" s="173"/>
      <c r="O27" s="173"/>
      <c r="P27" s="173"/>
      <c r="Q27" s="173"/>
      <c r="R27" s="173"/>
      <c r="S27" s="173"/>
      <c r="T27" s="173"/>
      <c r="U27" s="173"/>
      <c r="V27" s="173"/>
      <c r="W27" s="173"/>
      <c r="X27" s="173"/>
    </row>
    <row r="28" spans="1:24" x14ac:dyDescent="0.25">
      <c r="A28" s="174" t="s">
        <v>976</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row>
    <row r="29" spans="1:24" x14ac:dyDescent="0.25">
      <c r="A29" s="174" t="s">
        <v>918</v>
      </c>
      <c r="B29" s="174"/>
      <c r="C29" s="174"/>
      <c r="D29" s="174"/>
      <c r="E29" s="174"/>
      <c r="F29" s="174"/>
      <c r="G29" s="174"/>
      <c r="H29" s="174"/>
      <c r="I29" s="174"/>
      <c r="J29" s="174"/>
      <c r="K29" s="174"/>
      <c r="L29" s="174"/>
      <c r="M29" s="174"/>
      <c r="N29" s="174"/>
      <c r="O29" s="174"/>
      <c r="P29" s="174"/>
      <c r="Q29" s="174"/>
      <c r="R29" s="174"/>
      <c r="S29" s="174"/>
      <c r="T29" s="174"/>
      <c r="U29" s="174"/>
      <c r="V29" s="174"/>
      <c r="W29" s="174"/>
      <c r="X29" s="174"/>
    </row>
    <row r="32" spans="1:24" x14ac:dyDescent="0.25">
      <c r="A32" t="s">
        <v>1041</v>
      </c>
    </row>
  </sheetData>
  <mergeCells count="45">
    <mergeCell ref="V26:X26"/>
    <mergeCell ref="B25:D25"/>
    <mergeCell ref="F25:H25"/>
    <mergeCell ref="J25:L25"/>
    <mergeCell ref="N25:P25"/>
    <mergeCell ref="R25:T25"/>
    <mergeCell ref="V25:X25"/>
    <mergeCell ref="B26:D26"/>
    <mergeCell ref="F26:H26"/>
    <mergeCell ref="J26:L26"/>
    <mergeCell ref="N26:P26"/>
    <mergeCell ref="R26:T26"/>
    <mergeCell ref="V24:X24"/>
    <mergeCell ref="B23:D23"/>
    <mergeCell ref="F23:H23"/>
    <mergeCell ref="J23:L23"/>
    <mergeCell ref="N23:P23"/>
    <mergeCell ref="R23:T23"/>
    <mergeCell ref="V23:X23"/>
    <mergeCell ref="B24:D24"/>
    <mergeCell ref="F24:H24"/>
    <mergeCell ref="J24:L24"/>
    <mergeCell ref="N24:P24"/>
    <mergeCell ref="R24:T24"/>
    <mergeCell ref="B22:D22"/>
    <mergeCell ref="F22:H22"/>
    <mergeCell ref="J22:L22"/>
    <mergeCell ref="N22:P22"/>
    <mergeCell ref="R22:T22"/>
    <mergeCell ref="A27:X27"/>
    <mergeCell ref="A28:X28"/>
    <mergeCell ref="A29:X29"/>
    <mergeCell ref="V1:X1"/>
    <mergeCell ref="B1:E1"/>
    <mergeCell ref="F1:I1"/>
    <mergeCell ref="J1:M1"/>
    <mergeCell ref="N1:Q1"/>
    <mergeCell ref="R1:U1"/>
    <mergeCell ref="V22:X22"/>
    <mergeCell ref="B21:D21"/>
    <mergeCell ref="F21:H21"/>
    <mergeCell ref="J21:L21"/>
    <mergeCell ref="N21:P21"/>
    <mergeCell ref="R21:T21"/>
    <mergeCell ref="V21:X2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F37"/>
  <sheetViews>
    <sheetView workbookViewId="0">
      <selection activeCell="G21" sqref="G21"/>
    </sheetView>
  </sheetViews>
  <sheetFormatPr defaultRowHeight="15" x14ac:dyDescent="0.25"/>
  <cols>
    <col min="1" max="1" width="30.140625" bestFit="1" customWidth="1"/>
    <col min="2" max="2" width="6.42578125" bestFit="1" customWidth="1"/>
    <col min="3" max="3" width="5" style="19" customWidth="1"/>
    <col min="4" max="4" width="3.7109375" customWidth="1"/>
    <col min="5" max="5" width="1.7109375" customWidth="1"/>
    <col min="6" max="6" width="6.42578125" bestFit="1" customWidth="1"/>
    <col min="7" max="7" width="5" style="19" customWidth="1"/>
    <col min="8" max="8" width="3.7109375" customWidth="1"/>
    <col min="9" max="9" width="1.7109375" customWidth="1"/>
    <col min="10" max="10" width="6.42578125" bestFit="1" customWidth="1"/>
    <col min="11" max="11" width="5" style="19" customWidth="1"/>
    <col min="12" max="12" width="3.7109375" customWidth="1"/>
    <col min="13" max="13" width="1.7109375" customWidth="1"/>
    <col min="14" max="14" width="6" bestFit="1" customWidth="1"/>
    <col min="15" max="15" width="5" style="19" customWidth="1"/>
    <col min="16" max="16" width="3.7109375" customWidth="1"/>
    <col min="17" max="17" width="1.7109375" customWidth="1"/>
    <col min="18" max="18" width="6" bestFit="1" customWidth="1"/>
    <col min="19" max="19" width="5" style="19" customWidth="1"/>
    <col min="20" max="20" width="3.7109375" customWidth="1"/>
    <col min="21" max="21" width="1.7109375" customWidth="1"/>
    <col min="22" max="22" width="6" bestFit="1" customWidth="1"/>
    <col min="23" max="23" width="5" style="19" customWidth="1"/>
    <col min="24" max="24" width="3.7109375" customWidth="1"/>
    <col min="25" max="25" width="1.7109375" customWidth="1"/>
    <col min="26" max="26" width="6" bestFit="1" customWidth="1"/>
    <col min="27" max="27" width="5" style="19" customWidth="1"/>
    <col min="28" max="28" width="3.7109375" customWidth="1"/>
    <col min="29" max="29" width="1.7109375" customWidth="1"/>
    <col min="30" max="30" width="6" bestFit="1" customWidth="1"/>
    <col min="31" max="31" width="5" style="19" customWidth="1"/>
    <col min="32" max="32" width="3.7109375" customWidth="1"/>
  </cols>
  <sheetData>
    <row r="1" spans="1:32" x14ac:dyDescent="0.25">
      <c r="A1" s="84"/>
      <c r="B1" s="168" t="s">
        <v>852</v>
      </c>
      <c r="C1" s="168"/>
      <c r="D1" s="168"/>
      <c r="E1" s="168"/>
      <c r="F1" s="168" t="s">
        <v>856</v>
      </c>
      <c r="G1" s="168"/>
      <c r="H1" s="168"/>
      <c r="I1" s="168"/>
      <c r="J1" s="168" t="s">
        <v>857</v>
      </c>
      <c r="K1" s="168"/>
      <c r="L1" s="168"/>
      <c r="M1" s="168"/>
      <c r="N1" s="168" t="s">
        <v>864</v>
      </c>
      <c r="O1" s="168"/>
      <c r="P1" s="168"/>
      <c r="Q1" s="168"/>
      <c r="R1" s="168" t="s">
        <v>865</v>
      </c>
      <c r="S1" s="168"/>
      <c r="T1" s="168"/>
      <c r="U1" s="168"/>
      <c r="V1" s="168" t="s">
        <v>929</v>
      </c>
      <c r="W1" s="168"/>
      <c r="X1" s="168"/>
      <c r="Y1" s="168"/>
      <c r="Z1" s="168" t="s">
        <v>866</v>
      </c>
      <c r="AA1" s="168"/>
      <c r="AB1" s="168"/>
      <c r="AC1" s="168"/>
      <c r="AD1" s="175" t="s">
        <v>867</v>
      </c>
      <c r="AE1" s="175"/>
      <c r="AF1" s="175"/>
    </row>
    <row r="2" spans="1:32" x14ac:dyDescent="0.25">
      <c r="A2" s="59" t="s">
        <v>560</v>
      </c>
      <c r="B2" s="60" t="s">
        <v>507</v>
      </c>
      <c r="C2" s="91" t="s">
        <v>820</v>
      </c>
      <c r="D2" s="61" t="s">
        <v>561</v>
      </c>
      <c r="E2" s="59"/>
      <c r="F2" s="60" t="s">
        <v>507</v>
      </c>
      <c r="G2" s="91" t="s">
        <v>820</v>
      </c>
      <c r="H2" s="61" t="s">
        <v>561</v>
      </c>
      <c r="I2" s="59"/>
      <c r="J2" s="60" t="s">
        <v>507</v>
      </c>
      <c r="K2" s="91" t="s">
        <v>820</v>
      </c>
      <c r="L2" s="61" t="s">
        <v>561</v>
      </c>
      <c r="M2" s="59"/>
      <c r="N2" s="60" t="s">
        <v>507</v>
      </c>
      <c r="O2" s="91" t="s">
        <v>820</v>
      </c>
      <c r="P2" s="61" t="s">
        <v>561</v>
      </c>
      <c r="Q2" s="59"/>
      <c r="R2" s="60" t="s">
        <v>507</v>
      </c>
      <c r="S2" s="91" t="s">
        <v>820</v>
      </c>
      <c r="T2" s="61" t="s">
        <v>561</v>
      </c>
      <c r="U2" s="59"/>
      <c r="V2" s="60" t="s">
        <v>507</v>
      </c>
      <c r="W2" s="91" t="s">
        <v>820</v>
      </c>
      <c r="X2" s="61" t="s">
        <v>561</v>
      </c>
      <c r="Y2" s="59"/>
      <c r="Z2" s="60" t="s">
        <v>507</v>
      </c>
      <c r="AA2" s="91" t="s">
        <v>820</v>
      </c>
      <c r="AB2" s="61" t="s">
        <v>561</v>
      </c>
      <c r="AC2" s="59"/>
      <c r="AD2" s="60" t="s">
        <v>507</v>
      </c>
      <c r="AE2" s="91" t="s">
        <v>820</v>
      </c>
      <c r="AF2" s="61" t="s">
        <v>561</v>
      </c>
    </row>
    <row r="3" spans="1:32" x14ac:dyDescent="0.25">
      <c r="A3" s="62" t="s">
        <v>916</v>
      </c>
      <c r="B3" s="87">
        <v>0.69077999999999995</v>
      </c>
      <c r="C3" s="92">
        <v>15.98</v>
      </c>
      <c r="D3" s="63" t="s">
        <v>731</v>
      </c>
      <c r="E3" s="63"/>
      <c r="F3" s="87">
        <v>0.69240000000000002</v>
      </c>
      <c r="G3" s="92">
        <v>15.66</v>
      </c>
      <c r="H3" s="92" t="s">
        <v>731</v>
      </c>
      <c r="I3" s="63"/>
      <c r="J3" s="87">
        <v>0.76964999999999995</v>
      </c>
      <c r="K3" s="92">
        <v>17.079999999999998</v>
      </c>
      <c r="L3" s="63" t="s">
        <v>731</v>
      </c>
      <c r="M3" s="63"/>
      <c r="N3" s="88">
        <v>0.74483999999999995</v>
      </c>
      <c r="O3" s="92">
        <v>16.54</v>
      </c>
      <c r="P3" s="63" t="s">
        <v>731</v>
      </c>
      <c r="Q3" s="63"/>
      <c r="R3" s="88">
        <v>0.70308999999999999</v>
      </c>
      <c r="S3" s="92">
        <v>15.55</v>
      </c>
      <c r="T3" s="63" t="s">
        <v>731</v>
      </c>
      <c r="U3" s="63"/>
      <c r="V3" s="88">
        <v>0.75122999999999995</v>
      </c>
      <c r="W3" s="92">
        <v>16.25</v>
      </c>
      <c r="X3" s="63" t="s">
        <v>731</v>
      </c>
      <c r="Y3" s="63"/>
      <c r="Z3" s="88">
        <v>0.75022</v>
      </c>
      <c r="AA3" s="92">
        <v>16.72</v>
      </c>
      <c r="AB3" s="63" t="s">
        <v>731</v>
      </c>
      <c r="AC3" s="63"/>
      <c r="AD3" s="88">
        <v>0.73131999999999997</v>
      </c>
      <c r="AE3" s="92">
        <v>15.94</v>
      </c>
      <c r="AF3" s="63" t="s">
        <v>731</v>
      </c>
    </row>
    <row r="4" spans="1:32" x14ac:dyDescent="0.25">
      <c r="A4" s="62" t="s">
        <v>813</v>
      </c>
      <c r="B4" s="87">
        <v>-0.13325000000000001</v>
      </c>
      <c r="C4" s="92">
        <v>-54.21</v>
      </c>
      <c r="D4" s="63" t="s">
        <v>731</v>
      </c>
      <c r="E4" s="63"/>
      <c r="F4" s="87">
        <v>-0.12214</v>
      </c>
      <c r="G4" s="92">
        <v>-34.659999999999997</v>
      </c>
      <c r="H4" s="92" t="s">
        <v>731</v>
      </c>
      <c r="I4" s="63"/>
      <c r="J4" s="87">
        <v>-0.12590999999999999</v>
      </c>
      <c r="K4" s="93">
        <v>-40.51</v>
      </c>
      <c r="L4" s="63" t="s">
        <v>731</v>
      </c>
      <c r="M4" s="63"/>
      <c r="N4" s="88">
        <v>-0.12189999999999999</v>
      </c>
      <c r="O4" s="92">
        <v>-34.97</v>
      </c>
      <c r="P4" s="63" t="s">
        <v>731</v>
      </c>
      <c r="Q4" s="63"/>
      <c r="R4" s="88">
        <v>-0.12309</v>
      </c>
      <c r="S4" s="92">
        <v>-34.61</v>
      </c>
      <c r="T4" s="63" t="s">
        <v>731</v>
      </c>
      <c r="U4" s="63"/>
      <c r="V4" s="88">
        <v>-0.12520999999999999</v>
      </c>
      <c r="W4" s="92">
        <v>-35.119999999999997</v>
      </c>
      <c r="X4" s="63" t="s">
        <v>731</v>
      </c>
      <c r="Y4" s="63"/>
      <c r="Z4" s="88">
        <v>-0.12995999999999999</v>
      </c>
      <c r="AA4" s="92">
        <v>-52.27</v>
      </c>
      <c r="AB4" s="63" t="s">
        <v>731</v>
      </c>
      <c r="AC4" s="63"/>
      <c r="AD4" s="88">
        <v>-0.12230000000000001</v>
      </c>
      <c r="AE4" s="92">
        <v>-34.409999999999997</v>
      </c>
      <c r="AF4" s="63" t="s">
        <v>731</v>
      </c>
    </row>
    <row r="5" spans="1:32" x14ac:dyDescent="0.25">
      <c r="A5" s="62" t="s">
        <v>814</v>
      </c>
      <c r="B5" s="87">
        <v>-0.13603000000000001</v>
      </c>
      <c r="C5" s="92">
        <v>-12.05</v>
      </c>
      <c r="D5" s="63" t="s">
        <v>731</v>
      </c>
      <c r="E5" s="63"/>
      <c r="F5" s="87">
        <v>-0.12149</v>
      </c>
      <c r="G5" s="92">
        <v>-11.34</v>
      </c>
      <c r="H5" s="92" t="s">
        <v>731</v>
      </c>
      <c r="I5" s="63"/>
      <c r="J5" s="87">
        <v>-0.13017999999999999</v>
      </c>
      <c r="K5" s="92">
        <v>-11.93</v>
      </c>
      <c r="L5" s="63" t="s">
        <v>731</v>
      </c>
      <c r="M5" s="63"/>
      <c r="N5" s="88">
        <v>-0.12361999999999999</v>
      </c>
      <c r="O5" s="92">
        <v>-11.54</v>
      </c>
      <c r="P5" s="63" t="s">
        <v>731</v>
      </c>
      <c r="Q5" s="63"/>
      <c r="R5" s="88">
        <v>-0.11448</v>
      </c>
      <c r="S5" s="92">
        <v>-10.69</v>
      </c>
      <c r="T5" s="63" t="s">
        <v>731</v>
      </c>
      <c r="U5" s="63"/>
      <c r="V5" s="88">
        <v>-0.12496</v>
      </c>
      <c r="W5" s="92">
        <v>-11.26</v>
      </c>
      <c r="X5" s="63" t="s">
        <v>731</v>
      </c>
      <c r="Y5" s="63"/>
      <c r="Z5" s="88">
        <v>-0.12805</v>
      </c>
      <c r="AA5" s="92">
        <v>-11.51</v>
      </c>
      <c r="AB5" s="63" t="s">
        <v>731</v>
      </c>
      <c r="AC5" s="63"/>
      <c r="AD5" s="88">
        <v>-0.11459999999999999</v>
      </c>
      <c r="AE5" s="92">
        <v>-10.72</v>
      </c>
      <c r="AF5" s="63" t="s">
        <v>731</v>
      </c>
    </row>
    <row r="6" spans="1:32" x14ac:dyDescent="0.25">
      <c r="A6" s="62" t="s">
        <v>1039</v>
      </c>
      <c r="B6" s="87">
        <v>-9.9540000000000003E-2</v>
      </c>
      <c r="C6" s="92">
        <v>-32.869999999999997</v>
      </c>
      <c r="D6" s="63" t="s">
        <v>731</v>
      </c>
      <c r="E6" s="63"/>
      <c r="F6" s="87">
        <v>-7.6960000000000001E-2</v>
      </c>
      <c r="G6" s="92">
        <v>-20.55</v>
      </c>
      <c r="H6" s="92" t="s">
        <v>731</v>
      </c>
      <c r="I6" s="63"/>
      <c r="J6" s="87">
        <v>-8.7859999999999994E-2</v>
      </c>
      <c r="K6" s="92">
        <v>-23.92</v>
      </c>
      <c r="L6" s="63" t="s">
        <v>731</v>
      </c>
      <c r="M6" s="63"/>
      <c r="N6" s="88">
        <v>-7.7310000000000004E-2</v>
      </c>
      <c r="O6" s="92">
        <v>-20.54</v>
      </c>
      <c r="P6" s="63" t="s">
        <v>731</v>
      </c>
      <c r="Q6" s="63"/>
      <c r="R6" s="88">
        <v>-7.0499999999999993E-2</v>
      </c>
      <c r="S6" s="92">
        <v>-19.149999999999999</v>
      </c>
      <c r="T6" s="63" t="s">
        <v>731</v>
      </c>
      <c r="U6" s="63"/>
      <c r="V6" s="88">
        <v>-8.3150000000000002E-2</v>
      </c>
      <c r="W6" s="92">
        <v>-22.41</v>
      </c>
      <c r="X6" s="63" t="s">
        <v>731</v>
      </c>
      <c r="Y6" s="63"/>
      <c r="Z6" s="88">
        <v>-8.6720000000000005E-2</v>
      </c>
      <c r="AA6" s="92">
        <v>-37.130000000000003</v>
      </c>
      <c r="AB6" s="63" t="s">
        <v>731</v>
      </c>
      <c r="AC6" s="63"/>
      <c r="AD6" s="88">
        <v>-7.0069999999999993E-2</v>
      </c>
      <c r="AE6" s="92">
        <v>-19.38</v>
      </c>
      <c r="AF6" s="63" t="s">
        <v>731</v>
      </c>
    </row>
    <row r="7" spans="1:32" x14ac:dyDescent="0.25">
      <c r="A7" s="62" t="s">
        <v>816</v>
      </c>
      <c r="B7" s="87">
        <v>-0.28104000000000001</v>
      </c>
      <c r="C7" s="92">
        <v>-50.1</v>
      </c>
      <c r="D7" s="63" t="s">
        <v>731</v>
      </c>
      <c r="E7" s="63"/>
      <c r="F7" s="87">
        <v>-0.24743000000000001</v>
      </c>
      <c r="G7" s="92">
        <v>-43.07</v>
      </c>
      <c r="H7" s="92" t="s">
        <v>731</v>
      </c>
      <c r="I7" s="63"/>
      <c r="J7" s="87">
        <v>-0.27234999999999998</v>
      </c>
      <c r="K7" s="92">
        <v>-46.69</v>
      </c>
      <c r="L7" s="63" t="s">
        <v>731</v>
      </c>
      <c r="M7" s="63"/>
      <c r="N7" s="88">
        <v>-0.24898000000000001</v>
      </c>
      <c r="O7" s="92">
        <v>-43.06</v>
      </c>
      <c r="P7" s="63" t="s">
        <v>731</v>
      </c>
      <c r="Q7" s="63"/>
      <c r="R7" s="88">
        <v>-0.23086000000000001</v>
      </c>
      <c r="S7" s="92">
        <v>-38.61</v>
      </c>
      <c r="T7" s="63" t="s">
        <v>731</v>
      </c>
      <c r="U7" s="63"/>
      <c r="V7" s="88">
        <v>-0.25829000000000002</v>
      </c>
      <c r="W7" s="92">
        <v>-41.53</v>
      </c>
      <c r="X7" s="63" t="s">
        <v>731</v>
      </c>
      <c r="Y7" s="63"/>
      <c r="Z7" s="88">
        <v>-0.26257999999999998</v>
      </c>
      <c r="AA7" s="92">
        <v>-45.48</v>
      </c>
      <c r="AB7" s="63" t="s">
        <v>731</v>
      </c>
      <c r="AC7" s="63"/>
      <c r="AD7" s="88">
        <v>-0.22996</v>
      </c>
      <c r="AE7" s="92">
        <v>-38.53</v>
      </c>
      <c r="AF7" s="63" t="s">
        <v>731</v>
      </c>
    </row>
    <row r="8" spans="1:32" ht="15.75" x14ac:dyDescent="0.25">
      <c r="A8" s="62" t="s">
        <v>924</v>
      </c>
      <c r="B8" s="87">
        <v>1.9294100000000001</v>
      </c>
      <c r="C8" s="92">
        <v>16.32</v>
      </c>
      <c r="D8" s="63" t="s">
        <v>731</v>
      </c>
      <c r="E8" s="63"/>
      <c r="F8" s="87">
        <v>1.72689</v>
      </c>
      <c r="G8" s="92">
        <v>15.33</v>
      </c>
      <c r="H8" s="92" t="s">
        <v>731</v>
      </c>
      <c r="I8" s="63"/>
      <c r="J8" s="87">
        <v>1.9923200000000001</v>
      </c>
      <c r="K8" s="92">
        <v>16.739999999999998</v>
      </c>
      <c r="L8" s="63" t="s">
        <v>731</v>
      </c>
      <c r="M8" s="63"/>
      <c r="N8" s="88">
        <v>1.91964</v>
      </c>
      <c r="O8" s="92">
        <v>16.61</v>
      </c>
      <c r="P8" s="63" t="s">
        <v>731</v>
      </c>
      <c r="Q8" s="63"/>
      <c r="R8" s="88">
        <v>1.90015</v>
      </c>
      <c r="S8" s="92">
        <v>16.5</v>
      </c>
      <c r="T8" s="63" t="s">
        <v>731</v>
      </c>
      <c r="U8" s="63"/>
      <c r="V8" s="88">
        <v>1.9678599999999999</v>
      </c>
      <c r="W8" s="92">
        <v>16.559999999999999</v>
      </c>
      <c r="X8" s="63" t="s">
        <v>731</v>
      </c>
      <c r="Y8" s="63"/>
      <c r="Z8" s="88">
        <v>1.7810600000000001</v>
      </c>
      <c r="AA8" s="92">
        <v>13.86</v>
      </c>
      <c r="AB8" s="63" t="s">
        <v>731</v>
      </c>
      <c r="AC8" s="63"/>
      <c r="AD8" s="88">
        <v>1.71576</v>
      </c>
      <c r="AE8" s="92">
        <v>13.8</v>
      </c>
      <c r="AF8" s="63" t="s">
        <v>731</v>
      </c>
    </row>
    <row r="9" spans="1:32" ht="15.75" x14ac:dyDescent="0.25">
      <c r="A9" s="62" t="s">
        <v>925</v>
      </c>
      <c r="B9" s="87">
        <v>0.68674000000000002</v>
      </c>
      <c r="C9" s="92">
        <v>7.63</v>
      </c>
      <c r="D9" s="63" t="s">
        <v>731</v>
      </c>
      <c r="E9" s="63"/>
      <c r="F9" s="87">
        <v>0.67284999999999995</v>
      </c>
      <c r="G9" s="92">
        <v>7.82</v>
      </c>
      <c r="H9" s="92" t="s">
        <v>731</v>
      </c>
      <c r="I9" s="63"/>
      <c r="J9" s="87">
        <v>0.69633999999999996</v>
      </c>
      <c r="K9" s="92">
        <v>7.81</v>
      </c>
      <c r="L9" s="63" t="s">
        <v>731</v>
      </c>
      <c r="M9" s="63"/>
      <c r="N9" s="88">
        <v>0.71643000000000001</v>
      </c>
      <c r="O9" s="92">
        <v>8.27</v>
      </c>
      <c r="P9" s="63" t="s">
        <v>731</v>
      </c>
      <c r="Q9" s="63"/>
      <c r="R9" s="88">
        <v>0.70233999999999996</v>
      </c>
      <c r="S9" s="92">
        <v>8.1300000000000008</v>
      </c>
      <c r="T9" s="63" t="s">
        <v>731</v>
      </c>
      <c r="U9" s="63"/>
      <c r="V9" s="88">
        <v>0.67544999999999999</v>
      </c>
      <c r="W9" s="92">
        <v>7.59</v>
      </c>
      <c r="X9" s="63" t="s">
        <v>731</v>
      </c>
      <c r="Y9" s="63"/>
      <c r="Z9" s="88">
        <v>0.63639999999999997</v>
      </c>
      <c r="AA9" s="92">
        <v>7.04</v>
      </c>
      <c r="AB9" s="63" t="s">
        <v>731</v>
      </c>
      <c r="AC9" s="63"/>
      <c r="AD9" s="88">
        <v>0.66032999999999997</v>
      </c>
      <c r="AE9" s="92">
        <v>7.58</v>
      </c>
      <c r="AF9" s="63" t="s">
        <v>731</v>
      </c>
    </row>
    <row r="10" spans="1:32" x14ac:dyDescent="0.25">
      <c r="A10" s="62" t="s">
        <v>822</v>
      </c>
      <c r="B10" s="87">
        <v>0.41803000000000001</v>
      </c>
      <c r="C10" s="92">
        <v>8.51</v>
      </c>
      <c r="D10" s="63" t="s">
        <v>731</v>
      </c>
      <c r="E10" s="63"/>
      <c r="F10" s="87">
        <v>0.45316000000000001</v>
      </c>
      <c r="G10" s="92">
        <v>9.83</v>
      </c>
      <c r="H10" s="92" t="s">
        <v>731</v>
      </c>
      <c r="I10" s="63"/>
      <c r="J10" s="87">
        <v>0.40522000000000002</v>
      </c>
      <c r="K10" s="92">
        <v>8.35</v>
      </c>
      <c r="L10" s="63" t="s">
        <v>731</v>
      </c>
      <c r="M10" s="63"/>
      <c r="N10" s="88">
        <v>0.44247999999999998</v>
      </c>
      <c r="O10" s="92">
        <v>9.57</v>
      </c>
      <c r="P10" s="63" t="s">
        <v>731</v>
      </c>
      <c r="Q10" s="63"/>
      <c r="R10" s="88">
        <v>0.46928999999999998</v>
      </c>
      <c r="S10" s="92">
        <v>10.1</v>
      </c>
      <c r="T10" s="63" t="s">
        <v>731</v>
      </c>
      <c r="U10" s="63"/>
      <c r="V10" s="88">
        <v>0.43969000000000003</v>
      </c>
      <c r="W10" s="92">
        <v>9.01</v>
      </c>
      <c r="X10" s="63" t="s">
        <v>731</v>
      </c>
      <c r="Y10" s="63"/>
      <c r="Z10" s="88">
        <v>0.46606999999999998</v>
      </c>
      <c r="AA10" s="92">
        <v>9.42</v>
      </c>
      <c r="AB10" s="63" t="s">
        <v>731</v>
      </c>
      <c r="AC10" s="63"/>
      <c r="AD10" s="88">
        <v>0.49098000000000003</v>
      </c>
      <c r="AE10" s="92">
        <v>10.51</v>
      </c>
      <c r="AF10" s="63" t="s">
        <v>731</v>
      </c>
    </row>
    <row r="11" spans="1:32" x14ac:dyDescent="0.25">
      <c r="A11" s="62" t="s">
        <v>798</v>
      </c>
      <c r="B11" s="87">
        <v>2.3620999999999999</v>
      </c>
      <c r="C11" s="92">
        <v>5.66</v>
      </c>
      <c r="D11" s="63" t="s">
        <v>731</v>
      </c>
      <c r="E11" s="63"/>
      <c r="F11" s="87">
        <v>2.0078</v>
      </c>
      <c r="G11" s="92">
        <v>4.76</v>
      </c>
      <c r="H11" s="92" t="s">
        <v>731</v>
      </c>
      <c r="I11" s="63"/>
      <c r="J11" s="87">
        <v>2.2917299999999998</v>
      </c>
      <c r="K11" s="92">
        <v>5.49</v>
      </c>
      <c r="L11" s="63" t="s">
        <v>731</v>
      </c>
      <c r="M11" s="63"/>
      <c r="N11" s="88">
        <v>2.15219</v>
      </c>
      <c r="O11" s="92">
        <v>4.88</v>
      </c>
      <c r="P11" s="63" t="s">
        <v>731</v>
      </c>
      <c r="Q11" s="63"/>
      <c r="R11" s="88">
        <v>1.91214</v>
      </c>
      <c r="S11" s="92">
        <v>4.4800000000000004</v>
      </c>
      <c r="T11" s="63" t="s">
        <v>731</v>
      </c>
      <c r="U11" s="63"/>
      <c r="V11" s="88">
        <v>2.0800299999999998</v>
      </c>
      <c r="W11" s="92">
        <v>5.12</v>
      </c>
      <c r="X11" s="63" t="s">
        <v>731</v>
      </c>
      <c r="Y11" s="63"/>
      <c r="Z11" s="88">
        <v>2.08202</v>
      </c>
      <c r="AA11" s="92">
        <v>5.03</v>
      </c>
      <c r="AB11" s="63" t="s">
        <v>731</v>
      </c>
      <c r="AC11" s="63"/>
      <c r="AD11" s="88">
        <v>1.79348</v>
      </c>
      <c r="AE11" s="92">
        <v>4.21</v>
      </c>
      <c r="AF11" s="63" t="s">
        <v>731</v>
      </c>
    </row>
    <row r="12" spans="1:32" x14ac:dyDescent="0.25">
      <c r="A12" s="62" t="s">
        <v>823</v>
      </c>
      <c r="B12" s="87">
        <v>1.75E-3</v>
      </c>
      <c r="C12" s="92">
        <v>10.28</v>
      </c>
      <c r="D12" s="63" t="s">
        <v>731</v>
      </c>
      <c r="E12" s="63"/>
      <c r="F12" s="87">
        <v>1.65E-3</v>
      </c>
      <c r="G12" s="92">
        <v>10.220000000000001</v>
      </c>
      <c r="H12" s="92" t="s">
        <v>731</v>
      </c>
      <c r="I12" s="63"/>
      <c r="J12" s="87">
        <v>1.75E-3</v>
      </c>
      <c r="K12" s="92">
        <v>10.28</v>
      </c>
      <c r="L12" s="63" t="s">
        <v>731</v>
      </c>
      <c r="M12" s="63"/>
      <c r="N12" s="88">
        <v>1.6199999999999999E-3</v>
      </c>
      <c r="O12" s="92">
        <v>9.94</v>
      </c>
      <c r="P12" s="63" t="s">
        <v>731</v>
      </c>
      <c r="Q12" s="63"/>
      <c r="R12" s="88">
        <v>1.49E-3</v>
      </c>
      <c r="S12" s="92">
        <v>9.11</v>
      </c>
      <c r="T12" s="63" t="s">
        <v>731</v>
      </c>
      <c r="U12" s="63"/>
      <c r="V12" s="88">
        <v>1.6299999999999999E-3</v>
      </c>
      <c r="W12" s="92">
        <v>9.5299999999999994</v>
      </c>
      <c r="X12" s="63" t="s">
        <v>731</v>
      </c>
      <c r="Y12" s="63"/>
      <c r="Z12" s="88">
        <v>1.5E-3</v>
      </c>
      <c r="AA12" s="92">
        <v>8.61</v>
      </c>
      <c r="AB12" s="63" t="s">
        <v>731</v>
      </c>
      <c r="AC12" s="63"/>
      <c r="AD12" s="88">
        <v>1.39E-3</v>
      </c>
      <c r="AE12" s="92">
        <v>8.39</v>
      </c>
      <c r="AF12" s="63" t="s">
        <v>731</v>
      </c>
    </row>
    <row r="13" spans="1:32" x14ac:dyDescent="0.25">
      <c r="A13" s="62" t="s">
        <v>800</v>
      </c>
      <c r="B13" s="87">
        <v>0.51785000000000003</v>
      </c>
      <c r="C13" s="92">
        <v>6.51</v>
      </c>
      <c r="D13" s="63" t="s">
        <v>731</v>
      </c>
      <c r="E13" s="63"/>
      <c r="F13" s="87">
        <v>0.53624000000000005</v>
      </c>
      <c r="G13" s="92">
        <v>7</v>
      </c>
      <c r="H13" s="92" t="s">
        <v>731</v>
      </c>
      <c r="I13" s="63"/>
      <c r="J13" s="87">
        <v>0.52759999999999996</v>
      </c>
      <c r="K13" s="92">
        <v>6.71</v>
      </c>
      <c r="L13" s="63" t="s">
        <v>731</v>
      </c>
      <c r="M13" s="63"/>
      <c r="N13" s="88">
        <v>0.55289999999999995</v>
      </c>
      <c r="O13" s="92">
        <v>7.18</v>
      </c>
      <c r="P13" s="63" t="s">
        <v>731</v>
      </c>
      <c r="Q13" s="63"/>
      <c r="R13" s="88">
        <v>0.52459999999999996</v>
      </c>
      <c r="S13" s="92">
        <v>6.83</v>
      </c>
      <c r="T13" s="63" t="s">
        <v>731</v>
      </c>
      <c r="U13" s="63"/>
      <c r="V13" s="88">
        <v>0.49972</v>
      </c>
      <c r="W13" s="92">
        <v>6.38</v>
      </c>
      <c r="X13" s="63" t="s">
        <v>731</v>
      </c>
      <c r="Y13" s="63"/>
      <c r="Z13" s="88">
        <v>0.50658999999999998</v>
      </c>
      <c r="AA13" s="92">
        <v>6.44</v>
      </c>
      <c r="AB13" s="63" t="s">
        <v>731</v>
      </c>
      <c r="AC13" s="63"/>
      <c r="AD13" s="88">
        <v>0.53151999999999999</v>
      </c>
      <c r="AE13" s="92">
        <v>6.96</v>
      </c>
      <c r="AF13" s="63" t="s">
        <v>731</v>
      </c>
    </row>
    <row r="14" spans="1:32" x14ac:dyDescent="0.25">
      <c r="A14" s="62" t="s">
        <v>801</v>
      </c>
      <c r="B14" s="87">
        <v>0.42821999999999999</v>
      </c>
      <c r="C14" s="92">
        <v>5.18</v>
      </c>
      <c r="D14" s="63" t="s">
        <v>731</v>
      </c>
      <c r="E14" s="63"/>
      <c r="F14" s="87">
        <v>0.41737999999999997</v>
      </c>
      <c r="G14" s="92">
        <v>5.26</v>
      </c>
      <c r="H14" s="92" t="s">
        <v>731</v>
      </c>
      <c r="I14" s="63"/>
      <c r="J14" s="87">
        <v>0.44750000000000001</v>
      </c>
      <c r="K14" s="92">
        <v>5.47</v>
      </c>
      <c r="L14" s="63" t="s">
        <v>731</v>
      </c>
      <c r="M14" s="63"/>
      <c r="N14" s="88">
        <v>0.43694</v>
      </c>
      <c r="O14" s="92">
        <v>5.49</v>
      </c>
      <c r="P14" s="63" t="s">
        <v>731</v>
      </c>
      <c r="Q14" s="63"/>
      <c r="R14" s="88">
        <v>0.45754</v>
      </c>
      <c r="S14" s="92">
        <v>5.76</v>
      </c>
      <c r="T14" s="63" t="s">
        <v>731</v>
      </c>
      <c r="U14" s="63"/>
      <c r="V14" s="88">
        <v>0.46501999999999999</v>
      </c>
      <c r="W14" s="92">
        <v>5.69</v>
      </c>
      <c r="X14" s="63" t="s">
        <v>731</v>
      </c>
      <c r="Y14" s="63"/>
      <c r="Z14" s="88">
        <v>0.48647000000000001</v>
      </c>
      <c r="AA14" s="92">
        <v>5.89</v>
      </c>
      <c r="AB14" s="63" t="s">
        <v>731</v>
      </c>
      <c r="AC14" s="63"/>
      <c r="AD14" s="88">
        <v>0.47359000000000001</v>
      </c>
      <c r="AE14" s="92">
        <v>5.94</v>
      </c>
      <c r="AF14" s="63" t="s">
        <v>731</v>
      </c>
    </row>
    <row r="15" spans="1:32" x14ac:dyDescent="0.25">
      <c r="A15" s="62" t="s">
        <v>853</v>
      </c>
      <c r="B15" s="87">
        <v>-0.13055</v>
      </c>
      <c r="C15" s="92">
        <v>-56.5</v>
      </c>
      <c r="D15" s="63" t="s">
        <v>731</v>
      </c>
      <c r="E15" s="63"/>
      <c r="F15" s="87"/>
      <c r="G15" s="92"/>
      <c r="H15" s="92"/>
      <c r="I15" s="63"/>
      <c r="J15" s="87">
        <v>-0.12101000000000001</v>
      </c>
      <c r="K15" s="92">
        <v>-44.17</v>
      </c>
      <c r="L15" s="63" t="s">
        <v>731</v>
      </c>
      <c r="M15" s="63"/>
      <c r="N15" s="88"/>
      <c r="O15" s="92"/>
      <c r="P15" s="63"/>
      <c r="Q15" s="63"/>
      <c r="R15" s="88"/>
      <c r="T15" s="63"/>
      <c r="U15" s="63"/>
      <c r="V15" s="88">
        <v>-0.11812</v>
      </c>
      <c r="W15" s="92">
        <v>-40.67</v>
      </c>
      <c r="X15" s="63" t="s">
        <v>731</v>
      </c>
      <c r="Y15" s="63"/>
      <c r="Z15" s="88">
        <v>-0.12436</v>
      </c>
      <c r="AA15" s="92">
        <v>-51.67</v>
      </c>
      <c r="AB15" s="63" t="s">
        <v>731</v>
      </c>
      <c r="AC15" s="63"/>
      <c r="AD15" s="88"/>
      <c r="AE15" s="92"/>
      <c r="AF15" s="63"/>
    </row>
    <row r="16" spans="1:32" x14ac:dyDescent="0.25">
      <c r="A16" s="62" t="s">
        <v>854</v>
      </c>
      <c r="B16" s="87"/>
      <c r="C16" s="92"/>
      <c r="D16" s="63"/>
      <c r="E16" s="63"/>
      <c r="F16" s="87">
        <v>-9.1730000000000006E-2</v>
      </c>
      <c r="G16" s="92">
        <v>-32.64</v>
      </c>
      <c r="H16" s="92" t="s">
        <v>731</v>
      </c>
      <c r="I16" s="63"/>
      <c r="J16" s="87"/>
      <c r="K16" s="92"/>
      <c r="L16" s="63"/>
      <c r="M16" s="63"/>
      <c r="N16" s="88">
        <v>-8.1379999999999994E-2</v>
      </c>
      <c r="O16" s="92">
        <v>-28.08</v>
      </c>
      <c r="P16" s="63" t="s">
        <v>731</v>
      </c>
      <c r="Q16" s="63"/>
      <c r="R16" s="88">
        <v>-7.6399999999999996E-2</v>
      </c>
      <c r="S16" s="92">
        <v>-25.91</v>
      </c>
      <c r="T16" s="63" t="s">
        <v>731</v>
      </c>
      <c r="U16" s="63"/>
      <c r="V16" s="88"/>
      <c r="W16" s="92"/>
      <c r="X16" s="63"/>
      <c r="Y16" s="63"/>
      <c r="Z16" s="88"/>
      <c r="AA16" s="92"/>
      <c r="AB16" s="63"/>
      <c r="AC16" s="63"/>
      <c r="AD16" s="88">
        <v>-7.9130000000000006E-2</v>
      </c>
      <c r="AE16" s="92">
        <v>-25.86</v>
      </c>
      <c r="AF16" s="63" t="s">
        <v>731</v>
      </c>
    </row>
    <row r="17" spans="1:32" x14ac:dyDescent="0.25">
      <c r="A17" s="62" t="s">
        <v>855</v>
      </c>
      <c r="B17" s="87"/>
      <c r="C17" s="92"/>
      <c r="D17" s="63"/>
      <c r="E17" s="63"/>
      <c r="F17" s="87">
        <v>-0.14133000000000001</v>
      </c>
      <c r="G17" s="92">
        <v>-29.33</v>
      </c>
      <c r="H17" s="92" t="s">
        <v>731</v>
      </c>
      <c r="I17" s="63"/>
      <c r="J17" s="87"/>
      <c r="K17" s="92"/>
      <c r="L17" s="63"/>
      <c r="M17" s="63"/>
      <c r="N17" s="88">
        <v>-0.14174999999999999</v>
      </c>
      <c r="O17" s="92">
        <v>-29.37</v>
      </c>
      <c r="P17" s="63" t="s">
        <v>731</v>
      </c>
      <c r="Q17" s="63"/>
      <c r="R17" s="88">
        <v>-0.14199999999999999</v>
      </c>
      <c r="S17" s="92">
        <v>-29.41</v>
      </c>
      <c r="T17" s="63" t="s">
        <v>731</v>
      </c>
      <c r="U17" s="63"/>
      <c r="V17" s="88"/>
      <c r="W17" s="92"/>
      <c r="X17" s="63"/>
      <c r="Y17" s="63"/>
      <c r="Z17" s="88"/>
      <c r="AA17" s="92"/>
      <c r="AB17" s="63"/>
      <c r="AC17" s="63"/>
      <c r="AD17" s="88">
        <v>-0.14424000000000001</v>
      </c>
      <c r="AE17" s="92">
        <v>-29.49</v>
      </c>
      <c r="AF17" s="63" t="s">
        <v>731</v>
      </c>
    </row>
    <row r="18" spans="1:32" x14ac:dyDescent="0.25">
      <c r="A18" s="62" t="s">
        <v>858</v>
      </c>
      <c r="B18" s="87"/>
      <c r="C18" s="92"/>
      <c r="D18" s="63"/>
      <c r="E18" s="63"/>
      <c r="F18" s="87"/>
      <c r="G18" s="92"/>
      <c r="H18" s="63"/>
      <c r="I18" s="63"/>
      <c r="J18" s="87">
        <v>-2.49E-3</v>
      </c>
      <c r="K18" s="92">
        <v>-5.72</v>
      </c>
      <c r="L18" s="63" t="s">
        <v>731</v>
      </c>
      <c r="M18" s="63"/>
      <c r="N18" s="88">
        <v>-4.7099999999999998E-3</v>
      </c>
      <c r="O18" s="92">
        <v>-10.99</v>
      </c>
      <c r="P18" s="63" t="s">
        <v>731</v>
      </c>
      <c r="Q18" s="63"/>
      <c r="R18" s="88"/>
      <c r="T18" s="63"/>
      <c r="U18" s="63"/>
      <c r="V18" s="88"/>
      <c r="W18" s="92"/>
      <c r="X18" s="63"/>
      <c r="Y18" s="63"/>
      <c r="Z18" s="88"/>
      <c r="AA18" s="92"/>
      <c r="AB18" s="63"/>
      <c r="AC18" s="63"/>
      <c r="AD18" s="88"/>
      <c r="AE18" s="92"/>
      <c r="AF18" s="63"/>
    </row>
    <row r="19" spans="1:32" x14ac:dyDescent="0.25">
      <c r="A19" s="62" t="s">
        <v>859</v>
      </c>
      <c r="B19" s="87"/>
      <c r="C19" s="92"/>
      <c r="D19" s="63"/>
      <c r="E19" s="63"/>
      <c r="F19" s="87"/>
      <c r="G19" s="92"/>
      <c r="H19" s="63"/>
      <c r="I19" s="63"/>
      <c r="J19" s="87"/>
      <c r="K19" s="92"/>
      <c r="L19" s="63"/>
      <c r="M19" s="63"/>
      <c r="N19" s="88"/>
      <c r="O19" s="92"/>
      <c r="P19" s="63"/>
      <c r="Q19" s="63"/>
      <c r="R19" s="88">
        <v>-3.8400000000000001E-3</v>
      </c>
      <c r="S19" s="92">
        <v>-8.69</v>
      </c>
      <c r="T19" s="63" t="s">
        <v>731</v>
      </c>
      <c r="U19" s="63"/>
      <c r="V19" s="88">
        <v>-1.8500000000000001E-3</v>
      </c>
      <c r="W19" s="92">
        <v>-4.09</v>
      </c>
      <c r="X19" s="63" t="s">
        <v>731</v>
      </c>
      <c r="Y19" s="63"/>
      <c r="Z19" s="88">
        <v>-1.9E-3</v>
      </c>
      <c r="AA19" s="92">
        <v>-4.21</v>
      </c>
      <c r="AB19" s="63" t="s">
        <v>731</v>
      </c>
      <c r="AC19" s="63"/>
      <c r="AD19" s="88">
        <v>-3.9399999999999999E-3</v>
      </c>
      <c r="AE19" s="92">
        <v>-8.94</v>
      </c>
      <c r="AF19" s="63" t="s">
        <v>731</v>
      </c>
    </row>
    <row r="20" spans="1:32" x14ac:dyDescent="0.25">
      <c r="A20" s="62" t="s">
        <v>860</v>
      </c>
      <c r="B20" s="87"/>
      <c r="C20" s="92"/>
      <c r="D20" s="63"/>
      <c r="E20" s="63"/>
      <c r="F20" s="63"/>
      <c r="G20" s="92"/>
      <c r="H20" s="63"/>
      <c r="I20" s="63"/>
      <c r="J20" s="87"/>
      <c r="K20" s="92"/>
      <c r="L20" s="63"/>
      <c r="M20" s="63"/>
      <c r="N20" s="88"/>
      <c r="O20" s="92"/>
      <c r="P20" s="63"/>
      <c r="Q20" s="63"/>
      <c r="R20" s="88">
        <v>-7.0699999999999999E-3</v>
      </c>
      <c r="S20" s="92">
        <v>-8.94</v>
      </c>
      <c r="T20" s="63" t="s">
        <v>731</v>
      </c>
      <c r="U20" s="63"/>
      <c r="V20" s="88">
        <v>-4.13E-3</v>
      </c>
      <c r="W20" s="92">
        <v>-5.0999999999999996</v>
      </c>
      <c r="X20" s="63" t="s">
        <v>731</v>
      </c>
      <c r="Y20" s="63"/>
      <c r="Z20" s="88">
        <v>-3.98E-3</v>
      </c>
      <c r="AA20" s="92">
        <v>-4.9000000000000004</v>
      </c>
      <c r="AB20" s="63" t="s">
        <v>731</v>
      </c>
      <c r="AC20" s="63"/>
      <c r="AD20" s="88">
        <v>-6.9899999999999997E-3</v>
      </c>
      <c r="AE20" s="92">
        <v>-8.84</v>
      </c>
      <c r="AF20" s="63" t="s">
        <v>731</v>
      </c>
    </row>
    <row r="21" spans="1:32" x14ac:dyDescent="0.25">
      <c r="A21" s="62" t="s">
        <v>861</v>
      </c>
      <c r="B21" s="87"/>
      <c r="C21" s="92"/>
      <c r="D21" s="63"/>
      <c r="E21" s="63"/>
      <c r="F21" s="63"/>
      <c r="G21" s="92"/>
      <c r="H21" s="63"/>
      <c r="I21" s="63"/>
      <c r="J21" s="87"/>
      <c r="K21" s="92"/>
      <c r="L21" s="63"/>
      <c r="M21" s="63"/>
      <c r="N21" s="88"/>
      <c r="O21" s="92"/>
      <c r="P21" s="63"/>
      <c r="Q21" s="63"/>
      <c r="R21" s="88">
        <v>-1.0869999999999999E-2</v>
      </c>
      <c r="S21" s="92">
        <v>-8.16</v>
      </c>
      <c r="T21" s="63" t="s">
        <v>731</v>
      </c>
      <c r="U21" s="63"/>
      <c r="V21" s="88">
        <v>-7.1700000000000002E-3</v>
      </c>
      <c r="W21" s="92">
        <v>-5.21</v>
      </c>
      <c r="X21" s="63" t="s">
        <v>731</v>
      </c>
      <c r="Y21" s="63"/>
      <c r="Z21" s="88">
        <v>-6.45E-3</v>
      </c>
      <c r="AA21" s="92">
        <v>-4.6900000000000004</v>
      </c>
      <c r="AB21" s="63" t="s">
        <v>731</v>
      </c>
      <c r="AC21" s="63"/>
      <c r="AD21" s="88">
        <v>-1.048E-2</v>
      </c>
      <c r="AE21" s="92">
        <v>-7.85</v>
      </c>
      <c r="AF21" s="63" t="s">
        <v>731</v>
      </c>
    </row>
    <row r="22" spans="1:32" x14ac:dyDescent="0.25">
      <c r="A22" s="62" t="s">
        <v>862</v>
      </c>
      <c r="B22" s="87"/>
      <c r="C22" s="92"/>
      <c r="D22" s="63"/>
      <c r="E22" s="63"/>
      <c r="F22" s="63"/>
      <c r="G22" s="92"/>
      <c r="H22" s="63"/>
      <c r="I22" s="63"/>
      <c r="J22" s="87"/>
      <c r="K22" s="92"/>
      <c r="L22" s="63"/>
      <c r="M22" s="63"/>
      <c r="N22" s="88"/>
      <c r="O22" s="92"/>
      <c r="P22" s="63"/>
      <c r="Q22" s="63"/>
      <c r="R22" s="88">
        <v>-1.4120000000000001E-2</v>
      </c>
      <c r="S22" s="92">
        <v>-6.93</v>
      </c>
      <c r="T22" s="63" t="s">
        <v>731</v>
      </c>
      <c r="U22" s="63"/>
      <c r="V22" s="88">
        <v>-9.5600000000000008E-3</v>
      </c>
      <c r="W22" s="92">
        <v>-4.5199999999999996</v>
      </c>
      <c r="X22" s="63" t="s">
        <v>731</v>
      </c>
      <c r="Y22" s="63"/>
      <c r="Z22" s="88">
        <v>-8.5599999999999999E-3</v>
      </c>
      <c r="AA22" s="92">
        <v>-4.03</v>
      </c>
      <c r="AB22" s="63" t="s">
        <v>731</v>
      </c>
      <c r="AC22" s="63"/>
      <c r="AD22" s="88">
        <v>-1.323E-2</v>
      </c>
      <c r="AE22" s="92">
        <v>-6.48</v>
      </c>
      <c r="AF22" s="63" t="s">
        <v>731</v>
      </c>
    </row>
    <row r="23" spans="1:32" x14ac:dyDescent="0.25">
      <c r="A23" s="62" t="s">
        <v>863</v>
      </c>
      <c r="B23" s="87"/>
      <c r="C23" s="92"/>
      <c r="D23" s="63"/>
      <c r="E23" s="63"/>
      <c r="F23" s="63"/>
      <c r="G23" s="92"/>
      <c r="H23" s="63"/>
      <c r="I23" s="63"/>
      <c r="J23" s="87"/>
      <c r="K23" s="92"/>
      <c r="L23" s="63"/>
      <c r="M23" s="63"/>
      <c r="N23" s="88"/>
      <c r="O23" s="92"/>
      <c r="P23" s="63"/>
      <c r="Q23" s="63"/>
      <c r="R23" s="88">
        <v>-1.8759999999999999E-2</v>
      </c>
      <c r="S23" s="92">
        <v>-7.51</v>
      </c>
      <c r="T23" s="63" t="s">
        <v>731</v>
      </c>
      <c r="U23" s="63"/>
      <c r="V23" s="88">
        <v>-1.444E-2</v>
      </c>
      <c r="W23" s="92">
        <v>-5.63</v>
      </c>
      <c r="X23" s="63" t="s">
        <v>731</v>
      </c>
      <c r="Y23" s="63"/>
      <c r="Z23" s="88">
        <v>-1.282E-2</v>
      </c>
      <c r="AA23" s="92">
        <v>-4.88</v>
      </c>
      <c r="AB23" s="63" t="s">
        <v>731</v>
      </c>
      <c r="AC23" s="63"/>
      <c r="AD23" s="88">
        <v>-1.7170000000000001E-2</v>
      </c>
      <c r="AE23" s="92">
        <v>-6.8</v>
      </c>
      <c r="AF23" s="63" t="s">
        <v>731</v>
      </c>
    </row>
    <row r="24" spans="1:32" x14ac:dyDescent="0.25">
      <c r="A24" s="62" t="s">
        <v>845</v>
      </c>
      <c r="B24" s="87"/>
      <c r="C24" s="92"/>
      <c r="D24" s="63"/>
      <c r="E24" s="63"/>
      <c r="F24" s="63"/>
      <c r="G24" s="92"/>
      <c r="H24" s="63"/>
      <c r="I24" s="63"/>
      <c r="J24" s="87"/>
      <c r="K24" s="92"/>
      <c r="L24" s="63"/>
      <c r="M24" s="63"/>
      <c r="N24" s="88"/>
      <c r="O24" s="92"/>
      <c r="P24" s="63"/>
      <c r="Q24" s="63"/>
      <c r="R24" s="63"/>
      <c r="S24" s="92"/>
      <c r="T24" s="63"/>
      <c r="U24" s="63"/>
      <c r="V24" s="88"/>
      <c r="W24" s="92"/>
      <c r="X24" s="63"/>
      <c r="Y24" s="63"/>
      <c r="Z24" s="88">
        <v>-0.17887</v>
      </c>
      <c r="AA24" s="92">
        <v>-4.38</v>
      </c>
      <c r="AB24" s="63" t="s">
        <v>731</v>
      </c>
      <c r="AC24" s="63"/>
      <c r="AD24" s="88">
        <v>-0.15654999999999999</v>
      </c>
      <c r="AE24" s="92">
        <v>-3.92</v>
      </c>
      <c r="AF24" s="63" t="s">
        <v>731</v>
      </c>
    </row>
    <row r="25" spans="1:32" x14ac:dyDescent="0.25">
      <c r="A25" s="62"/>
      <c r="B25" s="87"/>
      <c r="C25" s="92"/>
      <c r="D25" s="63"/>
      <c r="E25" s="63"/>
      <c r="F25" s="63"/>
      <c r="G25" s="92"/>
      <c r="H25" s="63"/>
      <c r="I25" s="63"/>
      <c r="J25" s="87"/>
      <c r="K25" s="92"/>
      <c r="L25" s="63"/>
      <c r="M25" s="63"/>
      <c r="N25" s="88"/>
      <c r="O25" s="92"/>
      <c r="P25" s="63"/>
      <c r="Q25" s="63"/>
      <c r="R25" s="63"/>
      <c r="S25" s="92"/>
      <c r="T25" s="63"/>
      <c r="U25" s="63"/>
      <c r="V25" s="63"/>
      <c r="W25" s="92"/>
      <c r="X25" s="63"/>
      <c r="Y25" s="63"/>
      <c r="Z25" s="88"/>
      <c r="AA25" s="92"/>
      <c r="AB25" s="63"/>
      <c r="AC25" s="63"/>
      <c r="AD25" s="88"/>
      <c r="AE25" s="92"/>
      <c r="AF25" s="63"/>
    </row>
    <row r="26" spans="1:32" x14ac:dyDescent="0.25">
      <c r="A26" s="62" t="s">
        <v>802</v>
      </c>
      <c r="B26" s="157">
        <v>9367</v>
      </c>
      <c r="C26" s="157"/>
      <c r="D26" s="157"/>
      <c r="E26" s="85"/>
      <c r="F26" s="157">
        <v>9367</v>
      </c>
      <c r="G26" s="157"/>
      <c r="H26" s="157"/>
      <c r="I26" s="85"/>
      <c r="J26" s="157">
        <v>9367</v>
      </c>
      <c r="K26" s="157"/>
      <c r="L26" s="157"/>
      <c r="M26" s="85"/>
      <c r="N26" s="157">
        <v>9367</v>
      </c>
      <c r="O26" s="157"/>
      <c r="P26" s="157"/>
      <c r="Q26" s="85"/>
      <c r="R26" s="157">
        <v>9367</v>
      </c>
      <c r="S26" s="157"/>
      <c r="T26" s="157"/>
      <c r="U26" s="85"/>
      <c r="V26" s="157">
        <v>9367</v>
      </c>
      <c r="W26" s="157"/>
      <c r="X26" s="157"/>
      <c r="Y26" s="85"/>
      <c r="Z26" s="157">
        <v>9367</v>
      </c>
      <c r="AA26" s="157"/>
      <c r="AB26" s="157"/>
      <c r="AC26" s="85"/>
      <c r="AD26" s="157">
        <v>9367</v>
      </c>
      <c r="AE26" s="157"/>
      <c r="AF26" s="157"/>
    </row>
    <row r="27" spans="1:32" ht="15.75" x14ac:dyDescent="0.25">
      <c r="A27" s="62" t="s">
        <v>803</v>
      </c>
      <c r="B27" s="157">
        <v>-21945</v>
      </c>
      <c r="C27" s="157"/>
      <c r="D27" s="157"/>
      <c r="E27" s="65"/>
      <c r="F27" s="157">
        <v>-21945</v>
      </c>
      <c r="G27" s="157"/>
      <c r="H27" s="157"/>
      <c r="I27" s="65"/>
      <c r="J27" s="157">
        <v>-21945</v>
      </c>
      <c r="K27" s="157"/>
      <c r="L27" s="157"/>
      <c r="M27" s="65"/>
      <c r="N27" s="157">
        <v>-21945</v>
      </c>
      <c r="O27" s="157"/>
      <c r="P27" s="157"/>
      <c r="Q27" s="65"/>
      <c r="R27" s="157">
        <v>-21945</v>
      </c>
      <c r="S27" s="157"/>
      <c r="T27" s="157"/>
      <c r="U27" s="65"/>
      <c r="V27" s="157">
        <v>-21945</v>
      </c>
      <c r="W27" s="157"/>
      <c r="X27" s="157"/>
      <c r="Y27" s="65"/>
      <c r="Z27" s="157">
        <v>-21945</v>
      </c>
      <c r="AA27" s="157"/>
      <c r="AB27" s="157"/>
      <c r="AC27" s="65"/>
      <c r="AD27" s="157">
        <v>-21945</v>
      </c>
      <c r="AE27" s="157"/>
      <c r="AF27" s="157"/>
    </row>
    <row r="28" spans="1:32" x14ac:dyDescent="0.25">
      <c r="A28" s="85" t="s">
        <v>804</v>
      </c>
      <c r="B28" s="157">
        <v>-4784.8090599999996</v>
      </c>
      <c r="C28" s="157"/>
      <c r="D28" s="157"/>
      <c r="E28" s="65"/>
      <c r="F28" s="157">
        <v>-5220.9166699999996</v>
      </c>
      <c r="G28" s="157"/>
      <c r="H28" s="157"/>
      <c r="I28" s="65"/>
      <c r="J28" s="157">
        <v>-4773.5721599999997</v>
      </c>
      <c r="K28" s="157"/>
      <c r="L28" s="157"/>
      <c r="M28" s="65"/>
      <c r="N28" s="157">
        <v>-5162.1472999999996</v>
      </c>
      <c r="O28" s="157"/>
      <c r="P28" s="157"/>
      <c r="Q28" s="65"/>
      <c r="R28" s="157">
        <v>-5133.60196</v>
      </c>
      <c r="S28" s="157"/>
      <c r="T28" s="157"/>
      <c r="U28" s="65"/>
      <c r="V28" s="157">
        <v>-4758.1623399999999</v>
      </c>
      <c r="W28" s="157"/>
      <c r="X28" s="157"/>
      <c r="Y28" s="65"/>
      <c r="Z28" s="157">
        <v>-4744.77862</v>
      </c>
      <c r="AA28" s="157"/>
      <c r="AB28" s="157"/>
      <c r="AC28" s="65"/>
      <c r="AD28" s="157">
        <v>-5122.9086399999997</v>
      </c>
      <c r="AE28" s="157"/>
      <c r="AF28" s="157"/>
    </row>
    <row r="29" spans="1:32" ht="15.75" x14ac:dyDescent="0.25">
      <c r="A29" s="62" t="s">
        <v>562</v>
      </c>
      <c r="B29" s="171">
        <v>0.78137120000000004</v>
      </c>
      <c r="C29" s="171"/>
      <c r="D29" s="171"/>
      <c r="E29" s="78"/>
      <c r="F29" s="171">
        <v>0.76145289999999999</v>
      </c>
      <c r="G29" s="171"/>
      <c r="H29" s="171"/>
      <c r="I29" s="78"/>
      <c r="J29" s="171">
        <v>0.78183769999999997</v>
      </c>
      <c r="K29" s="171"/>
      <c r="L29" s="171"/>
      <c r="M29" s="78"/>
      <c r="N29" s="171">
        <v>0.76408529999999997</v>
      </c>
      <c r="O29" s="171"/>
      <c r="P29" s="171"/>
      <c r="Q29" s="78"/>
      <c r="R29" s="171">
        <v>0.76520379999999999</v>
      </c>
      <c r="S29" s="171"/>
      <c r="T29" s="171"/>
      <c r="U29" s="78"/>
      <c r="V29" s="171">
        <v>0.78235759999999999</v>
      </c>
      <c r="W29" s="171"/>
      <c r="X29" s="171"/>
      <c r="Y29" s="78"/>
      <c r="Z29" s="171">
        <v>0.78292189999999995</v>
      </c>
      <c r="AA29" s="171"/>
      <c r="AB29" s="171"/>
      <c r="AC29" s="78"/>
      <c r="AD29" s="171">
        <v>0.76564549999999998</v>
      </c>
      <c r="AE29" s="171"/>
      <c r="AF29" s="171"/>
    </row>
    <row r="30" spans="1:32" x14ac:dyDescent="0.25">
      <c r="A30" s="1" t="s">
        <v>728</v>
      </c>
      <c r="B30" s="157">
        <v>9595.6</v>
      </c>
      <c r="C30" s="157"/>
      <c r="D30" s="157"/>
      <c r="E30" s="65"/>
      <c r="F30" s="157">
        <v>10469.799999999999</v>
      </c>
      <c r="G30" s="157"/>
      <c r="H30" s="157"/>
      <c r="I30" s="65"/>
      <c r="J30" s="157">
        <v>9575.1</v>
      </c>
      <c r="K30" s="157"/>
      <c r="L30" s="157"/>
      <c r="M30" s="65"/>
      <c r="N30" s="157">
        <v>10354.299999999999</v>
      </c>
      <c r="O30" s="157"/>
      <c r="P30" s="157"/>
      <c r="Q30" s="65"/>
      <c r="R30" s="157">
        <v>10305.200000000001</v>
      </c>
      <c r="S30" s="157"/>
      <c r="T30" s="157"/>
      <c r="U30" s="65"/>
      <c r="V30" s="157">
        <v>9552.2999999999993</v>
      </c>
      <c r="W30" s="157"/>
      <c r="X30" s="157"/>
      <c r="Y30" s="65"/>
      <c r="Z30" s="157">
        <v>9527.6</v>
      </c>
      <c r="AA30" s="157"/>
      <c r="AB30" s="157"/>
      <c r="AC30" s="65"/>
      <c r="AD30" s="157">
        <v>10285.799999999999</v>
      </c>
      <c r="AE30" s="157"/>
      <c r="AF30" s="157"/>
    </row>
    <row r="31" spans="1:32" x14ac:dyDescent="0.25">
      <c r="A31" s="66" t="s">
        <v>805</v>
      </c>
      <c r="B31" s="170">
        <v>14.5</v>
      </c>
      <c r="C31" s="170"/>
      <c r="D31" s="170"/>
      <c r="E31" s="86"/>
      <c r="F31" s="170">
        <v>14.7</v>
      </c>
      <c r="G31" s="170"/>
      <c r="H31" s="170"/>
      <c r="I31" s="86"/>
      <c r="J31" s="170">
        <v>14.7</v>
      </c>
      <c r="K31" s="170"/>
      <c r="L31" s="170"/>
      <c r="M31" s="86"/>
      <c r="N31" s="170">
        <v>15</v>
      </c>
      <c r="O31" s="170"/>
      <c r="P31" s="170"/>
      <c r="Q31" s="86"/>
      <c r="R31" s="170">
        <v>14.5</v>
      </c>
      <c r="S31" s="170"/>
      <c r="T31" s="170"/>
      <c r="U31" s="86"/>
      <c r="V31" s="170">
        <v>14.4</v>
      </c>
      <c r="W31" s="170"/>
      <c r="X31" s="170"/>
      <c r="Y31" s="86"/>
      <c r="Z31" s="170">
        <v>14.2</v>
      </c>
      <c r="AA31" s="170"/>
      <c r="AB31" s="170"/>
      <c r="AC31" s="86"/>
      <c r="AD31" s="170">
        <v>14.4</v>
      </c>
      <c r="AE31" s="170"/>
      <c r="AF31" s="170"/>
    </row>
    <row r="32" spans="1:32" x14ac:dyDescent="0.25">
      <c r="A32" s="168" t="s">
        <v>923</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row>
    <row r="33" spans="1:32" x14ac:dyDescent="0.25">
      <c r="A33" s="169" t="s">
        <v>976</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row>
    <row r="34" spans="1:32" x14ac:dyDescent="0.25">
      <c r="A34" s="169" t="s">
        <v>918</v>
      </c>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row>
    <row r="37" spans="1:32" x14ac:dyDescent="0.25">
      <c r="A37" t="s">
        <v>1041</v>
      </c>
    </row>
  </sheetData>
  <mergeCells count="59">
    <mergeCell ref="F27:H27"/>
    <mergeCell ref="B27:D27"/>
    <mergeCell ref="AD27:AF27"/>
    <mergeCell ref="Z27:AB27"/>
    <mergeCell ref="V27:X27"/>
    <mergeCell ref="R27:T27"/>
    <mergeCell ref="N27:P27"/>
    <mergeCell ref="J27:L27"/>
    <mergeCell ref="Z30:AB30"/>
    <mergeCell ref="AD30:AF30"/>
    <mergeCell ref="B31:D31"/>
    <mergeCell ref="F31:H31"/>
    <mergeCell ref="J31:L31"/>
    <mergeCell ref="N31:P31"/>
    <mergeCell ref="R31:T31"/>
    <mergeCell ref="V31:X31"/>
    <mergeCell ref="Z31:AB31"/>
    <mergeCell ref="AD31:AF31"/>
    <mergeCell ref="B30:D30"/>
    <mergeCell ref="F30:H30"/>
    <mergeCell ref="J30:L30"/>
    <mergeCell ref="N30:P30"/>
    <mergeCell ref="R30:T30"/>
    <mergeCell ref="V30:X30"/>
    <mergeCell ref="V29:X29"/>
    <mergeCell ref="Z29:AB29"/>
    <mergeCell ref="AD29:AF29"/>
    <mergeCell ref="B28:D28"/>
    <mergeCell ref="F28:H28"/>
    <mergeCell ref="J28:L28"/>
    <mergeCell ref="N28:P28"/>
    <mergeCell ref="R28:T28"/>
    <mergeCell ref="V28:X28"/>
    <mergeCell ref="B29:D29"/>
    <mergeCell ref="F29:H29"/>
    <mergeCell ref="J29:L29"/>
    <mergeCell ref="N29:P29"/>
    <mergeCell ref="R29:T29"/>
    <mergeCell ref="N26:P26"/>
    <mergeCell ref="R26:T26"/>
    <mergeCell ref="V26:X26"/>
    <mergeCell ref="Z28:AB28"/>
    <mergeCell ref="AD28:AF28"/>
    <mergeCell ref="A32:AF32"/>
    <mergeCell ref="A33:AF33"/>
    <mergeCell ref="A34:AF34"/>
    <mergeCell ref="Z1:AC1"/>
    <mergeCell ref="AD1:AF1"/>
    <mergeCell ref="B1:E1"/>
    <mergeCell ref="F1:I1"/>
    <mergeCell ref="J1:M1"/>
    <mergeCell ref="N1:Q1"/>
    <mergeCell ref="R1:U1"/>
    <mergeCell ref="V1:Y1"/>
    <mergeCell ref="Z26:AB26"/>
    <mergeCell ref="AD26:AF26"/>
    <mergeCell ref="B26:D26"/>
    <mergeCell ref="F26:H26"/>
    <mergeCell ref="J26:L26"/>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F30"/>
  <sheetViews>
    <sheetView workbookViewId="0">
      <selection activeCell="A26" sqref="A26:AF26"/>
    </sheetView>
  </sheetViews>
  <sheetFormatPr defaultRowHeight="15" x14ac:dyDescent="0.25"/>
  <cols>
    <col min="1" max="1" width="21.42578125" bestFit="1" customWidth="1"/>
    <col min="2" max="2" width="5.7109375" customWidth="1"/>
    <col min="3" max="3" width="5.42578125" style="19" customWidth="1"/>
    <col min="4" max="4" width="3.7109375" customWidth="1"/>
    <col min="5" max="5" width="1.7109375" customWidth="1"/>
    <col min="6" max="6" width="5.7109375" customWidth="1"/>
    <col min="7" max="7" width="5.42578125" style="19" customWidth="1"/>
    <col min="8" max="8" width="3.7109375" customWidth="1"/>
    <col min="9" max="9" width="1.7109375" customWidth="1"/>
    <col min="10" max="10" width="6.42578125" bestFit="1" customWidth="1"/>
    <col min="11" max="11" width="5" style="19" customWidth="1"/>
    <col min="12" max="12" width="3.7109375" customWidth="1"/>
    <col min="13" max="13" width="1.7109375" customWidth="1"/>
    <col min="14" max="14" width="6.42578125" bestFit="1" customWidth="1"/>
    <col min="15" max="15" width="5" style="19" customWidth="1"/>
    <col min="16" max="16" width="3.7109375" customWidth="1"/>
    <col min="17" max="17" width="1.7109375" customWidth="1"/>
    <col min="18" max="18" width="6.42578125" bestFit="1" customWidth="1"/>
    <col min="19" max="19" width="5" style="19" customWidth="1"/>
    <col min="20" max="20" width="3.7109375" customWidth="1"/>
    <col min="21" max="21" width="1.7109375" customWidth="1"/>
    <col min="22" max="22" width="6.42578125" bestFit="1" customWidth="1"/>
    <col min="23" max="23" width="5" style="19" customWidth="1"/>
    <col min="24" max="24" width="3.7109375" customWidth="1"/>
    <col min="25" max="25" width="1.7109375" customWidth="1"/>
    <col min="26" max="26" width="6.42578125" bestFit="1" customWidth="1"/>
    <col min="27" max="27" width="5" style="19" customWidth="1"/>
    <col min="28" max="28" width="3.7109375" customWidth="1"/>
    <col min="29" max="29" width="1.7109375" customWidth="1"/>
    <col min="30" max="30" width="6.42578125" bestFit="1" customWidth="1"/>
    <col min="31" max="31" width="5" style="19" customWidth="1"/>
    <col min="32" max="32" width="3.7109375" customWidth="1"/>
  </cols>
  <sheetData>
    <row r="1" spans="1:32" x14ac:dyDescent="0.25">
      <c r="A1" s="84"/>
      <c r="B1" s="168" t="s">
        <v>868</v>
      </c>
      <c r="C1" s="168"/>
      <c r="D1" s="168"/>
      <c r="E1" s="168"/>
      <c r="F1" s="168" t="s">
        <v>869</v>
      </c>
      <c r="G1" s="168"/>
      <c r="H1" s="168"/>
      <c r="I1" s="168"/>
      <c r="J1" s="168" t="s">
        <v>870</v>
      </c>
      <c r="K1" s="168"/>
      <c r="L1" s="168"/>
      <c r="M1" s="168"/>
      <c r="N1" s="168" t="s">
        <v>871</v>
      </c>
      <c r="O1" s="168"/>
      <c r="P1" s="168"/>
      <c r="Q1" s="168"/>
      <c r="R1" s="168" t="s">
        <v>872</v>
      </c>
      <c r="S1" s="168"/>
      <c r="T1" s="168"/>
      <c r="U1" s="168"/>
      <c r="V1" s="168" t="s">
        <v>873</v>
      </c>
      <c r="W1" s="168"/>
      <c r="X1" s="168"/>
      <c r="Y1" s="168"/>
      <c r="Z1" s="168" t="s">
        <v>874</v>
      </c>
      <c r="AA1" s="168"/>
      <c r="AB1" s="168"/>
      <c r="AC1" s="168"/>
      <c r="AD1" s="168" t="s">
        <v>875</v>
      </c>
      <c r="AE1" s="168"/>
      <c r="AF1" s="168"/>
    </row>
    <row r="2" spans="1:32" x14ac:dyDescent="0.25">
      <c r="A2" s="59" t="s">
        <v>560</v>
      </c>
      <c r="B2" s="60" t="s">
        <v>507</v>
      </c>
      <c r="C2" s="91" t="s">
        <v>820</v>
      </c>
      <c r="D2" s="61" t="s">
        <v>561</v>
      </c>
      <c r="E2" s="59"/>
      <c r="F2" s="60" t="s">
        <v>507</v>
      </c>
      <c r="G2" s="91" t="s">
        <v>820</v>
      </c>
      <c r="H2" s="61" t="s">
        <v>561</v>
      </c>
      <c r="I2" s="59"/>
      <c r="J2" s="60" t="s">
        <v>507</v>
      </c>
      <c r="K2" s="91" t="s">
        <v>820</v>
      </c>
      <c r="L2" s="61" t="s">
        <v>561</v>
      </c>
      <c r="M2" s="59"/>
      <c r="N2" s="60" t="s">
        <v>507</v>
      </c>
      <c r="O2" s="91" t="s">
        <v>820</v>
      </c>
      <c r="P2" s="61" t="s">
        <v>561</v>
      </c>
      <c r="Q2" s="59"/>
      <c r="R2" s="60" t="s">
        <v>507</v>
      </c>
      <c r="S2" s="91" t="s">
        <v>820</v>
      </c>
      <c r="T2" s="61" t="s">
        <v>561</v>
      </c>
      <c r="U2" s="59"/>
      <c r="V2" s="60" t="s">
        <v>507</v>
      </c>
      <c r="W2" s="91" t="s">
        <v>820</v>
      </c>
      <c r="X2" s="61" t="s">
        <v>561</v>
      </c>
      <c r="Y2" s="59"/>
      <c r="Z2" s="60" t="s">
        <v>507</v>
      </c>
      <c r="AA2" s="91" t="s">
        <v>820</v>
      </c>
      <c r="AB2" s="61" t="s">
        <v>561</v>
      </c>
      <c r="AC2" s="59"/>
      <c r="AD2" s="60" t="s">
        <v>507</v>
      </c>
      <c r="AE2" s="91" t="s">
        <v>820</v>
      </c>
      <c r="AF2" s="61" t="s">
        <v>561</v>
      </c>
    </row>
    <row r="3" spans="1:32" x14ac:dyDescent="0.25">
      <c r="A3" s="62" t="s">
        <v>916</v>
      </c>
      <c r="B3" s="87">
        <v>3.1268699999999998</v>
      </c>
      <c r="C3" s="92">
        <v>107.24</v>
      </c>
      <c r="D3" s="63" t="s">
        <v>731</v>
      </c>
      <c r="E3" s="63"/>
      <c r="F3" s="63"/>
      <c r="G3" s="92"/>
      <c r="H3" s="63"/>
      <c r="I3" s="63"/>
      <c r="J3" s="87">
        <v>1.8135300000000001</v>
      </c>
      <c r="K3" s="92">
        <v>40.619999999999997</v>
      </c>
      <c r="L3" s="63" t="s">
        <v>731</v>
      </c>
      <c r="M3" s="63"/>
      <c r="N3" s="87">
        <v>1.1386700000000001</v>
      </c>
      <c r="O3" s="92">
        <v>23.61</v>
      </c>
      <c r="P3" s="63" t="s">
        <v>731</v>
      </c>
      <c r="Q3" s="63"/>
      <c r="R3" s="87">
        <v>1.1144099999999999</v>
      </c>
      <c r="S3" s="92">
        <v>23.07</v>
      </c>
      <c r="T3" s="63" t="s">
        <v>731</v>
      </c>
      <c r="U3" s="63"/>
      <c r="V3" s="87">
        <v>1.76108</v>
      </c>
      <c r="W3" s="92">
        <v>39.479999999999997</v>
      </c>
      <c r="X3" s="63" t="s">
        <v>731</v>
      </c>
      <c r="Y3" s="63"/>
      <c r="Z3" s="87">
        <v>1.2557799999999999</v>
      </c>
      <c r="AA3" s="92">
        <v>27.98</v>
      </c>
      <c r="AB3" s="63" t="s">
        <v>731</v>
      </c>
      <c r="AC3" s="63"/>
      <c r="AD3" s="87">
        <v>1.06274</v>
      </c>
      <c r="AE3" s="92">
        <v>23.2</v>
      </c>
      <c r="AF3" s="63" t="s">
        <v>731</v>
      </c>
    </row>
    <row r="4" spans="1:32" x14ac:dyDescent="0.25">
      <c r="A4" s="62" t="s">
        <v>917</v>
      </c>
      <c r="B4" s="63"/>
      <c r="C4" s="92"/>
      <c r="D4" s="63"/>
      <c r="E4" s="63"/>
      <c r="F4" s="87">
        <v>2.8607399999999998</v>
      </c>
      <c r="G4" s="93">
        <v>102.88</v>
      </c>
      <c r="H4" s="63" t="s">
        <v>731</v>
      </c>
      <c r="I4" s="63"/>
      <c r="J4" s="87"/>
      <c r="K4" s="92"/>
      <c r="L4" s="63"/>
      <c r="M4" s="63"/>
      <c r="N4" s="87"/>
      <c r="O4" s="92"/>
      <c r="P4" s="63"/>
      <c r="Q4" s="63"/>
      <c r="R4" s="87"/>
      <c r="S4" s="92"/>
      <c r="T4" s="63"/>
      <c r="U4" s="63"/>
      <c r="V4" s="87"/>
      <c r="W4" s="92"/>
      <c r="X4" s="63"/>
      <c r="Y4" s="63"/>
      <c r="Z4" s="87"/>
      <c r="AA4" s="92"/>
      <c r="AB4" s="63"/>
      <c r="AC4" s="63"/>
      <c r="AD4" s="87"/>
      <c r="AE4" s="92"/>
      <c r="AF4" s="63"/>
    </row>
    <row r="5" spans="1:32" x14ac:dyDescent="0.25">
      <c r="A5" s="62" t="s">
        <v>806</v>
      </c>
      <c r="B5" s="63"/>
      <c r="C5" s="92"/>
      <c r="D5" s="63"/>
      <c r="E5" s="63"/>
      <c r="F5" s="63"/>
      <c r="G5" s="92"/>
      <c r="H5" s="63"/>
      <c r="I5" s="63"/>
      <c r="J5" s="87">
        <v>-0.27696999999999999</v>
      </c>
      <c r="K5" s="92">
        <v>-28.18</v>
      </c>
      <c r="L5" s="63" t="s">
        <v>731</v>
      </c>
      <c r="M5" s="63"/>
      <c r="N5" s="87"/>
      <c r="O5" s="92"/>
      <c r="P5" s="63"/>
      <c r="Q5" s="63"/>
      <c r="R5" s="87"/>
      <c r="S5" s="92"/>
      <c r="T5" s="63"/>
      <c r="U5" s="63"/>
      <c r="V5" s="87"/>
      <c r="W5" s="92"/>
      <c r="X5" s="63"/>
      <c r="Y5" s="63"/>
      <c r="Z5" s="87"/>
      <c r="AA5" s="92"/>
      <c r="AB5" s="63"/>
      <c r="AC5" s="63"/>
      <c r="AD5" s="87"/>
      <c r="AE5" s="92"/>
      <c r="AF5" s="63"/>
    </row>
    <row r="6" spans="1:32" x14ac:dyDescent="0.25">
      <c r="A6" s="62" t="s">
        <v>807</v>
      </c>
      <c r="B6" s="63"/>
      <c r="C6" s="92"/>
      <c r="D6" s="63"/>
      <c r="E6" s="63"/>
      <c r="F6" s="63"/>
      <c r="G6" s="92"/>
      <c r="H6" s="63"/>
      <c r="I6" s="63"/>
      <c r="J6" s="63"/>
      <c r="K6" s="92"/>
      <c r="L6" s="63"/>
      <c r="M6" s="63"/>
      <c r="N6" s="87">
        <v>-0.19938</v>
      </c>
      <c r="O6" s="92">
        <v>-23.39</v>
      </c>
      <c r="P6" s="63" t="s">
        <v>731</v>
      </c>
      <c r="Q6" s="63"/>
      <c r="R6" s="87"/>
      <c r="S6" s="92"/>
      <c r="T6" s="63"/>
      <c r="U6" s="63"/>
      <c r="V6" s="87"/>
      <c r="W6" s="92"/>
      <c r="X6" s="63"/>
      <c r="Y6" s="63"/>
      <c r="Z6" s="87"/>
      <c r="AA6" s="92"/>
      <c r="AB6" s="63"/>
      <c r="AC6" s="63"/>
      <c r="AD6" s="87"/>
      <c r="AE6" s="92"/>
      <c r="AF6" s="63"/>
    </row>
    <row r="7" spans="1:32" x14ac:dyDescent="0.25">
      <c r="A7" s="62" t="s">
        <v>808</v>
      </c>
      <c r="B7" s="63"/>
      <c r="C7" s="92"/>
      <c r="D7" s="63"/>
      <c r="E7" s="63"/>
      <c r="F7" s="63"/>
      <c r="G7" s="92"/>
      <c r="H7" s="63"/>
      <c r="I7" s="63"/>
      <c r="J7" s="63"/>
      <c r="K7" s="92"/>
      <c r="L7" s="63"/>
      <c r="M7" s="63"/>
      <c r="N7" s="87">
        <v>-0.99424000000000001</v>
      </c>
      <c r="O7" s="92">
        <v>-30.52</v>
      </c>
      <c r="P7" s="63" t="s">
        <v>731</v>
      </c>
      <c r="Q7" s="63"/>
      <c r="R7" s="87"/>
      <c r="S7" s="92"/>
      <c r="T7" s="63"/>
      <c r="U7" s="63"/>
      <c r="V7" s="87"/>
      <c r="W7" s="92"/>
      <c r="X7" s="63"/>
      <c r="Y7" s="63"/>
      <c r="Z7" s="87"/>
      <c r="AA7" s="92"/>
      <c r="AB7" s="63"/>
      <c r="AC7" s="63"/>
      <c r="AD7" s="87"/>
      <c r="AE7" s="92"/>
      <c r="AF7" s="63"/>
    </row>
    <row r="8" spans="1:32" x14ac:dyDescent="0.25">
      <c r="A8" s="62" t="s">
        <v>809</v>
      </c>
      <c r="B8" s="63"/>
      <c r="C8" s="92"/>
      <c r="D8" s="63"/>
      <c r="E8" s="63"/>
      <c r="F8" s="63"/>
      <c r="G8" s="92"/>
      <c r="H8" s="63"/>
      <c r="I8" s="63"/>
      <c r="J8" s="63"/>
      <c r="K8" s="92"/>
      <c r="L8" s="63"/>
      <c r="M8" s="63"/>
      <c r="N8" s="63"/>
      <c r="O8" s="92"/>
      <c r="P8" s="63"/>
      <c r="Q8" s="63"/>
      <c r="R8" s="87">
        <v>-1.0510600000000001</v>
      </c>
      <c r="S8" s="92">
        <v>-30.34</v>
      </c>
      <c r="T8" s="63" t="s">
        <v>731</v>
      </c>
      <c r="U8" s="63"/>
      <c r="V8" s="87"/>
      <c r="W8" s="92"/>
      <c r="X8" s="63"/>
      <c r="Y8" s="63"/>
      <c r="Z8" s="87"/>
      <c r="AA8" s="92"/>
      <c r="AB8" s="63"/>
      <c r="AC8" s="63"/>
      <c r="AD8" s="87"/>
      <c r="AE8" s="92"/>
      <c r="AF8" s="63"/>
    </row>
    <row r="9" spans="1:32" x14ac:dyDescent="0.25">
      <c r="A9" s="62" t="s">
        <v>817</v>
      </c>
      <c r="B9" s="63"/>
      <c r="C9" s="92"/>
      <c r="D9" s="63"/>
      <c r="E9" s="63"/>
      <c r="F9" s="63"/>
      <c r="G9" s="92"/>
      <c r="H9" s="63"/>
      <c r="I9" s="63"/>
      <c r="J9" s="63"/>
      <c r="K9" s="92"/>
      <c r="L9" s="63"/>
      <c r="M9" s="63"/>
      <c r="N9" s="63"/>
      <c r="O9" s="92"/>
      <c r="P9" s="63"/>
      <c r="Q9" s="63"/>
      <c r="R9" s="87">
        <v>-0.43056</v>
      </c>
      <c r="S9" s="92">
        <v>-7.08</v>
      </c>
      <c r="T9" s="63" t="s">
        <v>731</v>
      </c>
      <c r="U9" s="63"/>
      <c r="V9" s="87"/>
      <c r="W9" s="92"/>
      <c r="X9" s="63"/>
      <c r="Y9" s="63"/>
      <c r="Z9" s="87"/>
      <c r="AA9" s="92"/>
      <c r="AB9" s="63"/>
      <c r="AC9" s="63"/>
      <c r="AD9" s="87"/>
      <c r="AE9" s="92"/>
      <c r="AF9" s="63"/>
    </row>
    <row r="10" spans="1:32" x14ac:dyDescent="0.25">
      <c r="A10" s="62" t="s">
        <v>818</v>
      </c>
      <c r="B10" s="63"/>
      <c r="C10" s="92"/>
      <c r="D10" s="63"/>
      <c r="E10" s="63"/>
      <c r="F10" s="63"/>
      <c r="G10" s="92"/>
      <c r="H10" s="63"/>
      <c r="I10" s="63"/>
      <c r="J10" s="63"/>
      <c r="K10" s="92"/>
      <c r="L10" s="63"/>
      <c r="M10" s="63"/>
      <c r="N10" s="63"/>
      <c r="O10" s="92"/>
      <c r="P10" s="63"/>
      <c r="Q10" s="63"/>
      <c r="R10" s="87">
        <v>-0.15081</v>
      </c>
      <c r="S10" s="92">
        <v>-9.76</v>
      </c>
      <c r="T10" s="63" t="s">
        <v>731</v>
      </c>
      <c r="U10" s="63"/>
      <c r="V10" s="87"/>
      <c r="W10" s="92"/>
      <c r="X10" s="63"/>
      <c r="Y10" s="63"/>
      <c r="Z10" s="87"/>
      <c r="AA10" s="92"/>
      <c r="AB10" s="63"/>
      <c r="AC10" s="63"/>
      <c r="AD10" s="87"/>
      <c r="AE10" s="92"/>
      <c r="AF10" s="63"/>
    </row>
    <row r="11" spans="1:32" x14ac:dyDescent="0.25">
      <c r="A11" s="62" t="s">
        <v>819</v>
      </c>
      <c r="B11" s="63"/>
      <c r="C11" s="92"/>
      <c r="D11" s="63"/>
      <c r="E11" s="63"/>
      <c r="F11" s="63"/>
      <c r="G11" s="92"/>
      <c r="H11" s="63"/>
      <c r="I11" s="63"/>
      <c r="J11" s="63"/>
      <c r="K11" s="92"/>
      <c r="L11" s="63"/>
      <c r="M11" s="63"/>
      <c r="N11" s="63"/>
      <c r="O11" s="92"/>
      <c r="P11" s="63"/>
      <c r="Q11" s="63"/>
      <c r="R11" s="87">
        <v>-0.21371000000000001</v>
      </c>
      <c r="S11" s="92">
        <v>-22.8</v>
      </c>
      <c r="T11" s="63" t="s">
        <v>731</v>
      </c>
      <c r="U11" s="63"/>
      <c r="V11" s="87"/>
      <c r="W11" s="92"/>
      <c r="X11" s="63"/>
      <c r="Y11" s="63"/>
      <c r="Z11" s="87"/>
      <c r="AA11" s="92"/>
      <c r="AB11" s="63"/>
      <c r="AC11" s="63"/>
      <c r="AD11" s="87"/>
      <c r="AE11" s="92"/>
      <c r="AF11" s="63"/>
    </row>
    <row r="12" spans="1:32" x14ac:dyDescent="0.25">
      <c r="A12" s="62" t="s">
        <v>810</v>
      </c>
      <c r="B12" s="63"/>
      <c r="C12" s="92"/>
      <c r="D12" s="63"/>
      <c r="E12" s="63"/>
      <c r="F12" s="63"/>
      <c r="G12" s="92"/>
      <c r="H12" s="63"/>
      <c r="I12" s="63"/>
      <c r="J12" s="63"/>
      <c r="K12" s="92"/>
      <c r="L12" s="63"/>
      <c r="M12" s="63"/>
      <c r="N12" s="63"/>
      <c r="O12" s="92"/>
      <c r="P12" s="63"/>
      <c r="Q12" s="63"/>
      <c r="R12" s="87"/>
      <c r="S12" s="92"/>
      <c r="T12" s="63"/>
      <c r="U12" s="63"/>
      <c r="V12" s="87">
        <v>-0.16907</v>
      </c>
      <c r="W12" s="92">
        <v>-30.24</v>
      </c>
      <c r="X12" s="63" t="s">
        <v>731</v>
      </c>
      <c r="Y12" s="63"/>
      <c r="Z12" s="87"/>
      <c r="AA12" s="92"/>
      <c r="AB12" s="63"/>
      <c r="AC12" s="63"/>
      <c r="AD12" s="87"/>
      <c r="AE12" s="92"/>
      <c r="AF12" s="63"/>
    </row>
    <row r="13" spans="1:32" x14ac:dyDescent="0.25">
      <c r="A13" s="62" t="s">
        <v>811</v>
      </c>
      <c r="B13" s="63"/>
      <c r="C13" s="92"/>
      <c r="D13" s="63"/>
      <c r="E13" s="63"/>
      <c r="F13" s="63"/>
      <c r="G13" s="92"/>
      <c r="H13" s="63"/>
      <c r="I13" s="63"/>
      <c r="J13" s="63"/>
      <c r="K13" s="92"/>
      <c r="L13" s="63"/>
      <c r="M13" s="63"/>
      <c r="N13" s="63"/>
      <c r="O13" s="92"/>
      <c r="P13" s="63"/>
      <c r="Q13" s="63"/>
      <c r="R13" s="87"/>
      <c r="S13" s="92"/>
      <c r="T13" s="63"/>
      <c r="U13" s="63"/>
      <c r="V13" s="63"/>
      <c r="W13" s="92"/>
      <c r="X13" s="63"/>
      <c r="Y13" s="63"/>
      <c r="Z13" s="87">
        <v>-8.4449999999999997E-2</v>
      </c>
      <c r="AA13" s="92">
        <v>-21.51</v>
      </c>
      <c r="AB13" s="63" t="s">
        <v>731</v>
      </c>
      <c r="AC13" s="63"/>
      <c r="AD13" s="87"/>
      <c r="AE13" s="92"/>
      <c r="AF13" s="63"/>
    </row>
    <row r="14" spans="1:32" x14ac:dyDescent="0.25">
      <c r="A14" s="62" t="s">
        <v>812</v>
      </c>
      <c r="B14" s="63"/>
      <c r="C14" s="92"/>
      <c r="D14" s="63"/>
      <c r="E14" s="63"/>
      <c r="F14" s="63"/>
      <c r="G14" s="92"/>
      <c r="H14" s="63"/>
      <c r="I14" s="63"/>
      <c r="J14" s="63"/>
      <c r="K14" s="92"/>
      <c r="L14" s="63"/>
      <c r="M14" s="63"/>
      <c r="N14" s="63"/>
      <c r="O14" s="92"/>
      <c r="P14" s="63"/>
      <c r="Q14" s="63"/>
      <c r="R14" s="63"/>
      <c r="S14" s="92"/>
      <c r="T14" s="63"/>
      <c r="U14" s="63"/>
      <c r="V14" s="63"/>
      <c r="W14" s="92"/>
      <c r="X14" s="63"/>
      <c r="Y14" s="63"/>
      <c r="Z14" s="87">
        <v>-9.9390000000000006E-2</v>
      </c>
      <c r="AA14" s="92">
        <v>-30.74</v>
      </c>
      <c r="AB14" s="63" t="s">
        <v>731</v>
      </c>
      <c r="AC14" s="63"/>
      <c r="AD14" s="87"/>
      <c r="AE14" s="92"/>
      <c r="AF14" s="63"/>
    </row>
    <row r="15" spans="1:32" x14ac:dyDescent="0.25">
      <c r="A15" s="62" t="s">
        <v>813</v>
      </c>
      <c r="B15" s="63"/>
      <c r="C15" s="92"/>
      <c r="D15" s="63"/>
      <c r="E15" s="63"/>
      <c r="F15" s="63"/>
      <c r="G15" s="92"/>
      <c r="H15" s="63"/>
      <c r="I15" s="63"/>
      <c r="J15" s="63"/>
      <c r="K15" s="92"/>
      <c r="L15" s="63"/>
      <c r="M15" s="63"/>
      <c r="N15" s="63"/>
      <c r="O15" s="92"/>
      <c r="P15" s="63"/>
      <c r="Q15" s="63"/>
      <c r="R15" s="63"/>
      <c r="S15" s="92"/>
      <c r="T15" s="63"/>
      <c r="U15" s="63"/>
      <c r="V15" s="63"/>
      <c r="W15" s="92"/>
      <c r="X15" s="63"/>
      <c r="Y15" s="63"/>
      <c r="Z15" s="87"/>
      <c r="AA15" s="92"/>
      <c r="AB15" s="63"/>
      <c r="AC15" s="63"/>
      <c r="AD15" s="87">
        <v>-0.10581</v>
      </c>
      <c r="AE15" s="92">
        <v>-31.7</v>
      </c>
      <c r="AF15" s="63" t="s">
        <v>731</v>
      </c>
    </row>
    <row r="16" spans="1:32" x14ac:dyDescent="0.25">
      <c r="A16" s="62" t="s">
        <v>814</v>
      </c>
      <c r="B16" s="63"/>
      <c r="C16" s="92"/>
      <c r="D16" s="63"/>
      <c r="E16" s="63"/>
      <c r="F16" s="63"/>
      <c r="G16" s="92"/>
      <c r="H16" s="63"/>
      <c r="I16" s="63"/>
      <c r="J16" s="63"/>
      <c r="K16" s="92"/>
      <c r="L16" s="63"/>
      <c r="M16" s="63"/>
      <c r="N16" s="63"/>
      <c r="O16" s="92"/>
      <c r="P16" s="63"/>
      <c r="Q16" s="63"/>
      <c r="R16" s="63"/>
      <c r="S16" s="92"/>
      <c r="T16" s="63"/>
      <c r="U16" s="63"/>
      <c r="V16" s="63"/>
      <c r="W16" s="92"/>
      <c r="X16" s="63"/>
      <c r="Y16" s="63"/>
      <c r="Z16" s="63"/>
      <c r="AA16" s="92"/>
      <c r="AB16" s="63"/>
      <c r="AC16" s="63"/>
      <c r="AD16" s="87">
        <v>-0.13951</v>
      </c>
      <c r="AE16" s="92">
        <v>-7.3</v>
      </c>
      <c r="AF16" s="63" t="s">
        <v>731</v>
      </c>
    </row>
    <row r="17" spans="1:32" x14ac:dyDescent="0.25">
      <c r="A17" s="62" t="s">
        <v>815</v>
      </c>
      <c r="B17" s="63"/>
      <c r="C17" s="92"/>
      <c r="D17" s="63"/>
      <c r="E17" s="63"/>
      <c r="F17" s="63"/>
      <c r="G17" s="92"/>
      <c r="H17" s="63"/>
      <c r="I17" s="63"/>
      <c r="J17" s="63"/>
      <c r="K17" s="92"/>
      <c r="L17" s="63"/>
      <c r="M17" s="63"/>
      <c r="N17" s="63"/>
      <c r="O17" s="92"/>
      <c r="P17" s="63"/>
      <c r="Q17" s="63"/>
      <c r="R17" s="63"/>
      <c r="S17" s="92"/>
      <c r="T17" s="63"/>
      <c r="U17" s="63"/>
      <c r="V17" s="63"/>
      <c r="W17" s="92"/>
      <c r="X17" s="63"/>
      <c r="Y17" s="63"/>
      <c r="Z17" s="63"/>
      <c r="AA17" s="92"/>
      <c r="AB17" s="63"/>
      <c r="AC17" s="63"/>
      <c r="AD17" s="87">
        <v>-4.7320000000000001E-2</v>
      </c>
      <c r="AE17" s="92">
        <v>-12.99</v>
      </c>
      <c r="AF17" s="63" t="s">
        <v>731</v>
      </c>
    </row>
    <row r="18" spans="1:32" x14ac:dyDescent="0.25">
      <c r="A18" s="62" t="s">
        <v>816</v>
      </c>
      <c r="B18" s="63"/>
      <c r="C18" s="92"/>
      <c r="D18" s="63"/>
      <c r="E18" s="63"/>
      <c r="F18" s="63"/>
      <c r="G18" s="92"/>
      <c r="H18" s="63"/>
      <c r="I18" s="63"/>
      <c r="J18" s="63"/>
      <c r="K18" s="92"/>
      <c r="L18" s="63"/>
      <c r="M18" s="63"/>
      <c r="N18" s="63"/>
      <c r="O18" s="92"/>
      <c r="P18" s="63"/>
      <c r="Q18" s="63"/>
      <c r="R18" s="63"/>
      <c r="S18" s="92"/>
      <c r="T18" s="63"/>
      <c r="U18" s="63"/>
      <c r="V18" s="63"/>
      <c r="W18" s="92"/>
      <c r="X18" s="63"/>
      <c r="Y18" s="63"/>
      <c r="Z18" s="63"/>
      <c r="AA18" s="92"/>
      <c r="AB18" s="63"/>
      <c r="AC18" s="63"/>
      <c r="AD18" s="87">
        <v>-0.13571</v>
      </c>
      <c r="AE18" s="92">
        <v>-23.34</v>
      </c>
      <c r="AF18" s="63" t="s">
        <v>731</v>
      </c>
    </row>
    <row r="19" spans="1:32" x14ac:dyDescent="0.25">
      <c r="B19" s="63"/>
      <c r="C19" s="92"/>
      <c r="D19" s="63"/>
      <c r="E19" s="63"/>
      <c r="F19" s="63"/>
      <c r="G19" s="92"/>
      <c r="H19" s="63"/>
      <c r="I19" s="63"/>
      <c r="J19" s="63"/>
      <c r="K19" s="92"/>
      <c r="L19" s="63"/>
      <c r="M19" s="63"/>
      <c r="N19" s="63"/>
      <c r="O19" s="92"/>
      <c r="P19" s="63"/>
      <c r="Q19" s="63"/>
      <c r="R19" s="63"/>
      <c r="S19" s="92"/>
      <c r="T19" s="63"/>
      <c r="U19" s="63"/>
      <c r="V19" s="63"/>
      <c r="W19" s="92"/>
      <c r="X19" s="63"/>
      <c r="Y19" s="63"/>
      <c r="Z19" s="63"/>
      <c r="AA19" s="92"/>
      <c r="AB19" s="63"/>
      <c r="AC19" s="63"/>
      <c r="AD19" s="87"/>
      <c r="AE19" s="92"/>
      <c r="AF19" s="63"/>
    </row>
    <row r="20" spans="1:32" x14ac:dyDescent="0.25">
      <c r="A20" s="62" t="s">
        <v>802</v>
      </c>
      <c r="B20" s="157">
        <v>5680</v>
      </c>
      <c r="C20" s="157"/>
      <c r="D20" s="157"/>
      <c r="E20" s="85"/>
      <c r="F20" s="157">
        <v>5680</v>
      </c>
      <c r="G20" s="157"/>
      <c r="H20" s="157"/>
      <c r="I20" s="85"/>
      <c r="J20" s="157">
        <v>5680</v>
      </c>
      <c r="K20" s="157"/>
      <c r="L20" s="157"/>
      <c r="M20" s="85"/>
      <c r="N20" s="157">
        <v>5680</v>
      </c>
      <c r="O20" s="157"/>
      <c r="P20" s="157"/>
      <c r="Q20" s="85"/>
      <c r="R20" s="157">
        <v>5680</v>
      </c>
      <c r="S20" s="157"/>
      <c r="T20" s="157"/>
      <c r="U20" s="85"/>
      <c r="V20" s="157">
        <v>5680</v>
      </c>
      <c r="W20" s="157"/>
      <c r="X20" s="157"/>
      <c r="Y20" s="85"/>
      <c r="Z20" s="157">
        <v>5680</v>
      </c>
      <c r="AA20" s="157"/>
      <c r="AB20" s="157"/>
      <c r="AC20" s="85"/>
      <c r="AD20" s="157">
        <v>5680</v>
      </c>
      <c r="AE20" s="157"/>
      <c r="AF20" s="157"/>
    </row>
    <row r="21" spans="1:32" ht="15.75" x14ac:dyDescent="0.25">
      <c r="A21" s="62" t="s">
        <v>926</v>
      </c>
      <c r="B21" s="157">
        <v>-13355</v>
      </c>
      <c r="C21" s="157"/>
      <c r="D21" s="157"/>
      <c r="E21" s="65"/>
      <c r="F21" s="157">
        <v>-13355</v>
      </c>
      <c r="G21" s="157"/>
      <c r="H21" s="157"/>
      <c r="I21" s="65"/>
      <c r="J21" s="157">
        <v>-13355</v>
      </c>
      <c r="K21" s="157"/>
      <c r="L21" s="157"/>
      <c r="M21" s="65"/>
      <c r="N21" s="157">
        <v>-13355</v>
      </c>
      <c r="O21" s="157"/>
      <c r="P21" s="157"/>
      <c r="Q21" s="65"/>
      <c r="R21" s="157">
        <v>-13355</v>
      </c>
      <c r="S21" s="157"/>
      <c r="T21" s="157"/>
      <c r="U21" s="65"/>
      <c r="V21" s="157">
        <v>-13355</v>
      </c>
      <c r="W21" s="157"/>
      <c r="X21" s="157"/>
      <c r="Y21" s="65"/>
      <c r="Z21" s="157">
        <v>-13355</v>
      </c>
      <c r="AA21" s="157"/>
      <c r="AB21" s="157"/>
      <c r="AC21" s="65"/>
      <c r="AD21" s="157">
        <v>-13355</v>
      </c>
      <c r="AE21" s="157"/>
      <c r="AF21" s="157"/>
    </row>
    <row r="22" spans="1:32" x14ac:dyDescent="0.25">
      <c r="A22" s="85" t="s">
        <v>804</v>
      </c>
      <c r="B22" s="157">
        <v>-7215.3924800000004</v>
      </c>
      <c r="C22" s="157"/>
      <c r="D22" s="157"/>
      <c r="E22" s="65"/>
      <c r="F22" s="157">
        <v>-8194.3537099999994</v>
      </c>
      <c r="G22" s="157"/>
      <c r="H22" s="157"/>
      <c r="I22" s="65"/>
      <c r="J22" s="157">
        <v>-6550.1424699999998</v>
      </c>
      <c r="K22" s="157"/>
      <c r="L22" s="157"/>
      <c r="M22" s="65"/>
      <c r="N22" s="157">
        <v>-5867.9059200000002</v>
      </c>
      <c r="O22" s="157"/>
      <c r="P22" s="157"/>
      <c r="Q22" s="65"/>
      <c r="R22" s="157">
        <v>-5835.6448600000003</v>
      </c>
      <c r="S22" s="157"/>
      <c r="T22" s="157"/>
      <c r="U22" s="65"/>
      <c r="V22" s="157">
        <v>-6547.8714799999998</v>
      </c>
      <c r="W22" s="157"/>
      <c r="X22" s="157"/>
      <c r="Y22" s="65"/>
      <c r="Z22" s="157">
        <v>-5722.0123199999998</v>
      </c>
      <c r="AA22" s="157"/>
      <c r="AB22" s="157"/>
      <c r="AC22" s="65"/>
      <c r="AD22" s="157">
        <v>-5626.8551299999999</v>
      </c>
      <c r="AE22" s="157"/>
      <c r="AF22" s="157"/>
    </row>
    <row r="23" spans="1:32" ht="15.75" x14ac:dyDescent="0.25">
      <c r="A23" s="62" t="s">
        <v>562</v>
      </c>
      <c r="B23" s="171">
        <v>0.45964860000000002</v>
      </c>
      <c r="C23" s="171"/>
      <c r="D23" s="171"/>
      <c r="E23" s="78"/>
      <c r="F23" s="171">
        <v>0.38634570000000001</v>
      </c>
      <c r="G23" s="171"/>
      <c r="H23" s="171"/>
      <c r="I23" s="78"/>
      <c r="J23" s="171">
        <v>0.50938660000000002</v>
      </c>
      <c r="K23" s="171"/>
      <c r="L23" s="171"/>
      <c r="M23" s="78"/>
      <c r="N23" s="171">
        <v>0.56039640000000002</v>
      </c>
      <c r="O23" s="171"/>
      <c r="P23" s="171"/>
      <c r="Q23" s="78"/>
      <c r="R23" s="171">
        <v>0.56266229999999995</v>
      </c>
      <c r="S23" s="171"/>
      <c r="T23" s="171"/>
      <c r="U23" s="78"/>
      <c r="V23" s="171">
        <v>0.50955660000000003</v>
      </c>
      <c r="W23" s="171"/>
      <c r="X23" s="171"/>
      <c r="Y23" s="78"/>
      <c r="Z23" s="171">
        <v>0.57132070000000001</v>
      </c>
      <c r="AA23" s="171"/>
      <c r="AB23" s="171"/>
      <c r="AC23" s="78"/>
      <c r="AD23" s="171">
        <v>0.57829609999999998</v>
      </c>
      <c r="AE23" s="171"/>
      <c r="AF23" s="171"/>
    </row>
    <row r="24" spans="1:32" x14ac:dyDescent="0.25">
      <c r="A24" s="1" t="s">
        <v>728</v>
      </c>
      <c r="B24" s="157">
        <v>14432.8</v>
      </c>
      <c r="C24" s="157"/>
      <c r="D24" s="157"/>
      <c r="E24" s="65"/>
      <c r="F24" s="157">
        <v>16390.7</v>
      </c>
      <c r="G24" s="157"/>
      <c r="H24" s="157"/>
      <c r="I24" s="65"/>
      <c r="J24" s="157">
        <v>13104.3</v>
      </c>
      <c r="K24" s="157"/>
      <c r="L24" s="157"/>
      <c r="M24" s="65"/>
      <c r="N24" s="157">
        <v>11741.8</v>
      </c>
      <c r="O24" s="157"/>
      <c r="P24" s="157"/>
      <c r="Q24" s="65"/>
      <c r="R24" s="157">
        <v>11681.3</v>
      </c>
      <c r="S24" s="157"/>
      <c r="T24" s="157"/>
      <c r="U24" s="65"/>
      <c r="V24" s="157">
        <v>13099.7</v>
      </c>
      <c r="W24" s="157"/>
      <c r="X24" s="157"/>
      <c r="Y24" s="65"/>
      <c r="Z24" s="157">
        <v>11450</v>
      </c>
      <c r="AA24" s="157"/>
      <c r="AB24" s="157"/>
      <c r="AC24" s="65"/>
      <c r="AD24" s="157">
        <v>11263.7</v>
      </c>
      <c r="AE24" s="157"/>
      <c r="AF24" s="157"/>
    </row>
    <row r="25" spans="1:32" x14ac:dyDescent="0.25">
      <c r="A25" s="66" t="s">
        <v>805</v>
      </c>
      <c r="B25" s="170">
        <v>64</v>
      </c>
      <c r="C25" s="170"/>
      <c r="D25" s="170"/>
      <c r="E25" s="86"/>
      <c r="F25" s="170">
        <v>76</v>
      </c>
      <c r="G25" s="170"/>
      <c r="H25" s="170"/>
      <c r="I25" s="86"/>
      <c r="J25" s="170">
        <v>59.9</v>
      </c>
      <c r="K25" s="170"/>
      <c r="L25" s="170"/>
      <c r="M25" s="86"/>
      <c r="N25" s="170">
        <v>57.3</v>
      </c>
      <c r="O25" s="170"/>
      <c r="P25" s="170"/>
      <c r="Q25" s="86"/>
      <c r="R25" s="170">
        <v>57.4</v>
      </c>
      <c r="S25" s="170"/>
      <c r="T25" s="170"/>
      <c r="U25" s="86"/>
      <c r="V25" s="170">
        <v>60.7</v>
      </c>
      <c r="W25" s="170"/>
      <c r="X25" s="170"/>
      <c r="Y25" s="86"/>
      <c r="Z25" s="170">
        <v>56.8</v>
      </c>
      <c r="AA25" s="170"/>
      <c r="AB25" s="170"/>
      <c r="AC25" s="86"/>
      <c r="AD25" s="170">
        <v>56.5</v>
      </c>
      <c r="AE25" s="170"/>
      <c r="AF25" s="170"/>
    </row>
    <row r="26" spans="1:32" x14ac:dyDescent="0.25">
      <c r="A26" s="168" t="s">
        <v>975</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row>
    <row r="27" spans="1:32" x14ac:dyDescent="0.25">
      <c r="A27" s="169" t="s">
        <v>918</v>
      </c>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row>
    <row r="30" spans="1:32" x14ac:dyDescent="0.25">
      <c r="A30" t="s">
        <v>898</v>
      </c>
    </row>
  </sheetData>
  <mergeCells count="58">
    <mergeCell ref="Z1:AC1"/>
    <mergeCell ref="AD1:AF1"/>
    <mergeCell ref="B20:D20"/>
    <mergeCell ref="F20:H20"/>
    <mergeCell ref="J20:L20"/>
    <mergeCell ref="N20:P20"/>
    <mergeCell ref="R20:T20"/>
    <mergeCell ref="V20:X20"/>
    <mergeCell ref="Z20:AB20"/>
    <mergeCell ref="AD20:AF20"/>
    <mergeCell ref="B1:E1"/>
    <mergeCell ref="F1:I1"/>
    <mergeCell ref="J1:M1"/>
    <mergeCell ref="N1:Q1"/>
    <mergeCell ref="R1:U1"/>
    <mergeCell ref="V1:Y1"/>
    <mergeCell ref="Z21:AB21"/>
    <mergeCell ref="AD21:AF21"/>
    <mergeCell ref="B22:D22"/>
    <mergeCell ref="F22:H22"/>
    <mergeCell ref="J22:L22"/>
    <mergeCell ref="N22:P22"/>
    <mergeCell ref="R22:T22"/>
    <mergeCell ref="V22:X22"/>
    <mergeCell ref="Z22:AB22"/>
    <mergeCell ref="AD22:AF22"/>
    <mergeCell ref="B21:D21"/>
    <mergeCell ref="F21:H21"/>
    <mergeCell ref="J21:L21"/>
    <mergeCell ref="N21:P21"/>
    <mergeCell ref="R21:T21"/>
    <mergeCell ref="V21:X21"/>
    <mergeCell ref="Z23:AB23"/>
    <mergeCell ref="AD23:AF23"/>
    <mergeCell ref="B24:D24"/>
    <mergeCell ref="F24:H24"/>
    <mergeCell ref="J24:L24"/>
    <mergeCell ref="N24:P24"/>
    <mergeCell ref="R24:T24"/>
    <mergeCell ref="V24:X24"/>
    <mergeCell ref="Z24:AB24"/>
    <mergeCell ref="AD24:AF24"/>
    <mergeCell ref="B23:D23"/>
    <mergeCell ref="F23:H23"/>
    <mergeCell ref="J23:L23"/>
    <mergeCell ref="N23:P23"/>
    <mergeCell ref="R23:T23"/>
    <mergeCell ref="V23:X23"/>
    <mergeCell ref="A26:AF26"/>
    <mergeCell ref="A27:AF27"/>
    <mergeCell ref="Z25:AB25"/>
    <mergeCell ref="AD25:AF25"/>
    <mergeCell ref="B25:D25"/>
    <mergeCell ref="F25:H25"/>
    <mergeCell ref="J25:L25"/>
    <mergeCell ref="N25:P25"/>
    <mergeCell ref="R25:T25"/>
    <mergeCell ref="V25:X25"/>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AF27"/>
  <sheetViews>
    <sheetView workbookViewId="0">
      <selection activeCell="A24" sqref="A24:AF24"/>
    </sheetView>
  </sheetViews>
  <sheetFormatPr defaultRowHeight="15" x14ac:dyDescent="0.25"/>
  <cols>
    <col min="1" max="1" width="27.140625" bestFit="1" customWidth="1"/>
    <col min="2" max="2" width="6.42578125" bestFit="1" customWidth="1"/>
    <col min="3" max="3" width="5" style="19" customWidth="1"/>
    <col min="4" max="4" width="3.7109375" customWidth="1"/>
    <col min="5" max="5" width="1.7109375" customWidth="1"/>
    <col min="6" max="6" width="6.42578125" bestFit="1" customWidth="1"/>
    <col min="7" max="7" width="5" style="19" customWidth="1"/>
    <col min="8" max="8" width="3.7109375" customWidth="1"/>
    <col min="9" max="9" width="1.7109375" customWidth="1"/>
    <col min="10" max="10" width="6" bestFit="1" customWidth="1"/>
    <col min="11" max="11" width="5" style="19" customWidth="1"/>
    <col min="12" max="12" width="3.7109375" customWidth="1"/>
    <col min="13" max="13" width="1.7109375" customWidth="1"/>
    <col min="14" max="14" width="6" bestFit="1" customWidth="1"/>
    <col min="15" max="15" width="5" style="19" customWidth="1"/>
    <col min="16" max="16" width="3.7109375" customWidth="1"/>
    <col min="17" max="17" width="1.7109375" customWidth="1"/>
    <col min="18" max="18" width="6" bestFit="1" customWidth="1"/>
    <col min="19" max="19" width="5" style="19" customWidth="1"/>
    <col min="20" max="20" width="3.7109375" customWidth="1"/>
    <col min="21" max="21" width="1.7109375" customWidth="1"/>
    <col min="22" max="22" width="6" bestFit="1" customWidth="1"/>
    <col min="23" max="23" width="5" style="19" customWidth="1"/>
    <col min="24" max="24" width="3.7109375" customWidth="1"/>
    <col min="25" max="25" width="1.7109375" customWidth="1"/>
    <col min="26" max="26" width="6" bestFit="1" customWidth="1"/>
    <col min="27" max="27" width="5" style="19" customWidth="1"/>
    <col min="28" max="28" width="3.7109375" customWidth="1"/>
    <col min="29" max="29" width="1.7109375" customWidth="1"/>
    <col min="30" max="30" width="6" bestFit="1" customWidth="1"/>
    <col min="31" max="31" width="5" style="19" customWidth="1"/>
    <col min="32" max="32" width="3.7109375" customWidth="1"/>
  </cols>
  <sheetData>
    <row r="1" spans="1:32" x14ac:dyDescent="0.25">
      <c r="A1" s="84"/>
      <c r="B1" s="168" t="s">
        <v>876</v>
      </c>
      <c r="C1" s="168"/>
      <c r="D1" s="168"/>
      <c r="E1" s="168"/>
      <c r="F1" s="168" t="s">
        <v>877</v>
      </c>
      <c r="G1" s="168"/>
      <c r="H1" s="168"/>
      <c r="I1" s="168"/>
      <c r="J1" s="168" t="s">
        <v>878</v>
      </c>
      <c r="K1" s="168"/>
      <c r="L1" s="168"/>
      <c r="M1" s="168"/>
      <c r="N1" s="168" t="s">
        <v>879</v>
      </c>
      <c r="O1" s="168"/>
      <c r="P1" s="168"/>
      <c r="Q1" s="168"/>
      <c r="R1" s="168" t="s">
        <v>880</v>
      </c>
      <c r="S1" s="168"/>
      <c r="T1" s="168"/>
      <c r="U1" s="168"/>
      <c r="V1" s="168" t="s">
        <v>881</v>
      </c>
      <c r="W1" s="168"/>
      <c r="X1" s="168"/>
      <c r="Y1" s="168"/>
      <c r="Z1" s="168" t="s">
        <v>882</v>
      </c>
      <c r="AA1" s="168"/>
      <c r="AB1" s="168"/>
      <c r="AC1" s="168"/>
      <c r="AD1" s="168" t="s">
        <v>883</v>
      </c>
      <c r="AE1" s="168"/>
      <c r="AF1" s="168"/>
    </row>
    <row r="2" spans="1:32" x14ac:dyDescent="0.25">
      <c r="A2" s="59" t="s">
        <v>560</v>
      </c>
      <c r="B2" s="60" t="s">
        <v>507</v>
      </c>
      <c r="C2" s="91" t="s">
        <v>820</v>
      </c>
      <c r="D2" s="61" t="s">
        <v>561</v>
      </c>
      <c r="E2" s="59"/>
      <c r="F2" s="60" t="s">
        <v>507</v>
      </c>
      <c r="G2" s="91" t="s">
        <v>820</v>
      </c>
      <c r="H2" s="61" t="s">
        <v>561</v>
      </c>
      <c r="I2" s="59"/>
      <c r="J2" s="60" t="s">
        <v>507</v>
      </c>
      <c r="K2" s="91" t="s">
        <v>820</v>
      </c>
      <c r="L2" s="61" t="s">
        <v>561</v>
      </c>
      <c r="M2" s="59"/>
      <c r="N2" s="60" t="s">
        <v>507</v>
      </c>
      <c r="O2" s="91" t="s">
        <v>820</v>
      </c>
      <c r="P2" s="61" t="s">
        <v>561</v>
      </c>
      <c r="Q2" s="59"/>
      <c r="R2" s="60" t="s">
        <v>507</v>
      </c>
      <c r="S2" s="91" t="s">
        <v>820</v>
      </c>
      <c r="T2" s="61" t="s">
        <v>561</v>
      </c>
      <c r="U2" s="59"/>
      <c r="V2" s="60" t="s">
        <v>507</v>
      </c>
      <c r="W2" s="91" t="s">
        <v>820</v>
      </c>
      <c r="X2" s="61" t="s">
        <v>561</v>
      </c>
      <c r="Y2" s="59"/>
      <c r="Z2" s="60" t="s">
        <v>507</v>
      </c>
      <c r="AA2" s="91" t="s">
        <v>820</v>
      </c>
      <c r="AB2" s="61" t="s">
        <v>561</v>
      </c>
      <c r="AC2" s="59"/>
      <c r="AD2" s="60" t="s">
        <v>507</v>
      </c>
      <c r="AE2" s="91" t="s">
        <v>820</v>
      </c>
      <c r="AF2" s="61" t="s">
        <v>561</v>
      </c>
    </row>
    <row r="3" spans="1:32" x14ac:dyDescent="0.25">
      <c r="A3" s="62" t="s">
        <v>916</v>
      </c>
      <c r="B3" s="87">
        <v>0.94957000000000003</v>
      </c>
      <c r="C3" s="92">
        <v>18.23</v>
      </c>
      <c r="D3" s="63" t="s">
        <v>731</v>
      </c>
      <c r="E3" s="63"/>
      <c r="F3" s="87">
        <v>1.04447</v>
      </c>
      <c r="G3" s="92">
        <v>21.08</v>
      </c>
      <c r="H3" t="s">
        <v>731</v>
      </c>
      <c r="I3" s="63"/>
      <c r="J3" s="88">
        <v>1.00668</v>
      </c>
      <c r="K3" s="92">
        <v>19.07</v>
      </c>
      <c r="L3" s="63" t="s">
        <v>731</v>
      </c>
      <c r="M3" s="63"/>
      <c r="N3" s="88">
        <v>0.96367999999999998</v>
      </c>
      <c r="O3" s="92">
        <v>17.89</v>
      </c>
      <c r="P3" s="63" t="s">
        <v>731</v>
      </c>
      <c r="Q3" s="63"/>
      <c r="R3" s="88">
        <v>0.95742000000000005</v>
      </c>
      <c r="S3" s="92">
        <v>17.79</v>
      </c>
      <c r="T3" s="63" t="s">
        <v>731</v>
      </c>
      <c r="U3" s="63"/>
      <c r="V3" s="88">
        <v>0.94637000000000004</v>
      </c>
      <c r="W3" s="92">
        <v>17.53</v>
      </c>
      <c r="X3" s="63" t="s">
        <v>731</v>
      </c>
      <c r="Y3" s="63"/>
      <c r="Z3" s="88">
        <v>0.90171000000000001</v>
      </c>
      <c r="AA3" s="92">
        <v>16.66</v>
      </c>
      <c r="AB3" s="63" t="s">
        <v>731</v>
      </c>
      <c r="AC3" s="63"/>
      <c r="AD3" s="88">
        <v>0.92032000000000003</v>
      </c>
      <c r="AE3" s="92">
        <v>16.86</v>
      </c>
      <c r="AF3" s="63" t="s">
        <v>731</v>
      </c>
    </row>
    <row r="4" spans="1:32" x14ac:dyDescent="0.25">
      <c r="A4" s="62" t="s">
        <v>813</v>
      </c>
      <c r="B4" s="87">
        <v>-0.13743</v>
      </c>
      <c r="C4" s="92">
        <v>-30.29</v>
      </c>
      <c r="D4" s="63" t="s">
        <v>731</v>
      </c>
      <c r="E4" s="63"/>
      <c r="F4" s="87">
        <v>-0.14024</v>
      </c>
      <c r="G4" s="92">
        <v>-30.56</v>
      </c>
      <c r="H4" t="s">
        <v>731</v>
      </c>
      <c r="I4" s="63"/>
      <c r="J4" s="89">
        <v>-0.13994000000000001</v>
      </c>
      <c r="K4" s="93">
        <v>-30.92</v>
      </c>
      <c r="L4" s="63" t="s">
        <v>731</v>
      </c>
      <c r="M4" s="63"/>
      <c r="N4" s="88">
        <v>-0.13547999999999999</v>
      </c>
      <c r="O4" s="92">
        <v>-29.92</v>
      </c>
      <c r="P4" s="63" t="s">
        <v>731</v>
      </c>
      <c r="Q4" s="63"/>
      <c r="R4" s="88">
        <v>-0.14124</v>
      </c>
      <c r="S4" s="92">
        <v>-30.59</v>
      </c>
      <c r="T4" s="63" t="s">
        <v>731</v>
      </c>
      <c r="U4" s="63"/>
      <c r="V4" s="88">
        <v>-0.13952999999999999</v>
      </c>
      <c r="W4" s="92">
        <v>-30.45</v>
      </c>
      <c r="X4" s="63" t="s">
        <v>731</v>
      </c>
      <c r="Y4" s="63"/>
      <c r="Z4" s="88">
        <v>-0.13372999999999999</v>
      </c>
      <c r="AA4" s="92">
        <v>-29.84</v>
      </c>
      <c r="AB4" s="63" t="s">
        <v>731</v>
      </c>
      <c r="AC4" s="63"/>
      <c r="AD4" s="88">
        <v>-0.13413</v>
      </c>
      <c r="AE4" s="92">
        <v>-29.76</v>
      </c>
      <c r="AF4" s="63" t="s">
        <v>731</v>
      </c>
    </row>
    <row r="5" spans="1:32" x14ac:dyDescent="0.25">
      <c r="A5" s="62" t="s">
        <v>814</v>
      </c>
      <c r="B5" s="87">
        <v>-0.13974</v>
      </c>
      <c r="C5" s="92">
        <v>-6.28</v>
      </c>
      <c r="D5" s="63" t="s">
        <v>731</v>
      </c>
      <c r="E5" s="63"/>
      <c r="F5" s="87">
        <v>-0.15240999999999999</v>
      </c>
      <c r="G5" s="92">
        <v>-7.26</v>
      </c>
      <c r="H5" t="s">
        <v>731</v>
      </c>
      <c r="I5" s="63"/>
      <c r="J5" s="88">
        <v>-0.1613</v>
      </c>
      <c r="K5" s="92">
        <v>-6.95</v>
      </c>
      <c r="L5" s="63" t="s">
        <v>731</v>
      </c>
      <c r="M5" s="63"/>
      <c r="N5" s="88">
        <v>-0.15961</v>
      </c>
      <c r="O5" s="92">
        <v>-6.79</v>
      </c>
      <c r="P5" s="63" t="s">
        <v>731</v>
      </c>
      <c r="Q5" s="63"/>
      <c r="R5" s="88">
        <v>-0.15648000000000001</v>
      </c>
      <c r="S5" s="92">
        <v>-6.61</v>
      </c>
      <c r="T5" s="63" t="s">
        <v>731</v>
      </c>
      <c r="U5" s="63"/>
      <c r="V5" s="88">
        <v>-0.16253000000000001</v>
      </c>
      <c r="W5" s="92">
        <v>-6.86</v>
      </c>
      <c r="X5" s="63" t="s">
        <v>731</v>
      </c>
      <c r="Y5" s="63"/>
      <c r="Z5" s="88">
        <v>-0.15603</v>
      </c>
      <c r="AA5" s="92">
        <v>-6.77</v>
      </c>
      <c r="AB5" s="63" t="s">
        <v>731</v>
      </c>
      <c r="AC5" s="63"/>
      <c r="AD5" s="88">
        <v>-0.15645999999999999</v>
      </c>
      <c r="AE5" s="92">
        <v>-6.77</v>
      </c>
      <c r="AF5" s="63" t="s">
        <v>731</v>
      </c>
    </row>
    <row r="6" spans="1:32" x14ac:dyDescent="0.25">
      <c r="A6" s="62" t="s">
        <v>815</v>
      </c>
      <c r="B6" s="87">
        <v>-4.1579999999999999E-2</v>
      </c>
      <c r="C6" s="92">
        <v>-10.95</v>
      </c>
      <c r="D6" s="63" t="s">
        <v>731</v>
      </c>
      <c r="E6" s="63"/>
      <c r="F6" s="87">
        <v>-5.3839999999999999E-2</v>
      </c>
      <c r="G6" s="92">
        <v>-14.41</v>
      </c>
      <c r="H6" t="s">
        <v>731</v>
      </c>
      <c r="I6" s="63"/>
      <c r="J6" s="88">
        <v>-6.1409999999999999E-2</v>
      </c>
      <c r="K6" s="92">
        <v>-15.58</v>
      </c>
      <c r="L6" s="63" t="s">
        <v>731</v>
      </c>
      <c r="M6" s="63"/>
      <c r="N6" s="88">
        <v>-5.7110000000000001E-2</v>
      </c>
      <c r="O6" s="92">
        <v>-14.7</v>
      </c>
      <c r="P6" s="63" t="s">
        <v>731</v>
      </c>
      <c r="Q6" s="63"/>
      <c r="R6" s="88">
        <v>-5.4210000000000001E-2</v>
      </c>
      <c r="S6" s="92">
        <v>-13.92</v>
      </c>
      <c r="T6" s="63" t="s">
        <v>731</v>
      </c>
      <c r="U6" s="63"/>
      <c r="V6" s="88">
        <v>-5.4530000000000002E-2</v>
      </c>
      <c r="W6" s="92">
        <v>-13.91</v>
      </c>
      <c r="X6" s="63" t="s">
        <v>731</v>
      </c>
      <c r="Y6" s="63"/>
      <c r="Z6" s="88">
        <v>-5.0959999999999998E-2</v>
      </c>
      <c r="AA6" s="92">
        <v>-13.13</v>
      </c>
      <c r="AB6" s="63" t="s">
        <v>731</v>
      </c>
      <c r="AC6" s="63"/>
      <c r="AD6" s="88">
        <v>-5.1529999999999999E-2</v>
      </c>
      <c r="AE6" s="92">
        <v>-13.25</v>
      </c>
      <c r="AF6" s="63" t="s">
        <v>731</v>
      </c>
    </row>
    <row r="7" spans="1:32" x14ac:dyDescent="0.25">
      <c r="A7" s="62" t="s">
        <v>816</v>
      </c>
      <c r="B7" s="87">
        <v>-0.14613000000000001</v>
      </c>
      <c r="C7" s="92">
        <v>-24.71</v>
      </c>
      <c r="D7" s="63" t="s">
        <v>731</v>
      </c>
      <c r="E7" s="63"/>
      <c r="F7" s="87">
        <v>-0.16170999999999999</v>
      </c>
      <c r="G7" s="92">
        <v>-28.6</v>
      </c>
      <c r="H7" t="s">
        <v>731</v>
      </c>
      <c r="I7" s="63"/>
      <c r="J7" s="88">
        <v>-0.18712999999999999</v>
      </c>
      <c r="K7" s="92">
        <v>-30.47</v>
      </c>
      <c r="L7" s="63" t="s">
        <v>731</v>
      </c>
      <c r="M7" s="63"/>
      <c r="N7" s="88">
        <v>-0.1802</v>
      </c>
      <c r="O7" s="92">
        <v>-27.89</v>
      </c>
      <c r="P7" s="63" t="s">
        <v>731</v>
      </c>
      <c r="Q7" s="63"/>
      <c r="R7" s="88">
        <v>-0.17488999999999999</v>
      </c>
      <c r="S7" s="92">
        <v>-27.95</v>
      </c>
      <c r="T7" s="63" t="s">
        <v>731</v>
      </c>
      <c r="U7" s="63"/>
      <c r="V7" s="88">
        <v>-0.17652000000000001</v>
      </c>
      <c r="W7" s="92">
        <v>-27.82</v>
      </c>
      <c r="X7" s="63" t="s">
        <v>731</v>
      </c>
      <c r="Y7" s="63"/>
      <c r="Z7" s="88">
        <v>-0.19857</v>
      </c>
      <c r="AA7" s="92">
        <v>-28.65</v>
      </c>
      <c r="AB7" s="63" t="s">
        <v>731</v>
      </c>
      <c r="AC7" s="63"/>
      <c r="AD7" s="88">
        <v>-0.19040000000000001</v>
      </c>
      <c r="AE7" s="92">
        <v>-27.02</v>
      </c>
      <c r="AF7" s="63" t="s">
        <v>731</v>
      </c>
    </row>
    <row r="8" spans="1:32" ht="15.75" x14ac:dyDescent="0.25">
      <c r="A8" s="62" t="s">
        <v>924</v>
      </c>
      <c r="B8" s="87">
        <v>3.2211799999999999</v>
      </c>
      <c r="C8" s="92">
        <v>44.39</v>
      </c>
      <c r="D8" s="63" t="s">
        <v>731</v>
      </c>
      <c r="E8" s="63"/>
      <c r="F8" s="87"/>
      <c r="G8" s="92"/>
      <c r="I8" s="63"/>
      <c r="J8" s="7"/>
      <c r="L8" s="63"/>
      <c r="M8" s="63"/>
      <c r="N8" s="88">
        <v>-4.8500000000000001E-3</v>
      </c>
      <c r="O8" s="92">
        <v>-0.04</v>
      </c>
      <c r="P8" s="63" t="s">
        <v>824</v>
      </c>
      <c r="Q8" s="63"/>
      <c r="R8" s="88"/>
      <c r="S8" s="92"/>
      <c r="T8" s="63"/>
      <c r="U8" s="63"/>
      <c r="V8" s="88"/>
      <c r="W8" s="92"/>
      <c r="X8" s="63"/>
      <c r="Y8" s="63"/>
      <c r="Z8" s="88"/>
      <c r="AA8" s="92"/>
      <c r="AB8" s="63"/>
      <c r="AC8" s="63"/>
      <c r="AD8" s="88"/>
      <c r="AE8" s="92"/>
      <c r="AF8" s="63"/>
    </row>
    <row r="9" spans="1:32" ht="15.75" x14ac:dyDescent="0.25">
      <c r="A9" s="62" t="s">
        <v>925</v>
      </c>
      <c r="B9" s="87">
        <v>2.0793699999999999</v>
      </c>
      <c r="C9" s="92">
        <v>36.950000000000003</v>
      </c>
      <c r="D9" s="63" t="s">
        <v>731</v>
      </c>
      <c r="E9" s="63"/>
      <c r="F9" s="87"/>
      <c r="G9" s="92"/>
      <c r="I9" s="63"/>
      <c r="J9" s="7"/>
      <c r="L9" s="63"/>
      <c r="M9" s="63"/>
      <c r="N9" s="88">
        <v>0.96748999999999996</v>
      </c>
      <c r="O9" s="92">
        <v>14.3</v>
      </c>
      <c r="P9" s="63" t="s">
        <v>731</v>
      </c>
      <c r="Q9" s="63"/>
      <c r="R9" s="88"/>
      <c r="S9" s="92"/>
      <c r="T9" s="63"/>
      <c r="U9" s="63"/>
      <c r="V9" s="88"/>
      <c r="W9" s="92"/>
      <c r="X9" s="63"/>
      <c r="Y9" s="63"/>
      <c r="Z9" s="88"/>
      <c r="AA9" s="92"/>
      <c r="AB9" s="63"/>
      <c r="AC9" s="63"/>
      <c r="AD9" s="88"/>
      <c r="AE9" s="92"/>
      <c r="AF9" s="63"/>
    </row>
    <row r="10" spans="1:32" x14ac:dyDescent="0.25">
      <c r="A10" s="62" t="s">
        <v>884</v>
      </c>
      <c r="R10" s="88">
        <v>-1.12809</v>
      </c>
      <c r="S10" s="92">
        <v>-16.7</v>
      </c>
      <c r="T10" s="63" t="s">
        <v>731</v>
      </c>
      <c r="U10" s="63"/>
      <c r="V10" s="88">
        <v>-1.0383</v>
      </c>
      <c r="W10" s="92">
        <v>-15.28</v>
      </c>
      <c r="X10" s="63" t="s">
        <v>731</v>
      </c>
      <c r="Y10" s="63"/>
      <c r="Z10" s="88">
        <v>-1.1096200000000001</v>
      </c>
      <c r="AA10" s="92">
        <v>-16.02</v>
      </c>
      <c r="AB10" s="63" t="s">
        <v>731</v>
      </c>
      <c r="AC10" s="63"/>
      <c r="AD10" s="88">
        <v>-1.0702799999999999</v>
      </c>
      <c r="AE10" s="92">
        <v>-15.3</v>
      </c>
      <c r="AF10" s="63" t="s">
        <v>731</v>
      </c>
    </row>
    <row r="11" spans="1:32" x14ac:dyDescent="0.25">
      <c r="A11" s="62" t="s">
        <v>821</v>
      </c>
      <c r="B11" s="87"/>
      <c r="C11" s="92"/>
      <c r="D11" s="63"/>
      <c r="E11" s="63"/>
      <c r="F11" s="87">
        <v>5.8700000000000002E-3</v>
      </c>
      <c r="G11" s="92">
        <v>42.3</v>
      </c>
      <c r="H11" t="s">
        <v>731</v>
      </c>
      <c r="I11" s="63"/>
      <c r="J11" s="7"/>
      <c r="L11" s="63"/>
      <c r="M11" s="63"/>
      <c r="N11" s="7"/>
      <c r="Q11" s="63"/>
      <c r="R11" s="88"/>
      <c r="S11" s="92"/>
      <c r="T11" s="63"/>
      <c r="U11" s="63"/>
      <c r="V11" s="88"/>
      <c r="W11" s="92"/>
      <c r="X11" s="63"/>
      <c r="Y11" s="63"/>
      <c r="Z11" s="88"/>
      <c r="AA11" s="92"/>
      <c r="AB11" s="63"/>
      <c r="AC11" s="63"/>
      <c r="AD11" s="88"/>
      <c r="AE11" s="92"/>
      <c r="AF11" s="63"/>
    </row>
    <row r="12" spans="1:32" x14ac:dyDescent="0.25">
      <c r="A12" s="62" t="s">
        <v>822</v>
      </c>
      <c r="B12" s="87"/>
      <c r="C12" s="92"/>
      <c r="D12" s="63"/>
      <c r="E12" s="63"/>
      <c r="F12" s="87"/>
      <c r="G12" s="92"/>
      <c r="H12" s="63"/>
      <c r="I12" s="63"/>
      <c r="J12" s="88">
        <v>1.9815199999999999</v>
      </c>
      <c r="K12" s="92">
        <v>46.38</v>
      </c>
      <c r="L12" s="63" t="s">
        <v>731</v>
      </c>
      <c r="M12" s="63"/>
      <c r="N12" s="88">
        <v>2.04156</v>
      </c>
      <c r="O12" s="92">
        <v>24.37</v>
      </c>
      <c r="P12" s="63" t="s">
        <v>731</v>
      </c>
      <c r="Q12" s="63"/>
      <c r="R12" s="88">
        <v>1.45512</v>
      </c>
      <c r="S12" s="92">
        <v>28.43</v>
      </c>
      <c r="T12" s="63" t="s">
        <v>731</v>
      </c>
      <c r="U12" s="63"/>
      <c r="V12" s="88">
        <v>1.42537</v>
      </c>
      <c r="W12" s="92">
        <v>27.73</v>
      </c>
      <c r="X12" s="63" t="s">
        <v>731</v>
      </c>
      <c r="Y12" s="63"/>
      <c r="Z12" s="88">
        <v>1.1985699999999999</v>
      </c>
      <c r="AA12" s="92">
        <v>22.51</v>
      </c>
      <c r="AB12" s="63" t="s">
        <v>731</v>
      </c>
      <c r="AC12" s="63"/>
      <c r="AD12" s="88">
        <v>1.2507600000000001</v>
      </c>
      <c r="AE12" s="92">
        <v>22.71</v>
      </c>
      <c r="AF12" s="63" t="s">
        <v>731</v>
      </c>
    </row>
    <row r="13" spans="1:32" x14ac:dyDescent="0.25">
      <c r="A13" s="62" t="s">
        <v>798</v>
      </c>
      <c r="B13" s="87"/>
      <c r="C13" s="92"/>
      <c r="D13" s="63"/>
      <c r="E13" s="63"/>
      <c r="F13" s="63"/>
      <c r="G13" s="92"/>
      <c r="H13" s="63"/>
      <c r="I13" s="63"/>
      <c r="J13" s="88"/>
      <c r="K13" s="92"/>
      <c r="L13" s="63"/>
      <c r="M13" s="63"/>
      <c r="N13" s="88"/>
      <c r="O13" s="92"/>
      <c r="P13" s="63"/>
      <c r="Q13" s="63"/>
      <c r="R13" s="88"/>
      <c r="S13" s="92"/>
      <c r="T13" s="63"/>
      <c r="U13" s="63"/>
      <c r="V13" s="88">
        <v>0.97555999999999998</v>
      </c>
      <c r="W13" s="92">
        <v>7.12</v>
      </c>
      <c r="X13" s="63" t="s">
        <v>731</v>
      </c>
      <c r="Y13" s="63"/>
      <c r="Z13" s="88">
        <v>0.96769000000000005</v>
      </c>
      <c r="AA13" s="92">
        <v>7.03</v>
      </c>
      <c r="AB13" s="63" t="s">
        <v>731</v>
      </c>
      <c r="AC13" s="63"/>
      <c r="AD13" s="88">
        <v>0.95350999999999997</v>
      </c>
      <c r="AE13" s="92">
        <v>6.95</v>
      </c>
      <c r="AF13" s="63" t="s">
        <v>731</v>
      </c>
    </row>
    <row r="14" spans="1:32" x14ac:dyDescent="0.25">
      <c r="A14" s="62" t="s">
        <v>823</v>
      </c>
      <c r="B14" s="87"/>
      <c r="C14" s="92"/>
      <c r="D14" s="63"/>
      <c r="E14" s="63"/>
      <c r="F14" s="63"/>
      <c r="G14" s="92"/>
      <c r="H14" s="63"/>
      <c r="I14" s="63"/>
      <c r="J14" s="88"/>
      <c r="K14" s="92"/>
      <c r="L14" s="63"/>
      <c r="M14" s="63"/>
      <c r="N14" s="88"/>
      <c r="O14" s="92"/>
      <c r="P14" s="63"/>
      <c r="Q14" s="63"/>
      <c r="R14" s="88"/>
      <c r="S14" s="92"/>
      <c r="T14" s="63"/>
      <c r="U14" s="63"/>
      <c r="V14" s="88"/>
      <c r="W14" s="92"/>
      <c r="X14" s="63"/>
      <c r="Y14" s="63"/>
      <c r="Z14" s="88">
        <v>4.64E-3</v>
      </c>
      <c r="AA14" s="92">
        <v>13.45</v>
      </c>
      <c r="AB14" s="63" t="s">
        <v>731</v>
      </c>
      <c r="AC14" s="63"/>
      <c r="AD14" s="88">
        <v>4.8500000000000001E-3</v>
      </c>
      <c r="AE14" s="92">
        <v>13.63</v>
      </c>
      <c r="AF14" s="63" t="s">
        <v>731</v>
      </c>
    </row>
    <row r="15" spans="1:32" x14ac:dyDescent="0.25">
      <c r="A15" s="62" t="s">
        <v>799</v>
      </c>
      <c r="B15" s="87"/>
      <c r="C15" s="92"/>
      <c r="D15" s="63"/>
      <c r="E15" s="63"/>
      <c r="F15" s="63"/>
      <c r="G15" s="92"/>
      <c r="H15" s="63"/>
      <c r="I15" s="63"/>
      <c r="J15" s="88"/>
      <c r="K15" s="92"/>
      <c r="L15" s="63"/>
      <c r="M15" s="63"/>
      <c r="N15" s="88"/>
      <c r="O15" s="92"/>
      <c r="P15" s="63"/>
      <c r="Q15" s="63"/>
      <c r="R15" s="88"/>
      <c r="S15" s="92"/>
      <c r="T15" s="63"/>
      <c r="U15" s="63"/>
      <c r="V15" s="88"/>
      <c r="W15" s="92"/>
      <c r="X15" s="63"/>
      <c r="Y15" s="63"/>
      <c r="Z15" s="63"/>
      <c r="AA15" s="92"/>
      <c r="AB15" s="63"/>
      <c r="AC15" s="63"/>
      <c r="AD15" s="88">
        <v>0.46496999999999999</v>
      </c>
      <c r="AE15" s="92">
        <v>4.47</v>
      </c>
      <c r="AF15" s="63" t="s">
        <v>731</v>
      </c>
    </row>
    <row r="16" spans="1:32" x14ac:dyDescent="0.25">
      <c r="A16" s="62"/>
      <c r="B16" s="87"/>
      <c r="C16" s="92"/>
      <c r="D16" s="63"/>
      <c r="E16" s="63"/>
      <c r="F16" s="63"/>
      <c r="G16" s="92"/>
      <c r="H16" s="63"/>
      <c r="I16" s="63"/>
      <c r="J16" s="88"/>
      <c r="K16" s="92"/>
      <c r="L16" s="63"/>
      <c r="M16" s="63"/>
      <c r="N16" s="88"/>
      <c r="O16" s="92"/>
      <c r="P16" s="63"/>
      <c r="Q16" s="63"/>
      <c r="R16" s="88"/>
      <c r="S16" s="92"/>
      <c r="T16" s="63"/>
      <c r="U16" s="63"/>
      <c r="V16" s="63"/>
      <c r="W16" s="92"/>
      <c r="X16" s="63"/>
      <c r="Y16" s="63"/>
      <c r="Z16" s="63"/>
      <c r="AA16" s="92"/>
      <c r="AB16" s="63"/>
      <c r="AC16" s="63"/>
      <c r="AD16" s="88"/>
      <c r="AE16" s="92"/>
      <c r="AF16" s="63"/>
    </row>
    <row r="17" spans="1:32" x14ac:dyDescent="0.25">
      <c r="A17" s="62" t="s">
        <v>802</v>
      </c>
      <c r="B17" s="157">
        <v>5680</v>
      </c>
      <c r="C17" s="157"/>
      <c r="D17" s="157"/>
      <c r="E17" s="85"/>
      <c r="F17" s="157">
        <v>5680</v>
      </c>
      <c r="G17" s="157"/>
      <c r="H17" s="157"/>
      <c r="I17" s="85"/>
      <c r="J17" s="157">
        <v>5680</v>
      </c>
      <c r="K17" s="157"/>
      <c r="L17" s="157"/>
      <c r="M17" s="85"/>
      <c r="N17" s="157">
        <v>5680</v>
      </c>
      <c r="O17" s="157"/>
      <c r="P17" s="157"/>
      <c r="Q17" s="85"/>
      <c r="R17" s="157">
        <v>5680</v>
      </c>
      <c r="S17" s="157"/>
      <c r="T17" s="157"/>
      <c r="U17" s="85"/>
      <c r="V17" s="157">
        <v>5680</v>
      </c>
      <c r="W17" s="157"/>
      <c r="X17" s="157"/>
      <c r="Y17" s="85"/>
      <c r="Z17" s="157">
        <v>5680</v>
      </c>
      <c r="AA17" s="157"/>
      <c r="AB17" s="157"/>
      <c r="AC17" s="85"/>
      <c r="AD17" s="157">
        <v>5680</v>
      </c>
      <c r="AE17" s="157"/>
      <c r="AF17" s="157"/>
    </row>
    <row r="18" spans="1:32" ht="15.75" x14ac:dyDescent="0.25">
      <c r="A18" s="62" t="s">
        <v>803</v>
      </c>
      <c r="B18" s="157">
        <v>-13355</v>
      </c>
      <c r="C18" s="157"/>
      <c r="D18" s="157"/>
      <c r="E18" s="65"/>
      <c r="F18" s="157">
        <v>-13355</v>
      </c>
      <c r="G18" s="157"/>
      <c r="H18" s="157"/>
      <c r="I18" s="65"/>
      <c r="J18" s="157">
        <v>-13355</v>
      </c>
      <c r="K18" s="157"/>
      <c r="L18" s="157"/>
      <c r="M18" s="65"/>
      <c r="N18" s="157">
        <v>-13355</v>
      </c>
      <c r="O18" s="157"/>
      <c r="P18" s="157"/>
      <c r="Q18" s="65"/>
      <c r="R18" s="157">
        <v>-13355</v>
      </c>
      <c r="S18" s="157"/>
      <c r="T18" s="157"/>
      <c r="U18" s="65"/>
      <c r="V18" s="157">
        <v>-13355</v>
      </c>
      <c r="W18" s="157"/>
      <c r="X18" s="157"/>
      <c r="Y18" s="65"/>
      <c r="Z18" s="157">
        <v>-13355</v>
      </c>
      <c r="AA18" s="157"/>
      <c r="AB18" s="157"/>
      <c r="AC18" s="65"/>
      <c r="AD18" s="157">
        <v>-13355</v>
      </c>
      <c r="AE18" s="157"/>
      <c r="AF18" s="157"/>
    </row>
    <row r="19" spans="1:32" x14ac:dyDescent="0.25">
      <c r="A19" s="85" t="s">
        <v>804</v>
      </c>
      <c r="B19" s="157">
        <v>-4068.1228999999998</v>
      </c>
      <c r="C19" s="157"/>
      <c r="D19" s="157"/>
      <c r="E19" s="65"/>
      <c r="F19" s="157">
        <v>-4584.9155600000004</v>
      </c>
      <c r="G19" s="157"/>
      <c r="H19" s="157"/>
      <c r="I19" s="65"/>
      <c r="J19" s="157">
        <v>-3899.4164500000002</v>
      </c>
      <c r="K19" s="157"/>
      <c r="L19" s="157"/>
      <c r="M19" s="65"/>
      <c r="N19" s="157">
        <v>-3712.7043100000001</v>
      </c>
      <c r="O19" s="157"/>
      <c r="P19" s="157"/>
      <c r="Q19" s="65"/>
      <c r="R19" s="157">
        <v>-3756.9054599999999</v>
      </c>
      <c r="S19" s="157"/>
      <c r="T19" s="157"/>
      <c r="U19" s="65"/>
      <c r="V19" s="157">
        <v>-3726.9172400000002</v>
      </c>
      <c r="W19" s="157"/>
      <c r="X19" s="157"/>
      <c r="Y19" s="65"/>
      <c r="Z19" s="157">
        <v>-3628.0270399999999</v>
      </c>
      <c r="AA19" s="157"/>
      <c r="AB19" s="157"/>
      <c r="AC19" s="65"/>
      <c r="AD19" s="157">
        <v>-3617.9086499999999</v>
      </c>
      <c r="AE19" s="157"/>
      <c r="AF19" s="157"/>
    </row>
    <row r="20" spans="1:32" ht="15.75" x14ac:dyDescent="0.25">
      <c r="A20" s="62" t="s">
        <v>562</v>
      </c>
      <c r="B20" s="171">
        <v>0.69486159999999997</v>
      </c>
      <c r="C20" s="171"/>
      <c r="D20" s="171"/>
      <c r="E20" s="78"/>
      <c r="F20" s="171">
        <v>0.65623989999999999</v>
      </c>
      <c r="G20" s="171"/>
      <c r="H20" s="171"/>
      <c r="I20" s="78"/>
      <c r="J20" s="171">
        <v>0.707569</v>
      </c>
      <c r="K20" s="171"/>
      <c r="L20" s="171"/>
      <c r="M20" s="78"/>
      <c r="N20" s="171">
        <v>0.72139989999999998</v>
      </c>
      <c r="O20" s="171"/>
      <c r="P20" s="171"/>
      <c r="Q20" s="78"/>
      <c r="R20" s="171">
        <v>0.7181651</v>
      </c>
      <c r="S20" s="171"/>
      <c r="T20" s="171"/>
      <c r="U20" s="78"/>
      <c r="V20" s="171">
        <v>0.72033570000000002</v>
      </c>
      <c r="W20" s="171"/>
      <c r="X20" s="171"/>
      <c r="Y20" s="78"/>
      <c r="Z20" s="171">
        <v>0.72766549999999997</v>
      </c>
      <c r="AA20" s="171"/>
      <c r="AB20" s="171"/>
      <c r="AC20" s="78"/>
      <c r="AD20" s="171">
        <v>0.72834829999999995</v>
      </c>
      <c r="AE20" s="171"/>
      <c r="AF20" s="171"/>
    </row>
    <row r="21" spans="1:32" x14ac:dyDescent="0.25">
      <c r="A21" s="1" t="s">
        <v>728</v>
      </c>
      <c r="B21" s="157">
        <v>8150.2</v>
      </c>
      <c r="C21" s="157"/>
      <c r="D21" s="157"/>
      <c r="E21" s="65"/>
      <c r="F21" s="157">
        <v>9181.7999999999993</v>
      </c>
      <c r="G21" s="157"/>
      <c r="H21" s="157"/>
      <c r="I21" s="65"/>
      <c r="J21" s="157">
        <v>7810.8</v>
      </c>
      <c r="K21" s="157"/>
      <c r="L21" s="157"/>
      <c r="M21" s="65"/>
      <c r="N21" s="157">
        <v>7441.4</v>
      </c>
      <c r="O21" s="157"/>
      <c r="P21" s="157"/>
      <c r="Q21" s="65"/>
      <c r="R21" s="157">
        <v>7527.8</v>
      </c>
      <c r="S21" s="157"/>
      <c r="T21" s="157"/>
      <c r="U21" s="65"/>
      <c r="V21" s="157">
        <v>7469.8</v>
      </c>
      <c r="W21" s="157"/>
      <c r="X21" s="157"/>
      <c r="Y21" s="65"/>
      <c r="Z21" s="157">
        <v>7274.1</v>
      </c>
      <c r="AA21" s="157"/>
      <c r="AB21" s="157"/>
      <c r="AC21" s="65"/>
      <c r="AD21" s="157">
        <v>7255.8</v>
      </c>
      <c r="AE21" s="157"/>
      <c r="AF21" s="157"/>
    </row>
    <row r="22" spans="1:32" x14ac:dyDescent="0.25">
      <c r="A22" s="66" t="s">
        <v>805</v>
      </c>
      <c r="B22" s="170">
        <v>34.700000000000003</v>
      </c>
      <c r="C22" s="170"/>
      <c r="D22" s="170"/>
      <c r="E22" s="86"/>
      <c r="F22" s="170">
        <v>41.6</v>
      </c>
      <c r="G22" s="170"/>
      <c r="H22" s="170"/>
      <c r="I22" s="86"/>
      <c r="J22" s="170">
        <v>32.5</v>
      </c>
      <c r="K22" s="170"/>
      <c r="L22" s="170"/>
      <c r="M22" s="86"/>
      <c r="N22" s="170">
        <v>26.9</v>
      </c>
      <c r="O22" s="170"/>
      <c r="P22" s="170"/>
      <c r="Q22" s="86"/>
      <c r="R22" s="170">
        <v>28.9</v>
      </c>
      <c r="S22" s="170"/>
      <c r="T22" s="170"/>
      <c r="U22" s="86"/>
      <c r="V22" s="170">
        <v>28.1</v>
      </c>
      <c r="W22" s="170"/>
      <c r="X22" s="170"/>
      <c r="Y22" s="86"/>
      <c r="Z22" s="170">
        <v>24.8</v>
      </c>
      <c r="AA22" s="170"/>
      <c r="AB22" s="170"/>
      <c r="AC22" s="86"/>
      <c r="AD22" s="170">
        <v>24.8</v>
      </c>
      <c r="AE22" s="170"/>
      <c r="AF22" s="170"/>
    </row>
    <row r="23" spans="1:32" x14ac:dyDescent="0.25">
      <c r="A23" s="176" t="s">
        <v>923</v>
      </c>
      <c r="B23" s="176"/>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6"/>
      <c r="AE23" s="176"/>
      <c r="AF23" s="176"/>
    </row>
    <row r="24" spans="1:32" x14ac:dyDescent="0.25">
      <c r="A24" s="177" t="s">
        <v>976</v>
      </c>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c r="AC24" s="177"/>
      <c r="AD24" s="177"/>
      <c r="AE24" s="177"/>
      <c r="AF24" s="177"/>
    </row>
    <row r="25" spans="1:32" x14ac:dyDescent="0.25">
      <c r="A25" s="177" t="s">
        <v>918</v>
      </c>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row>
    <row r="27" spans="1:32" x14ac:dyDescent="0.25">
      <c r="A27" t="s">
        <v>897</v>
      </c>
    </row>
  </sheetData>
  <mergeCells count="59">
    <mergeCell ref="Z1:AC1"/>
    <mergeCell ref="AD1:AF1"/>
    <mergeCell ref="B17:D17"/>
    <mergeCell ref="F17:H17"/>
    <mergeCell ref="J17:L17"/>
    <mergeCell ref="N17:P17"/>
    <mergeCell ref="R17:T17"/>
    <mergeCell ref="V17:X17"/>
    <mergeCell ref="Z17:AB17"/>
    <mergeCell ref="AD17:AF17"/>
    <mergeCell ref="B1:E1"/>
    <mergeCell ref="F1:I1"/>
    <mergeCell ref="J1:M1"/>
    <mergeCell ref="N1:Q1"/>
    <mergeCell ref="R1:U1"/>
    <mergeCell ref="V1:Y1"/>
    <mergeCell ref="Z18:AB18"/>
    <mergeCell ref="AD18:AF18"/>
    <mergeCell ref="B19:D19"/>
    <mergeCell ref="F19:H19"/>
    <mergeCell ref="J19:L19"/>
    <mergeCell ref="N19:P19"/>
    <mergeCell ref="R19:T19"/>
    <mergeCell ref="V19:X19"/>
    <mergeCell ref="Z19:AB19"/>
    <mergeCell ref="AD19:AF19"/>
    <mergeCell ref="B18:D18"/>
    <mergeCell ref="F18:H18"/>
    <mergeCell ref="J18:L18"/>
    <mergeCell ref="N18:P18"/>
    <mergeCell ref="R18:T18"/>
    <mergeCell ref="V18:X18"/>
    <mergeCell ref="Z20:AB20"/>
    <mergeCell ref="AD20:AF20"/>
    <mergeCell ref="B21:D21"/>
    <mergeCell ref="F21:H21"/>
    <mergeCell ref="J21:L21"/>
    <mergeCell ref="N21:P21"/>
    <mergeCell ref="R21:T21"/>
    <mergeCell ref="V21:X21"/>
    <mergeCell ref="Z21:AB21"/>
    <mergeCell ref="AD21:AF21"/>
    <mergeCell ref="B20:D20"/>
    <mergeCell ref="F20:H20"/>
    <mergeCell ref="J20:L20"/>
    <mergeCell ref="N20:P20"/>
    <mergeCell ref="R20:T20"/>
    <mergeCell ref="V20:X20"/>
    <mergeCell ref="A23:AF23"/>
    <mergeCell ref="A24:AF24"/>
    <mergeCell ref="A25:AF25"/>
    <mergeCell ref="Z22:AB22"/>
    <mergeCell ref="AD22:AF22"/>
    <mergeCell ref="B22:D22"/>
    <mergeCell ref="F22:H22"/>
    <mergeCell ref="J22:L22"/>
    <mergeCell ref="N22:P22"/>
    <mergeCell ref="R22:T22"/>
    <mergeCell ref="V22:X22"/>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AB28"/>
  <sheetViews>
    <sheetView workbookViewId="0">
      <selection activeCell="Z26" sqref="Z26:AB26"/>
    </sheetView>
  </sheetViews>
  <sheetFormatPr defaultRowHeight="15" x14ac:dyDescent="0.25"/>
  <cols>
    <col min="1" max="1" width="20.28515625" bestFit="1" customWidth="1"/>
    <col min="2" max="2" width="6.42578125" bestFit="1" customWidth="1"/>
    <col min="3" max="3" width="5" style="19" customWidth="1"/>
    <col min="4" max="4" width="3.7109375" customWidth="1"/>
    <col min="5" max="5" width="1.7109375" customWidth="1"/>
    <col min="6" max="6" width="6.42578125" bestFit="1" customWidth="1"/>
    <col min="7" max="7" width="5" style="19" customWidth="1"/>
    <col min="8" max="8" width="3.7109375" customWidth="1"/>
    <col min="9" max="9" width="1.7109375" customWidth="1"/>
    <col min="10" max="10" width="6.42578125" bestFit="1" customWidth="1"/>
    <col min="11" max="11" width="5" style="19" customWidth="1"/>
    <col min="12" max="12" width="3.7109375" customWidth="1"/>
    <col min="13" max="13" width="1.7109375" customWidth="1"/>
    <col min="14" max="14" width="6" bestFit="1" customWidth="1"/>
    <col min="15" max="15" width="5" style="19" customWidth="1"/>
    <col min="16" max="16" width="3.7109375" customWidth="1"/>
    <col min="17" max="17" width="1.7109375" customWidth="1"/>
    <col min="18" max="18" width="6" bestFit="1" customWidth="1"/>
    <col min="19" max="19" width="5" style="19" customWidth="1"/>
    <col min="20" max="20" width="3.7109375" customWidth="1"/>
    <col min="21" max="21" width="1.7109375" customWidth="1"/>
    <col min="22" max="22" width="6" bestFit="1" customWidth="1"/>
    <col min="23" max="23" width="5" style="19" customWidth="1"/>
    <col min="24" max="24" width="3.7109375" customWidth="1"/>
    <col min="25" max="25" width="1.7109375" customWidth="1"/>
    <col min="26" max="26" width="6" bestFit="1" customWidth="1"/>
    <col min="27" max="27" width="5" style="19" customWidth="1"/>
    <col min="28" max="28" width="3.7109375" customWidth="1"/>
  </cols>
  <sheetData>
    <row r="1" spans="1:28" x14ac:dyDescent="0.25">
      <c r="A1" s="84"/>
      <c r="B1" s="168" t="s">
        <v>891</v>
      </c>
      <c r="C1" s="168"/>
      <c r="D1" s="168"/>
      <c r="E1" s="168"/>
      <c r="F1" s="168" t="s">
        <v>885</v>
      </c>
      <c r="G1" s="168"/>
      <c r="H1" s="168"/>
      <c r="I1" s="168"/>
      <c r="J1" s="168" t="s">
        <v>886</v>
      </c>
      <c r="K1" s="168"/>
      <c r="L1" s="168"/>
      <c r="M1" s="168"/>
      <c r="N1" s="168" t="s">
        <v>887</v>
      </c>
      <c r="O1" s="168"/>
      <c r="P1" s="168"/>
      <c r="Q1" s="168"/>
      <c r="R1" s="168" t="s">
        <v>888</v>
      </c>
      <c r="S1" s="168"/>
      <c r="T1" s="168"/>
      <c r="U1" s="168"/>
      <c r="V1" s="168" t="s">
        <v>889</v>
      </c>
      <c r="W1" s="168"/>
      <c r="X1" s="168"/>
      <c r="Z1" s="168" t="s">
        <v>890</v>
      </c>
      <c r="AA1" s="168"/>
      <c r="AB1" s="168"/>
    </row>
    <row r="2" spans="1:28" x14ac:dyDescent="0.25">
      <c r="A2" s="59" t="s">
        <v>560</v>
      </c>
      <c r="B2" s="60" t="s">
        <v>507</v>
      </c>
      <c r="C2" s="91" t="s">
        <v>820</v>
      </c>
      <c r="D2" s="61" t="s">
        <v>561</v>
      </c>
      <c r="E2" s="59"/>
      <c r="F2" s="60" t="s">
        <v>507</v>
      </c>
      <c r="G2" s="91" t="s">
        <v>820</v>
      </c>
      <c r="H2" s="61" t="s">
        <v>561</v>
      </c>
      <c r="I2" s="59"/>
      <c r="J2" s="60" t="s">
        <v>507</v>
      </c>
      <c r="K2" s="91" t="s">
        <v>820</v>
      </c>
      <c r="L2" s="61" t="s">
        <v>561</v>
      </c>
      <c r="M2" s="59"/>
      <c r="N2" s="60" t="s">
        <v>507</v>
      </c>
      <c r="O2" s="91" t="s">
        <v>820</v>
      </c>
      <c r="P2" s="61" t="s">
        <v>561</v>
      </c>
      <c r="Q2" s="59"/>
      <c r="R2" s="60" t="s">
        <v>507</v>
      </c>
      <c r="S2" s="91" t="s">
        <v>820</v>
      </c>
      <c r="T2" s="61" t="s">
        <v>561</v>
      </c>
      <c r="U2" s="59"/>
      <c r="V2" s="60" t="s">
        <v>507</v>
      </c>
      <c r="W2" s="91" t="s">
        <v>820</v>
      </c>
      <c r="X2" s="61" t="s">
        <v>561</v>
      </c>
      <c r="Y2" s="59"/>
      <c r="Z2" s="60" t="s">
        <v>507</v>
      </c>
      <c r="AA2" s="91" t="s">
        <v>820</v>
      </c>
      <c r="AB2" s="61" t="s">
        <v>561</v>
      </c>
    </row>
    <row r="3" spans="1:28" x14ac:dyDescent="0.25">
      <c r="A3" s="62" t="s">
        <v>916</v>
      </c>
      <c r="B3" s="87">
        <v>0.91566000000000003</v>
      </c>
      <c r="C3" s="92">
        <v>16.61</v>
      </c>
      <c r="D3" s="63" t="s">
        <v>731</v>
      </c>
      <c r="E3" s="63"/>
      <c r="F3" s="87">
        <v>0.91261000000000003</v>
      </c>
      <c r="G3" s="92">
        <v>16.579999999999998</v>
      </c>
      <c r="H3" t="s">
        <v>731</v>
      </c>
      <c r="I3" s="63"/>
      <c r="J3" s="87">
        <v>0.91234000000000004</v>
      </c>
      <c r="K3" s="92">
        <v>16.59</v>
      </c>
      <c r="L3" s="63" t="s">
        <v>731</v>
      </c>
      <c r="M3" s="63"/>
      <c r="N3" s="88">
        <v>0.87805</v>
      </c>
      <c r="O3" s="92">
        <v>15.69</v>
      </c>
      <c r="P3" s="63" t="s">
        <v>731</v>
      </c>
      <c r="Q3" s="63"/>
      <c r="R3" s="88">
        <v>0.92466000000000004</v>
      </c>
      <c r="S3" s="92">
        <v>16.12</v>
      </c>
      <c r="T3" s="63" t="s">
        <v>731</v>
      </c>
      <c r="U3" s="63"/>
      <c r="V3" s="88">
        <v>0.93240999999999996</v>
      </c>
      <c r="W3" s="92">
        <v>16.170000000000002</v>
      </c>
      <c r="X3" s="63" t="s">
        <v>731</v>
      </c>
      <c r="Y3" s="63"/>
      <c r="Z3" s="88">
        <v>0.93649000000000004</v>
      </c>
      <c r="AA3" s="92">
        <v>16.14</v>
      </c>
      <c r="AB3" s="63" t="s">
        <v>731</v>
      </c>
    </row>
    <row r="4" spans="1:28" x14ac:dyDescent="0.25">
      <c r="A4" s="62" t="s">
        <v>813</v>
      </c>
      <c r="B4" s="87">
        <v>-0.13200999999999999</v>
      </c>
      <c r="C4" s="92">
        <v>-29.49</v>
      </c>
      <c r="D4" s="63" t="s">
        <v>731</v>
      </c>
      <c r="E4" s="63"/>
      <c r="F4" s="87">
        <v>-0.13120999999999999</v>
      </c>
      <c r="G4" s="92">
        <v>-29.56</v>
      </c>
      <c r="H4" t="s">
        <v>731</v>
      </c>
      <c r="I4" s="63"/>
      <c r="J4" s="87">
        <v>-0.13150999999999999</v>
      </c>
      <c r="K4" s="93">
        <v>-29.5</v>
      </c>
      <c r="L4" s="63" t="s">
        <v>731</v>
      </c>
      <c r="M4" s="63"/>
      <c r="N4" s="88">
        <v>-0.13261999999999999</v>
      </c>
      <c r="O4" s="92">
        <v>-29.63</v>
      </c>
      <c r="P4" s="63" t="s">
        <v>731</v>
      </c>
      <c r="Q4" s="63"/>
      <c r="R4" s="88">
        <v>-0.13522999999999999</v>
      </c>
      <c r="S4" s="92">
        <v>-29.41</v>
      </c>
      <c r="T4" s="63" t="s">
        <v>731</v>
      </c>
      <c r="U4" s="63"/>
      <c r="V4" s="88">
        <v>-0.13605999999999999</v>
      </c>
      <c r="W4" s="92">
        <v>-29.41</v>
      </c>
      <c r="X4" s="63" t="s">
        <v>731</v>
      </c>
      <c r="Y4" s="63"/>
      <c r="Z4" s="88">
        <v>-0.13727</v>
      </c>
      <c r="AA4" s="92">
        <v>-29.32</v>
      </c>
      <c r="AB4" s="63" t="s">
        <v>731</v>
      </c>
    </row>
    <row r="5" spans="1:28" x14ac:dyDescent="0.25">
      <c r="A5" s="62" t="s">
        <v>814</v>
      </c>
      <c r="B5" s="87">
        <v>-0.15384</v>
      </c>
      <c r="C5" s="92">
        <v>-6.71</v>
      </c>
      <c r="D5" s="63" t="s">
        <v>731</v>
      </c>
      <c r="E5" s="63"/>
      <c r="F5" s="87">
        <v>-0.15515999999999999</v>
      </c>
      <c r="G5" s="92">
        <v>-6.76</v>
      </c>
      <c r="H5" t="s">
        <v>731</v>
      </c>
      <c r="I5" s="63"/>
      <c r="J5" s="87">
        <v>-0.15465000000000001</v>
      </c>
      <c r="K5" s="92">
        <v>-6.76</v>
      </c>
      <c r="L5" s="63" t="s">
        <v>731</v>
      </c>
      <c r="M5" s="63"/>
      <c r="N5" s="88">
        <v>-0.15867999999999999</v>
      </c>
      <c r="O5" s="92">
        <v>-6.75</v>
      </c>
      <c r="P5" s="63" t="s">
        <v>731</v>
      </c>
      <c r="Q5" s="63"/>
      <c r="R5" s="88">
        <v>-0.15781999999999999</v>
      </c>
      <c r="S5" s="92">
        <v>-6.55</v>
      </c>
      <c r="T5" s="63" t="s">
        <v>731</v>
      </c>
      <c r="U5" s="63"/>
      <c r="V5" s="88">
        <v>-0.15842999999999999</v>
      </c>
      <c r="W5" s="92">
        <v>-6.58</v>
      </c>
      <c r="X5" s="63" t="s">
        <v>731</v>
      </c>
      <c r="Y5" s="63"/>
      <c r="Z5" s="88">
        <v>-0.15564</v>
      </c>
      <c r="AA5" s="92">
        <v>-6.5</v>
      </c>
      <c r="AB5" s="63" t="s">
        <v>731</v>
      </c>
    </row>
    <row r="6" spans="1:28" x14ac:dyDescent="0.25">
      <c r="A6" s="62" t="s">
        <v>815</v>
      </c>
      <c r="B6" s="87">
        <v>-5.5019999999999999E-2</v>
      </c>
      <c r="C6" s="92">
        <v>-14.29</v>
      </c>
      <c r="D6" s="63" t="s">
        <v>731</v>
      </c>
      <c r="E6" s="63"/>
      <c r="F6" s="87">
        <v>-5.6009999999999997E-2</v>
      </c>
      <c r="G6" s="92">
        <v>-14.48</v>
      </c>
      <c r="H6" t="s">
        <v>731</v>
      </c>
      <c r="I6" s="63"/>
      <c r="J6" s="87">
        <v>-5.5710000000000003E-2</v>
      </c>
      <c r="K6" s="92">
        <v>-14.41</v>
      </c>
      <c r="L6" s="63" t="s">
        <v>731</v>
      </c>
      <c r="M6" s="63"/>
      <c r="N6" s="88">
        <v>-5.6939999999999998E-2</v>
      </c>
      <c r="O6" s="92">
        <v>-14.5</v>
      </c>
      <c r="P6" s="63" t="s">
        <v>731</v>
      </c>
      <c r="Q6" s="63"/>
      <c r="R6" s="88">
        <v>-5.475E-2</v>
      </c>
      <c r="S6" s="92">
        <v>-13.79</v>
      </c>
      <c r="T6" s="63" t="s">
        <v>731</v>
      </c>
      <c r="U6" s="63"/>
      <c r="V6" s="88">
        <v>-5.3469999999999997E-2</v>
      </c>
      <c r="W6" s="92">
        <v>-13.45</v>
      </c>
      <c r="X6" s="63" t="s">
        <v>731</v>
      </c>
      <c r="Y6" s="63"/>
      <c r="Z6" s="88">
        <v>-5.2740000000000002E-2</v>
      </c>
      <c r="AA6" s="92">
        <v>-13.11</v>
      </c>
      <c r="AB6" s="63" t="s">
        <v>731</v>
      </c>
    </row>
    <row r="7" spans="1:28" x14ac:dyDescent="0.25">
      <c r="A7" s="62" t="s">
        <v>816</v>
      </c>
      <c r="B7" s="87">
        <v>-0.19453999999999999</v>
      </c>
      <c r="C7" s="92">
        <v>-27.57</v>
      </c>
      <c r="D7" s="63" t="s">
        <v>731</v>
      </c>
      <c r="E7" s="63"/>
      <c r="F7" s="87">
        <v>-0.19857</v>
      </c>
      <c r="G7" s="92">
        <v>-27.67</v>
      </c>
      <c r="H7" t="s">
        <v>731</v>
      </c>
      <c r="I7" s="63"/>
      <c r="J7" s="87">
        <v>-0.1966</v>
      </c>
      <c r="K7" s="92">
        <v>-27.57</v>
      </c>
      <c r="L7" s="63" t="s">
        <v>731</v>
      </c>
      <c r="M7" s="63"/>
      <c r="N7" s="88">
        <v>-0.19908999999999999</v>
      </c>
      <c r="O7" s="92">
        <v>-27.93</v>
      </c>
      <c r="P7" s="63" t="s">
        <v>731</v>
      </c>
      <c r="Q7" s="63"/>
      <c r="R7" s="88">
        <v>-0.19222</v>
      </c>
      <c r="S7" s="92">
        <v>-26.96</v>
      </c>
      <c r="T7" s="63" t="s">
        <v>731</v>
      </c>
      <c r="U7" s="63"/>
      <c r="V7" s="88">
        <v>-0.19037999999999999</v>
      </c>
      <c r="W7" s="92">
        <v>-26.69</v>
      </c>
      <c r="X7" s="63" t="s">
        <v>731</v>
      </c>
      <c r="Y7" s="63"/>
      <c r="Z7" s="88">
        <v>-0.18915999999999999</v>
      </c>
      <c r="AA7" s="92">
        <v>-26.56</v>
      </c>
      <c r="AB7" s="63" t="s">
        <v>731</v>
      </c>
    </row>
    <row r="8" spans="1:28" x14ac:dyDescent="0.25">
      <c r="A8" s="62" t="s">
        <v>884</v>
      </c>
      <c r="B8" s="87">
        <v>-0.99785999999999997</v>
      </c>
      <c r="C8" s="92">
        <v>-14.06</v>
      </c>
      <c r="D8" s="63" t="s">
        <v>731</v>
      </c>
      <c r="E8" s="63"/>
      <c r="F8" s="87">
        <v>-1.0202199999999999</v>
      </c>
      <c r="G8" s="92">
        <v>-14.45</v>
      </c>
      <c r="H8" t="s">
        <v>731</v>
      </c>
      <c r="I8" s="63"/>
      <c r="J8" s="87">
        <v>-1.0450699999999999</v>
      </c>
      <c r="K8" s="92">
        <v>-14.21</v>
      </c>
      <c r="L8" s="63" t="s">
        <v>731</v>
      </c>
      <c r="M8" s="63"/>
      <c r="N8" s="88">
        <v>-0.60538000000000003</v>
      </c>
      <c r="O8" s="92">
        <v>-7.89</v>
      </c>
      <c r="P8" s="63" t="s">
        <v>731</v>
      </c>
      <c r="Q8" s="63"/>
      <c r="R8" s="88">
        <v>-0.63085000000000002</v>
      </c>
      <c r="S8" s="92">
        <v>-8.08</v>
      </c>
      <c r="T8" s="63" t="s">
        <v>731</v>
      </c>
      <c r="U8" s="63"/>
      <c r="V8" s="88">
        <v>-0.63109000000000004</v>
      </c>
      <c r="W8" s="92">
        <v>-8.08</v>
      </c>
      <c r="X8" s="63" t="s">
        <v>731</v>
      </c>
      <c r="Y8" s="63"/>
      <c r="Z8" s="88">
        <v>-0.57767000000000002</v>
      </c>
      <c r="AA8" s="92">
        <v>-7.38</v>
      </c>
      <c r="AB8" s="63" t="s">
        <v>731</v>
      </c>
    </row>
    <row r="9" spans="1:28" x14ac:dyDescent="0.25">
      <c r="A9" s="62" t="s">
        <v>822</v>
      </c>
      <c r="B9" s="87">
        <v>1.2222500000000001</v>
      </c>
      <c r="C9" s="92">
        <v>22.19</v>
      </c>
      <c r="D9" s="63" t="s">
        <v>731</v>
      </c>
      <c r="E9" s="63"/>
      <c r="F9" s="87">
        <v>1.44218</v>
      </c>
      <c r="G9" s="92">
        <v>19.09</v>
      </c>
      <c r="H9" t="s">
        <v>731</v>
      </c>
      <c r="I9" s="63"/>
      <c r="J9" s="87">
        <v>1.31619</v>
      </c>
      <c r="K9" s="92">
        <v>19.309999999999999</v>
      </c>
      <c r="L9" s="63" t="s">
        <v>731</v>
      </c>
      <c r="M9" s="63"/>
      <c r="N9" s="88">
        <v>1.2252000000000001</v>
      </c>
      <c r="O9" s="92">
        <v>22.15</v>
      </c>
      <c r="P9" s="63" t="s">
        <v>731</v>
      </c>
      <c r="Q9" s="63"/>
      <c r="R9" s="88">
        <v>1.03782</v>
      </c>
      <c r="S9" s="92">
        <v>17.600000000000001</v>
      </c>
      <c r="T9" s="63" t="s">
        <v>731</v>
      </c>
      <c r="U9" s="63"/>
      <c r="V9" s="88">
        <v>1.0126599999999999</v>
      </c>
      <c r="W9" s="92">
        <v>17.100000000000001</v>
      </c>
      <c r="X9" s="63" t="s">
        <v>731</v>
      </c>
      <c r="Y9" s="63"/>
      <c r="Z9" s="88">
        <v>0.99104999999999999</v>
      </c>
      <c r="AA9" s="92">
        <v>16.62</v>
      </c>
      <c r="AB9" s="63" t="s">
        <v>731</v>
      </c>
    </row>
    <row r="10" spans="1:28" x14ac:dyDescent="0.25">
      <c r="A10" s="62" t="s">
        <v>798</v>
      </c>
      <c r="B10" s="87">
        <v>0.77019000000000004</v>
      </c>
      <c r="C10" s="92">
        <v>5.55</v>
      </c>
      <c r="D10" s="63" t="s">
        <v>731</v>
      </c>
      <c r="E10" s="63"/>
      <c r="F10" s="63">
        <v>0.67957999999999996</v>
      </c>
      <c r="G10" s="92">
        <v>4.83</v>
      </c>
      <c r="H10" t="s">
        <v>731</v>
      </c>
      <c r="I10" s="63"/>
      <c r="J10" s="87">
        <v>0.72948000000000002</v>
      </c>
      <c r="K10" s="92">
        <v>5.22</v>
      </c>
      <c r="L10" s="63" t="s">
        <v>731</v>
      </c>
      <c r="M10" s="63"/>
      <c r="N10" s="88">
        <v>0.85982999999999998</v>
      </c>
      <c r="O10" s="92">
        <v>6.17</v>
      </c>
      <c r="P10" s="63" t="s">
        <v>731</v>
      </c>
      <c r="Q10" s="63"/>
      <c r="R10" s="88">
        <v>0.94664000000000004</v>
      </c>
      <c r="S10" s="92">
        <v>6.75</v>
      </c>
      <c r="T10" s="63" t="s">
        <v>731</v>
      </c>
      <c r="U10" s="63"/>
      <c r="V10" s="88">
        <v>0.98629999999999995</v>
      </c>
      <c r="W10" s="92">
        <v>7.04</v>
      </c>
      <c r="X10" s="63" t="s">
        <v>731</v>
      </c>
      <c r="Y10" s="63"/>
      <c r="Z10" s="88">
        <v>1.0077700000000001</v>
      </c>
      <c r="AA10" s="92">
        <v>7.21</v>
      </c>
      <c r="AB10" s="63" t="s">
        <v>731</v>
      </c>
    </row>
    <row r="11" spans="1:28" x14ac:dyDescent="0.25">
      <c r="A11" s="62" t="s">
        <v>823</v>
      </c>
      <c r="B11" s="87">
        <v>4.7499999999999999E-3</v>
      </c>
      <c r="C11" s="92">
        <v>13.37</v>
      </c>
      <c r="D11" s="63" t="s">
        <v>731</v>
      </c>
      <c r="E11" s="63"/>
      <c r="F11" s="63">
        <v>4.6800000000000001E-3</v>
      </c>
      <c r="G11" s="92">
        <v>13.15</v>
      </c>
      <c r="H11" t="s">
        <v>731</v>
      </c>
      <c r="I11" s="63"/>
      <c r="J11" s="87">
        <v>4.7299999999999998E-3</v>
      </c>
      <c r="K11" s="92">
        <v>13.3</v>
      </c>
      <c r="L11" s="63" t="s">
        <v>731</v>
      </c>
      <c r="M11" s="63"/>
      <c r="N11" s="88">
        <v>4.7000000000000002E-3</v>
      </c>
      <c r="O11" s="92">
        <v>13.36</v>
      </c>
      <c r="P11" s="63" t="s">
        <v>731</v>
      </c>
      <c r="Q11" s="63"/>
      <c r="R11" s="88">
        <v>3.7699999999999999E-3</v>
      </c>
      <c r="S11" s="92">
        <v>10.25</v>
      </c>
      <c r="T11" s="63" t="s">
        <v>731</v>
      </c>
      <c r="U11" s="63"/>
      <c r="V11" s="88">
        <v>3.7000000000000002E-3</v>
      </c>
      <c r="W11" s="92">
        <v>10.039999999999999</v>
      </c>
      <c r="X11" s="63" t="s">
        <v>731</v>
      </c>
      <c r="Y11" s="63"/>
      <c r="Z11" s="88">
        <v>3.7100000000000002E-3</v>
      </c>
      <c r="AA11" s="92">
        <v>9.9499999999999993</v>
      </c>
      <c r="AB11" s="63" t="s">
        <v>731</v>
      </c>
    </row>
    <row r="12" spans="1:28" x14ac:dyDescent="0.25">
      <c r="A12" s="62" t="s">
        <v>799</v>
      </c>
      <c r="B12" s="87">
        <v>0.52585000000000004</v>
      </c>
      <c r="C12" s="92">
        <v>5.0199999999999996</v>
      </c>
      <c r="D12" s="63" t="s">
        <v>731</v>
      </c>
      <c r="E12" s="63"/>
      <c r="F12" s="63">
        <v>0.50621000000000005</v>
      </c>
      <c r="G12" s="92">
        <v>4.8</v>
      </c>
      <c r="H12" t="s">
        <v>731</v>
      </c>
      <c r="I12" s="63"/>
      <c r="J12" s="87">
        <v>0.50382000000000005</v>
      </c>
      <c r="K12" s="92">
        <v>4.79</v>
      </c>
      <c r="L12" s="63" t="s">
        <v>731</v>
      </c>
      <c r="M12" s="63"/>
      <c r="N12" s="88">
        <v>0.64412999999999998</v>
      </c>
      <c r="O12" s="92">
        <v>6.05</v>
      </c>
      <c r="P12" s="63" t="s">
        <v>731</v>
      </c>
      <c r="Q12" s="63"/>
      <c r="R12" s="88">
        <v>0.55034000000000005</v>
      </c>
      <c r="S12" s="92">
        <v>5.24</v>
      </c>
      <c r="T12" s="63" t="s">
        <v>731</v>
      </c>
      <c r="U12" s="63"/>
      <c r="V12" s="88">
        <v>0.51332</v>
      </c>
      <c r="W12" s="92">
        <v>4.93</v>
      </c>
      <c r="X12" s="63" t="s">
        <v>731</v>
      </c>
      <c r="Y12" s="63"/>
      <c r="Z12" s="88">
        <v>0.57879000000000003</v>
      </c>
      <c r="AA12" s="92">
        <v>5.48</v>
      </c>
      <c r="AB12" s="63" t="s">
        <v>731</v>
      </c>
    </row>
    <row r="13" spans="1:28" x14ac:dyDescent="0.25">
      <c r="A13" s="62" t="s">
        <v>800</v>
      </c>
      <c r="B13" s="87">
        <v>0.91701999999999995</v>
      </c>
      <c r="C13" s="92">
        <v>9.7899999999999991</v>
      </c>
      <c r="D13" s="63" t="s">
        <v>731</v>
      </c>
      <c r="E13" s="63"/>
      <c r="F13" s="63">
        <v>0.94603000000000004</v>
      </c>
      <c r="G13" s="92">
        <v>10.06</v>
      </c>
      <c r="H13" t="s">
        <v>731</v>
      </c>
      <c r="I13" s="63"/>
      <c r="J13" s="87">
        <v>0.89983999999999997</v>
      </c>
      <c r="K13" s="92">
        <v>9.59</v>
      </c>
      <c r="L13" s="63" t="s">
        <v>731</v>
      </c>
      <c r="M13" s="63"/>
      <c r="N13" s="88">
        <v>1.0379700000000001</v>
      </c>
      <c r="O13" s="92">
        <v>10.24</v>
      </c>
      <c r="P13" s="63" t="s">
        <v>731</v>
      </c>
      <c r="Q13" s="63"/>
      <c r="R13" s="88">
        <v>1.0021199999999999</v>
      </c>
      <c r="S13" s="92">
        <v>9.84</v>
      </c>
      <c r="T13" s="63" t="s">
        <v>731</v>
      </c>
      <c r="U13" s="63"/>
      <c r="V13" s="88">
        <v>0.93039000000000005</v>
      </c>
      <c r="W13" s="92">
        <v>9.14</v>
      </c>
      <c r="X13" s="63" t="s">
        <v>731</v>
      </c>
      <c r="Y13" s="63"/>
      <c r="Z13" s="88">
        <v>0.90188000000000001</v>
      </c>
      <c r="AA13" s="92">
        <v>8.8000000000000007</v>
      </c>
      <c r="AB13" s="63" t="s">
        <v>731</v>
      </c>
    </row>
    <row r="14" spans="1:28" x14ac:dyDescent="0.25">
      <c r="A14" s="62" t="s">
        <v>801</v>
      </c>
      <c r="B14" s="87"/>
      <c r="C14" s="92"/>
      <c r="D14" s="63"/>
      <c r="E14" s="63"/>
      <c r="F14" s="63">
        <v>-0.37861</v>
      </c>
      <c r="G14" s="92">
        <v>-4.3600000000000003</v>
      </c>
      <c r="H14" t="s">
        <v>731</v>
      </c>
      <c r="I14" s="63"/>
      <c r="K14" s="92"/>
      <c r="L14" s="63"/>
      <c r="M14" s="63"/>
      <c r="N14" s="88"/>
      <c r="O14" s="92"/>
      <c r="P14" s="63"/>
      <c r="Q14" s="63"/>
      <c r="R14" s="88"/>
      <c r="S14" s="92"/>
      <c r="T14" s="63"/>
      <c r="U14" s="63"/>
      <c r="V14" s="63"/>
      <c r="W14" s="92"/>
      <c r="X14" s="63"/>
      <c r="Y14" s="63"/>
      <c r="Z14" s="63"/>
      <c r="AA14" s="92"/>
      <c r="AB14" s="63"/>
    </row>
    <row r="15" spans="1:28" x14ac:dyDescent="0.25">
      <c r="A15" s="62" t="s">
        <v>843</v>
      </c>
      <c r="B15" s="87"/>
      <c r="C15" s="92"/>
      <c r="D15" s="63"/>
      <c r="E15" s="63"/>
      <c r="F15" s="63"/>
      <c r="G15" s="92"/>
      <c r="H15" s="63"/>
      <c r="I15" s="63"/>
      <c r="J15" s="88">
        <v>-0.19203999999999999</v>
      </c>
      <c r="K15" s="92">
        <v>-2.39</v>
      </c>
      <c r="L15" s="63" t="s">
        <v>732</v>
      </c>
      <c r="M15" s="63"/>
      <c r="N15" s="88"/>
      <c r="O15" s="92"/>
      <c r="P15" s="63"/>
      <c r="Q15" s="63"/>
      <c r="R15" s="88"/>
      <c r="S15" s="92"/>
      <c r="T15" s="63"/>
      <c r="U15" s="63"/>
      <c r="V15" s="63"/>
      <c r="W15" s="92"/>
      <c r="X15" s="63"/>
      <c r="Y15" s="63"/>
      <c r="Z15" s="63"/>
      <c r="AA15" s="92"/>
      <c r="AB15" s="63"/>
    </row>
    <row r="16" spans="1:28" x14ac:dyDescent="0.25">
      <c r="A16" s="62" t="s">
        <v>842</v>
      </c>
      <c r="B16" s="87"/>
      <c r="C16" s="92"/>
      <c r="D16" s="63"/>
      <c r="E16" s="63"/>
      <c r="F16" s="63"/>
      <c r="G16" s="92"/>
      <c r="H16" s="63"/>
      <c r="I16" s="63"/>
      <c r="J16" s="88"/>
      <c r="K16" s="92"/>
      <c r="L16" s="63"/>
      <c r="M16" s="63"/>
      <c r="N16" s="88">
        <v>0.92339000000000004</v>
      </c>
      <c r="O16" s="92">
        <v>13.94</v>
      </c>
      <c r="P16" s="63" t="s">
        <v>731</v>
      </c>
      <c r="Q16" s="63"/>
      <c r="R16" s="88">
        <v>0.81849000000000005</v>
      </c>
      <c r="S16" s="92">
        <v>12.08</v>
      </c>
      <c r="T16" s="63" t="s">
        <v>731</v>
      </c>
      <c r="U16" s="63"/>
      <c r="V16" s="88">
        <v>0.82489000000000001</v>
      </c>
      <c r="W16" s="92">
        <v>12.09</v>
      </c>
      <c r="X16" s="63" t="s">
        <v>731</v>
      </c>
      <c r="Y16" s="63"/>
      <c r="Z16" s="88">
        <v>0.8639</v>
      </c>
      <c r="AA16" s="92">
        <v>12.58</v>
      </c>
      <c r="AB16" s="63" t="s">
        <v>731</v>
      </c>
    </row>
    <row r="17" spans="1:28" x14ac:dyDescent="0.25">
      <c r="A17" s="62" t="s">
        <v>844</v>
      </c>
      <c r="B17" s="87"/>
      <c r="C17" s="92"/>
      <c r="D17" s="63"/>
      <c r="E17" s="63"/>
      <c r="F17" s="63"/>
      <c r="G17" s="92"/>
      <c r="H17" s="63"/>
      <c r="I17" s="63"/>
      <c r="J17" s="88"/>
      <c r="K17" s="92"/>
      <c r="L17" s="63"/>
      <c r="M17" s="63"/>
      <c r="N17" s="88"/>
      <c r="O17" s="92"/>
      <c r="P17" s="63"/>
      <c r="Q17" s="63"/>
      <c r="R17" s="88">
        <v>0.55118999999999996</v>
      </c>
      <c r="S17" s="92">
        <v>9.01</v>
      </c>
      <c r="T17" s="63" t="s">
        <v>731</v>
      </c>
      <c r="U17" s="63"/>
      <c r="V17" s="88">
        <v>0.43434</v>
      </c>
      <c r="W17" s="92">
        <v>6.6</v>
      </c>
      <c r="X17" s="63" t="s">
        <v>731</v>
      </c>
      <c r="Y17" s="63"/>
      <c r="Z17" s="88">
        <v>0.27238000000000001</v>
      </c>
      <c r="AA17" s="92">
        <v>3.64</v>
      </c>
      <c r="AB17" s="63" t="s">
        <v>731</v>
      </c>
    </row>
    <row r="18" spans="1:28" x14ac:dyDescent="0.25">
      <c r="A18" s="62" t="s">
        <v>850</v>
      </c>
      <c r="B18" s="87"/>
      <c r="C18" s="92"/>
      <c r="D18" s="63"/>
      <c r="E18" s="63"/>
      <c r="F18" s="63"/>
      <c r="G18" s="92"/>
      <c r="H18" s="63"/>
      <c r="I18" s="63"/>
      <c r="J18" s="88"/>
      <c r="K18" s="92"/>
      <c r="L18" s="63"/>
      <c r="M18" s="63"/>
      <c r="N18" s="88"/>
      <c r="O18" s="92"/>
      <c r="P18" s="63"/>
      <c r="Q18" s="63"/>
      <c r="R18" s="88"/>
      <c r="S18" s="92"/>
      <c r="T18" s="63"/>
      <c r="U18" s="63"/>
      <c r="V18" s="88">
        <v>-5.1616600000000004</v>
      </c>
      <c r="W18" s="92">
        <v>-4.9800000000000004</v>
      </c>
      <c r="X18" s="63" t="s">
        <v>731</v>
      </c>
      <c r="Y18" s="63"/>
      <c r="Z18" s="88">
        <v>-4.4755900000000004</v>
      </c>
      <c r="AA18" s="92">
        <v>-4.29</v>
      </c>
      <c r="AB18" s="63" t="s">
        <v>731</v>
      </c>
    </row>
    <row r="19" spans="1:28" x14ac:dyDescent="0.25">
      <c r="A19" s="62" t="s">
        <v>845</v>
      </c>
      <c r="B19" s="87"/>
      <c r="C19" s="92"/>
      <c r="D19" s="63"/>
      <c r="E19" s="63"/>
      <c r="F19" s="63"/>
      <c r="G19" s="92"/>
      <c r="H19" s="63"/>
      <c r="I19" s="63"/>
      <c r="J19" s="88"/>
      <c r="K19" s="92"/>
      <c r="L19" s="63"/>
      <c r="M19" s="63"/>
      <c r="N19" s="88"/>
      <c r="O19" s="92"/>
      <c r="P19" s="63"/>
      <c r="Q19" s="63"/>
      <c r="R19" s="88"/>
      <c r="S19" s="92"/>
      <c r="T19" s="63"/>
      <c r="U19" s="63"/>
      <c r="V19" s="63"/>
      <c r="W19" s="92"/>
      <c r="X19" s="63"/>
      <c r="Y19" s="63"/>
      <c r="Z19" s="88">
        <v>-0.28199999999999997</v>
      </c>
      <c r="AA19" s="92">
        <v>-4.67</v>
      </c>
      <c r="AB19" s="63" t="s">
        <v>731</v>
      </c>
    </row>
    <row r="20" spans="1:28" x14ac:dyDescent="0.25">
      <c r="B20" s="87"/>
      <c r="C20" s="92"/>
      <c r="D20" s="63"/>
      <c r="E20" s="63"/>
      <c r="F20" s="63"/>
      <c r="G20" s="92"/>
      <c r="H20" s="63"/>
      <c r="I20" s="63"/>
      <c r="J20" s="88"/>
      <c r="K20" s="92"/>
      <c r="L20" s="63"/>
      <c r="M20" s="63"/>
      <c r="N20" s="88"/>
      <c r="O20" s="92"/>
      <c r="P20" s="63"/>
      <c r="Q20" s="63"/>
      <c r="R20" s="63"/>
      <c r="S20" s="92"/>
      <c r="T20" s="63"/>
      <c r="U20" s="63"/>
      <c r="V20" s="63"/>
      <c r="W20" s="92"/>
      <c r="X20" s="63"/>
      <c r="Y20" s="63"/>
      <c r="Z20" s="63"/>
      <c r="AA20" s="92"/>
      <c r="AB20" s="63"/>
    </row>
    <row r="21" spans="1:28" x14ac:dyDescent="0.25">
      <c r="A21" s="62" t="s">
        <v>802</v>
      </c>
      <c r="B21" s="157">
        <v>5680</v>
      </c>
      <c r="C21" s="157"/>
      <c r="D21" s="157"/>
      <c r="E21" s="85"/>
      <c r="F21" s="157">
        <v>5680</v>
      </c>
      <c r="G21" s="157"/>
      <c r="H21" s="157"/>
      <c r="I21" s="85"/>
      <c r="J21" s="157">
        <v>5680</v>
      </c>
      <c r="K21" s="157"/>
      <c r="L21" s="157"/>
      <c r="M21" s="85"/>
      <c r="N21" s="157">
        <v>5680</v>
      </c>
      <c r="O21" s="157"/>
      <c r="P21" s="157"/>
      <c r="Q21" s="85"/>
      <c r="R21" s="157">
        <v>5680</v>
      </c>
      <c r="S21" s="157"/>
      <c r="T21" s="157"/>
      <c r="U21" s="85"/>
      <c r="V21" s="157">
        <v>5680</v>
      </c>
      <c r="W21" s="157"/>
      <c r="X21" s="157"/>
      <c r="Y21" s="85"/>
      <c r="Z21" s="157">
        <v>5680</v>
      </c>
      <c r="AA21" s="157"/>
      <c r="AB21" s="157"/>
    </row>
    <row r="22" spans="1:28" ht="15.75" x14ac:dyDescent="0.25">
      <c r="A22" s="62" t="s">
        <v>926</v>
      </c>
      <c r="B22" s="157">
        <v>-13355</v>
      </c>
      <c r="C22" s="157"/>
      <c r="D22" s="157"/>
      <c r="E22" s="65"/>
      <c r="F22" s="157">
        <v>-13355</v>
      </c>
      <c r="G22" s="157"/>
      <c r="H22" s="157"/>
      <c r="I22" s="65"/>
      <c r="J22" s="157">
        <v>-13355</v>
      </c>
      <c r="K22" s="157"/>
      <c r="L22" s="157"/>
      <c r="M22" s="65"/>
      <c r="N22" s="157">
        <v>-13355</v>
      </c>
      <c r="O22" s="157"/>
      <c r="P22" s="157"/>
      <c r="Q22" s="65"/>
      <c r="R22" s="157">
        <v>-13355</v>
      </c>
      <c r="S22" s="157"/>
      <c r="T22" s="157"/>
      <c r="U22" s="65"/>
      <c r="V22" s="157">
        <v>-13355</v>
      </c>
      <c r="W22" s="157"/>
      <c r="X22" s="157"/>
      <c r="Y22" s="65"/>
      <c r="Z22" s="157">
        <v>-13355</v>
      </c>
      <c r="AA22" s="157"/>
      <c r="AB22" s="157"/>
    </row>
    <row r="23" spans="1:28" x14ac:dyDescent="0.25">
      <c r="A23" s="85" t="s">
        <v>804</v>
      </c>
      <c r="B23" s="157">
        <v>-3567.07863</v>
      </c>
      <c r="C23" s="157"/>
      <c r="D23" s="157"/>
      <c r="E23" s="65"/>
      <c r="F23" s="157">
        <v>-3557.50396</v>
      </c>
      <c r="G23" s="157"/>
      <c r="H23" s="157"/>
      <c r="I23" s="65"/>
      <c r="J23" s="157">
        <v>-3564.21369</v>
      </c>
      <c r="K23" s="157"/>
      <c r="L23" s="157"/>
      <c r="M23" s="65"/>
      <c r="N23" s="157">
        <v>-3467.55852</v>
      </c>
      <c r="O23" s="157"/>
      <c r="P23" s="157"/>
      <c r="Q23" s="65"/>
      <c r="R23" s="157">
        <v>-3426.5897300000001</v>
      </c>
      <c r="S23" s="157"/>
      <c r="T23" s="157"/>
      <c r="U23" s="65"/>
      <c r="V23" s="157">
        <v>-3413.64077</v>
      </c>
      <c r="W23" s="157"/>
      <c r="X23" s="157"/>
      <c r="Y23" s="65"/>
      <c r="Z23" s="157">
        <v>-3402.6098299999999</v>
      </c>
      <c r="AA23" s="157"/>
      <c r="AB23" s="157"/>
    </row>
    <row r="24" spans="1:28" ht="15.75" x14ac:dyDescent="0.25">
      <c r="A24" s="62" t="s">
        <v>562</v>
      </c>
      <c r="B24" s="171">
        <v>0.73207949999999999</v>
      </c>
      <c r="C24" s="171"/>
      <c r="D24" s="171"/>
      <c r="E24" s="78"/>
      <c r="F24" s="171">
        <v>0.73272150000000003</v>
      </c>
      <c r="G24" s="171"/>
      <c r="H24" s="171"/>
      <c r="I24" s="78"/>
      <c r="J24" s="171">
        <v>0.73221910000000001</v>
      </c>
      <c r="K24" s="171"/>
      <c r="L24" s="171"/>
      <c r="M24" s="78"/>
      <c r="N24" s="171">
        <v>0.73945649999999996</v>
      </c>
      <c r="O24" s="171"/>
      <c r="P24" s="171"/>
      <c r="Q24" s="78"/>
      <c r="R24" s="171">
        <v>0.74244929999999998</v>
      </c>
      <c r="S24" s="171"/>
      <c r="T24" s="171"/>
      <c r="U24" s="78"/>
      <c r="V24" s="171">
        <v>0.74439230000000001</v>
      </c>
      <c r="W24" s="171"/>
      <c r="X24" s="171"/>
      <c r="Y24" s="78"/>
      <c r="Z24" s="171">
        <v>0.74409510000000001</v>
      </c>
      <c r="AA24" s="171"/>
      <c r="AB24" s="171"/>
    </row>
    <row r="25" spans="1:28" x14ac:dyDescent="0.25">
      <c r="A25" s="1" t="s">
        <v>728</v>
      </c>
      <c r="B25" s="157">
        <v>7156.2</v>
      </c>
      <c r="C25" s="157"/>
      <c r="D25" s="157"/>
      <c r="E25" s="65"/>
      <c r="F25" s="157">
        <v>7139</v>
      </c>
      <c r="G25" s="157"/>
      <c r="H25" s="157"/>
      <c r="I25" s="65"/>
      <c r="J25" s="157">
        <v>7152.4</v>
      </c>
      <c r="K25" s="157"/>
      <c r="L25" s="157"/>
      <c r="M25" s="65"/>
      <c r="N25" s="157">
        <v>6959.1</v>
      </c>
      <c r="O25" s="157"/>
      <c r="P25" s="157"/>
      <c r="Q25" s="65"/>
      <c r="R25" s="157">
        <v>6879.2</v>
      </c>
      <c r="S25" s="157"/>
      <c r="T25" s="157"/>
      <c r="U25" s="65"/>
      <c r="V25" s="157">
        <v>6855.3</v>
      </c>
      <c r="W25" s="157"/>
      <c r="X25" s="157"/>
      <c r="Y25" s="65"/>
      <c r="Z25" s="157">
        <v>6835.2</v>
      </c>
      <c r="AA25" s="157"/>
      <c r="AB25" s="157"/>
    </row>
    <row r="26" spans="1:28" x14ac:dyDescent="0.25">
      <c r="A26" s="66" t="s">
        <v>805</v>
      </c>
      <c r="B26" s="170">
        <v>24.5</v>
      </c>
      <c r="C26" s="170"/>
      <c r="D26" s="170"/>
      <c r="E26" s="86"/>
      <c r="F26" s="170">
        <v>23.9</v>
      </c>
      <c r="G26" s="170"/>
      <c r="H26" s="170"/>
      <c r="I26" s="86"/>
      <c r="J26" s="170">
        <v>24.2</v>
      </c>
      <c r="K26" s="170"/>
      <c r="L26" s="170"/>
      <c r="M26" s="86"/>
      <c r="N26" s="170">
        <v>23.1</v>
      </c>
      <c r="O26" s="170"/>
      <c r="P26" s="170"/>
      <c r="Q26" s="86"/>
      <c r="R26" s="170">
        <v>20.9</v>
      </c>
      <c r="S26" s="170"/>
      <c r="T26" s="170"/>
      <c r="U26" s="86"/>
      <c r="V26" s="170">
        <v>21</v>
      </c>
      <c r="W26" s="170"/>
      <c r="X26" s="170"/>
      <c r="Y26" s="86"/>
      <c r="Z26" s="170">
        <v>20.5</v>
      </c>
      <c r="AA26" s="170"/>
      <c r="AB26" s="170"/>
    </row>
    <row r="27" spans="1:28" x14ac:dyDescent="0.25">
      <c r="A27" s="178" t="s">
        <v>975</v>
      </c>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row>
    <row r="28" spans="1:28" x14ac:dyDescent="0.25">
      <c r="A28" s="179" t="s">
        <v>927</v>
      </c>
      <c r="B28" s="179"/>
      <c r="C28" s="179"/>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row>
  </sheetData>
  <mergeCells count="51">
    <mergeCell ref="V1:X1"/>
    <mergeCell ref="B1:E1"/>
    <mergeCell ref="F1:I1"/>
    <mergeCell ref="J1:M1"/>
    <mergeCell ref="N1:Q1"/>
    <mergeCell ref="R1:U1"/>
    <mergeCell ref="V22:X22"/>
    <mergeCell ref="B21:D21"/>
    <mergeCell ref="F21:H21"/>
    <mergeCell ref="J21:L21"/>
    <mergeCell ref="N21:P21"/>
    <mergeCell ref="R21:T21"/>
    <mergeCell ref="V21:X21"/>
    <mergeCell ref="B22:D22"/>
    <mergeCell ref="F22:H22"/>
    <mergeCell ref="J22:L22"/>
    <mergeCell ref="N22:P22"/>
    <mergeCell ref="R22:T22"/>
    <mergeCell ref="V24:X24"/>
    <mergeCell ref="B23:D23"/>
    <mergeCell ref="F23:H23"/>
    <mergeCell ref="J23:L23"/>
    <mergeCell ref="N23:P23"/>
    <mergeCell ref="R23:T23"/>
    <mergeCell ref="V23:X23"/>
    <mergeCell ref="B24:D24"/>
    <mergeCell ref="F24:H24"/>
    <mergeCell ref="J24:L24"/>
    <mergeCell ref="N24:P24"/>
    <mergeCell ref="R24:T24"/>
    <mergeCell ref="B26:D26"/>
    <mergeCell ref="F26:H26"/>
    <mergeCell ref="J26:L26"/>
    <mergeCell ref="N26:P26"/>
    <mergeCell ref="R26:T26"/>
    <mergeCell ref="A27:AB27"/>
    <mergeCell ref="A28:AB28"/>
    <mergeCell ref="Z26:AB26"/>
    <mergeCell ref="Z1:AB1"/>
    <mergeCell ref="Z21:AB21"/>
    <mergeCell ref="Z22:AB22"/>
    <mergeCell ref="Z23:AB23"/>
    <mergeCell ref="Z24:AB24"/>
    <mergeCell ref="Z25:AB25"/>
    <mergeCell ref="V26:X26"/>
    <mergeCell ref="B25:D25"/>
    <mergeCell ref="F25:H25"/>
    <mergeCell ref="J25:L25"/>
    <mergeCell ref="N25:P25"/>
    <mergeCell ref="R25:T25"/>
    <mergeCell ref="V25:X25"/>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X35"/>
  <sheetViews>
    <sheetView workbookViewId="0">
      <selection activeCell="F19" sqref="F19"/>
    </sheetView>
  </sheetViews>
  <sheetFormatPr defaultRowHeight="15" x14ac:dyDescent="0.25"/>
  <cols>
    <col min="1" max="1" width="30.140625" bestFit="1" customWidth="1"/>
    <col min="2" max="2" width="6.42578125" bestFit="1" customWidth="1"/>
    <col min="3" max="3" width="5" style="19" customWidth="1"/>
    <col min="4" max="4" width="3.7109375" customWidth="1"/>
    <col min="5" max="5" width="1.7109375" customWidth="1"/>
    <col min="6" max="6" width="6.42578125" bestFit="1" customWidth="1"/>
    <col min="7" max="7" width="5" style="19" customWidth="1"/>
    <col min="8" max="8" width="3.7109375" customWidth="1"/>
    <col min="9" max="9" width="1.7109375" customWidth="1"/>
    <col min="10" max="10" width="6.42578125" bestFit="1" customWidth="1"/>
    <col min="11" max="11" width="5" style="19" customWidth="1"/>
    <col min="12" max="12" width="3.7109375" customWidth="1"/>
    <col min="13" max="13" width="1.7109375" customWidth="1"/>
    <col min="14" max="14" width="6" bestFit="1" customWidth="1"/>
    <col min="15" max="15" width="5" style="19" customWidth="1"/>
    <col min="16" max="16" width="3.7109375" customWidth="1"/>
    <col min="17" max="17" width="1.7109375" customWidth="1"/>
    <col min="18" max="18" width="6" bestFit="1" customWidth="1"/>
    <col min="19" max="19" width="5" style="19" customWidth="1"/>
    <col min="20" max="20" width="3.7109375" customWidth="1"/>
    <col min="21" max="21" width="1.7109375" customWidth="1"/>
    <col min="22" max="22" width="6" bestFit="1" customWidth="1"/>
    <col min="23" max="23" width="5" style="19" customWidth="1"/>
    <col min="24" max="24" width="3.7109375" customWidth="1"/>
  </cols>
  <sheetData>
    <row r="1" spans="1:24" x14ac:dyDescent="0.25">
      <c r="A1" s="84"/>
      <c r="B1" s="168" t="s">
        <v>892</v>
      </c>
      <c r="C1" s="168"/>
      <c r="D1" s="168"/>
      <c r="E1" s="168"/>
      <c r="F1" s="168" t="s">
        <v>893</v>
      </c>
      <c r="G1" s="168"/>
      <c r="H1" s="168"/>
      <c r="I1" s="168"/>
      <c r="J1" s="168" t="s">
        <v>894</v>
      </c>
      <c r="K1" s="168"/>
      <c r="L1" s="168"/>
      <c r="M1" s="168"/>
      <c r="N1" s="168" t="s">
        <v>895</v>
      </c>
      <c r="O1" s="168"/>
      <c r="P1" s="168"/>
      <c r="Q1" s="168"/>
      <c r="R1" s="168" t="s">
        <v>896</v>
      </c>
      <c r="S1" s="168"/>
      <c r="T1" s="168"/>
      <c r="U1" s="168"/>
      <c r="V1" s="168" t="s">
        <v>928</v>
      </c>
      <c r="W1" s="168"/>
      <c r="X1" s="168"/>
    </row>
    <row r="2" spans="1:24" x14ac:dyDescent="0.25">
      <c r="A2" s="59" t="s">
        <v>560</v>
      </c>
      <c r="B2" s="60" t="s">
        <v>507</v>
      </c>
      <c r="C2" s="91" t="s">
        <v>820</v>
      </c>
      <c r="D2" s="61" t="s">
        <v>561</v>
      </c>
      <c r="E2" s="59"/>
      <c r="F2" s="60" t="s">
        <v>507</v>
      </c>
      <c r="G2" s="91" t="s">
        <v>820</v>
      </c>
      <c r="H2" s="61" t="s">
        <v>561</v>
      </c>
      <c r="I2" s="59"/>
      <c r="J2" s="60" t="s">
        <v>507</v>
      </c>
      <c r="K2" s="91" t="s">
        <v>820</v>
      </c>
      <c r="L2" s="61" t="s">
        <v>561</v>
      </c>
      <c r="M2" s="59"/>
      <c r="N2" s="60" t="s">
        <v>507</v>
      </c>
      <c r="O2" s="91" t="s">
        <v>820</v>
      </c>
      <c r="P2" s="61" t="s">
        <v>561</v>
      </c>
      <c r="Q2" s="59"/>
      <c r="R2" s="60" t="s">
        <v>507</v>
      </c>
      <c r="S2" s="91" t="s">
        <v>820</v>
      </c>
      <c r="T2" s="61" t="s">
        <v>561</v>
      </c>
      <c r="U2" s="59"/>
      <c r="V2" s="60" t="s">
        <v>507</v>
      </c>
      <c r="W2" s="91" t="s">
        <v>820</v>
      </c>
      <c r="X2" s="61" t="s">
        <v>561</v>
      </c>
    </row>
    <row r="3" spans="1:24" x14ac:dyDescent="0.25">
      <c r="A3" s="62" t="s">
        <v>916</v>
      </c>
      <c r="B3" s="87">
        <v>0.89478000000000002</v>
      </c>
      <c r="C3" s="92">
        <v>15.11</v>
      </c>
      <c r="D3" s="63" t="s">
        <v>731</v>
      </c>
      <c r="E3" s="63"/>
      <c r="F3" s="87">
        <v>0.89600000000000002</v>
      </c>
      <c r="G3" s="92">
        <v>15.1</v>
      </c>
      <c r="H3" t="s">
        <v>731</v>
      </c>
      <c r="I3" s="63"/>
      <c r="J3" s="87">
        <v>0.88787000000000005</v>
      </c>
      <c r="K3" s="92">
        <v>14.99</v>
      </c>
      <c r="L3" s="63" t="s">
        <v>731</v>
      </c>
      <c r="M3" s="63"/>
      <c r="N3" s="88">
        <v>0.89088000000000001</v>
      </c>
      <c r="O3" s="92">
        <v>14.88</v>
      </c>
      <c r="P3" s="63" t="s">
        <v>731</v>
      </c>
      <c r="Q3" s="63"/>
      <c r="R3" s="88">
        <v>0.90181</v>
      </c>
      <c r="S3" s="92">
        <v>15.13</v>
      </c>
      <c r="T3" s="63" t="s">
        <v>731</v>
      </c>
      <c r="U3" s="63"/>
      <c r="V3" s="88">
        <v>0.89624999999999999</v>
      </c>
      <c r="W3" s="92">
        <v>15.09</v>
      </c>
      <c r="X3" s="63" t="s">
        <v>731</v>
      </c>
    </row>
    <row r="4" spans="1:24" x14ac:dyDescent="0.25">
      <c r="A4" s="62" t="s">
        <v>813</v>
      </c>
      <c r="B4" s="87">
        <v>-0.14138999999999999</v>
      </c>
      <c r="C4" s="92">
        <v>-29.59</v>
      </c>
      <c r="D4" s="63" t="s">
        <v>731</v>
      </c>
      <c r="E4" s="63"/>
      <c r="F4" s="87">
        <v>-0.14143</v>
      </c>
      <c r="G4" s="92">
        <v>-29.57</v>
      </c>
      <c r="H4" t="s">
        <v>731</v>
      </c>
      <c r="I4" s="63"/>
      <c r="J4" s="87">
        <v>-0.14072999999999999</v>
      </c>
      <c r="K4" s="93">
        <v>-29.43</v>
      </c>
      <c r="L4" s="63" t="s">
        <v>731</v>
      </c>
      <c r="M4" s="63"/>
      <c r="N4" s="88">
        <v>-0.14036000000000001</v>
      </c>
      <c r="O4" s="92">
        <v>-29.36</v>
      </c>
      <c r="P4" s="63" t="s">
        <v>731</v>
      </c>
      <c r="Q4" s="63"/>
      <c r="R4" s="88">
        <v>-0.14223</v>
      </c>
      <c r="S4" s="92">
        <v>-29.46</v>
      </c>
      <c r="T4" s="63" t="s">
        <v>731</v>
      </c>
      <c r="U4" s="63"/>
      <c r="V4" s="88">
        <v>-0.14212</v>
      </c>
      <c r="W4" s="92">
        <v>-29.5</v>
      </c>
      <c r="X4" s="63" t="s">
        <v>731</v>
      </c>
    </row>
    <row r="5" spans="1:24" x14ac:dyDescent="0.25">
      <c r="A5" s="62" t="s">
        <v>814</v>
      </c>
      <c r="B5" s="87">
        <v>-0.16975999999999999</v>
      </c>
      <c r="C5" s="92">
        <v>-6.74</v>
      </c>
      <c r="D5" s="63" t="s">
        <v>731</v>
      </c>
      <c r="E5" s="63"/>
      <c r="F5" s="87">
        <v>-0.16969000000000001</v>
      </c>
      <c r="G5" s="92">
        <v>-6.73</v>
      </c>
      <c r="H5" t="s">
        <v>731</v>
      </c>
      <c r="I5" s="63"/>
      <c r="J5" s="87">
        <v>-0.17044999999999999</v>
      </c>
      <c r="K5" s="92">
        <v>-6.69</v>
      </c>
      <c r="L5" s="63" t="s">
        <v>731</v>
      </c>
      <c r="M5" s="63"/>
      <c r="N5" s="88">
        <v>-0.16875000000000001</v>
      </c>
      <c r="O5" s="92">
        <v>-6.55</v>
      </c>
      <c r="P5" s="63" t="s">
        <v>731</v>
      </c>
      <c r="Q5" s="63"/>
      <c r="R5" s="88">
        <v>-0.16661000000000001</v>
      </c>
      <c r="S5" s="92">
        <v>-6.62</v>
      </c>
      <c r="T5" s="63" t="s">
        <v>731</v>
      </c>
      <c r="U5" s="63"/>
      <c r="V5" s="88">
        <v>-0.16674</v>
      </c>
      <c r="W5" s="92">
        <v>-6.64</v>
      </c>
      <c r="X5" s="63" t="s">
        <v>731</v>
      </c>
    </row>
    <row r="6" spans="1:24" x14ac:dyDescent="0.25">
      <c r="A6" s="62" t="s">
        <v>815</v>
      </c>
      <c r="B6" s="87">
        <v>-6.8890000000000007E-2</v>
      </c>
      <c r="C6" s="92">
        <v>-14.69</v>
      </c>
      <c r="D6" s="63" t="s">
        <v>731</v>
      </c>
      <c r="E6" s="63"/>
      <c r="F6" s="87">
        <v>-6.8500000000000005E-2</v>
      </c>
      <c r="G6" s="92">
        <v>-14.29</v>
      </c>
      <c r="H6" t="s">
        <v>731</v>
      </c>
      <c r="I6" s="63"/>
      <c r="J6" s="87">
        <v>-6.9059999999999996E-2</v>
      </c>
      <c r="K6" s="92">
        <v>-14.71</v>
      </c>
      <c r="L6" s="63" t="s">
        <v>731</v>
      </c>
      <c r="M6" s="63"/>
      <c r="N6" s="88">
        <v>-6.5689999999999998E-2</v>
      </c>
      <c r="O6" s="92">
        <v>-13.87</v>
      </c>
      <c r="P6" s="63" t="s">
        <v>731</v>
      </c>
      <c r="Q6" s="63"/>
      <c r="R6" s="88">
        <v>-6.8390000000000006E-2</v>
      </c>
      <c r="S6" s="92">
        <v>-14.72</v>
      </c>
      <c r="T6" s="63" t="s">
        <v>731</v>
      </c>
      <c r="U6" s="63"/>
      <c r="V6" s="88">
        <v>-6.8729999999999999E-2</v>
      </c>
      <c r="W6" s="92">
        <v>-14.86</v>
      </c>
      <c r="X6" s="63" t="s">
        <v>731</v>
      </c>
    </row>
    <row r="7" spans="1:24" x14ac:dyDescent="0.25">
      <c r="A7" s="62" t="s">
        <v>816</v>
      </c>
      <c r="B7" s="87">
        <v>-0.22944999999999999</v>
      </c>
      <c r="C7" s="92">
        <v>-28.73</v>
      </c>
      <c r="D7" s="63" t="s">
        <v>731</v>
      </c>
      <c r="E7" s="63"/>
      <c r="F7" s="87">
        <v>-0.22864000000000001</v>
      </c>
      <c r="G7" s="92">
        <v>-27.58</v>
      </c>
      <c r="H7" t="s">
        <v>731</v>
      </c>
      <c r="I7" s="63"/>
      <c r="J7" s="87">
        <v>-0.22827</v>
      </c>
      <c r="K7" s="92">
        <v>-28.65</v>
      </c>
      <c r="L7" s="63" t="s">
        <v>731</v>
      </c>
      <c r="M7" s="63"/>
      <c r="N7" s="88">
        <v>-0.21814</v>
      </c>
      <c r="O7" s="92">
        <v>-25.32</v>
      </c>
      <c r="P7" s="63" t="s">
        <v>731</v>
      </c>
      <c r="Q7" s="63"/>
      <c r="R7" s="88">
        <v>-0.22650999999999999</v>
      </c>
      <c r="S7" s="92">
        <v>-28.47</v>
      </c>
      <c r="T7" s="63" t="s">
        <v>731</v>
      </c>
      <c r="U7" s="63"/>
      <c r="V7" s="88">
        <v>-0.22753000000000001</v>
      </c>
      <c r="W7" s="92">
        <v>-28.7</v>
      </c>
      <c r="X7" s="63" t="s">
        <v>731</v>
      </c>
    </row>
    <row r="8" spans="1:24" x14ac:dyDescent="0.25">
      <c r="A8" s="62" t="s">
        <v>884</v>
      </c>
      <c r="B8" s="87">
        <v>-0.58440999999999999</v>
      </c>
      <c r="C8" s="92">
        <v>-7.18</v>
      </c>
      <c r="D8" s="63" t="s">
        <v>731</v>
      </c>
      <c r="E8" s="63"/>
      <c r="F8" s="87">
        <v>-0.58531</v>
      </c>
      <c r="G8" s="92">
        <v>-7.19</v>
      </c>
      <c r="H8" t="s">
        <v>731</v>
      </c>
      <c r="I8" s="63"/>
      <c r="J8" s="87">
        <v>-0.60663999999999996</v>
      </c>
      <c r="K8" s="92">
        <v>-7.43</v>
      </c>
      <c r="L8" s="63" t="s">
        <v>731</v>
      </c>
      <c r="M8" s="63"/>
      <c r="N8" s="88">
        <v>-0.60787000000000002</v>
      </c>
      <c r="O8" s="92">
        <v>-7.4</v>
      </c>
      <c r="P8" s="63" t="s">
        <v>731</v>
      </c>
      <c r="Q8" s="63"/>
      <c r="R8" s="88">
        <v>-0.53786999999999996</v>
      </c>
      <c r="S8" s="92">
        <v>-6.6</v>
      </c>
      <c r="T8" s="63" t="s">
        <v>731</v>
      </c>
      <c r="U8" s="63"/>
      <c r="V8" s="88">
        <v>-0.52459999999999996</v>
      </c>
      <c r="W8" s="92">
        <v>-6.49</v>
      </c>
      <c r="X8" s="63" t="s">
        <v>731</v>
      </c>
    </row>
    <row r="9" spans="1:24" x14ac:dyDescent="0.25">
      <c r="A9" s="62" t="s">
        <v>822</v>
      </c>
      <c r="B9" s="87">
        <v>0.52141000000000004</v>
      </c>
      <c r="C9" s="92">
        <v>8.06</v>
      </c>
      <c r="D9" s="63" t="s">
        <v>731</v>
      </c>
      <c r="E9" s="63"/>
      <c r="F9" s="87">
        <v>0.52354999999999996</v>
      </c>
      <c r="G9" s="92">
        <v>8.08</v>
      </c>
      <c r="H9" t="s">
        <v>731</v>
      </c>
      <c r="I9" s="63"/>
      <c r="J9" s="87">
        <v>0.50344999999999995</v>
      </c>
      <c r="K9" s="92">
        <v>7.75</v>
      </c>
      <c r="L9" s="63" t="s">
        <v>731</v>
      </c>
      <c r="M9" s="63"/>
      <c r="N9" s="88">
        <v>0.51112000000000002</v>
      </c>
      <c r="O9" s="92">
        <v>7.82</v>
      </c>
      <c r="P9" s="63" t="s">
        <v>731</v>
      </c>
      <c r="Q9" s="63"/>
      <c r="R9" s="88">
        <v>0.49113000000000001</v>
      </c>
      <c r="S9" s="92">
        <v>7.52</v>
      </c>
      <c r="T9" s="63" t="s">
        <v>731</v>
      </c>
      <c r="U9" s="63"/>
      <c r="V9" s="88">
        <v>0.51398999999999995</v>
      </c>
      <c r="W9" s="92">
        <v>8.08</v>
      </c>
      <c r="X9" s="63" t="s">
        <v>731</v>
      </c>
    </row>
    <row r="10" spans="1:24" x14ac:dyDescent="0.25">
      <c r="A10" s="62" t="s">
        <v>798</v>
      </c>
      <c r="B10" s="87">
        <v>1.1884600000000001</v>
      </c>
      <c r="C10" s="92">
        <v>8.34</v>
      </c>
      <c r="D10" s="63" t="s">
        <v>731</v>
      </c>
      <c r="E10" s="63"/>
      <c r="F10" s="87">
        <v>1.18662</v>
      </c>
      <c r="G10" s="92">
        <v>8.31</v>
      </c>
      <c r="H10" t="s">
        <v>731</v>
      </c>
      <c r="I10" s="63"/>
      <c r="J10" s="87">
        <v>1.18371</v>
      </c>
      <c r="K10" s="92">
        <v>8.32</v>
      </c>
      <c r="L10" s="63" t="s">
        <v>731</v>
      </c>
      <c r="M10" s="63"/>
      <c r="N10" s="88">
        <v>1.1752</v>
      </c>
      <c r="O10" s="92">
        <v>8.24</v>
      </c>
      <c r="P10" s="63" t="s">
        <v>731</v>
      </c>
      <c r="Q10" s="63"/>
      <c r="R10" s="88">
        <v>1.2121500000000001</v>
      </c>
      <c r="S10" s="92">
        <v>8.51</v>
      </c>
      <c r="T10" s="63" t="s">
        <v>731</v>
      </c>
      <c r="U10" s="63"/>
      <c r="V10" s="88">
        <v>1.21024</v>
      </c>
      <c r="W10" s="92">
        <v>8.49</v>
      </c>
      <c r="X10" s="63" t="s">
        <v>731</v>
      </c>
    </row>
    <row r="11" spans="1:24" x14ac:dyDescent="0.25">
      <c r="A11" s="62" t="s">
        <v>823</v>
      </c>
      <c r="B11" s="87">
        <v>3.64E-3</v>
      </c>
      <c r="C11" s="92">
        <v>9.07</v>
      </c>
      <c r="D11" s="63" t="s">
        <v>731</v>
      </c>
      <c r="E11" s="63"/>
      <c r="F11" s="87">
        <v>3.63E-3</v>
      </c>
      <c r="G11" s="92">
        <v>9.0399999999999991</v>
      </c>
      <c r="H11" t="s">
        <v>731</v>
      </c>
      <c r="I11" s="63"/>
      <c r="J11" s="87">
        <v>3.6700000000000001E-3</v>
      </c>
      <c r="K11" s="92">
        <v>9.11</v>
      </c>
      <c r="L11" s="63" t="s">
        <v>731</v>
      </c>
      <c r="M11" s="63"/>
      <c r="N11" s="88">
        <v>3.6700000000000001E-3</v>
      </c>
      <c r="O11" s="92">
        <v>9.11</v>
      </c>
      <c r="P11" s="63" t="s">
        <v>731</v>
      </c>
      <c r="Q11" s="63"/>
      <c r="R11" s="88">
        <v>3.6700000000000001E-3</v>
      </c>
      <c r="S11" s="92">
        <v>9.0500000000000007</v>
      </c>
      <c r="T11" s="63" t="s">
        <v>731</v>
      </c>
      <c r="U11" s="63"/>
      <c r="V11" s="88">
        <v>3.81E-3</v>
      </c>
      <c r="W11" s="92">
        <v>9.6</v>
      </c>
      <c r="X11" s="63" t="s">
        <v>731</v>
      </c>
    </row>
    <row r="12" spans="1:24" x14ac:dyDescent="0.25">
      <c r="A12" s="62" t="s">
        <v>799</v>
      </c>
      <c r="B12" s="87">
        <v>0.71814</v>
      </c>
      <c r="C12" s="92">
        <v>6.53</v>
      </c>
      <c r="D12" s="63" t="s">
        <v>731</v>
      </c>
      <c r="E12" s="63"/>
      <c r="F12" s="87">
        <v>0.71509999999999996</v>
      </c>
      <c r="G12" s="92">
        <v>6.51</v>
      </c>
      <c r="H12" t="s">
        <v>731</v>
      </c>
      <c r="I12" s="63"/>
      <c r="J12" s="87">
        <v>0.71357000000000004</v>
      </c>
      <c r="K12" s="92">
        <v>6.46</v>
      </c>
      <c r="L12" s="63" t="s">
        <v>731</v>
      </c>
      <c r="M12" s="63"/>
      <c r="N12" s="88">
        <v>0.71342000000000005</v>
      </c>
      <c r="O12" s="92">
        <v>6.44</v>
      </c>
      <c r="P12" s="63" t="s">
        <v>731</v>
      </c>
      <c r="Q12" s="63"/>
      <c r="R12" s="88">
        <v>0.77978999999999998</v>
      </c>
      <c r="S12" s="92">
        <v>6.98</v>
      </c>
      <c r="T12" s="63" t="s">
        <v>731</v>
      </c>
      <c r="U12" s="63"/>
      <c r="V12" s="88">
        <v>0.8014</v>
      </c>
      <c r="W12" s="92">
        <v>7.2</v>
      </c>
      <c r="X12" s="63" t="s">
        <v>731</v>
      </c>
    </row>
    <row r="13" spans="1:24" x14ac:dyDescent="0.25">
      <c r="A13" s="62" t="s">
        <v>800</v>
      </c>
      <c r="B13" s="87">
        <v>0.87017999999999995</v>
      </c>
      <c r="C13" s="92">
        <v>8.15</v>
      </c>
      <c r="D13" s="63" t="s">
        <v>731</v>
      </c>
      <c r="E13" s="63"/>
      <c r="F13" s="87">
        <v>0.87485999999999997</v>
      </c>
      <c r="G13" s="92">
        <v>8.11</v>
      </c>
      <c r="H13" t="s">
        <v>731</v>
      </c>
      <c r="I13" s="63"/>
      <c r="J13" s="87">
        <v>0.89405999999999997</v>
      </c>
      <c r="K13" s="92">
        <v>8.36</v>
      </c>
      <c r="L13" s="63" t="s">
        <v>731</v>
      </c>
      <c r="M13" s="63"/>
      <c r="N13" s="88">
        <v>0.90813999999999995</v>
      </c>
      <c r="O13" s="92">
        <v>8.42</v>
      </c>
      <c r="P13" s="63" t="s">
        <v>731</v>
      </c>
      <c r="Q13" s="63"/>
      <c r="R13" s="88">
        <v>0.83704000000000001</v>
      </c>
      <c r="S13" s="92">
        <v>7.79</v>
      </c>
      <c r="T13" s="63" t="s">
        <v>731</v>
      </c>
      <c r="U13" s="63"/>
      <c r="V13" s="88">
        <v>0.83508000000000004</v>
      </c>
      <c r="W13" s="92">
        <v>7.79</v>
      </c>
      <c r="X13" s="63" t="s">
        <v>731</v>
      </c>
    </row>
    <row r="14" spans="1:24" x14ac:dyDescent="0.25">
      <c r="A14" s="62" t="s">
        <v>842</v>
      </c>
      <c r="B14" s="87">
        <v>0.87016000000000004</v>
      </c>
      <c r="C14" s="92">
        <v>12.4</v>
      </c>
      <c r="D14" s="63" t="s">
        <v>731</v>
      </c>
      <c r="E14" s="63"/>
      <c r="F14" s="87">
        <v>0.87163000000000002</v>
      </c>
      <c r="G14" s="92">
        <v>12.41</v>
      </c>
      <c r="H14" t="s">
        <v>731</v>
      </c>
      <c r="I14" s="63"/>
      <c r="J14" s="87">
        <v>0.86197999999999997</v>
      </c>
      <c r="K14" s="92">
        <v>12.26</v>
      </c>
      <c r="L14" s="63" t="s">
        <v>731</v>
      </c>
      <c r="M14" s="63"/>
      <c r="N14" s="88">
        <v>0.86334</v>
      </c>
      <c r="O14" s="92">
        <v>12.26</v>
      </c>
      <c r="P14" s="63" t="s">
        <v>731</v>
      </c>
      <c r="Q14" s="63"/>
      <c r="R14" s="88">
        <v>0.90156999999999998</v>
      </c>
      <c r="S14" s="92">
        <v>12.79</v>
      </c>
      <c r="T14" s="63" t="s">
        <v>731</v>
      </c>
      <c r="U14" s="63"/>
      <c r="V14" s="88">
        <v>0.92501</v>
      </c>
      <c r="W14" s="92">
        <v>13.45</v>
      </c>
      <c r="X14" s="63" t="s">
        <v>731</v>
      </c>
    </row>
    <row r="15" spans="1:24" x14ac:dyDescent="0.25">
      <c r="A15" s="62" t="s">
        <v>844</v>
      </c>
      <c r="B15" s="87">
        <v>0.27943000000000001</v>
      </c>
      <c r="C15" s="92">
        <v>3.99</v>
      </c>
      <c r="D15" s="63" t="s">
        <v>731</v>
      </c>
      <c r="E15" s="63"/>
      <c r="F15" s="87">
        <v>0.27567999999999998</v>
      </c>
      <c r="G15" s="92">
        <v>3.92</v>
      </c>
      <c r="H15" t="s">
        <v>731</v>
      </c>
      <c r="I15" s="63"/>
      <c r="J15" s="87">
        <v>0.25963999999999998</v>
      </c>
      <c r="K15" s="92">
        <v>3.7</v>
      </c>
      <c r="L15" s="63" t="s">
        <v>731</v>
      </c>
      <c r="M15" s="63"/>
      <c r="N15" s="88">
        <v>0.25507000000000002</v>
      </c>
      <c r="O15" s="92">
        <v>3.63</v>
      </c>
      <c r="P15" s="63" t="s">
        <v>731</v>
      </c>
      <c r="Q15" s="63"/>
      <c r="R15" s="88">
        <v>0.12246</v>
      </c>
      <c r="S15" s="92">
        <v>1.55</v>
      </c>
      <c r="T15" s="63" t="s">
        <v>824</v>
      </c>
      <c r="U15" s="63"/>
      <c r="V15" s="88"/>
      <c r="W15" s="92"/>
      <c r="X15" s="63"/>
    </row>
    <row r="16" spans="1:24" x14ac:dyDescent="0.25">
      <c r="A16" s="62" t="s">
        <v>850</v>
      </c>
      <c r="B16" s="87">
        <v>-5.8768799999999999</v>
      </c>
      <c r="C16" s="92">
        <v>-5.51</v>
      </c>
      <c r="D16" s="63" t="s">
        <v>731</v>
      </c>
      <c r="E16" s="63"/>
      <c r="F16" s="87">
        <v>-5.8388200000000001</v>
      </c>
      <c r="G16" s="92">
        <v>-5.42</v>
      </c>
      <c r="H16" t="s">
        <v>731</v>
      </c>
      <c r="I16" s="63"/>
      <c r="J16" s="87">
        <v>-5.7505699999999997</v>
      </c>
      <c r="K16" s="92">
        <v>-5.38</v>
      </c>
      <c r="L16" s="63" t="s">
        <v>731</v>
      </c>
      <c r="M16" s="63"/>
      <c r="N16" s="88">
        <v>-5.6802799999999998</v>
      </c>
      <c r="O16" s="92">
        <v>-5.31</v>
      </c>
      <c r="P16" s="63" t="s">
        <v>731</v>
      </c>
      <c r="Q16" s="63"/>
      <c r="R16" s="88">
        <v>-5.2568799999999998</v>
      </c>
      <c r="S16" s="92">
        <v>-4.88</v>
      </c>
      <c r="T16" s="63" t="s">
        <v>731</v>
      </c>
      <c r="U16" s="63"/>
      <c r="V16" s="88">
        <v>-5.6756500000000001</v>
      </c>
      <c r="W16" s="92">
        <v>-5.42</v>
      </c>
      <c r="X16" s="63" t="s">
        <v>731</v>
      </c>
    </row>
    <row r="17" spans="1:24" x14ac:dyDescent="0.25">
      <c r="A17" s="62" t="s">
        <v>853</v>
      </c>
      <c r="B17" s="87">
        <v>-6.2670000000000003E-2</v>
      </c>
      <c r="C17" s="92">
        <v>-22.52</v>
      </c>
      <c r="D17" s="63" t="s">
        <v>731</v>
      </c>
      <c r="E17" s="63"/>
      <c r="F17" s="87"/>
      <c r="G17" s="92"/>
      <c r="I17" s="63"/>
      <c r="J17" s="87">
        <v>-6.479E-2</v>
      </c>
      <c r="K17" s="92">
        <v>-22.62</v>
      </c>
      <c r="L17" s="63" t="s">
        <v>731</v>
      </c>
      <c r="M17" s="63"/>
      <c r="N17" s="88">
        <v>-6.4509999999999998E-2</v>
      </c>
      <c r="O17" s="92">
        <v>-22.07</v>
      </c>
      <c r="P17" s="63" t="s">
        <v>731</v>
      </c>
      <c r="Q17" s="63"/>
      <c r="R17" s="88">
        <v>-6.2689999999999996E-2</v>
      </c>
      <c r="S17" s="92">
        <v>-22.45</v>
      </c>
      <c r="T17" s="63" t="s">
        <v>731</v>
      </c>
      <c r="U17" s="63"/>
      <c r="V17" s="88">
        <v>-6.3E-2</v>
      </c>
      <c r="W17" s="92">
        <v>-22.61</v>
      </c>
      <c r="X17" s="63" t="s">
        <v>731</v>
      </c>
    </row>
    <row r="18" spans="1:24" x14ac:dyDescent="0.25">
      <c r="A18" s="62" t="s">
        <v>854</v>
      </c>
      <c r="B18" s="87"/>
      <c r="C18" s="92"/>
      <c r="D18" s="63"/>
      <c r="E18" s="63"/>
      <c r="F18" s="87">
        <v>-6.1379999999999997E-2</v>
      </c>
      <c r="G18" s="92">
        <v>-13.96</v>
      </c>
      <c r="H18" s="63" t="s">
        <v>731</v>
      </c>
      <c r="I18" s="63"/>
      <c r="J18" s="87"/>
      <c r="K18" s="92"/>
      <c r="L18" s="63"/>
      <c r="M18" s="63"/>
      <c r="N18" s="88"/>
      <c r="O18" s="92"/>
      <c r="P18" s="63"/>
      <c r="Q18" s="63"/>
      <c r="R18" s="88"/>
      <c r="T18" s="63"/>
      <c r="U18" s="63"/>
      <c r="V18" s="88"/>
      <c r="W18" s="92"/>
      <c r="X18" s="63"/>
    </row>
    <row r="19" spans="1:24" x14ac:dyDescent="0.25">
      <c r="A19" s="62" t="s">
        <v>855</v>
      </c>
      <c r="B19" s="87"/>
      <c r="C19" s="92"/>
      <c r="D19" s="63"/>
      <c r="E19" s="63"/>
      <c r="F19" s="87">
        <v>-6.3579999999999998E-2</v>
      </c>
      <c r="G19" s="92">
        <v>-16.239999999999998</v>
      </c>
      <c r="H19" s="63" t="s">
        <v>731</v>
      </c>
      <c r="I19" s="63"/>
      <c r="J19" s="87"/>
      <c r="K19" s="92"/>
      <c r="L19" s="63"/>
      <c r="M19" s="63"/>
      <c r="N19" s="88"/>
      <c r="O19" s="92"/>
      <c r="P19" s="63"/>
      <c r="Q19" s="63"/>
      <c r="R19" s="88"/>
      <c r="S19" s="92"/>
      <c r="T19" s="63"/>
      <c r="U19" s="63"/>
      <c r="V19" s="88"/>
      <c r="W19" s="92"/>
      <c r="X19" s="63"/>
    </row>
    <row r="20" spans="1:24" x14ac:dyDescent="0.25">
      <c r="A20" s="62" t="s">
        <v>858</v>
      </c>
      <c r="B20" s="87"/>
      <c r="C20" s="92"/>
      <c r="D20" s="63"/>
      <c r="E20" s="63"/>
      <c r="F20" s="63"/>
      <c r="G20" s="92"/>
      <c r="H20" s="63"/>
      <c r="I20" s="63"/>
      <c r="J20" s="87">
        <v>1.98E-3</v>
      </c>
      <c r="K20" s="92">
        <v>3.67</v>
      </c>
      <c r="L20" s="63" t="s">
        <v>731</v>
      </c>
      <c r="M20" s="63"/>
      <c r="N20" s="88"/>
      <c r="O20" s="92"/>
      <c r="P20" s="63"/>
      <c r="Q20" s="63"/>
      <c r="R20" s="88"/>
      <c r="S20" s="92"/>
      <c r="T20" s="63"/>
      <c r="U20" s="63"/>
      <c r="V20" s="88"/>
      <c r="W20" s="92"/>
      <c r="X20" s="63"/>
    </row>
    <row r="21" spans="1:24" x14ac:dyDescent="0.25">
      <c r="A21" s="62" t="s">
        <v>859</v>
      </c>
      <c r="B21" s="87"/>
      <c r="C21" s="92"/>
      <c r="D21" s="63"/>
      <c r="E21" s="63"/>
      <c r="F21" s="63"/>
      <c r="G21" s="92"/>
      <c r="H21" s="63"/>
      <c r="I21" s="63"/>
      <c r="J21" s="87"/>
      <c r="K21" s="92"/>
      <c r="L21" s="63"/>
      <c r="M21" s="63"/>
      <c r="N21" s="88">
        <v>2.4599999999999999E-3</v>
      </c>
      <c r="O21" s="92">
        <v>4.2699999999999996</v>
      </c>
      <c r="P21" s="63" t="s">
        <v>731</v>
      </c>
      <c r="Q21" s="63"/>
      <c r="R21" s="88"/>
      <c r="S21" s="92"/>
      <c r="T21" s="63"/>
      <c r="U21" s="63"/>
      <c r="V21" s="88"/>
      <c r="W21" s="92"/>
      <c r="X21" s="63"/>
    </row>
    <row r="22" spans="1:24" x14ac:dyDescent="0.25">
      <c r="A22" s="62" t="s">
        <v>860</v>
      </c>
      <c r="B22" s="87"/>
      <c r="C22" s="92"/>
      <c r="D22" s="63"/>
      <c r="E22" s="63"/>
      <c r="F22" s="63"/>
      <c r="G22" s="92"/>
      <c r="H22" s="63"/>
      <c r="I22" s="63"/>
      <c r="J22" s="87"/>
      <c r="K22" s="92"/>
      <c r="L22" s="63"/>
      <c r="M22" s="63"/>
      <c r="N22" s="88">
        <v>2.0799999999999998E-3</v>
      </c>
      <c r="O22" s="92">
        <v>2.0499999999999998</v>
      </c>
      <c r="P22" s="63" t="s">
        <v>732</v>
      </c>
      <c r="Q22" s="63"/>
      <c r="R22" s="88"/>
      <c r="S22" s="92"/>
      <c r="T22" s="63"/>
      <c r="U22" s="63"/>
      <c r="V22" s="88"/>
      <c r="W22" s="92"/>
      <c r="X22" s="63"/>
    </row>
    <row r="23" spans="1:24" x14ac:dyDescent="0.25">
      <c r="A23" s="62" t="s">
        <v>861</v>
      </c>
      <c r="B23" s="87"/>
      <c r="C23" s="92"/>
      <c r="D23" s="63"/>
      <c r="E23" s="63"/>
      <c r="F23" s="63"/>
      <c r="G23" s="92"/>
      <c r="H23" s="63"/>
      <c r="I23" s="63"/>
      <c r="J23" s="87"/>
      <c r="K23" s="92"/>
      <c r="L23" s="63"/>
      <c r="M23" s="63"/>
      <c r="N23" s="88">
        <v>2.0000000000000001E-4</v>
      </c>
      <c r="O23" s="92">
        <v>0.11</v>
      </c>
      <c r="P23" s="63" t="s">
        <v>824</v>
      </c>
      <c r="Q23" s="63"/>
      <c r="R23" s="88"/>
      <c r="S23" s="92"/>
      <c r="T23" s="63"/>
      <c r="U23" s="63"/>
      <c r="V23" s="88"/>
      <c r="W23" s="92"/>
      <c r="X23" s="63"/>
    </row>
    <row r="24" spans="1:24" x14ac:dyDescent="0.25">
      <c r="A24" s="62" t="s">
        <v>862</v>
      </c>
      <c r="B24" s="87"/>
      <c r="C24" s="92"/>
      <c r="D24" s="63"/>
      <c r="E24" s="63"/>
      <c r="F24" s="63"/>
      <c r="G24" s="92"/>
      <c r="H24" s="63"/>
      <c r="I24" s="63"/>
      <c r="J24" s="87"/>
      <c r="K24" s="92"/>
      <c r="L24" s="63"/>
      <c r="M24" s="63"/>
      <c r="N24" s="88">
        <v>-7.7799999999999996E-3</v>
      </c>
      <c r="O24" s="92">
        <v>-2.78</v>
      </c>
      <c r="P24" s="63" t="s">
        <v>731</v>
      </c>
      <c r="Q24" s="63"/>
      <c r="R24" s="63"/>
      <c r="S24" s="92"/>
      <c r="T24" s="63"/>
      <c r="U24" s="63"/>
      <c r="V24" s="88"/>
      <c r="W24" s="92"/>
      <c r="X24" s="63"/>
    </row>
    <row r="25" spans="1:24" x14ac:dyDescent="0.25">
      <c r="A25" s="62" t="s">
        <v>863</v>
      </c>
      <c r="B25" s="87"/>
      <c r="C25" s="92"/>
      <c r="D25" s="63"/>
      <c r="E25" s="63"/>
      <c r="F25" s="63"/>
      <c r="G25" s="92"/>
      <c r="H25" s="63"/>
      <c r="I25" s="63"/>
      <c r="J25" s="87"/>
      <c r="K25" s="92"/>
      <c r="L25" s="63"/>
      <c r="M25" s="63"/>
      <c r="N25" s="88">
        <v>-3.8E-3</v>
      </c>
      <c r="O25" s="92">
        <v>-1.24</v>
      </c>
      <c r="P25" s="63" t="s">
        <v>824</v>
      </c>
      <c r="Q25" s="63"/>
      <c r="S25" s="92"/>
      <c r="U25" s="63"/>
      <c r="V25" s="88"/>
      <c r="W25" s="92"/>
      <c r="X25" s="63"/>
    </row>
    <row r="26" spans="1:24" x14ac:dyDescent="0.25">
      <c r="A26" s="62" t="s">
        <v>845</v>
      </c>
      <c r="B26" s="87"/>
      <c r="C26" s="92"/>
      <c r="D26" s="63"/>
      <c r="E26" s="63"/>
      <c r="F26" s="63"/>
      <c r="G26" s="92"/>
      <c r="H26" s="63"/>
      <c r="I26" s="63"/>
      <c r="J26" s="87"/>
      <c r="K26" s="92"/>
      <c r="L26" s="63"/>
      <c r="M26" s="63"/>
      <c r="N26" s="88"/>
      <c r="O26" s="92"/>
      <c r="P26" s="63"/>
      <c r="Q26" s="63"/>
      <c r="R26" s="63">
        <v>-0.28615000000000002</v>
      </c>
      <c r="S26" s="92">
        <v>-4.4000000000000004</v>
      </c>
      <c r="T26" s="63" t="s">
        <v>731</v>
      </c>
      <c r="U26" s="63"/>
      <c r="V26" s="88">
        <v>-0.33184999999999998</v>
      </c>
      <c r="W26" s="92">
        <v>-5.72</v>
      </c>
      <c r="X26" s="63" t="s">
        <v>731</v>
      </c>
    </row>
    <row r="27" spans="1:24" x14ac:dyDescent="0.25">
      <c r="A27" s="62"/>
      <c r="B27" s="87"/>
      <c r="C27" s="92"/>
      <c r="D27" s="63"/>
      <c r="E27" s="63"/>
      <c r="F27" s="63"/>
      <c r="G27" s="92"/>
      <c r="H27" s="63"/>
      <c r="I27" s="63"/>
      <c r="J27" s="87"/>
      <c r="K27" s="92"/>
      <c r="L27" s="63"/>
      <c r="M27" s="63"/>
      <c r="N27" s="88"/>
      <c r="O27" s="92"/>
      <c r="P27" s="63"/>
      <c r="Q27" s="63"/>
      <c r="R27" s="63"/>
      <c r="S27" s="92"/>
      <c r="T27" s="63"/>
      <c r="U27" s="63"/>
      <c r="V27" s="88"/>
      <c r="W27" s="92"/>
      <c r="X27" s="63"/>
    </row>
    <row r="28" spans="1:24" x14ac:dyDescent="0.25">
      <c r="A28" s="62" t="s">
        <v>802</v>
      </c>
      <c r="B28" s="157">
        <v>5680</v>
      </c>
      <c r="C28" s="157"/>
      <c r="D28" s="157"/>
      <c r="E28" s="85"/>
      <c r="F28" s="157">
        <v>5680</v>
      </c>
      <c r="G28" s="157"/>
      <c r="H28" s="157"/>
      <c r="I28" s="85"/>
      <c r="J28" s="157">
        <v>5680</v>
      </c>
      <c r="K28" s="157"/>
      <c r="L28" s="157"/>
      <c r="M28" s="85"/>
      <c r="N28" s="157">
        <v>5680</v>
      </c>
      <c r="O28" s="157"/>
      <c r="P28" s="157"/>
      <c r="Q28" s="85"/>
      <c r="R28" s="157">
        <v>5680</v>
      </c>
      <c r="S28" s="157"/>
      <c r="T28" s="157"/>
      <c r="U28" s="85"/>
      <c r="V28" s="157">
        <v>5680</v>
      </c>
      <c r="W28" s="157"/>
      <c r="X28" s="157"/>
    </row>
    <row r="29" spans="1:24" ht="15.75" x14ac:dyDescent="0.25">
      <c r="A29" s="62" t="s">
        <v>926</v>
      </c>
      <c r="B29" s="157">
        <v>-13355</v>
      </c>
      <c r="C29" s="157"/>
      <c r="D29" s="157"/>
      <c r="E29" s="65"/>
      <c r="F29" s="157">
        <v>-13355</v>
      </c>
      <c r="G29" s="157"/>
      <c r="H29" s="157"/>
      <c r="I29" s="65"/>
      <c r="J29" s="157">
        <v>-13355</v>
      </c>
      <c r="K29" s="157"/>
      <c r="L29" s="157"/>
      <c r="M29" s="65"/>
      <c r="N29" s="157">
        <v>-13355</v>
      </c>
      <c r="O29" s="157"/>
      <c r="P29" s="157"/>
      <c r="Q29" s="65"/>
      <c r="R29" s="157">
        <v>-13355</v>
      </c>
      <c r="S29" s="157"/>
      <c r="T29" s="157"/>
      <c r="U29" s="65"/>
      <c r="V29" s="157">
        <v>-13355</v>
      </c>
      <c r="W29" s="157"/>
      <c r="X29" s="157"/>
    </row>
    <row r="30" spans="1:24" x14ac:dyDescent="0.25">
      <c r="A30" s="85" t="s">
        <v>804</v>
      </c>
      <c r="B30" s="157">
        <v>-3074.0481199999999</v>
      </c>
      <c r="C30" s="157"/>
      <c r="D30" s="157"/>
      <c r="E30" s="65"/>
      <c r="F30" s="157">
        <v>-3074.2999399999999</v>
      </c>
      <c r="G30" s="157"/>
      <c r="H30" s="157"/>
      <c r="I30" s="65"/>
      <c r="J30" s="157">
        <v>-3067.30393</v>
      </c>
      <c r="K30" s="157"/>
      <c r="L30" s="157"/>
      <c r="M30" s="65"/>
      <c r="N30" s="157">
        <v>-3058.6625100000001</v>
      </c>
      <c r="O30" s="157"/>
      <c r="P30" s="157"/>
      <c r="Q30" s="65"/>
      <c r="R30" s="157">
        <v>-3064.2783899999999</v>
      </c>
      <c r="S30" s="157"/>
      <c r="T30" s="157"/>
      <c r="U30" s="65"/>
      <c r="V30" s="157">
        <v>-3065.4685399999998</v>
      </c>
      <c r="W30" s="157"/>
      <c r="X30" s="157"/>
    </row>
    <row r="31" spans="1:24" ht="15.75" x14ac:dyDescent="0.25">
      <c r="A31" s="62" t="s">
        <v>562</v>
      </c>
      <c r="B31" s="171">
        <v>0.76869730000000003</v>
      </c>
      <c r="C31" s="171"/>
      <c r="D31" s="171"/>
      <c r="E31" s="78"/>
      <c r="F31" s="171">
        <v>0.7686035</v>
      </c>
      <c r="G31" s="171"/>
      <c r="H31" s="171"/>
      <c r="I31" s="78"/>
      <c r="J31" s="171">
        <v>0.76912740000000002</v>
      </c>
      <c r="K31" s="171"/>
      <c r="L31" s="171"/>
      <c r="M31" s="78"/>
      <c r="N31" s="171">
        <v>0.76947489999999996</v>
      </c>
      <c r="O31" s="171"/>
      <c r="P31" s="171"/>
      <c r="Q31" s="78"/>
      <c r="R31" s="171">
        <v>0.76935390000000003</v>
      </c>
      <c r="S31" s="171"/>
      <c r="T31" s="171"/>
      <c r="U31" s="78"/>
      <c r="V31" s="171">
        <v>0.76933969999999996</v>
      </c>
      <c r="W31" s="171"/>
      <c r="X31" s="171"/>
    </row>
    <row r="32" spans="1:24" x14ac:dyDescent="0.25">
      <c r="A32" s="1" t="s">
        <v>728</v>
      </c>
      <c r="B32" s="157">
        <v>6178.1</v>
      </c>
      <c r="C32" s="157"/>
      <c r="D32" s="157"/>
      <c r="E32" s="65"/>
      <c r="F32" s="157">
        <v>6180.6</v>
      </c>
      <c r="G32" s="157"/>
      <c r="H32" s="157"/>
      <c r="I32" s="65"/>
      <c r="J32" s="157">
        <v>6166.6</v>
      </c>
      <c r="K32" s="157"/>
      <c r="L32" s="157"/>
      <c r="M32" s="65"/>
      <c r="N32" s="157">
        <v>6157.3</v>
      </c>
      <c r="O32" s="157"/>
      <c r="P32" s="157"/>
      <c r="Q32" s="65"/>
      <c r="R32" s="157">
        <v>6160.6</v>
      </c>
      <c r="S32" s="157"/>
      <c r="T32" s="157"/>
      <c r="U32" s="65"/>
      <c r="V32" s="157">
        <v>6160.9</v>
      </c>
      <c r="W32" s="157"/>
      <c r="X32" s="157"/>
    </row>
    <row r="33" spans="1:24" x14ac:dyDescent="0.25">
      <c r="A33" s="66" t="s">
        <v>805</v>
      </c>
      <c r="B33" s="170">
        <v>19.399999999999999</v>
      </c>
      <c r="C33" s="170"/>
      <c r="D33" s="170"/>
      <c r="E33" s="86"/>
      <c r="F33" s="170">
        <v>19.399999999999999</v>
      </c>
      <c r="G33" s="170"/>
      <c r="H33" s="170"/>
      <c r="I33" s="86"/>
      <c r="J33" s="170">
        <v>19.399999999999999</v>
      </c>
      <c r="K33" s="170"/>
      <c r="L33" s="170"/>
      <c r="M33" s="86"/>
      <c r="N33" s="170">
        <v>19.399999999999999</v>
      </c>
      <c r="O33" s="170"/>
      <c r="P33" s="170"/>
      <c r="Q33" s="86"/>
      <c r="R33" s="170">
        <v>19</v>
      </c>
      <c r="S33" s="170"/>
      <c r="T33" s="170"/>
      <c r="U33" s="86"/>
      <c r="V33" s="170">
        <v>19</v>
      </c>
      <c r="W33" s="170"/>
      <c r="X33" s="170"/>
    </row>
    <row r="34" spans="1:24" x14ac:dyDescent="0.25">
      <c r="A34" s="176" t="s">
        <v>975</v>
      </c>
      <c r="B34" s="176"/>
      <c r="C34" s="176"/>
      <c r="D34" s="176"/>
      <c r="E34" s="176"/>
      <c r="F34" s="176"/>
      <c r="G34" s="176"/>
      <c r="H34" s="176"/>
      <c r="I34" s="176"/>
      <c r="J34" s="176"/>
      <c r="K34" s="176"/>
      <c r="L34" s="176"/>
      <c r="M34" s="176"/>
      <c r="N34" s="176"/>
      <c r="O34" s="176"/>
      <c r="P34" s="176"/>
      <c r="Q34" s="176"/>
      <c r="R34" s="176"/>
      <c r="S34" s="176"/>
      <c r="T34" s="176"/>
      <c r="U34" s="176"/>
      <c r="V34" s="176"/>
      <c r="W34" s="176"/>
      <c r="X34" s="176"/>
    </row>
    <row r="35" spans="1:24" x14ac:dyDescent="0.25">
      <c r="A35" s="177" t="s">
        <v>927</v>
      </c>
      <c r="B35" s="177"/>
      <c r="C35" s="177"/>
      <c r="D35" s="177"/>
      <c r="E35" s="177"/>
      <c r="F35" s="177"/>
      <c r="G35" s="177"/>
      <c r="H35" s="177"/>
      <c r="I35" s="177"/>
      <c r="J35" s="177"/>
      <c r="K35" s="177"/>
      <c r="L35" s="177"/>
      <c r="M35" s="177"/>
      <c r="N35" s="177"/>
      <c r="O35" s="177"/>
      <c r="P35" s="177"/>
      <c r="Q35" s="177"/>
      <c r="R35" s="177"/>
      <c r="S35" s="177"/>
      <c r="T35" s="177"/>
      <c r="U35" s="177"/>
      <c r="V35" s="177"/>
      <c r="W35" s="177"/>
      <c r="X35" s="177"/>
    </row>
  </sheetData>
  <mergeCells count="44">
    <mergeCell ref="V1:X1"/>
    <mergeCell ref="B1:E1"/>
    <mergeCell ref="F1:I1"/>
    <mergeCell ref="J1:M1"/>
    <mergeCell ref="N1:Q1"/>
    <mergeCell ref="R1:U1"/>
    <mergeCell ref="V29:X29"/>
    <mergeCell ref="B28:D28"/>
    <mergeCell ref="F28:H28"/>
    <mergeCell ref="J28:L28"/>
    <mergeCell ref="N28:P28"/>
    <mergeCell ref="R28:T28"/>
    <mergeCell ref="V28:X28"/>
    <mergeCell ref="B29:D29"/>
    <mergeCell ref="F29:H29"/>
    <mergeCell ref="J29:L29"/>
    <mergeCell ref="N29:P29"/>
    <mergeCell ref="R29:T29"/>
    <mergeCell ref="V31:X31"/>
    <mergeCell ref="B30:D30"/>
    <mergeCell ref="F30:H30"/>
    <mergeCell ref="J30:L30"/>
    <mergeCell ref="N30:P30"/>
    <mergeCell ref="R30:T30"/>
    <mergeCell ref="V30:X30"/>
    <mergeCell ref="B31:D31"/>
    <mergeCell ref="F31:H31"/>
    <mergeCell ref="J31:L31"/>
    <mergeCell ref="N31:P31"/>
    <mergeCell ref="R31:T31"/>
    <mergeCell ref="A34:X34"/>
    <mergeCell ref="A35:X35"/>
    <mergeCell ref="V33:X33"/>
    <mergeCell ref="B32:D32"/>
    <mergeCell ref="F32:H32"/>
    <mergeCell ref="J32:L32"/>
    <mergeCell ref="N32:P32"/>
    <mergeCell ref="R32:T32"/>
    <mergeCell ref="V32:X32"/>
    <mergeCell ref="B33:D33"/>
    <mergeCell ref="F33:H33"/>
    <mergeCell ref="J33:L33"/>
    <mergeCell ref="N33:P33"/>
    <mergeCell ref="R33:T3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7"/>
  <sheetViews>
    <sheetView workbookViewId="0">
      <selection activeCell="A9" sqref="A9"/>
    </sheetView>
  </sheetViews>
  <sheetFormatPr defaultRowHeight="15" x14ac:dyDescent="0.25"/>
  <cols>
    <col min="1" max="1" width="27.85546875" bestFit="1" customWidth="1"/>
    <col min="2" max="2" width="34.7109375" style="25" bestFit="1" customWidth="1"/>
    <col min="3" max="3" width="14.42578125" bestFit="1" customWidth="1"/>
    <col min="4" max="4" width="12.28515625" bestFit="1" customWidth="1"/>
  </cols>
  <sheetData>
    <row r="1" spans="1:4" x14ac:dyDescent="0.25">
      <c r="A1" s="15" t="s">
        <v>77</v>
      </c>
      <c r="B1" s="24" t="s">
        <v>79</v>
      </c>
      <c r="C1" s="15" t="s">
        <v>96</v>
      </c>
      <c r="D1" s="15" t="s">
        <v>97</v>
      </c>
    </row>
    <row r="2" spans="1:4" ht="30" x14ac:dyDescent="0.25">
      <c r="A2" t="s">
        <v>78</v>
      </c>
      <c r="B2" s="25" t="s">
        <v>127</v>
      </c>
      <c r="C2" t="s">
        <v>94</v>
      </c>
      <c r="D2" t="s">
        <v>94</v>
      </c>
    </row>
    <row r="3" spans="1:4" x14ac:dyDescent="0.25">
      <c r="A3" t="s">
        <v>80</v>
      </c>
      <c r="C3" t="s">
        <v>95</v>
      </c>
      <c r="D3" t="s">
        <v>94</v>
      </c>
    </row>
    <row r="4" spans="1:4" x14ac:dyDescent="0.25">
      <c r="A4" t="s">
        <v>81</v>
      </c>
      <c r="C4" t="s">
        <v>95</v>
      </c>
      <c r="D4" t="s">
        <v>94</v>
      </c>
    </row>
    <row r="5" spans="1:4" x14ac:dyDescent="0.25">
      <c r="A5" t="s">
        <v>82</v>
      </c>
      <c r="C5" t="s">
        <v>94</v>
      </c>
      <c r="D5" t="s">
        <v>94</v>
      </c>
    </row>
    <row r="6" spans="1:4" x14ac:dyDescent="0.25">
      <c r="A6" t="s">
        <v>83</v>
      </c>
      <c r="B6" s="25" t="s">
        <v>131</v>
      </c>
      <c r="C6" t="s">
        <v>95</v>
      </c>
      <c r="D6" t="s">
        <v>95</v>
      </c>
    </row>
    <row r="7" spans="1:4" x14ac:dyDescent="0.25">
      <c r="A7" t="s">
        <v>84</v>
      </c>
      <c r="C7" t="s">
        <v>95</v>
      </c>
      <c r="D7" t="s">
        <v>95</v>
      </c>
    </row>
    <row r="8" spans="1:4" x14ac:dyDescent="0.25">
      <c r="A8" t="s">
        <v>85</v>
      </c>
      <c r="C8" t="s">
        <v>95</v>
      </c>
      <c r="D8" t="s">
        <v>95</v>
      </c>
    </row>
    <row r="9" spans="1:4" ht="45" x14ac:dyDescent="0.25">
      <c r="A9" t="s">
        <v>86</v>
      </c>
      <c r="B9" s="25" t="s">
        <v>132</v>
      </c>
      <c r="C9" t="s">
        <v>95</v>
      </c>
      <c r="D9" t="s">
        <v>95</v>
      </c>
    </row>
    <row r="10" spans="1:4" x14ac:dyDescent="0.25">
      <c r="A10" t="s">
        <v>87</v>
      </c>
      <c r="B10" s="25" t="s">
        <v>128</v>
      </c>
      <c r="C10" t="s">
        <v>95</v>
      </c>
      <c r="D10" t="s">
        <v>95</v>
      </c>
    </row>
    <row r="11" spans="1:4" x14ac:dyDescent="0.25">
      <c r="A11" t="s">
        <v>88</v>
      </c>
      <c r="C11" t="s">
        <v>95</v>
      </c>
      <c r="D11" t="s">
        <v>95</v>
      </c>
    </row>
    <row r="12" spans="1:4" ht="60" x14ac:dyDescent="0.25">
      <c r="A12" t="s">
        <v>90</v>
      </c>
      <c r="B12" s="25" t="s">
        <v>129</v>
      </c>
      <c r="C12" t="s">
        <v>95</v>
      </c>
      <c r="D12" t="s">
        <v>95</v>
      </c>
    </row>
    <row r="13" spans="1:4" ht="45" x14ac:dyDescent="0.25">
      <c r="A13" t="s">
        <v>89</v>
      </c>
      <c r="B13" s="25" t="s">
        <v>130</v>
      </c>
      <c r="C13" t="s">
        <v>95</v>
      </c>
      <c r="D13" t="s">
        <v>95</v>
      </c>
    </row>
    <row r="14" spans="1:4" x14ac:dyDescent="0.25">
      <c r="A14" t="s">
        <v>91</v>
      </c>
      <c r="C14" t="s">
        <v>94</v>
      </c>
      <c r="D14" t="s">
        <v>94</v>
      </c>
    </row>
    <row r="15" spans="1:4" ht="45" x14ac:dyDescent="0.25">
      <c r="A15" t="s">
        <v>92</v>
      </c>
      <c r="B15" s="25" t="s">
        <v>133</v>
      </c>
      <c r="C15" t="s">
        <v>94</v>
      </c>
      <c r="D15" t="s">
        <v>94</v>
      </c>
    </row>
    <row r="16" spans="1:4" x14ac:dyDescent="0.25">
      <c r="A16" s="16" t="s">
        <v>93</v>
      </c>
      <c r="B16" s="26"/>
      <c r="C16" s="16" t="s">
        <v>94</v>
      </c>
      <c r="D16" s="16" t="s">
        <v>94</v>
      </c>
    </row>
    <row r="17" spans="1:4" x14ac:dyDescent="0.25">
      <c r="A17" s="150"/>
      <c r="B17" s="150"/>
      <c r="C17" s="150"/>
      <c r="D17" s="150"/>
    </row>
  </sheetData>
  <mergeCells count="1">
    <mergeCell ref="A17:D17"/>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AL21"/>
  <sheetViews>
    <sheetView workbookViewId="0">
      <selection activeCell="O25" sqref="O25"/>
    </sheetView>
  </sheetViews>
  <sheetFormatPr defaultRowHeight="15" x14ac:dyDescent="0.25"/>
  <cols>
    <col min="1" max="1" width="20.140625" bestFit="1" customWidth="1"/>
    <col min="2" max="2" width="6.42578125" bestFit="1" customWidth="1"/>
    <col min="3" max="3" width="5.42578125" style="19" customWidth="1"/>
    <col min="4" max="4" width="3.7109375" customWidth="1"/>
    <col min="5" max="5" width="1.7109375" customWidth="1"/>
    <col min="6" max="6" width="6.42578125" bestFit="1" customWidth="1"/>
    <col min="7" max="7" width="5.42578125" style="19" customWidth="1"/>
    <col min="8" max="8" width="3.7109375" customWidth="1"/>
    <col min="9" max="9" width="1.7109375" customWidth="1"/>
    <col min="10" max="10" width="6" bestFit="1" customWidth="1"/>
    <col min="11" max="11" width="5" style="19" customWidth="1"/>
    <col min="12" max="12" width="3.7109375" customWidth="1"/>
    <col min="13" max="13" width="1.7109375" customWidth="1"/>
    <col min="14" max="14" width="6" bestFit="1" customWidth="1"/>
    <col min="15" max="15" width="5" style="19" customWidth="1"/>
    <col min="16" max="16" width="3.7109375" customWidth="1"/>
    <col min="17" max="17" width="1.7109375" customWidth="1"/>
    <col min="18" max="18" width="6" bestFit="1" customWidth="1"/>
    <col min="19" max="19" width="5" style="19" customWidth="1"/>
    <col min="20" max="20" width="3.7109375" customWidth="1"/>
    <col min="21" max="21" width="1.7109375" customWidth="1"/>
    <col min="22" max="22" width="6" bestFit="1" customWidth="1"/>
    <col min="23" max="23" width="5" style="19" customWidth="1"/>
    <col min="24" max="24" width="3.7109375" customWidth="1"/>
    <col min="25" max="25" width="1.7109375" customWidth="1"/>
    <col min="26" max="26" width="6" bestFit="1" customWidth="1"/>
    <col min="27" max="27" width="5" style="19" customWidth="1"/>
    <col min="28" max="28" width="3.7109375" customWidth="1"/>
    <col min="29" max="29" width="1.7109375" customWidth="1"/>
    <col min="30" max="30" width="6" bestFit="1" customWidth="1"/>
    <col min="31" max="31" width="5" style="19" customWidth="1"/>
    <col min="32" max="32" width="3.7109375" customWidth="1"/>
    <col min="35" max="35" width="10.5703125" bestFit="1" customWidth="1"/>
  </cols>
  <sheetData>
    <row r="1" spans="1:38" x14ac:dyDescent="0.25">
      <c r="A1" s="84"/>
      <c r="B1" s="168" t="s">
        <v>931</v>
      </c>
      <c r="C1" s="168"/>
      <c r="D1" s="168"/>
      <c r="E1" s="168"/>
      <c r="F1" s="168" t="s">
        <v>932</v>
      </c>
      <c r="G1" s="168"/>
      <c r="H1" s="168"/>
      <c r="I1" s="168"/>
      <c r="J1" s="168" t="s">
        <v>933</v>
      </c>
      <c r="K1" s="168"/>
      <c r="L1" s="168"/>
      <c r="M1" s="168"/>
      <c r="N1" s="168" t="s">
        <v>934</v>
      </c>
      <c r="O1" s="168"/>
      <c r="P1" s="168"/>
      <c r="Q1" s="168"/>
      <c r="R1" s="168" t="s">
        <v>935</v>
      </c>
      <c r="S1" s="168"/>
      <c r="T1" s="168"/>
      <c r="U1" s="168"/>
      <c r="V1" s="168" t="s">
        <v>936</v>
      </c>
      <c r="W1" s="168"/>
      <c r="X1" s="168"/>
      <c r="Y1" s="168"/>
      <c r="Z1" s="168" t="s">
        <v>937</v>
      </c>
      <c r="AA1" s="168"/>
      <c r="AB1" s="168"/>
      <c r="AC1" s="168"/>
      <c r="AD1" s="168" t="s">
        <v>938</v>
      </c>
      <c r="AE1" s="168"/>
      <c r="AF1" s="168"/>
    </row>
    <row r="2" spans="1:38" x14ac:dyDescent="0.25">
      <c r="A2" s="59" t="s">
        <v>560</v>
      </c>
      <c r="B2" s="60" t="s">
        <v>507</v>
      </c>
      <c r="C2" s="91" t="s">
        <v>820</v>
      </c>
      <c r="D2" s="61" t="s">
        <v>561</v>
      </c>
      <c r="E2" s="59"/>
      <c r="F2" s="60" t="s">
        <v>507</v>
      </c>
      <c r="G2" s="91" t="s">
        <v>820</v>
      </c>
      <c r="H2" s="61" t="s">
        <v>561</v>
      </c>
      <c r="I2" s="59"/>
      <c r="J2" s="60" t="s">
        <v>507</v>
      </c>
      <c r="K2" s="91" t="s">
        <v>820</v>
      </c>
      <c r="L2" s="61" t="s">
        <v>561</v>
      </c>
      <c r="M2" s="59"/>
      <c r="N2" s="60" t="s">
        <v>507</v>
      </c>
      <c r="O2" s="91" t="s">
        <v>820</v>
      </c>
      <c r="P2" s="61" t="s">
        <v>561</v>
      </c>
      <c r="Q2" s="59"/>
      <c r="R2" s="60" t="s">
        <v>507</v>
      </c>
      <c r="S2" s="91" t="s">
        <v>820</v>
      </c>
      <c r="T2" s="61" t="s">
        <v>561</v>
      </c>
      <c r="U2" s="59"/>
      <c r="V2" s="60" t="s">
        <v>507</v>
      </c>
      <c r="W2" s="91" t="s">
        <v>820</v>
      </c>
      <c r="X2" s="61" t="s">
        <v>561</v>
      </c>
      <c r="Y2" s="59"/>
      <c r="Z2" s="60" t="s">
        <v>507</v>
      </c>
      <c r="AA2" s="91" t="s">
        <v>820</v>
      </c>
      <c r="AB2" s="61" t="s">
        <v>561</v>
      </c>
      <c r="AC2" s="59"/>
      <c r="AD2" s="60" t="s">
        <v>507</v>
      </c>
      <c r="AE2" s="91" t="s">
        <v>820</v>
      </c>
      <c r="AF2" s="61" t="s">
        <v>561</v>
      </c>
      <c r="AI2" t="s">
        <v>740</v>
      </c>
      <c r="AJ2" t="s">
        <v>741</v>
      </c>
      <c r="AK2" t="s">
        <v>742</v>
      </c>
      <c r="AL2" t="s">
        <v>743</v>
      </c>
    </row>
    <row r="3" spans="1:38" x14ac:dyDescent="0.25">
      <c r="A3" s="62" t="s">
        <v>916</v>
      </c>
      <c r="B3" s="87">
        <v>2.99308</v>
      </c>
      <c r="C3" s="92">
        <v>165.86</v>
      </c>
      <c r="D3" s="63" t="s">
        <v>731</v>
      </c>
      <c r="E3" s="63"/>
      <c r="F3" s="87"/>
      <c r="G3" s="92"/>
      <c r="I3" s="63"/>
      <c r="J3" s="88">
        <v>1.36636</v>
      </c>
      <c r="K3" s="92">
        <v>48.22</v>
      </c>
      <c r="L3" s="63" t="s">
        <v>731</v>
      </c>
      <c r="M3" s="63"/>
      <c r="N3" s="88">
        <v>0.57804999999999995</v>
      </c>
      <c r="O3" s="92">
        <v>18.27</v>
      </c>
      <c r="P3" s="63" t="s">
        <v>731</v>
      </c>
      <c r="Q3" s="63"/>
      <c r="R3" s="88">
        <v>0.42251</v>
      </c>
      <c r="S3" s="92">
        <v>12.41</v>
      </c>
      <c r="T3" s="63" t="s">
        <v>731</v>
      </c>
      <c r="U3" s="63"/>
      <c r="V3" s="88">
        <v>1.27468</v>
      </c>
      <c r="W3" s="92">
        <v>45.81</v>
      </c>
      <c r="X3" s="63" t="s">
        <v>731</v>
      </c>
      <c r="Y3" s="63"/>
      <c r="Z3" s="88">
        <v>0.99248999999999998</v>
      </c>
      <c r="AA3" s="92">
        <v>33.92</v>
      </c>
      <c r="AB3" s="63" t="s">
        <v>731</v>
      </c>
      <c r="AC3" s="63"/>
      <c r="AD3" s="88">
        <v>1.11069</v>
      </c>
      <c r="AE3" s="92">
        <v>36.58</v>
      </c>
      <c r="AF3" s="63" t="s">
        <v>731</v>
      </c>
      <c r="AH3" t="s">
        <v>734</v>
      </c>
      <c r="AI3" s="71">
        <f>B16</f>
        <v>37219.5</v>
      </c>
      <c r="AJ3" s="92">
        <f>AI3-MIN(B$16:AF$16)</f>
        <v>7378.2999999999993</v>
      </c>
      <c r="AK3" s="74">
        <f>(EXP(-(AJ3)/2))</f>
        <v>0</v>
      </c>
      <c r="AL3" s="74">
        <f>AK3/SUM(AK$3:AK$10)</f>
        <v>0</v>
      </c>
    </row>
    <row r="4" spans="1:38" x14ac:dyDescent="0.25">
      <c r="A4" s="62" t="s">
        <v>917</v>
      </c>
      <c r="B4" s="87"/>
      <c r="C4" s="92"/>
      <c r="D4" s="63"/>
      <c r="E4" s="63"/>
      <c r="F4" s="87">
        <v>2.8085599999999999</v>
      </c>
      <c r="G4" s="92">
        <v>160.69</v>
      </c>
      <c r="H4" t="s">
        <v>731</v>
      </c>
      <c r="I4" s="63"/>
      <c r="J4" s="89"/>
      <c r="K4" s="93"/>
      <c r="L4" s="63"/>
      <c r="M4" s="63"/>
      <c r="N4" s="88"/>
      <c r="O4" s="92"/>
      <c r="P4" s="63"/>
      <c r="Q4" s="63"/>
      <c r="R4" s="88"/>
      <c r="S4" s="92"/>
      <c r="T4" s="63"/>
      <c r="U4" s="63"/>
      <c r="V4" s="88"/>
      <c r="W4" s="92"/>
      <c r="X4" s="63"/>
      <c r="Y4" s="63"/>
      <c r="Z4" s="88"/>
      <c r="AA4" s="92"/>
      <c r="AB4" s="63"/>
      <c r="AC4" s="63"/>
      <c r="AD4" s="88"/>
      <c r="AE4" s="92"/>
      <c r="AF4" s="63"/>
      <c r="AH4" t="s">
        <v>735</v>
      </c>
      <c r="AI4" s="71">
        <f>F16</f>
        <v>40604</v>
      </c>
      <c r="AJ4" s="92">
        <f t="shared" ref="AJ4:AJ10" si="0">AI4-MIN(B$16:AF$16)</f>
        <v>10762.8</v>
      </c>
      <c r="AK4" s="74">
        <f t="shared" ref="AK4:AK10" si="1">(EXP(-(AJ4)/2))</f>
        <v>0</v>
      </c>
      <c r="AL4" s="74">
        <f t="shared" ref="AL4:AL10" si="2">AK4/SUM(AK$3:AK$10)</f>
        <v>0</v>
      </c>
    </row>
    <row r="5" spans="1:38" x14ac:dyDescent="0.25">
      <c r="A5" s="62" t="s">
        <v>806</v>
      </c>
      <c r="B5" s="87"/>
      <c r="C5" s="92"/>
      <c r="D5" s="63"/>
      <c r="E5" s="63"/>
      <c r="F5" s="87"/>
      <c r="G5" s="92"/>
      <c r="I5" s="63"/>
      <c r="J5" s="88">
        <v>-0.36742000000000002</v>
      </c>
      <c r="K5" s="92">
        <v>-50.91</v>
      </c>
      <c r="L5" s="63" t="s">
        <v>731</v>
      </c>
      <c r="M5" s="63"/>
      <c r="Q5" s="63"/>
      <c r="R5" s="88"/>
      <c r="S5" s="92"/>
      <c r="T5" s="63"/>
      <c r="U5" s="63"/>
      <c r="V5" s="88"/>
      <c r="W5" s="92"/>
      <c r="X5" s="63"/>
      <c r="Y5" s="63"/>
      <c r="Z5" s="88"/>
      <c r="AA5" s="92"/>
      <c r="AB5" s="63"/>
      <c r="AC5" s="63"/>
      <c r="AD5" s="88"/>
      <c r="AE5" s="92"/>
      <c r="AF5" s="63"/>
      <c r="AH5" t="s">
        <v>736</v>
      </c>
      <c r="AI5" s="71">
        <f>J16</f>
        <v>32099</v>
      </c>
      <c r="AJ5" s="92">
        <f t="shared" si="0"/>
        <v>2257.7999999999993</v>
      </c>
      <c r="AK5" s="74">
        <f t="shared" si="1"/>
        <v>0</v>
      </c>
      <c r="AL5" s="74">
        <f t="shared" si="2"/>
        <v>0</v>
      </c>
    </row>
    <row r="6" spans="1:38" x14ac:dyDescent="0.25">
      <c r="A6" s="62" t="s">
        <v>899</v>
      </c>
      <c r="B6" s="87"/>
      <c r="C6" s="92"/>
      <c r="D6" s="63"/>
      <c r="E6" s="63"/>
      <c r="F6" s="87"/>
      <c r="G6" s="92"/>
      <c r="I6" s="63"/>
      <c r="J6" s="88"/>
      <c r="K6" s="92"/>
      <c r="L6" s="63"/>
      <c r="M6" s="63"/>
      <c r="N6" s="88">
        <v>-2.2901699999999998</v>
      </c>
      <c r="O6" s="92">
        <v>-65.45</v>
      </c>
      <c r="P6" s="63" t="s">
        <v>731</v>
      </c>
      <c r="Q6" s="63"/>
      <c r="R6" s="88"/>
      <c r="S6" s="92"/>
      <c r="T6" s="63"/>
      <c r="U6" s="63"/>
      <c r="V6" s="88"/>
      <c r="W6" s="92"/>
      <c r="X6" s="63"/>
      <c r="Y6" s="63"/>
      <c r="Z6" s="88"/>
      <c r="AA6" s="92"/>
      <c r="AB6" s="63"/>
      <c r="AC6" s="63"/>
      <c r="AD6" s="88"/>
      <c r="AE6" s="92"/>
      <c r="AF6" s="63"/>
      <c r="AH6" t="s">
        <v>737</v>
      </c>
      <c r="AI6" s="71">
        <f>N16</f>
        <v>29841.200000000001</v>
      </c>
      <c r="AJ6" s="92">
        <f t="shared" si="0"/>
        <v>0</v>
      </c>
      <c r="AK6" s="74">
        <f t="shared" si="1"/>
        <v>1</v>
      </c>
      <c r="AL6" s="74">
        <f t="shared" si="2"/>
        <v>1</v>
      </c>
    </row>
    <row r="7" spans="1:38" x14ac:dyDescent="0.25">
      <c r="A7" s="62" t="s">
        <v>900</v>
      </c>
      <c r="B7" s="87"/>
      <c r="C7" s="92"/>
      <c r="D7" s="63"/>
      <c r="E7" s="63"/>
      <c r="F7" s="87"/>
      <c r="G7" s="92"/>
      <c r="I7" s="63"/>
      <c r="J7" s="88"/>
      <c r="K7" s="92"/>
      <c r="L7" s="63"/>
      <c r="M7" s="63"/>
      <c r="N7" s="88"/>
      <c r="O7" s="92"/>
      <c r="P7" s="63"/>
      <c r="Q7" s="63"/>
      <c r="R7" s="88">
        <v>-2.0163700000000002</v>
      </c>
      <c r="S7" s="92">
        <v>-68.84</v>
      </c>
      <c r="T7" s="63" t="s">
        <v>731</v>
      </c>
      <c r="U7" s="63"/>
      <c r="V7" s="88"/>
      <c r="W7" s="92"/>
      <c r="X7" s="63"/>
      <c r="Y7" s="63"/>
      <c r="Z7" s="88"/>
      <c r="AA7" s="92"/>
      <c r="AB7" s="63"/>
      <c r="AC7" s="63"/>
      <c r="AD7" s="88"/>
      <c r="AE7" s="92"/>
      <c r="AF7" s="63"/>
      <c r="AH7" t="s">
        <v>738</v>
      </c>
      <c r="AI7" s="21">
        <f>R16</f>
        <v>30459.7</v>
      </c>
      <c r="AJ7" s="92">
        <f t="shared" si="0"/>
        <v>618.5</v>
      </c>
      <c r="AK7" s="74">
        <f t="shared" si="1"/>
        <v>4.9480202851885827E-135</v>
      </c>
      <c r="AL7" s="74">
        <f t="shared" si="2"/>
        <v>4.9480202851885827E-135</v>
      </c>
    </row>
    <row r="8" spans="1:38" x14ac:dyDescent="0.25">
      <c r="A8" s="62" t="s">
        <v>810</v>
      </c>
      <c r="B8" s="87"/>
      <c r="C8" s="92"/>
      <c r="D8" s="63"/>
      <c r="E8" s="63"/>
      <c r="F8" s="87"/>
      <c r="G8" s="92"/>
      <c r="I8" s="63"/>
      <c r="J8" s="7"/>
      <c r="L8" s="63"/>
      <c r="M8" s="63"/>
      <c r="N8" s="88"/>
      <c r="O8" s="92"/>
      <c r="P8" s="63"/>
      <c r="Q8" s="63"/>
      <c r="R8" s="88"/>
      <c r="S8" s="92"/>
      <c r="T8" s="63"/>
      <c r="U8" s="63"/>
      <c r="V8" s="88">
        <v>-0.21654999999999999</v>
      </c>
      <c r="W8" s="92">
        <v>-57.78</v>
      </c>
      <c r="X8" s="63" t="s">
        <v>731</v>
      </c>
      <c r="Y8" s="63"/>
      <c r="Z8" s="88"/>
      <c r="AA8" s="92"/>
      <c r="AB8" s="63"/>
      <c r="AC8" s="63"/>
      <c r="AD8" s="88"/>
      <c r="AE8" s="92"/>
      <c r="AF8" s="63"/>
      <c r="AH8" t="s">
        <v>739</v>
      </c>
      <c r="AI8" s="21">
        <f>V16</f>
        <v>31831.7</v>
      </c>
      <c r="AJ8" s="92">
        <f t="shared" si="0"/>
        <v>1990.5</v>
      </c>
      <c r="AK8" s="74">
        <f t="shared" si="1"/>
        <v>0</v>
      </c>
      <c r="AL8" s="74">
        <f t="shared" si="2"/>
        <v>0</v>
      </c>
    </row>
    <row r="9" spans="1:38" x14ac:dyDescent="0.25">
      <c r="A9" s="62" t="s">
        <v>930</v>
      </c>
      <c r="B9" s="87"/>
      <c r="C9" s="92"/>
      <c r="D9" s="63"/>
      <c r="E9" s="63"/>
      <c r="F9" s="87"/>
      <c r="G9" s="92"/>
      <c r="I9" s="63"/>
      <c r="J9" s="7"/>
      <c r="L9" s="63"/>
      <c r="M9" s="63"/>
      <c r="N9" s="88"/>
      <c r="O9" s="92"/>
      <c r="P9" s="63"/>
      <c r="Q9" s="63"/>
      <c r="R9" s="88"/>
      <c r="S9" s="92"/>
      <c r="T9" s="63"/>
      <c r="U9" s="63"/>
      <c r="V9" s="88"/>
      <c r="W9" s="92"/>
      <c r="X9" s="63"/>
      <c r="Y9" s="63"/>
      <c r="Z9" s="88">
        <v>-1.4981899999999999</v>
      </c>
      <c r="AA9" s="92">
        <v>-65.47</v>
      </c>
      <c r="AB9" s="63" t="s">
        <v>731</v>
      </c>
      <c r="AC9" s="63"/>
      <c r="AD9" s="88"/>
      <c r="AE9" s="92"/>
      <c r="AF9" s="63"/>
      <c r="AH9" t="s">
        <v>1086</v>
      </c>
      <c r="AI9" s="21">
        <f>Z16</f>
        <v>31204.799999999999</v>
      </c>
      <c r="AJ9" s="92">
        <f t="shared" si="0"/>
        <v>1363.5999999999985</v>
      </c>
      <c r="AK9" s="74">
        <f t="shared" si="1"/>
        <v>7.9071911630774841E-297</v>
      </c>
      <c r="AL9" s="74">
        <f t="shared" si="2"/>
        <v>7.9071911630774841E-297</v>
      </c>
    </row>
    <row r="10" spans="1:38" x14ac:dyDescent="0.25">
      <c r="A10" s="62" t="s">
        <v>901</v>
      </c>
      <c r="R10" s="88"/>
      <c r="S10" s="92"/>
      <c r="T10" s="63"/>
      <c r="U10" s="63"/>
      <c r="V10" s="88"/>
      <c r="W10" s="92"/>
      <c r="X10" s="63"/>
      <c r="Y10" s="63"/>
      <c r="Z10" s="88"/>
      <c r="AA10" s="92"/>
      <c r="AB10" s="63"/>
      <c r="AC10" s="63"/>
      <c r="AD10" s="88">
        <v>-1.89367</v>
      </c>
      <c r="AE10" s="92">
        <v>-61.99</v>
      </c>
      <c r="AF10" s="63" t="s">
        <v>731</v>
      </c>
      <c r="AH10" t="s">
        <v>1087</v>
      </c>
      <c r="AI10" s="21">
        <f>AD16</f>
        <v>32218.799999999999</v>
      </c>
      <c r="AJ10" s="92">
        <f t="shared" si="0"/>
        <v>2377.5999999999985</v>
      </c>
      <c r="AK10" s="74">
        <f t="shared" si="1"/>
        <v>0</v>
      </c>
      <c r="AL10" s="74">
        <f t="shared" si="2"/>
        <v>0</v>
      </c>
    </row>
    <row r="11" spans="1:38" x14ac:dyDescent="0.25">
      <c r="A11" s="62"/>
      <c r="B11" s="87"/>
      <c r="C11" s="92"/>
      <c r="D11" s="63"/>
      <c r="E11" s="63"/>
      <c r="F11" s="63"/>
      <c r="G11" s="92"/>
      <c r="H11" s="63"/>
      <c r="I11" s="63"/>
      <c r="J11" s="88"/>
      <c r="K11" s="92"/>
      <c r="L11" s="63"/>
      <c r="M11" s="63"/>
      <c r="N11" s="88"/>
      <c r="O11" s="92"/>
      <c r="P11" s="63"/>
      <c r="Q11" s="63"/>
      <c r="R11" s="88"/>
      <c r="S11" s="92"/>
      <c r="T11" s="63"/>
      <c r="U11" s="63"/>
      <c r="V11" s="63"/>
      <c r="W11" s="92"/>
      <c r="X11" s="63"/>
      <c r="Y11" s="63"/>
      <c r="Z11" s="63"/>
      <c r="AA11" s="92"/>
      <c r="AB11" s="63"/>
      <c r="AC11" s="63"/>
      <c r="AD11" s="88"/>
      <c r="AE11" s="92"/>
      <c r="AF11" s="63"/>
    </row>
    <row r="12" spans="1:38" x14ac:dyDescent="0.25">
      <c r="A12" s="62" t="s">
        <v>802</v>
      </c>
      <c r="B12" s="157">
        <v>14422</v>
      </c>
      <c r="C12" s="157"/>
      <c r="D12" s="157"/>
      <c r="E12" s="85"/>
      <c r="F12" s="157">
        <v>14422</v>
      </c>
      <c r="G12" s="157"/>
      <c r="H12" s="157"/>
      <c r="I12" s="85"/>
      <c r="J12" s="157">
        <v>14422</v>
      </c>
      <c r="K12" s="157"/>
      <c r="L12" s="157"/>
      <c r="M12" s="85"/>
      <c r="N12" s="157">
        <v>14422</v>
      </c>
      <c r="O12" s="157"/>
      <c r="P12" s="157"/>
      <c r="Q12" s="85"/>
      <c r="R12" s="157">
        <v>14422</v>
      </c>
      <c r="S12" s="157"/>
      <c r="T12" s="157"/>
      <c r="U12" s="85"/>
      <c r="V12" s="157">
        <v>14422</v>
      </c>
      <c r="W12" s="157"/>
      <c r="X12" s="157"/>
      <c r="Y12" s="85"/>
      <c r="Z12" s="157">
        <v>14422</v>
      </c>
      <c r="AA12" s="157"/>
      <c r="AB12" s="157"/>
      <c r="AC12" s="85"/>
      <c r="AD12" s="157">
        <v>14422</v>
      </c>
      <c r="AE12" s="157"/>
      <c r="AF12" s="157"/>
    </row>
    <row r="13" spans="1:38" ht="15.75" x14ac:dyDescent="0.25">
      <c r="A13" s="62" t="s">
        <v>926</v>
      </c>
      <c r="B13" s="157">
        <v>-33025</v>
      </c>
      <c r="C13" s="157"/>
      <c r="D13" s="157"/>
      <c r="E13" s="65"/>
      <c r="F13" s="157">
        <v>-33025</v>
      </c>
      <c r="G13" s="157"/>
      <c r="H13" s="157"/>
      <c r="I13" s="65"/>
      <c r="J13" s="157">
        <v>-33025</v>
      </c>
      <c r="K13" s="157"/>
      <c r="L13" s="157"/>
      <c r="M13" s="65"/>
      <c r="N13" s="157">
        <v>-33025</v>
      </c>
      <c r="O13" s="157"/>
      <c r="P13" s="157"/>
      <c r="Q13" s="65"/>
      <c r="R13" s="157">
        <v>-33025</v>
      </c>
      <c r="S13" s="157"/>
      <c r="T13" s="157"/>
      <c r="U13" s="65"/>
      <c r="V13" s="157">
        <v>-33025</v>
      </c>
      <c r="W13" s="157"/>
      <c r="X13" s="157"/>
      <c r="Y13" s="65"/>
      <c r="Z13" s="157">
        <v>-33025</v>
      </c>
      <c r="AA13" s="157"/>
      <c r="AB13" s="157"/>
      <c r="AC13" s="65"/>
      <c r="AD13" s="157">
        <v>-33025</v>
      </c>
      <c r="AE13" s="157"/>
      <c r="AF13" s="157"/>
    </row>
    <row r="14" spans="1:38" x14ac:dyDescent="0.25">
      <c r="A14" s="85" t="s">
        <v>804</v>
      </c>
      <c r="B14" s="157">
        <v>-18608.73978</v>
      </c>
      <c r="C14" s="157"/>
      <c r="D14" s="157"/>
      <c r="E14" s="65"/>
      <c r="F14" s="157">
        <v>-20301.01427</v>
      </c>
      <c r="G14" s="157"/>
      <c r="H14" s="157"/>
      <c r="I14" s="65"/>
      <c r="J14" s="157">
        <v>-16047.51626</v>
      </c>
      <c r="K14" s="157"/>
      <c r="L14" s="157"/>
      <c r="M14" s="65"/>
      <c r="N14" s="157">
        <v>-14918.61534</v>
      </c>
      <c r="O14" s="157"/>
      <c r="P14" s="157"/>
      <c r="Q14" s="65"/>
      <c r="R14" s="157">
        <v>-15227.874739999999</v>
      </c>
      <c r="S14" s="157"/>
      <c r="T14" s="157"/>
      <c r="U14" s="65"/>
      <c r="V14" s="157">
        <v>-15913.82777</v>
      </c>
      <c r="W14" s="157"/>
      <c r="X14" s="157"/>
      <c r="Y14" s="65"/>
      <c r="Z14" s="157">
        <v>-15600.40711</v>
      </c>
      <c r="AA14" s="157"/>
      <c r="AB14" s="157"/>
      <c r="AC14" s="65"/>
      <c r="AD14" s="157">
        <v>-16107.378930000001</v>
      </c>
      <c r="AE14" s="157"/>
      <c r="AF14" s="157"/>
    </row>
    <row r="15" spans="1:38" ht="15.75" x14ac:dyDescent="0.25">
      <c r="A15" s="62" t="s">
        <v>562</v>
      </c>
      <c r="B15" s="171">
        <v>0.43649539999999998</v>
      </c>
      <c r="C15" s="171"/>
      <c r="D15" s="171"/>
      <c r="E15" s="78"/>
      <c r="F15" s="171">
        <v>0.38525320000000002</v>
      </c>
      <c r="G15" s="171"/>
      <c r="H15" s="171"/>
      <c r="I15" s="78"/>
      <c r="J15" s="171">
        <v>0.51401920000000001</v>
      </c>
      <c r="K15" s="171"/>
      <c r="L15" s="171"/>
      <c r="M15" s="78"/>
      <c r="N15" s="171">
        <v>0.54820239999999998</v>
      </c>
      <c r="O15" s="171"/>
      <c r="P15" s="171"/>
      <c r="Q15" s="78"/>
      <c r="R15" s="171">
        <v>0.53883800000000004</v>
      </c>
      <c r="S15" s="171"/>
      <c r="T15" s="171"/>
      <c r="U15" s="78"/>
      <c r="V15" s="171">
        <v>0.51806730000000001</v>
      </c>
      <c r="W15" s="171"/>
      <c r="X15" s="171"/>
      <c r="Y15" s="78"/>
      <c r="Z15" s="171">
        <v>0.52755770000000002</v>
      </c>
      <c r="AA15" s="171"/>
      <c r="AB15" s="171"/>
      <c r="AC15" s="78"/>
      <c r="AD15" s="171">
        <v>0.51220650000000001</v>
      </c>
      <c r="AE15" s="171"/>
      <c r="AF15" s="171"/>
    </row>
    <row r="16" spans="1:38" x14ac:dyDescent="0.25">
      <c r="A16" s="1" t="s">
        <v>728</v>
      </c>
      <c r="B16" s="157">
        <v>37219.5</v>
      </c>
      <c r="C16" s="157"/>
      <c r="D16" s="157"/>
      <c r="E16" s="65"/>
      <c r="F16" s="157">
        <v>40604</v>
      </c>
      <c r="G16" s="157"/>
      <c r="H16" s="157"/>
      <c r="I16" s="65"/>
      <c r="J16" s="157">
        <v>32099</v>
      </c>
      <c r="K16" s="157"/>
      <c r="L16" s="157"/>
      <c r="M16" s="65"/>
      <c r="N16" s="157">
        <v>29841.200000000001</v>
      </c>
      <c r="O16" s="157"/>
      <c r="P16" s="157"/>
      <c r="Q16" s="65"/>
      <c r="R16" s="157">
        <v>30459.7</v>
      </c>
      <c r="S16" s="157"/>
      <c r="T16" s="157"/>
      <c r="U16" s="65"/>
      <c r="V16" s="157">
        <v>31831.7</v>
      </c>
      <c r="W16" s="157"/>
      <c r="X16" s="157"/>
      <c r="Y16" s="65"/>
      <c r="Z16" s="157">
        <v>31204.799999999999</v>
      </c>
      <c r="AA16" s="157"/>
      <c r="AB16" s="157"/>
      <c r="AC16" s="65"/>
      <c r="AD16" s="157">
        <v>32218.799999999999</v>
      </c>
      <c r="AE16" s="157"/>
      <c r="AF16" s="157"/>
    </row>
    <row r="17" spans="1:32" x14ac:dyDescent="0.25">
      <c r="A17" s="1" t="s">
        <v>730</v>
      </c>
      <c r="B17" s="172">
        <f>B16-MIN($B16:$AD16)</f>
        <v>7378.2999999999993</v>
      </c>
      <c r="C17" s="157"/>
      <c r="D17" s="157"/>
      <c r="E17" s="65"/>
      <c r="F17" s="172">
        <f>F16-MIN($B16:$AD16)</f>
        <v>10762.8</v>
      </c>
      <c r="G17" s="157"/>
      <c r="H17" s="157"/>
      <c r="I17" s="65"/>
      <c r="J17" s="172">
        <f>J16-MIN($B16:$AD16)</f>
        <v>2257.7999999999993</v>
      </c>
      <c r="K17" s="157"/>
      <c r="L17" s="157"/>
      <c r="M17" s="65"/>
      <c r="N17" s="172">
        <f>N16-MIN($B16:$AD16)</f>
        <v>0</v>
      </c>
      <c r="O17" s="157"/>
      <c r="P17" s="157"/>
      <c r="Q17" s="65"/>
      <c r="R17" s="172">
        <f>R16-MIN($B16:$AD16)</f>
        <v>618.5</v>
      </c>
      <c r="S17" s="157"/>
      <c r="T17" s="157"/>
      <c r="U17" s="65"/>
      <c r="V17" s="172">
        <f>V16-MIN($B16:$AD16)</f>
        <v>1990.5</v>
      </c>
      <c r="W17" s="157"/>
      <c r="X17" s="157"/>
      <c r="Y17" s="65"/>
      <c r="Z17" s="172">
        <f>Z16-MIN($B16:$AD16)</f>
        <v>1363.5999999999985</v>
      </c>
      <c r="AA17" s="157"/>
      <c r="AB17" s="157"/>
      <c r="AC17" s="65"/>
      <c r="AD17" s="172">
        <f>AD16-MIN($B16:$AD16)</f>
        <v>2377.5999999999985</v>
      </c>
      <c r="AE17" s="157"/>
      <c r="AF17" s="157"/>
    </row>
    <row r="18" spans="1:32" x14ac:dyDescent="0.25">
      <c r="A18" s="1" t="s">
        <v>729</v>
      </c>
      <c r="B18" s="171">
        <f>AL3</f>
        <v>0</v>
      </c>
      <c r="C18" s="171"/>
      <c r="D18" s="171"/>
      <c r="E18" s="78"/>
      <c r="F18" s="171">
        <f>AL4</f>
        <v>0</v>
      </c>
      <c r="G18" s="171"/>
      <c r="H18" s="171"/>
      <c r="I18" s="78"/>
      <c r="J18" s="171">
        <f>AL5</f>
        <v>0</v>
      </c>
      <c r="K18" s="171"/>
      <c r="L18" s="171"/>
      <c r="M18" s="78"/>
      <c r="N18" s="171">
        <f>AL6</f>
        <v>1</v>
      </c>
      <c r="O18" s="171"/>
      <c r="P18" s="171"/>
      <c r="Q18" s="78"/>
      <c r="R18" s="171">
        <f>AL7</f>
        <v>4.9480202851885827E-135</v>
      </c>
      <c r="S18" s="171"/>
      <c r="T18" s="171"/>
      <c r="U18" s="78"/>
      <c r="V18" s="171">
        <f>AL8</f>
        <v>0</v>
      </c>
      <c r="W18" s="171"/>
      <c r="X18" s="171"/>
      <c r="Y18" s="78"/>
      <c r="Z18" s="171">
        <f>AL9</f>
        <v>7.9071911630774841E-297</v>
      </c>
      <c r="AA18" s="171"/>
      <c r="AB18" s="171"/>
      <c r="AC18" s="78"/>
      <c r="AD18" s="171">
        <f>AL10</f>
        <v>0</v>
      </c>
      <c r="AE18" s="171"/>
      <c r="AF18" s="171"/>
    </row>
    <row r="19" spans="1:32" x14ac:dyDescent="0.25">
      <c r="A19" s="66" t="s">
        <v>805</v>
      </c>
      <c r="B19" s="170">
        <v>65.5</v>
      </c>
      <c r="C19" s="170"/>
      <c r="D19" s="170"/>
      <c r="E19" s="86"/>
      <c r="F19" s="170">
        <v>74.8</v>
      </c>
      <c r="G19" s="170"/>
      <c r="H19" s="170"/>
      <c r="I19" s="86"/>
      <c r="J19" s="170">
        <v>59.7</v>
      </c>
      <c r="K19" s="170"/>
      <c r="L19" s="170"/>
      <c r="M19" s="86"/>
      <c r="N19" s="170">
        <v>56.5</v>
      </c>
      <c r="O19" s="170"/>
      <c r="P19" s="170"/>
      <c r="Q19" s="86"/>
      <c r="R19" s="170">
        <v>56.9</v>
      </c>
      <c r="S19" s="170"/>
      <c r="T19" s="170"/>
      <c r="U19" s="86"/>
      <c r="V19" s="170">
        <v>59.8</v>
      </c>
      <c r="W19" s="170"/>
      <c r="X19" s="170"/>
      <c r="Y19" s="86"/>
      <c r="Z19" s="170">
        <v>59.7</v>
      </c>
      <c r="AA19" s="170"/>
      <c r="AB19" s="170"/>
      <c r="AC19" s="86"/>
      <c r="AD19" s="170">
        <v>60.8</v>
      </c>
      <c r="AE19" s="170"/>
      <c r="AF19" s="170"/>
    </row>
    <row r="20" spans="1:32" x14ac:dyDescent="0.25">
      <c r="A20" s="173" t="s">
        <v>975</v>
      </c>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row>
    <row r="21" spans="1:32" x14ac:dyDescent="0.25">
      <c r="A21" s="174" t="s">
        <v>927</v>
      </c>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row>
  </sheetData>
  <mergeCells count="74">
    <mergeCell ref="Z17:AB17"/>
    <mergeCell ref="Z18:AB18"/>
    <mergeCell ref="AD17:AF17"/>
    <mergeCell ref="AD18:AF18"/>
    <mergeCell ref="N17:P17"/>
    <mergeCell ref="N18:P18"/>
    <mergeCell ref="R17:T17"/>
    <mergeCell ref="R18:T18"/>
    <mergeCell ref="V17:X17"/>
    <mergeCell ref="V18:X18"/>
    <mergeCell ref="B17:D17"/>
    <mergeCell ref="B18:D18"/>
    <mergeCell ref="F17:H17"/>
    <mergeCell ref="F18:H18"/>
    <mergeCell ref="J17:L17"/>
    <mergeCell ref="J18:L18"/>
    <mergeCell ref="Z1:AC1"/>
    <mergeCell ref="AD1:AF1"/>
    <mergeCell ref="B12:D12"/>
    <mergeCell ref="F12:H12"/>
    <mergeCell ref="J12:L12"/>
    <mergeCell ref="N12:P12"/>
    <mergeCell ref="R12:T12"/>
    <mergeCell ref="V12:X12"/>
    <mergeCell ref="Z12:AB12"/>
    <mergeCell ref="AD12:AF12"/>
    <mergeCell ref="B1:E1"/>
    <mergeCell ref="F1:I1"/>
    <mergeCell ref="J1:M1"/>
    <mergeCell ref="N1:Q1"/>
    <mergeCell ref="R1:U1"/>
    <mergeCell ref="V1:Y1"/>
    <mergeCell ref="Z13:AB13"/>
    <mergeCell ref="AD13:AF13"/>
    <mergeCell ref="B14:D14"/>
    <mergeCell ref="F14:H14"/>
    <mergeCell ref="J14:L14"/>
    <mergeCell ref="N14:P14"/>
    <mergeCell ref="R14:T14"/>
    <mergeCell ref="V14:X14"/>
    <mergeCell ref="Z14:AB14"/>
    <mergeCell ref="AD14:AF14"/>
    <mergeCell ref="B13:D13"/>
    <mergeCell ref="F13:H13"/>
    <mergeCell ref="J13:L13"/>
    <mergeCell ref="N13:P13"/>
    <mergeCell ref="R13:T13"/>
    <mergeCell ref="V13:X13"/>
    <mergeCell ref="Z15:AB15"/>
    <mergeCell ref="AD15:AF15"/>
    <mergeCell ref="B16:D16"/>
    <mergeCell ref="F16:H16"/>
    <mergeCell ref="J16:L16"/>
    <mergeCell ref="N16:P16"/>
    <mergeCell ref="R16:T16"/>
    <mergeCell ref="V16:X16"/>
    <mergeCell ref="Z16:AB16"/>
    <mergeCell ref="AD16:AF16"/>
    <mergeCell ref="B15:D15"/>
    <mergeCell ref="F15:H15"/>
    <mergeCell ref="J15:L15"/>
    <mergeCell ref="N15:P15"/>
    <mergeCell ref="R15:T15"/>
    <mergeCell ref="V15:X15"/>
    <mergeCell ref="Z19:AB19"/>
    <mergeCell ref="AD19:AF19"/>
    <mergeCell ref="A20:AF20"/>
    <mergeCell ref="A21:AF21"/>
    <mergeCell ref="B19:D19"/>
    <mergeCell ref="F19:H19"/>
    <mergeCell ref="J19:L19"/>
    <mergeCell ref="N19:P19"/>
    <mergeCell ref="R19:T19"/>
    <mergeCell ref="V19:X19"/>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AL23"/>
  <sheetViews>
    <sheetView workbookViewId="0">
      <selection activeCell="AH2" sqref="AH2:AL11"/>
    </sheetView>
  </sheetViews>
  <sheetFormatPr defaultRowHeight="15" x14ac:dyDescent="0.25"/>
  <cols>
    <col min="1" max="1" width="20.140625" bestFit="1" customWidth="1"/>
    <col min="2" max="2" width="6.42578125" bestFit="1" customWidth="1"/>
    <col min="3" max="3" width="5" style="19" customWidth="1"/>
    <col min="4" max="4" width="3.7109375" customWidth="1"/>
    <col min="5" max="5" width="1.7109375" customWidth="1"/>
    <col min="6" max="6" width="6.42578125" bestFit="1" customWidth="1"/>
    <col min="7" max="7" width="5" style="19" customWidth="1"/>
    <col min="8" max="8" width="3.7109375" customWidth="1"/>
    <col min="9" max="9" width="1.7109375" customWidth="1"/>
    <col min="10" max="10" width="6" bestFit="1" customWidth="1"/>
    <col min="11" max="11" width="5" style="19" customWidth="1"/>
    <col min="12" max="12" width="3.7109375" customWidth="1"/>
    <col min="13" max="13" width="1.7109375" customWidth="1"/>
    <col min="14" max="14" width="6" bestFit="1" customWidth="1"/>
    <col min="15" max="15" width="5" style="19" customWidth="1"/>
    <col min="16" max="16" width="3.7109375" customWidth="1"/>
    <col min="17" max="17" width="1.7109375" customWidth="1"/>
    <col min="18" max="18" width="6" bestFit="1" customWidth="1"/>
    <col min="19" max="19" width="5" style="19" customWidth="1"/>
    <col min="20" max="20" width="3.7109375" customWidth="1"/>
    <col min="21" max="21" width="1.7109375" customWidth="1"/>
    <col min="22" max="22" width="6" bestFit="1" customWidth="1"/>
    <col min="23" max="23" width="5" style="19" customWidth="1"/>
    <col min="24" max="24" width="3.7109375" customWidth="1"/>
    <col min="25" max="25" width="1.7109375" customWidth="1"/>
    <col min="26" max="26" width="6" bestFit="1" customWidth="1"/>
    <col min="27" max="27" width="5" style="19" customWidth="1"/>
    <col min="28" max="28" width="3.7109375" customWidth="1"/>
    <col min="29" max="29" width="1.7109375" customWidth="1"/>
    <col min="30" max="30" width="6" bestFit="1" customWidth="1"/>
    <col min="31" max="31" width="5" style="19" customWidth="1"/>
    <col min="32" max="32" width="3.7109375" customWidth="1"/>
    <col min="35" max="35" width="10.5703125" bestFit="1" customWidth="1"/>
  </cols>
  <sheetData>
    <row r="1" spans="1:38" x14ac:dyDescent="0.25">
      <c r="A1" s="84"/>
      <c r="B1" s="168" t="s">
        <v>940</v>
      </c>
      <c r="C1" s="168"/>
      <c r="D1" s="168"/>
      <c r="E1" s="168"/>
      <c r="F1" s="168" t="s">
        <v>941</v>
      </c>
      <c r="G1" s="168"/>
      <c r="H1" s="168"/>
      <c r="I1" s="168"/>
      <c r="J1" s="168" t="s">
        <v>942</v>
      </c>
      <c r="K1" s="168"/>
      <c r="L1" s="168"/>
      <c r="M1" s="168"/>
      <c r="N1" s="168" t="s">
        <v>943</v>
      </c>
      <c r="O1" s="168"/>
      <c r="P1" s="168"/>
      <c r="Q1" s="168"/>
      <c r="R1" s="168" t="s">
        <v>944</v>
      </c>
      <c r="S1" s="168"/>
      <c r="T1" s="168"/>
      <c r="U1" s="168"/>
      <c r="V1" s="168" t="s">
        <v>945</v>
      </c>
      <c r="W1" s="168"/>
      <c r="X1" s="168"/>
      <c r="Y1" s="168"/>
      <c r="Z1" s="168" t="s">
        <v>946</v>
      </c>
      <c r="AA1" s="168"/>
      <c r="AB1" s="168"/>
      <c r="AC1" s="168"/>
      <c r="AD1" s="168" t="s">
        <v>947</v>
      </c>
      <c r="AE1" s="168"/>
      <c r="AF1" s="168"/>
    </row>
    <row r="2" spans="1:38" x14ac:dyDescent="0.25">
      <c r="A2" s="59" t="s">
        <v>560</v>
      </c>
      <c r="B2" s="60" t="s">
        <v>507</v>
      </c>
      <c r="C2" s="91" t="s">
        <v>820</v>
      </c>
      <c r="D2" s="61" t="s">
        <v>561</v>
      </c>
      <c r="E2" s="59"/>
      <c r="F2" s="60" t="s">
        <v>507</v>
      </c>
      <c r="G2" s="91" t="s">
        <v>820</v>
      </c>
      <c r="H2" s="61" t="s">
        <v>561</v>
      </c>
      <c r="I2" s="59"/>
      <c r="J2" s="60" t="s">
        <v>507</v>
      </c>
      <c r="K2" s="91" t="s">
        <v>820</v>
      </c>
      <c r="L2" s="61" t="s">
        <v>561</v>
      </c>
      <c r="M2" s="59"/>
      <c r="N2" s="60" t="s">
        <v>507</v>
      </c>
      <c r="O2" s="91" t="s">
        <v>820</v>
      </c>
      <c r="P2" s="61" t="s">
        <v>561</v>
      </c>
      <c r="Q2" s="59"/>
      <c r="R2" s="60" t="s">
        <v>507</v>
      </c>
      <c r="S2" s="91" t="s">
        <v>820</v>
      </c>
      <c r="T2" s="61" t="s">
        <v>561</v>
      </c>
      <c r="U2" s="59"/>
      <c r="V2" s="60" t="s">
        <v>507</v>
      </c>
      <c r="W2" s="91" t="s">
        <v>820</v>
      </c>
      <c r="X2" s="61" t="s">
        <v>561</v>
      </c>
      <c r="Y2" s="59"/>
      <c r="Z2" s="60" t="s">
        <v>507</v>
      </c>
      <c r="AA2" s="91" t="s">
        <v>820</v>
      </c>
      <c r="AB2" s="61" t="s">
        <v>561</v>
      </c>
      <c r="AC2" s="59"/>
      <c r="AD2" s="60" t="s">
        <v>507</v>
      </c>
      <c r="AE2" s="91" t="s">
        <v>820</v>
      </c>
      <c r="AF2" s="61" t="s">
        <v>561</v>
      </c>
      <c r="AI2" t="s">
        <v>740</v>
      </c>
      <c r="AJ2" t="s">
        <v>741</v>
      </c>
      <c r="AK2" t="s">
        <v>742</v>
      </c>
      <c r="AL2" t="s">
        <v>743</v>
      </c>
    </row>
    <row r="3" spans="1:38" x14ac:dyDescent="0.25">
      <c r="A3" s="62" t="s">
        <v>939</v>
      </c>
      <c r="B3" s="87">
        <v>0.61714999999999998</v>
      </c>
      <c r="C3" s="92">
        <v>18.420000000000002</v>
      </c>
      <c r="D3" s="63" t="s">
        <v>731</v>
      </c>
      <c r="E3" s="63"/>
      <c r="F3" s="87">
        <v>0.61236999999999997</v>
      </c>
      <c r="G3" s="92">
        <v>18.38</v>
      </c>
      <c r="H3" t="s">
        <v>731</v>
      </c>
      <c r="I3" s="63"/>
      <c r="J3" s="88">
        <v>0.68981999999999999</v>
      </c>
      <c r="K3" s="92">
        <v>19.03</v>
      </c>
      <c r="L3" s="63" t="s">
        <v>731</v>
      </c>
      <c r="M3" s="63"/>
      <c r="N3" s="88">
        <v>0.67691000000000001</v>
      </c>
      <c r="O3" s="92">
        <v>18.71</v>
      </c>
      <c r="P3" s="63" t="s">
        <v>731</v>
      </c>
      <c r="Q3" s="63"/>
      <c r="R3" s="88">
        <v>0.71735000000000004</v>
      </c>
      <c r="S3" s="92">
        <v>19.38</v>
      </c>
      <c r="T3" s="63" t="s">
        <v>731</v>
      </c>
      <c r="U3" s="63"/>
      <c r="V3" s="88">
        <v>0.71755000000000002</v>
      </c>
      <c r="W3" s="92">
        <v>19.38</v>
      </c>
      <c r="X3" s="63" t="s">
        <v>731</v>
      </c>
      <c r="Y3" s="63"/>
      <c r="Z3" s="88">
        <v>0.70916999999999997</v>
      </c>
      <c r="AA3" s="92">
        <v>19.03</v>
      </c>
      <c r="AB3" s="63" t="s">
        <v>731</v>
      </c>
      <c r="AC3" s="63"/>
      <c r="AD3" s="88">
        <v>0.71092</v>
      </c>
      <c r="AE3" s="92">
        <v>19.05</v>
      </c>
      <c r="AF3" s="63" t="s">
        <v>731</v>
      </c>
      <c r="AH3" t="s">
        <v>734</v>
      </c>
      <c r="AI3" s="71">
        <f>B18</f>
        <v>24757.3</v>
      </c>
      <c r="AJ3" s="92">
        <f>AI3-MIN(B$18:AF$18)</f>
        <v>5249</v>
      </c>
      <c r="AK3" s="74">
        <f>(EXP(-(AJ3)/2))</f>
        <v>0</v>
      </c>
      <c r="AL3" s="74">
        <f>AK3/SUM(AK$3:AK$10)</f>
        <v>0</v>
      </c>
    </row>
    <row r="4" spans="1:38" x14ac:dyDescent="0.25">
      <c r="A4" s="62" t="s">
        <v>899</v>
      </c>
      <c r="B4" s="87">
        <v>-2.13917</v>
      </c>
      <c r="C4" s="92">
        <v>-59.12</v>
      </c>
      <c r="D4" s="63" t="s">
        <v>731</v>
      </c>
      <c r="E4" s="63"/>
      <c r="F4" s="87">
        <v>-2.1339100000000002</v>
      </c>
      <c r="G4" s="92">
        <v>-59.38</v>
      </c>
      <c r="H4" t="s">
        <v>731</v>
      </c>
      <c r="I4" s="63"/>
      <c r="J4" s="89">
        <v>-2.2584399999999998</v>
      </c>
      <c r="K4" s="93">
        <v>-57.34</v>
      </c>
      <c r="L4" s="63" t="s">
        <v>731</v>
      </c>
      <c r="M4" s="63"/>
      <c r="N4" s="88">
        <v>-2.2781099999999999</v>
      </c>
      <c r="O4" s="92">
        <v>-57.66</v>
      </c>
      <c r="P4" s="63" t="s">
        <v>731</v>
      </c>
      <c r="Q4" s="63"/>
      <c r="R4" s="88">
        <v>-2.2532800000000002</v>
      </c>
      <c r="S4" s="92">
        <v>-56.34</v>
      </c>
      <c r="T4" s="63" t="s">
        <v>731</v>
      </c>
      <c r="U4" s="63"/>
      <c r="V4" s="88">
        <v>-2.25224</v>
      </c>
      <c r="W4" s="92">
        <v>-56.29</v>
      </c>
      <c r="X4" s="63" t="s">
        <v>731</v>
      </c>
      <c r="Y4" s="63"/>
      <c r="Z4" s="88">
        <v>-2.2713100000000002</v>
      </c>
      <c r="AA4" s="92">
        <v>-56.57</v>
      </c>
      <c r="AB4" s="63" t="s">
        <v>731</v>
      </c>
      <c r="AC4" s="63"/>
      <c r="AD4" s="88">
        <v>-2.2686600000000001</v>
      </c>
      <c r="AE4" s="92">
        <v>-56.41</v>
      </c>
      <c r="AF4" s="63" t="s">
        <v>731</v>
      </c>
      <c r="AH4" t="s">
        <v>735</v>
      </c>
      <c r="AI4" s="71">
        <f>F18</f>
        <v>24494.1</v>
      </c>
      <c r="AJ4" s="92">
        <f t="shared" ref="AJ4:AJ10" si="0">AI4-MIN(B$18:AF$18)</f>
        <v>4985.7999999999993</v>
      </c>
      <c r="AK4" s="74">
        <f t="shared" ref="AK4:AK10" si="1">(EXP(-(AJ4)/2))</f>
        <v>0</v>
      </c>
      <c r="AL4" s="74">
        <f t="shared" ref="AL4:AL10" si="2">AK4/SUM(AK$3:AK$10)</f>
        <v>0</v>
      </c>
    </row>
    <row r="5" spans="1:38" x14ac:dyDescent="0.25">
      <c r="A5" s="62" t="s">
        <v>902</v>
      </c>
      <c r="B5" s="87">
        <v>-2.12371</v>
      </c>
      <c r="C5" s="92">
        <v>-63.11</v>
      </c>
      <c r="D5" s="63" t="s">
        <v>731</v>
      </c>
      <c r="E5" s="63"/>
      <c r="F5" s="87"/>
      <c r="G5" s="92"/>
      <c r="I5" s="63"/>
      <c r="J5" s="88">
        <v>-0.73345000000000005</v>
      </c>
      <c r="K5" s="92">
        <v>-18.13</v>
      </c>
      <c r="L5" s="63" t="s">
        <v>731</v>
      </c>
      <c r="M5" s="63"/>
      <c r="N5" s="88">
        <v>-0.68132000000000004</v>
      </c>
      <c r="O5" s="92">
        <v>-16.78</v>
      </c>
      <c r="P5" s="63" t="s">
        <v>731</v>
      </c>
      <c r="Q5" s="63"/>
      <c r="R5" s="88">
        <v>-0.75978000000000001</v>
      </c>
      <c r="S5" s="92">
        <v>-18.39</v>
      </c>
      <c r="T5" s="63" t="s">
        <v>731</v>
      </c>
      <c r="U5" s="63"/>
      <c r="V5" s="88">
        <v>-0.75904000000000005</v>
      </c>
      <c r="W5" s="92">
        <v>-18.36</v>
      </c>
      <c r="X5" s="63" t="s">
        <v>731</v>
      </c>
      <c r="Y5" s="63"/>
      <c r="Z5" s="88">
        <v>-0.75931000000000004</v>
      </c>
      <c r="AA5" s="92">
        <v>-18.260000000000002</v>
      </c>
      <c r="AB5" s="63" t="s">
        <v>731</v>
      </c>
      <c r="AC5" s="63"/>
      <c r="AD5" s="88">
        <v>-0.74106000000000005</v>
      </c>
      <c r="AE5" s="92">
        <v>-16.27</v>
      </c>
      <c r="AF5" s="63" t="s">
        <v>731</v>
      </c>
      <c r="AH5" t="s">
        <v>736</v>
      </c>
      <c r="AI5" s="71">
        <f>J18</f>
        <v>20240.099999999999</v>
      </c>
      <c r="AJ5" s="92">
        <f t="shared" si="0"/>
        <v>731.79999999999927</v>
      </c>
      <c r="AK5" s="74">
        <f t="shared" si="1"/>
        <v>1.2349491387748456E-159</v>
      </c>
      <c r="AL5" s="74">
        <f t="shared" si="2"/>
        <v>7.6870561499009672E-160</v>
      </c>
    </row>
    <row r="6" spans="1:38" x14ac:dyDescent="0.25">
      <c r="A6" s="62" t="s">
        <v>884</v>
      </c>
      <c r="B6" s="87"/>
      <c r="C6" s="92"/>
      <c r="D6" s="63"/>
      <c r="E6" s="63"/>
      <c r="F6" s="87">
        <v>-2.23068</v>
      </c>
      <c r="G6" s="92">
        <v>-63.44</v>
      </c>
      <c r="H6" t="s">
        <v>731</v>
      </c>
      <c r="I6" s="63"/>
      <c r="J6" s="88"/>
      <c r="K6" s="92"/>
      <c r="L6" s="63"/>
      <c r="M6" s="63"/>
      <c r="N6" s="88"/>
      <c r="O6" s="92"/>
      <c r="P6" s="63"/>
      <c r="Q6" s="63"/>
      <c r="R6" s="88"/>
      <c r="S6" s="92"/>
      <c r="T6" s="63"/>
      <c r="U6" s="63"/>
      <c r="V6" s="88"/>
      <c r="W6" s="92"/>
      <c r="X6" s="63"/>
      <c r="Y6" s="63"/>
      <c r="Z6" s="88"/>
      <c r="AA6" s="92"/>
      <c r="AB6" s="63"/>
      <c r="AC6" s="63"/>
      <c r="AD6" s="88"/>
      <c r="AE6" s="92"/>
      <c r="AF6" s="63"/>
      <c r="AH6" t="s">
        <v>737</v>
      </c>
      <c r="AI6" s="71">
        <f>N18</f>
        <v>20145.900000000001</v>
      </c>
      <c r="AJ6" s="92">
        <f t="shared" si="0"/>
        <v>637.60000000000218</v>
      </c>
      <c r="AK6" s="74">
        <f t="shared" si="1"/>
        <v>3.5230529398569907E-139</v>
      </c>
      <c r="AL6" s="74">
        <f t="shared" si="2"/>
        <v>2.1929571767321101E-139</v>
      </c>
    </row>
    <row r="7" spans="1:38" x14ac:dyDescent="0.25">
      <c r="A7" s="62" t="s">
        <v>822</v>
      </c>
      <c r="B7" s="87"/>
      <c r="C7" s="92"/>
      <c r="D7" s="63"/>
      <c r="E7" s="63"/>
      <c r="F7" s="87"/>
      <c r="G7" s="92"/>
      <c r="I7" s="63"/>
      <c r="J7" s="88">
        <v>1.7139899999999999</v>
      </c>
      <c r="K7" s="92">
        <v>59.12</v>
      </c>
      <c r="L7" s="63" t="s">
        <v>731</v>
      </c>
      <c r="M7" s="63"/>
      <c r="N7" s="88">
        <v>1.6982299999999999</v>
      </c>
      <c r="O7" s="92">
        <v>58.34</v>
      </c>
      <c r="P7" s="63" t="s">
        <v>731</v>
      </c>
      <c r="Q7" s="63"/>
      <c r="R7" s="88">
        <v>1.4157599999999999</v>
      </c>
      <c r="S7" s="92">
        <v>42.43</v>
      </c>
      <c r="T7" s="63" t="s">
        <v>731</v>
      </c>
      <c r="U7" s="63"/>
      <c r="V7" s="88">
        <v>1.4173199999999999</v>
      </c>
      <c r="W7" s="92">
        <v>42.36</v>
      </c>
      <c r="X7" s="63" t="s">
        <v>731</v>
      </c>
      <c r="Y7" s="63"/>
      <c r="Z7" s="88">
        <v>1.2517199999999999</v>
      </c>
      <c r="AA7" s="92">
        <v>36.17</v>
      </c>
      <c r="AB7" s="63" t="s">
        <v>731</v>
      </c>
      <c r="AC7" s="63"/>
      <c r="AD7" s="88">
        <v>1.2353499999999999</v>
      </c>
      <c r="AE7" s="92">
        <v>32.24</v>
      </c>
      <c r="AF7" s="63" t="s">
        <v>731</v>
      </c>
      <c r="AH7" t="s">
        <v>738</v>
      </c>
      <c r="AI7" s="21">
        <f>R18</f>
        <v>19887</v>
      </c>
      <c r="AJ7" s="92">
        <f t="shared" si="0"/>
        <v>378.70000000000073</v>
      </c>
      <c r="AK7" s="74">
        <f t="shared" si="1"/>
        <v>5.8390185050116391E-83</v>
      </c>
      <c r="AL7" s="74">
        <f t="shared" si="2"/>
        <v>3.6345515535047976E-83</v>
      </c>
    </row>
    <row r="8" spans="1:38" x14ac:dyDescent="0.25">
      <c r="A8" s="62" t="s">
        <v>903</v>
      </c>
      <c r="B8" s="87"/>
      <c r="C8" s="92"/>
      <c r="D8" s="63"/>
      <c r="E8" s="63"/>
      <c r="F8" s="87"/>
      <c r="G8" s="92"/>
      <c r="I8" s="63"/>
      <c r="J8" s="7"/>
      <c r="L8" s="63"/>
      <c r="M8" s="63"/>
      <c r="N8" s="88">
        <v>1.0704199999999999</v>
      </c>
      <c r="O8" s="92">
        <v>9.1</v>
      </c>
      <c r="P8" s="63" t="s">
        <v>731</v>
      </c>
      <c r="Q8" s="63"/>
      <c r="R8" s="88">
        <v>1.1510800000000001</v>
      </c>
      <c r="S8" s="92">
        <v>9.76</v>
      </c>
      <c r="T8" s="63" t="s">
        <v>731</v>
      </c>
      <c r="U8" s="63"/>
      <c r="V8" s="88">
        <v>1.15218</v>
      </c>
      <c r="W8" s="92">
        <v>9.77</v>
      </c>
      <c r="X8" s="63" t="s">
        <v>731</v>
      </c>
      <c r="Y8" s="63"/>
      <c r="Z8" s="88">
        <v>0.98592999999999997</v>
      </c>
      <c r="AA8" s="92">
        <v>8.1999999999999993</v>
      </c>
      <c r="AB8" s="63" t="s">
        <v>731</v>
      </c>
      <c r="AC8" s="63"/>
      <c r="AD8" s="88">
        <v>0.99780999999999997</v>
      </c>
      <c r="AE8" s="92">
        <v>8.26</v>
      </c>
      <c r="AF8" s="63" t="s">
        <v>731</v>
      </c>
      <c r="AH8" t="s">
        <v>739</v>
      </c>
      <c r="AI8" s="21">
        <f>V18</f>
        <v>19888.599999999999</v>
      </c>
      <c r="AJ8" s="92">
        <f t="shared" si="0"/>
        <v>380.29999999999927</v>
      </c>
      <c r="AK8" s="74">
        <f t="shared" si="1"/>
        <v>2.6236401363200767E-83</v>
      </c>
      <c r="AL8" s="74">
        <f t="shared" si="2"/>
        <v>1.6331092845681375E-83</v>
      </c>
    </row>
    <row r="9" spans="1:38" x14ac:dyDescent="0.25">
      <c r="A9" s="62" t="s">
        <v>904</v>
      </c>
      <c r="B9" s="87"/>
      <c r="C9" s="92"/>
      <c r="D9" s="63"/>
      <c r="E9" s="63"/>
      <c r="F9" s="87"/>
      <c r="G9" s="92"/>
      <c r="I9" s="63"/>
      <c r="J9" s="7"/>
      <c r="L9" s="63"/>
      <c r="M9" s="63"/>
      <c r="N9" s="88"/>
      <c r="O9" s="92"/>
      <c r="P9" s="63"/>
      <c r="Q9" s="63"/>
      <c r="R9" s="88">
        <v>1.2700000000000001E-3</v>
      </c>
      <c r="S9" s="92">
        <v>15.93</v>
      </c>
      <c r="T9" s="63" t="s">
        <v>731</v>
      </c>
      <c r="U9" s="63"/>
      <c r="V9" s="88">
        <v>1.2700000000000001E-3</v>
      </c>
      <c r="W9" s="92">
        <v>15.87</v>
      </c>
      <c r="X9" s="63" t="s">
        <v>731</v>
      </c>
      <c r="Y9" s="63"/>
      <c r="Z9" s="88">
        <v>1.2899999999999999E-3</v>
      </c>
      <c r="AA9" s="92">
        <v>16.16</v>
      </c>
      <c r="AB9" s="63" t="s">
        <v>731</v>
      </c>
      <c r="AC9" s="63"/>
      <c r="AD9" s="88">
        <v>1.2999999999999999E-3</v>
      </c>
      <c r="AE9" s="92">
        <v>16.18</v>
      </c>
      <c r="AF9" s="63" t="s">
        <v>731</v>
      </c>
      <c r="AH9" t="s">
        <v>1086</v>
      </c>
      <c r="AI9" s="21">
        <f>Z18</f>
        <v>19508.3</v>
      </c>
      <c r="AJ9" s="92">
        <f t="shared" si="0"/>
        <v>0</v>
      </c>
      <c r="AK9" s="74">
        <f t="shared" si="1"/>
        <v>1</v>
      </c>
      <c r="AL9" s="74">
        <f t="shared" si="2"/>
        <v>0.62245933120185459</v>
      </c>
    </row>
    <row r="10" spans="1:38" x14ac:dyDescent="0.25">
      <c r="A10" s="62" t="s">
        <v>905</v>
      </c>
      <c r="R10" s="88"/>
      <c r="S10" s="92"/>
      <c r="T10" s="63"/>
      <c r="U10" s="63"/>
      <c r="V10" s="88">
        <v>6.8419999999999995E-2</v>
      </c>
      <c r="W10" s="92">
        <v>0.66</v>
      </c>
      <c r="X10" s="63" t="s">
        <v>824</v>
      </c>
      <c r="Y10" s="63"/>
      <c r="Z10" s="88"/>
      <c r="AA10" s="92"/>
      <c r="AB10" s="63"/>
      <c r="AC10" s="63"/>
      <c r="AD10" s="88"/>
      <c r="AE10" s="92"/>
      <c r="AF10" s="63"/>
      <c r="AH10" t="s">
        <v>1087</v>
      </c>
      <c r="AI10" s="21">
        <f>AD18</f>
        <v>19509.3</v>
      </c>
      <c r="AJ10" s="92">
        <f t="shared" si="0"/>
        <v>1</v>
      </c>
      <c r="AK10" s="74">
        <f t="shared" si="1"/>
        <v>0.60653065971263342</v>
      </c>
      <c r="AL10" s="74">
        <f t="shared" si="2"/>
        <v>0.37754066879814546</v>
      </c>
    </row>
    <row r="11" spans="1:38" x14ac:dyDescent="0.25">
      <c r="A11" s="62" t="s">
        <v>906</v>
      </c>
      <c r="B11" s="87"/>
      <c r="C11" s="92"/>
      <c r="D11" s="63"/>
      <c r="E11" s="63"/>
      <c r="F11" s="87"/>
      <c r="G11" s="92"/>
      <c r="I11" s="63"/>
      <c r="J11" s="7"/>
      <c r="L11" s="63"/>
      <c r="M11" s="63"/>
      <c r="N11" s="7"/>
      <c r="Q11" s="63"/>
      <c r="R11" s="88"/>
      <c r="S11" s="92"/>
      <c r="T11" s="63"/>
      <c r="U11" s="63"/>
      <c r="V11" s="88"/>
      <c r="W11" s="92"/>
      <c r="X11" s="63"/>
      <c r="Y11" s="63"/>
      <c r="Z11" s="88">
        <v>0.95967999999999998</v>
      </c>
      <c r="AA11" s="92">
        <v>18.91</v>
      </c>
      <c r="AB11" s="63" t="s">
        <v>731</v>
      </c>
      <c r="AC11" s="63"/>
      <c r="AD11" s="88">
        <v>0.95135000000000003</v>
      </c>
      <c r="AE11" s="92">
        <v>18.489999999999998</v>
      </c>
      <c r="AF11" s="63" t="s">
        <v>731</v>
      </c>
    </row>
    <row r="12" spans="1:38" x14ac:dyDescent="0.25">
      <c r="A12" s="62" t="s">
        <v>907</v>
      </c>
      <c r="B12" s="87"/>
      <c r="C12" s="92"/>
      <c r="D12" s="63"/>
      <c r="E12" s="63"/>
      <c r="F12" s="87"/>
      <c r="G12" s="92"/>
      <c r="H12" s="63"/>
      <c r="I12" s="63"/>
      <c r="J12" s="88"/>
      <c r="K12" s="92"/>
      <c r="L12" s="63"/>
      <c r="M12" s="63"/>
      <c r="N12" s="88"/>
      <c r="O12" s="92"/>
      <c r="P12" s="63"/>
      <c r="Q12" s="63"/>
      <c r="R12" s="88"/>
      <c r="S12" s="92"/>
      <c r="T12" s="63"/>
      <c r="U12" s="63"/>
      <c r="V12" s="88"/>
      <c r="W12" s="92"/>
      <c r="X12" s="63"/>
      <c r="Y12" s="63"/>
      <c r="Z12" s="88"/>
      <c r="AA12" s="92"/>
      <c r="AB12" s="63"/>
      <c r="AC12" s="63"/>
      <c r="AD12" s="88">
        <v>4.7129999999999998E-2</v>
      </c>
      <c r="AE12" s="92">
        <v>0.99</v>
      </c>
      <c r="AF12" s="63" t="s">
        <v>824</v>
      </c>
    </row>
    <row r="13" spans="1:38" x14ac:dyDescent="0.25">
      <c r="B13" s="87"/>
      <c r="C13" s="92"/>
      <c r="D13" s="63"/>
      <c r="E13" s="63"/>
      <c r="F13" s="63"/>
      <c r="G13" s="92"/>
      <c r="H13" s="63"/>
      <c r="I13" s="63"/>
      <c r="J13" s="88"/>
      <c r="K13" s="92"/>
      <c r="L13" s="63"/>
      <c r="M13" s="63"/>
      <c r="N13" s="88"/>
      <c r="O13" s="92"/>
      <c r="P13" s="63"/>
      <c r="Q13" s="63"/>
      <c r="R13" s="88"/>
      <c r="S13" s="92"/>
      <c r="T13" s="63"/>
      <c r="U13" s="63"/>
      <c r="V13" s="88"/>
      <c r="W13" s="92"/>
      <c r="X13" s="63"/>
      <c r="Y13" s="63"/>
      <c r="Z13" s="88"/>
      <c r="AA13" s="92"/>
      <c r="AB13" s="63"/>
      <c r="AC13" s="63"/>
      <c r="AD13" s="88"/>
      <c r="AE13" s="92"/>
      <c r="AF13" s="63"/>
    </row>
    <row r="14" spans="1:38" x14ac:dyDescent="0.25">
      <c r="A14" s="62" t="s">
        <v>802</v>
      </c>
      <c r="B14" s="157">
        <v>14422</v>
      </c>
      <c r="C14" s="157"/>
      <c r="D14" s="157"/>
      <c r="E14" s="85"/>
      <c r="F14" s="157">
        <v>14422</v>
      </c>
      <c r="G14" s="157"/>
      <c r="H14" s="157"/>
      <c r="I14" s="85"/>
      <c r="J14" s="157">
        <v>14422</v>
      </c>
      <c r="K14" s="157"/>
      <c r="L14" s="157"/>
      <c r="M14" s="85"/>
      <c r="N14" s="157">
        <v>14422</v>
      </c>
      <c r="O14" s="157"/>
      <c r="P14" s="157"/>
      <c r="Q14" s="85"/>
      <c r="R14" s="157">
        <v>14422</v>
      </c>
      <c r="S14" s="157"/>
      <c r="T14" s="157"/>
      <c r="U14" s="85"/>
      <c r="V14" s="157">
        <v>14422</v>
      </c>
      <c r="W14" s="157"/>
      <c r="X14" s="157"/>
      <c r="Y14" s="85"/>
      <c r="Z14" s="157">
        <v>14422</v>
      </c>
      <c r="AA14" s="157"/>
      <c r="AB14" s="157"/>
      <c r="AC14" s="85"/>
      <c r="AD14" s="157">
        <v>14422</v>
      </c>
      <c r="AE14" s="157"/>
      <c r="AF14" s="157"/>
    </row>
    <row r="15" spans="1:38" ht="15.75" x14ac:dyDescent="0.25">
      <c r="A15" s="62" t="s">
        <v>926</v>
      </c>
      <c r="B15" s="157">
        <v>-33025</v>
      </c>
      <c r="C15" s="157"/>
      <c r="D15" s="157"/>
      <c r="E15" s="65"/>
      <c r="F15" s="157">
        <v>-33025</v>
      </c>
      <c r="G15" s="157"/>
      <c r="H15" s="157"/>
      <c r="I15" s="65"/>
      <c r="J15" s="157">
        <v>-33025</v>
      </c>
      <c r="K15" s="157"/>
      <c r="L15" s="157"/>
      <c r="M15" s="65"/>
      <c r="N15" s="157">
        <v>-33025</v>
      </c>
      <c r="O15" s="157"/>
      <c r="P15" s="157"/>
      <c r="Q15" s="65"/>
      <c r="R15" s="157">
        <v>-33025</v>
      </c>
      <c r="S15" s="157"/>
      <c r="T15" s="157"/>
      <c r="U15" s="65"/>
      <c r="V15" s="157">
        <v>-33025</v>
      </c>
      <c r="W15" s="157"/>
      <c r="X15" s="157"/>
      <c r="Y15" s="65"/>
      <c r="Z15" s="157">
        <v>-33025</v>
      </c>
      <c r="AA15" s="157"/>
      <c r="AB15" s="157"/>
      <c r="AC15" s="65"/>
      <c r="AD15" s="157">
        <v>-33025</v>
      </c>
      <c r="AE15" s="157"/>
      <c r="AF15" s="157"/>
    </row>
    <row r="16" spans="1:38" x14ac:dyDescent="0.25">
      <c r="A16" s="85" t="s">
        <v>804</v>
      </c>
      <c r="B16" s="157">
        <v>-12375.666859999999</v>
      </c>
      <c r="C16" s="157"/>
      <c r="D16" s="157"/>
      <c r="E16" s="65"/>
      <c r="F16" s="157">
        <v>-12244.051160000001</v>
      </c>
      <c r="G16" s="157"/>
      <c r="H16" s="157"/>
      <c r="I16" s="65"/>
      <c r="J16" s="157">
        <v>-10116.038070000001</v>
      </c>
      <c r="K16" s="157"/>
      <c r="L16" s="157"/>
      <c r="M16" s="65"/>
      <c r="N16" s="157">
        <v>-10067.951719999999</v>
      </c>
      <c r="O16" s="157"/>
      <c r="P16" s="157"/>
      <c r="Q16" s="65"/>
      <c r="R16" s="157">
        <v>-9937.4989600000008</v>
      </c>
      <c r="S16" s="157"/>
      <c r="T16" s="157"/>
      <c r="U16" s="65"/>
      <c r="V16" s="157">
        <v>-9937.2822199999991</v>
      </c>
      <c r="W16" s="157"/>
      <c r="X16" s="157"/>
      <c r="Y16" s="65"/>
      <c r="Z16" s="157">
        <v>-9747.1613400000006</v>
      </c>
      <c r="AA16" s="157"/>
      <c r="AB16" s="157"/>
      <c r="AC16" s="65"/>
      <c r="AD16" s="157">
        <v>-9746.6720999999998</v>
      </c>
      <c r="AE16" s="157"/>
      <c r="AF16" s="157"/>
    </row>
    <row r="17" spans="1:32" ht="15.75" x14ac:dyDescent="0.25">
      <c r="A17" s="62" t="s">
        <v>562</v>
      </c>
      <c r="B17" s="171">
        <v>0.62517279999999997</v>
      </c>
      <c r="C17" s="171"/>
      <c r="D17" s="171"/>
      <c r="E17" s="78"/>
      <c r="F17" s="171">
        <v>0.6291582</v>
      </c>
      <c r="G17" s="171"/>
      <c r="H17" s="171"/>
      <c r="I17" s="78"/>
      <c r="J17" s="171">
        <v>0.69356430000000002</v>
      </c>
      <c r="K17" s="171"/>
      <c r="L17" s="171"/>
      <c r="M17" s="78"/>
      <c r="N17" s="171">
        <v>0.69499010000000006</v>
      </c>
      <c r="O17" s="171"/>
      <c r="P17" s="171"/>
      <c r="Q17" s="78"/>
      <c r="R17" s="171">
        <v>0.69890989999999997</v>
      </c>
      <c r="S17" s="171"/>
      <c r="T17" s="171"/>
      <c r="U17" s="78"/>
      <c r="V17" s="171">
        <v>0.69888620000000001</v>
      </c>
      <c r="W17" s="171"/>
      <c r="X17" s="171"/>
      <c r="Y17" s="78"/>
      <c r="Z17" s="171">
        <v>0.70464309999999997</v>
      </c>
      <c r="AA17" s="171"/>
      <c r="AB17" s="171"/>
      <c r="AC17" s="78"/>
      <c r="AD17" s="171">
        <v>0.70462760000000002</v>
      </c>
      <c r="AE17" s="171"/>
      <c r="AF17" s="171"/>
    </row>
    <row r="18" spans="1:32" x14ac:dyDescent="0.25">
      <c r="A18" s="1" t="s">
        <v>728</v>
      </c>
      <c r="B18" s="157">
        <v>24757.3</v>
      </c>
      <c r="C18" s="157"/>
      <c r="D18" s="157"/>
      <c r="E18" s="65"/>
      <c r="F18" s="157">
        <v>24494.1</v>
      </c>
      <c r="G18" s="157"/>
      <c r="H18" s="157"/>
      <c r="I18" s="65"/>
      <c r="J18" s="157">
        <v>20240.099999999999</v>
      </c>
      <c r="K18" s="157"/>
      <c r="L18" s="157"/>
      <c r="M18" s="65"/>
      <c r="N18" s="157">
        <v>20145.900000000001</v>
      </c>
      <c r="O18" s="157"/>
      <c r="P18" s="157"/>
      <c r="Q18" s="65"/>
      <c r="R18" s="157">
        <v>19887</v>
      </c>
      <c r="S18" s="157"/>
      <c r="T18" s="157"/>
      <c r="U18" s="65"/>
      <c r="V18" s="157">
        <v>19888.599999999999</v>
      </c>
      <c r="W18" s="157"/>
      <c r="X18" s="157"/>
      <c r="Y18" s="65"/>
      <c r="Z18" s="157">
        <v>19508.3</v>
      </c>
      <c r="AA18" s="157"/>
      <c r="AB18" s="157"/>
      <c r="AC18" s="65"/>
      <c r="AD18" s="157">
        <v>19509.3</v>
      </c>
      <c r="AE18" s="157"/>
      <c r="AF18" s="157"/>
    </row>
    <row r="19" spans="1:32" x14ac:dyDescent="0.25">
      <c r="A19" s="1" t="s">
        <v>730</v>
      </c>
      <c r="B19" s="172">
        <f>B18-MIN($B18:$AD18)</f>
        <v>5249</v>
      </c>
      <c r="C19" s="157"/>
      <c r="D19" s="157"/>
      <c r="E19" s="65"/>
      <c r="F19" s="172">
        <f>F18-MIN($B18:$AD18)</f>
        <v>4985.7999999999993</v>
      </c>
      <c r="G19" s="157"/>
      <c r="H19" s="157"/>
      <c r="I19" s="65"/>
      <c r="J19" s="172">
        <f>J18-MIN($B18:$AD18)</f>
        <v>731.79999999999927</v>
      </c>
      <c r="K19" s="157"/>
      <c r="L19" s="157"/>
      <c r="M19" s="65"/>
      <c r="N19" s="172">
        <f>N18-MIN($B18:$AD18)</f>
        <v>637.60000000000218</v>
      </c>
      <c r="O19" s="157"/>
      <c r="P19" s="157"/>
      <c r="Q19" s="65"/>
      <c r="R19" s="172">
        <f>R18-MIN($B18:$AD18)</f>
        <v>378.70000000000073</v>
      </c>
      <c r="S19" s="157"/>
      <c r="T19" s="157"/>
      <c r="U19" s="65"/>
      <c r="V19" s="172">
        <f>V18-MIN($B18:$AD18)</f>
        <v>380.29999999999927</v>
      </c>
      <c r="W19" s="157"/>
      <c r="X19" s="157"/>
      <c r="Y19" s="65"/>
      <c r="Z19" s="172">
        <f>Z18-MIN($B18:$AD18)</f>
        <v>0</v>
      </c>
      <c r="AA19" s="157"/>
      <c r="AB19" s="157"/>
      <c r="AC19" s="65"/>
      <c r="AD19" s="172">
        <f>AD18-MIN($B18:$AD18)</f>
        <v>1</v>
      </c>
      <c r="AE19" s="157"/>
      <c r="AF19" s="157"/>
    </row>
    <row r="20" spans="1:32" x14ac:dyDescent="0.25">
      <c r="A20" s="1" t="s">
        <v>1088</v>
      </c>
      <c r="B20" s="171">
        <f>AL3</f>
        <v>0</v>
      </c>
      <c r="C20" s="171"/>
      <c r="D20" s="171"/>
      <c r="E20" s="78"/>
      <c r="F20" s="171">
        <f>AL4</f>
        <v>0</v>
      </c>
      <c r="G20" s="171"/>
      <c r="H20" s="171"/>
      <c r="I20" s="78"/>
      <c r="J20" s="171">
        <f>AL5</f>
        <v>7.6870561499009672E-160</v>
      </c>
      <c r="K20" s="171"/>
      <c r="L20" s="171"/>
      <c r="M20" s="78"/>
      <c r="N20" s="171">
        <f>AL6</f>
        <v>2.1929571767321101E-139</v>
      </c>
      <c r="O20" s="171"/>
      <c r="P20" s="171"/>
      <c r="Q20" s="78"/>
      <c r="R20" s="171">
        <f>AL7</f>
        <v>3.6345515535047976E-83</v>
      </c>
      <c r="S20" s="171"/>
      <c r="T20" s="171"/>
      <c r="U20" s="78"/>
      <c r="V20" s="171">
        <f>AL8</f>
        <v>1.6331092845681375E-83</v>
      </c>
      <c r="W20" s="171"/>
      <c r="X20" s="171"/>
      <c r="Y20" s="78"/>
      <c r="Z20" s="171">
        <f>AL9</f>
        <v>0.62245933120185459</v>
      </c>
      <c r="AA20" s="171"/>
      <c r="AB20" s="171"/>
      <c r="AC20" s="78"/>
      <c r="AD20" s="171">
        <f>AL10</f>
        <v>0.37754066879814546</v>
      </c>
      <c r="AE20" s="171"/>
      <c r="AF20" s="171"/>
    </row>
    <row r="21" spans="1:32" x14ac:dyDescent="0.25">
      <c r="A21" s="66" t="s">
        <v>805</v>
      </c>
      <c r="B21" s="170">
        <v>44.7</v>
      </c>
      <c r="C21" s="170"/>
      <c r="D21" s="170"/>
      <c r="E21" s="86"/>
      <c r="F21" s="170">
        <v>44</v>
      </c>
      <c r="G21" s="170"/>
      <c r="H21" s="170"/>
      <c r="I21" s="86"/>
      <c r="J21" s="170">
        <v>29</v>
      </c>
      <c r="K21" s="170"/>
      <c r="L21" s="170"/>
      <c r="M21" s="86"/>
      <c r="N21" s="170">
        <v>28.6</v>
      </c>
      <c r="O21" s="170"/>
      <c r="P21" s="170"/>
      <c r="Q21" s="86"/>
      <c r="R21" s="170">
        <v>27.5</v>
      </c>
      <c r="S21" s="170"/>
      <c r="T21" s="170"/>
      <c r="U21" s="86"/>
      <c r="V21" s="170">
        <v>27.5</v>
      </c>
      <c r="W21" s="170"/>
      <c r="X21" s="170"/>
      <c r="Y21" s="86"/>
      <c r="Z21" s="170">
        <v>25.7</v>
      </c>
      <c r="AA21" s="170"/>
      <c r="AB21" s="170"/>
      <c r="AC21" s="86"/>
      <c r="AD21" s="170">
        <v>25.7</v>
      </c>
      <c r="AE21" s="170"/>
      <c r="AF21" s="170"/>
    </row>
    <row r="22" spans="1:32" x14ac:dyDescent="0.25">
      <c r="A22" s="173" t="s">
        <v>975</v>
      </c>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row>
    <row r="23" spans="1:32" x14ac:dyDescent="0.25">
      <c r="A23" s="174" t="s">
        <v>927</v>
      </c>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row>
  </sheetData>
  <mergeCells count="74">
    <mergeCell ref="V20:X20"/>
    <mergeCell ref="Z20:AB20"/>
    <mergeCell ref="AD20:AF20"/>
    <mergeCell ref="B19:D19"/>
    <mergeCell ref="F19:H19"/>
    <mergeCell ref="J19:L19"/>
    <mergeCell ref="N19:P19"/>
    <mergeCell ref="R19:T19"/>
    <mergeCell ref="V19:X19"/>
    <mergeCell ref="Z19:AB19"/>
    <mergeCell ref="AD19:AF19"/>
    <mergeCell ref="B20:D20"/>
    <mergeCell ref="F20:H20"/>
    <mergeCell ref="J20:L20"/>
    <mergeCell ref="N20:P20"/>
    <mergeCell ref="R20:T20"/>
    <mergeCell ref="Z1:AC1"/>
    <mergeCell ref="AD1:AF1"/>
    <mergeCell ref="B14:D14"/>
    <mergeCell ref="F14:H14"/>
    <mergeCell ref="J14:L14"/>
    <mergeCell ref="N14:P14"/>
    <mergeCell ref="R14:T14"/>
    <mergeCell ref="V14:X14"/>
    <mergeCell ref="Z14:AB14"/>
    <mergeCell ref="AD14:AF14"/>
    <mergeCell ref="B1:E1"/>
    <mergeCell ref="F1:I1"/>
    <mergeCell ref="J1:M1"/>
    <mergeCell ref="N1:Q1"/>
    <mergeCell ref="R1:U1"/>
    <mergeCell ref="V1:Y1"/>
    <mergeCell ref="Z15:AB15"/>
    <mergeCell ref="AD15:AF15"/>
    <mergeCell ref="B16:D16"/>
    <mergeCell ref="F16:H16"/>
    <mergeCell ref="J16:L16"/>
    <mergeCell ref="N16:P16"/>
    <mergeCell ref="R16:T16"/>
    <mergeCell ref="V16:X16"/>
    <mergeCell ref="Z16:AB16"/>
    <mergeCell ref="AD16:AF16"/>
    <mergeCell ref="B15:D15"/>
    <mergeCell ref="F15:H15"/>
    <mergeCell ref="J15:L15"/>
    <mergeCell ref="N15:P15"/>
    <mergeCell ref="R15:T15"/>
    <mergeCell ref="V15:X15"/>
    <mergeCell ref="Z17:AB17"/>
    <mergeCell ref="AD17:AF17"/>
    <mergeCell ref="B18:D18"/>
    <mergeCell ref="F18:H18"/>
    <mergeCell ref="J18:L18"/>
    <mergeCell ref="N18:P18"/>
    <mergeCell ref="R18:T18"/>
    <mergeCell ref="V18:X18"/>
    <mergeCell ref="Z18:AB18"/>
    <mergeCell ref="AD18:AF18"/>
    <mergeCell ref="B17:D17"/>
    <mergeCell ref="F17:H17"/>
    <mergeCell ref="J17:L17"/>
    <mergeCell ref="N17:P17"/>
    <mergeCell ref="R17:T17"/>
    <mergeCell ref="V17:X17"/>
    <mergeCell ref="Z21:AB21"/>
    <mergeCell ref="AD21:AF21"/>
    <mergeCell ref="A22:AF22"/>
    <mergeCell ref="A23:AF23"/>
    <mergeCell ref="B21:D21"/>
    <mergeCell ref="F21:H21"/>
    <mergeCell ref="J21:L21"/>
    <mergeCell ref="N21:P21"/>
    <mergeCell ref="R21:T21"/>
    <mergeCell ref="V21:X21"/>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AL28"/>
  <sheetViews>
    <sheetView workbookViewId="0">
      <selection activeCell="F22" sqref="F22:H22"/>
    </sheetView>
  </sheetViews>
  <sheetFormatPr defaultRowHeight="15" x14ac:dyDescent="0.25"/>
  <cols>
    <col min="1" max="1" width="20.140625" bestFit="1" customWidth="1"/>
    <col min="2" max="2" width="6.42578125" bestFit="1" customWidth="1"/>
    <col min="3" max="3" width="5" style="19" customWidth="1"/>
    <col min="4" max="4" width="3.7109375" customWidth="1"/>
    <col min="5" max="5" width="1.7109375" customWidth="1"/>
    <col min="6" max="6" width="6.42578125" bestFit="1" customWidth="1"/>
    <col min="7" max="7" width="5" style="19" customWidth="1"/>
    <col min="8" max="8" width="3.7109375" customWidth="1"/>
    <col min="9" max="9" width="1.7109375" customWidth="1"/>
    <col min="10" max="10" width="6" bestFit="1" customWidth="1"/>
    <col min="11" max="11" width="5" style="19" customWidth="1"/>
    <col min="12" max="12" width="3.7109375" customWidth="1"/>
    <col min="13" max="13" width="1.7109375" customWidth="1"/>
    <col min="14" max="14" width="6" bestFit="1" customWidth="1"/>
    <col min="15" max="15" width="5" style="19" customWidth="1"/>
    <col min="16" max="16" width="3.7109375" customWidth="1"/>
    <col min="17" max="17" width="1.7109375" customWidth="1"/>
    <col min="18" max="18" width="6" bestFit="1" customWidth="1"/>
    <col min="19" max="19" width="5" style="19" customWidth="1"/>
    <col min="20" max="20" width="3.7109375" customWidth="1"/>
    <col min="21" max="21" width="1.7109375" customWidth="1"/>
    <col min="22" max="22" width="6" bestFit="1" customWidth="1"/>
    <col min="23" max="23" width="5" style="19" customWidth="1"/>
    <col min="24" max="24" width="3.7109375" customWidth="1"/>
    <col min="25" max="25" width="2.85546875" customWidth="1"/>
    <col min="26" max="26" width="6" bestFit="1" customWidth="1"/>
    <col min="27" max="27" width="5" style="19" customWidth="1"/>
    <col min="28" max="28" width="3.7109375" customWidth="1"/>
    <col min="29" max="29" width="1.7109375" customWidth="1"/>
    <col min="30" max="30" width="6" bestFit="1" customWidth="1"/>
    <col min="31" max="31" width="5" style="19" customWidth="1"/>
    <col min="32" max="32" width="3.7109375" customWidth="1"/>
    <col min="35" max="35" width="10.5703125" bestFit="1" customWidth="1"/>
  </cols>
  <sheetData>
    <row r="1" spans="1:38" x14ac:dyDescent="0.25">
      <c r="A1" s="17"/>
      <c r="B1" s="180" t="s">
        <v>914</v>
      </c>
      <c r="C1" s="180"/>
      <c r="D1" s="180"/>
      <c r="E1" s="180"/>
      <c r="F1" s="180"/>
      <c r="G1" s="180"/>
      <c r="H1" s="180"/>
      <c r="I1" s="180"/>
      <c r="J1" s="180"/>
      <c r="K1" s="180"/>
      <c r="L1" s="180"/>
      <c r="M1" s="180"/>
      <c r="N1" s="180"/>
      <c r="O1" s="180"/>
      <c r="P1" s="180"/>
      <c r="Q1" s="180"/>
      <c r="R1" s="180"/>
      <c r="S1" s="180"/>
      <c r="T1" s="180"/>
      <c r="U1" s="180"/>
      <c r="V1" s="180"/>
      <c r="W1" s="180"/>
      <c r="X1" s="180"/>
      <c r="Y1" s="17"/>
      <c r="Z1" s="180" t="s">
        <v>915</v>
      </c>
      <c r="AA1" s="180"/>
      <c r="AB1" s="180"/>
      <c r="AC1" s="180"/>
      <c r="AD1" s="180"/>
      <c r="AE1" s="180"/>
      <c r="AF1" s="180"/>
    </row>
    <row r="2" spans="1:38" x14ac:dyDescent="0.25">
      <c r="A2" s="62"/>
      <c r="B2" s="168" t="s">
        <v>948</v>
      </c>
      <c r="C2" s="168"/>
      <c r="D2" s="168"/>
      <c r="E2" s="168"/>
      <c r="F2" s="168" t="s">
        <v>949</v>
      </c>
      <c r="G2" s="168"/>
      <c r="H2" s="168"/>
      <c r="I2" s="168"/>
      <c r="J2" s="168" t="s">
        <v>950</v>
      </c>
      <c r="K2" s="168"/>
      <c r="L2" s="168"/>
      <c r="M2" s="168"/>
      <c r="N2" s="168" t="s">
        <v>951</v>
      </c>
      <c r="O2" s="168"/>
      <c r="P2" s="168"/>
      <c r="Q2" s="168"/>
      <c r="R2" s="168" t="s">
        <v>952</v>
      </c>
      <c r="S2" s="168"/>
      <c r="T2" s="168"/>
      <c r="U2" s="168"/>
      <c r="V2" s="168" t="s">
        <v>953</v>
      </c>
      <c r="W2" s="168"/>
      <c r="X2" s="168"/>
      <c r="Y2" s="169"/>
      <c r="Z2" s="168" t="s">
        <v>954</v>
      </c>
      <c r="AA2" s="168"/>
      <c r="AB2" s="168"/>
      <c r="AC2" s="168"/>
      <c r="AD2" s="175" t="s">
        <v>955</v>
      </c>
      <c r="AE2" s="175"/>
      <c r="AF2" s="175"/>
    </row>
    <row r="3" spans="1:38" x14ac:dyDescent="0.25">
      <c r="A3" s="59" t="s">
        <v>560</v>
      </c>
      <c r="B3" s="60" t="s">
        <v>507</v>
      </c>
      <c r="C3" s="91" t="s">
        <v>820</v>
      </c>
      <c r="D3" s="61" t="s">
        <v>561</v>
      </c>
      <c r="E3" s="59"/>
      <c r="F3" s="60" t="s">
        <v>507</v>
      </c>
      <c r="G3" s="91" t="s">
        <v>820</v>
      </c>
      <c r="H3" s="61" t="s">
        <v>561</v>
      </c>
      <c r="I3" s="59"/>
      <c r="J3" s="60" t="s">
        <v>507</v>
      </c>
      <c r="K3" s="91" t="s">
        <v>820</v>
      </c>
      <c r="L3" s="61" t="s">
        <v>561</v>
      </c>
      <c r="M3" s="59"/>
      <c r="N3" s="60" t="s">
        <v>507</v>
      </c>
      <c r="O3" s="91" t="s">
        <v>820</v>
      </c>
      <c r="P3" s="61" t="s">
        <v>561</v>
      </c>
      <c r="Q3" s="59"/>
      <c r="R3" s="60" t="s">
        <v>507</v>
      </c>
      <c r="S3" s="91" t="s">
        <v>820</v>
      </c>
      <c r="T3" s="61" t="s">
        <v>561</v>
      </c>
      <c r="U3" s="59"/>
      <c r="V3" s="60" t="s">
        <v>507</v>
      </c>
      <c r="W3" s="91" t="s">
        <v>820</v>
      </c>
      <c r="X3" s="61" t="s">
        <v>561</v>
      </c>
      <c r="Y3" s="59"/>
      <c r="Z3" s="60" t="s">
        <v>507</v>
      </c>
      <c r="AA3" s="91" t="s">
        <v>820</v>
      </c>
      <c r="AB3" s="61" t="s">
        <v>561</v>
      </c>
      <c r="AC3" s="59"/>
      <c r="AD3" s="60" t="s">
        <v>507</v>
      </c>
      <c r="AE3" s="91" t="s">
        <v>820</v>
      </c>
      <c r="AF3" s="61" t="s">
        <v>561</v>
      </c>
      <c r="AI3" t="s">
        <v>740</v>
      </c>
      <c r="AJ3" t="s">
        <v>741</v>
      </c>
      <c r="AK3" t="s">
        <v>742</v>
      </c>
      <c r="AL3" t="s">
        <v>743</v>
      </c>
    </row>
    <row r="4" spans="1:38" x14ac:dyDescent="0.25">
      <c r="A4" s="62" t="s">
        <v>916</v>
      </c>
      <c r="B4" s="87">
        <v>0.69798000000000004</v>
      </c>
      <c r="C4" s="92">
        <v>18.75</v>
      </c>
      <c r="D4" s="63" t="s">
        <v>731</v>
      </c>
      <c r="E4" s="63"/>
      <c r="F4" s="87">
        <v>0.69064999999999999</v>
      </c>
      <c r="G4" s="92">
        <v>18.440000000000001</v>
      </c>
      <c r="H4" t="s">
        <v>731</v>
      </c>
      <c r="I4" s="63"/>
      <c r="J4" s="88">
        <v>0.68464999999999998</v>
      </c>
      <c r="K4" s="92">
        <v>18.29</v>
      </c>
      <c r="L4" s="63" t="s">
        <v>731</v>
      </c>
      <c r="M4" s="63"/>
      <c r="N4" s="88">
        <v>0.68550999999999995</v>
      </c>
      <c r="O4" s="92">
        <v>18.25</v>
      </c>
      <c r="P4" s="63" t="s">
        <v>731</v>
      </c>
      <c r="Q4" s="63"/>
      <c r="R4" s="88">
        <v>0.69084000000000001</v>
      </c>
      <c r="S4" s="92">
        <v>18.420000000000002</v>
      </c>
      <c r="T4" s="63" t="s">
        <v>731</v>
      </c>
      <c r="U4" s="63"/>
      <c r="V4" s="88">
        <v>0.69077</v>
      </c>
      <c r="W4" s="92">
        <v>18.41</v>
      </c>
      <c r="X4" s="63" t="s">
        <v>731</v>
      </c>
      <c r="Y4" s="63"/>
      <c r="Z4" s="88">
        <v>0.97182999999999997</v>
      </c>
      <c r="AA4" s="92">
        <v>29.52</v>
      </c>
      <c r="AB4" s="63" t="s">
        <v>731</v>
      </c>
      <c r="AC4" s="63"/>
      <c r="AD4" s="88">
        <v>0.95111000000000001</v>
      </c>
      <c r="AE4" s="92">
        <v>28.87</v>
      </c>
      <c r="AF4" s="63" t="s">
        <v>731</v>
      </c>
      <c r="AH4" t="s">
        <v>734</v>
      </c>
      <c r="AI4" s="71">
        <f>B22</f>
        <v>19433.3</v>
      </c>
      <c r="AJ4" s="92">
        <f>AI4-MIN(B$22:V$22)</f>
        <v>127.09999999999854</v>
      </c>
      <c r="AK4" s="74">
        <f>(EXP(-(AJ4)/2))</f>
        <v>2.5152761628710981E-28</v>
      </c>
      <c r="AL4" s="74">
        <f>AK4/SUM(AK$4:AK$9)</f>
        <v>1.2559880111917392E-28</v>
      </c>
    </row>
    <row r="5" spans="1:38" x14ac:dyDescent="0.25">
      <c r="A5" s="62" t="s">
        <v>899</v>
      </c>
      <c r="B5" s="87">
        <v>-2.3022999999999998</v>
      </c>
      <c r="C5" s="92">
        <v>-56.94</v>
      </c>
      <c r="D5" s="63" t="s">
        <v>731</v>
      </c>
      <c r="E5" s="63"/>
      <c r="F5" s="87">
        <v>-2.2618299999999998</v>
      </c>
      <c r="G5" s="92">
        <v>-56.31</v>
      </c>
      <c r="H5" t="s">
        <v>731</v>
      </c>
      <c r="I5" s="63"/>
      <c r="J5" s="88">
        <v>-2.2660999999999998</v>
      </c>
      <c r="K5" s="93">
        <v>-56.5</v>
      </c>
      <c r="L5" s="63" t="s">
        <v>731</v>
      </c>
      <c r="M5" s="63"/>
      <c r="N5" s="88">
        <v>-2.2675399999999999</v>
      </c>
      <c r="O5" s="92">
        <v>-56.35</v>
      </c>
      <c r="P5" s="63" t="s">
        <v>731</v>
      </c>
      <c r="Q5" s="63"/>
      <c r="R5" s="88">
        <v>-2.2652100000000002</v>
      </c>
      <c r="S5" s="92">
        <v>-56.35</v>
      </c>
      <c r="T5" s="63" t="s">
        <v>731</v>
      </c>
      <c r="U5" s="63"/>
      <c r="V5" s="88">
        <v>-2.2651699999999999</v>
      </c>
      <c r="W5" s="92">
        <v>-56.39</v>
      </c>
      <c r="X5" s="63" t="s">
        <v>731</v>
      </c>
      <c r="Y5" s="63"/>
      <c r="Z5" s="88">
        <v>-1.83562</v>
      </c>
      <c r="AA5" s="92">
        <v>-65.040000000000006</v>
      </c>
      <c r="AB5" s="63" t="s">
        <v>731</v>
      </c>
      <c r="AC5" s="63"/>
      <c r="AD5" s="88">
        <v>-1.86432</v>
      </c>
      <c r="AE5" s="92">
        <v>-64.63</v>
      </c>
      <c r="AF5" s="63" t="s">
        <v>731</v>
      </c>
      <c r="AH5" t="s">
        <v>735</v>
      </c>
      <c r="AI5" s="71">
        <f>F22</f>
        <v>19317.7</v>
      </c>
      <c r="AJ5" s="92">
        <f t="shared" ref="AJ5:AJ9" si="0">AI5-MIN(B$22:V$22)</f>
        <v>11.5</v>
      </c>
      <c r="AK5" s="74">
        <f t="shared" ref="AK5:AK9" si="1">(EXP(-(AJ5)/2))</f>
        <v>3.1827807965096669E-3</v>
      </c>
      <c r="AL5" s="74">
        <f t="shared" ref="AL5:AL9" si="2">AK5/SUM(AK$4:AK$9)</f>
        <v>1.5893024319462371E-3</v>
      </c>
    </row>
    <row r="6" spans="1:38" x14ac:dyDescent="0.25">
      <c r="A6" s="62" t="s">
        <v>902</v>
      </c>
      <c r="B6" s="87">
        <v>-0.82772999999999997</v>
      </c>
      <c r="C6" s="92">
        <v>-19.600000000000001</v>
      </c>
      <c r="D6" s="63" t="s">
        <v>731</v>
      </c>
      <c r="E6" s="63"/>
      <c r="F6" s="87">
        <v>-0.67671999999999999</v>
      </c>
      <c r="G6" s="92">
        <v>-16.010000000000002</v>
      </c>
      <c r="H6" t="s">
        <v>731</v>
      </c>
      <c r="I6" s="63"/>
      <c r="J6" s="88">
        <v>-0.70065999999999995</v>
      </c>
      <c r="K6" s="92">
        <v>-16.39</v>
      </c>
      <c r="L6" s="63" t="s">
        <v>731</v>
      </c>
      <c r="M6" s="63"/>
      <c r="N6" s="88">
        <v>-0.65222999999999998</v>
      </c>
      <c r="O6" s="92">
        <v>-15.26</v>
      </c>
      <c r="P6" s="63" t="s">
        <v>731</v>
      </c>
      <c r="Q6" s="63"/>
      <c r="R6" s="88">
        <v>-0.63627</v>
      </c>
      <c r="S6" s="92">
        <v>-14.4</v>
      </c>
      <c r="T6" s="63" t="s">
        <v>731</v>
      </c>
      <c r="U6" s="63"/>
      <c r="V6" s="88">
        <v>-0.63827</v>
      </c>
      <c r="W6" s="92">
        <v>-14.53</v>
      </c>
      <c r="X6" s="63" t="s">
        <v>731</v>
      </c>
      <c r="Y6" s="63"/>
      <c r="Z6" s="88">
        <v>-0.58165</v>
      </c>
      <c r="AA6" s="92">
        <v>-14.8</v>
      </c>
      <c r="AB6" s="63" t="s">
        <v>731</v>
      </c>
      <c r="AC6" s="63"/>
      <c r="AD6" s="88">
        <v>-0.62356</v>
      </c>
      <c r="AE6" s="92">
        <v>-15.51</v>
      </c>
      <c r="AF6" s="63" t="s">
        <v>731</v>
      </c>
      <c r="AH6" t="s">
        <v>736</v>
      </c>
      <c r="AI6" s="71">
        <f>J22</f>
        <v>19307.099999999999</v>
      </c>
      <c r="AJ6" s="92">
        <f t="shared" si="0"/>
        <v>0.89999999999781721</v>
      </c>
      <c r="AK6" s="74">
        <f t="shared" si="1"/>
        <v>0.63762815162246922</v>
      </c>
      <c r="AL6" s="74">
        <f t="shared" si="2"/>
        <v>0.31839577930163515</v>
      </c>
    </row>
    <row r="7" spans="1:38" x14ac:dyDescent="0.25">
      <c r="A7" s="62" t="s">
        <v>822</v>
      </c>
      <c r="B7" s="87">
        <v>1.3641799999999999</v>
      </c>
      <c r="C7" s="92">
        <v>36.51</v>
      </c>
      <c r="D7" s="63" t="s">
        <v>731</v>
      </c>
      <c r="E7" s="63"/>
      <c r="F7" s="87">
        <v>1.1985699999999999</v>
      </c>
      <c r="G7" s="92">
        <v>34.57</v>
      </c>
      <c r="H7" t="s">
        <v>731</v>
      </c>
      <c r="I7" s="63"/>
      <c r="J7" s="88">
        <v>1.20729</v>
      </c>
      <c r="K7" s="92">
        <v>34.799999999999997</v>
      </c>
      <c r="L7" s="63" t="s">
        <v>731</v>
      </c>
      <c r="M7" s="63"/>
      <c r="N7" s="88">
        <v>1.2100200000000001</v>
      </c>
      <c r="O7" s="92">
        <v>34.74</v>
      </c>
      <c r="P7" s="63" t="s">
        <v>731</v>
      </c>
      <c r="Q7" s="63"/>
      <c r="R7" s="88">
        <v>1.2159899999999999</v>
      </c>
      <c r="S7" s="92">
        <v>34.56</v>
      </c>
      <c r="T7" s="63" t="s">
        <v>731</v>
      </c>
      <c r="U7" s="63"/>
      <c r="V7" s="88">
        <v>1.2144699999999999</v>
      </c>
      <c r="W7" s="92">
        <v>34.630000000000003</v>
      </c>
      <c r="X7" s="63" t="s">
        <v>731</v>
      </c>
      <c r="Y7" s="63"/>
      <c r="Z7" s="88">
        <v>1.33186</v>
      </c>
      <c r="AA7" s="92">
        <v>43.77</v>
      </c>
      <c r="AB7" s="63" t="s">
        <v>731</v>
      </c>
      <c r="AC7" s="63"/>
      <c r="AD7" s="88">
        <v>1.28826</v>
      </c>
      <c r="AE7" s="92">
        <v>41.07</v>
      </c>
      <c r="AF7" s="63" t="s">
        <v>731</v>
      </c>
      <c r="AH7" t="s">
        <v>737</v>
      </c>
      <c r="AI7" s="71">
        <f>N22</f>
        <v>19306.2</v>
      </c>
      <c r="AJ7" s="92">
        <f t="shared" si="0"/>
        <v>0</v>
      </c>
      <c r="AK7" s="74">
        <f t="shared" si="1"/>
        <v>1</v>
      </c>
      <c r="AL7" s="74">
        <f t="shared" si="2"/>
        <v>0.49934398048684786</v>
      </c>
    </row>
    <row r="8" spans="1:38" x14ac:dyDescent="0.25">
      <c r="A8" s="62" t="s">
        <v>903</v>
      </c>
      <c r="B8" s="87">
        <v>0.95569999999999999</v>
      </c>
      <c r="C8" s="92">
        <v>7.92</v>
      </c>
      <c r="D8" s="63" t="s">
        <v>731</v>
      </c>
      <c r="E8" s="63"/>
      <c r="F8" s="87">
        <v>1.0708200000000001</v>
      </c>
      <c r="G8" s="92">
        <v>8.59</v>
      </c>
      <c r="H8" t="s">
        <v>731</v>
      </c>
      <c r="I8" s="63"/>
      <c r="J8" s="88">
        <v>1.07866</v>
      </c>
      <c r="K8" s="92">
        <v>8.65</v>
      </c>
      <c r="L8" s="63" t="s">
        <v>731</v>
      </c>
      <c r="M8" s="63"/>
      <c r="N8" s="88">
        <v>1.0538799999999999</v>
      </c>
      <c r="O8" s="92">
        <v>8.44</v>
      </c>
      <c r="P8" s="63" t="s">
        <v>731</v>
      </c>
      <c r="Q8" s="63"/>
      <c r="R8" s="88">
        <v>1.0695600000000001</v>
      </c>
      <c r="S8" s="92">
        <v>8.58</v>
      </c>
      <c r="T8" s="63" t="s">
        <v>731</v>
      </c>
      <c r="U8" s="63"/>
      <c r="V8" s="88">
        <v>1.07603</v>
      </c>
      <c r="W8" s="92">
        <v>8.6300000000000008</v>
      </c>
      <c r="X8" s="63" t="s">
        <v>731</v>
      </c>
      <c r="Y8" s="63"/>
      <c r="Z8" s="88">
        <v>0.85563</v>
      </c>
      <c r="AA8" s="92">
        <v>7.48</v>
      </c>
      <c r="AB8" s="63" t="s">
        <v>731</v>
      </c>
      <c r="AC8" s="63"/>
      <c r="AD8" s="88">
        <v>0.89705999999999997</v>
      </c>
      <c r="AE8" s="92">
        <v>7.8</v>
      </c>
      <c r="AF8" s="63" t="s">
        <v>731</v>
      </c>
      <c r="AH8" t="s">
        <v>738</v>
      </c>
      <c r="AI8" s="21">
        <f>R22</f>
        <v>19310</v>
      </c>
      <c r="AJ8" s="92">
        <f t="shared" si="0"/>
        <v>3.7999999999992724</v>
      </c>
      <c r="AK8" s="74">
        <f t="shared" si="1"/>
        <v>0.14956861922268946</v>
      </c>
      <c r="AL8" s="74">
        <f t="shared" si="2"/>
        <v>7.4686189678579429E-2</v>
      </c>
    </row>
    <row r="9" spans="1:38" x14ac:dyDescent="0.25">
      <c r="A9" s="62" t="s">
        <v>904</v>
      </c>
      <c r="B9" s="87">
        <v>1.25E-3</v>
      </c>
      <c r="C9" s="92">
        <v>15.52</v>
      </c>
      <c r="D9" s="63" t="s">
        <v>731</v>
      </c>
      <c r="E9" s="63"/>
      <c r="F9" s="87">
        <v>1.32E-3</v>
      </c>
      <c r="G9" s="92">
        <v>16.48</v>
      </c>
      <c r="H9" t="s">
        <v>731</v>
      </c>
      <c r="I9" s="63"/>
      <c r="J9" s="88">
        <v>1.39E-3</v>
      </c>
      <c r="K9" s="92">
        <v>16.84</v>
      </c>
      <c r="L9" s="63" t="s">
        <v>731</v>
      </c>
      <c r="M9" s="63"/>
      <c r="N9" s="88">
        <v>1.0499999999999999E-3</v>
      </c>
      <c r="O9" s="92">
        <v>9.59</v>
      </c>
      <c r="P9" s="63" t="s">
        <v>731</v>
      </c>
      <c r="Q9" s="63"/>
      <c r="R9" s="88">
        <v>1.14E-3</v>
      </c>
      <c r="S9" s="92">
        <v>11.72</v>
      </c>
      <c r="T9" s="63" t="s">
        <v>731</v>
      </c>
      <c r="U9" s="63"/>
      <c r="V9" s="88">
        <v>1.1999999999999999E-3</v>
      </c>
      <c r="W9" s="92">
        <v>13.67</v>
      </c>
      <c r="X9" s="63" t="s">
        <v>731</v>
      </c>
      <c r="Y9" s="63"/>
      <c r="Z9" s="88">
        <v>9.8999999999999999E-4</v>
      </c>
      <c r="AA9" s="92">
        <v>13.4</v>
      </c>
      <c r="AB9" s="63" t="s">
        <v>731</v>
      </c>
      <c r="AC9" s="63"/>
      <c r="AD9" s="88">
        <v>1.31E-3</v>
      </c>
      <c r="AE9" s="92">
        <v>13.84</v>
      </c>
      <c r="AF9" s="63" t="s">
        <v>731</v>
      </c>
      <c r="AH9" t="s">
        <v>739</v>
      </c>
      <c r="AI9" s="21">
        <f>V22</f>
        <v>19309.3</v>
      </c>
      <c r="AJ9" s="92">
        <f t="shared" si="0"/>
        <v>3.0999999999985448</v>
      </c>
      <c r="AK9" s="74">
        <f t="shared" si="1"/>
        <v>0.2122479738268975</v>
      </c>
      <c r="AL9" s="74">
        <f t="shared" si="2"/>
        <v>0.1059847481009913</v>
      </c>
    </row>
    <row r="10" spans="1:38" x14ac:dyDescent="0.25">
      <c r="A10" s="62" t="s">
        <v>906</v>
      </c>
      <c r="B10" s="87">
        <v>0.91886000000000001</v>
      </c>
      <c r="C10" s="92">
        <v>18.010000000000002</v>
      </c>
      <c r="D10" s="63" t="s">
        <v>731</v>
      </c>
      <c r="E10" s="63"/>
      <c r="F10" s="87">
        <v>0.98392000000000002</v>
      </c>
      <c r="G10" s="92">
        <v>19.079999999999998</v>
      </c>
      <c r="H10" t="s">
        <v>731</v>
      </c>
      <c r="I10" s="63"/>
      <c r="J10" s="88">
        <v>0.96889000000000003</v>
      </c>
      <c r="K10" s="92">
        <v>18.72</v>
      </c>
      <c r="L10" s="63" t="s">
        <v>731</v>
      </c>
      <c r="M10" s="63"/>
      <c r="N10" s="88">
        <v>0.97584000000000004</v>
      </c>
      <c r="O10" s="92">
        <v>18.91</v>
      </c>
      <c r="P10" s="63" t="s">
        <v>731</v>
      </c>
      <c r="Q10" s="63"/>
      <c r="R10" s="88">
        <v>0.97472999999999999</v>
      </c>
      <c r="S10" s="92">
        <v>18.899999999999999</v>
      </c>
      <c r="T10" s="63" t="s">
        <v>731</v>
      </c>
      <c r="U10" s="63"/>
      <c r="V10" s="88">
        <v>0.96331</v>
      </c>
      <c r="W10" s="92">
        <v>18.57</v>
      </c>
      <c r="X10" s="63" t="s">
        <v>731</v>
      </c>
      <c r="Y10" s="63"/>
      <c r="Z10" s="88">
        <v>0.97141999999999995</v>
      </c>
      <c r="AA10" s="92">
        <v>20.6</v>
      </c>
      <c r="AB10" s="63" t="s">
        <v>731</v>
      </c>
      <c r="AC10" s="63"/>
      <c r="AD10" s="88">
        <v>0.97255999999999998</v>
      </c>
      <c r="AE10" s="92">
        <v>20.58</v>
      </c>
      <c r="AF10" s="63" t="s">
        <v>731</v>
      </c>
      <c r="AI10" s="21"/>
      <c r="AJ10" s="92"/>
      <c r="AK10" s="74"/>
      <c r="AL10" s="74"/>
    </row>
    <row r="11" spans="1:38" x14ac:dyDescent="0.25">
      <c r="A11" s="62" t="s">
        <v>908</v>
      </c>
      <c r="B11" s="87">
        <v>-0.45651000000000003</v>
      </c>
      <c r="C11" s="92">
        <v>-8.81</v>
      </c>
      <c r="D11" s="63" t="s">
        <v>731</v>
      </c>
      <c r="J11" s="88"/>
      <c r="L11" s="63"/>
      <c r="P11" s="63"/>
      <c r="R11" s="88"/>
      <c r="S11" s="92"/>
      <c r="T11" s="63"/>
      <c r="U11" s="63"/>
      <c r="V11" s="88"/>
      <c r="W11" s="92"/>
      <c r="X11" s="63"/>
      <c r="Y11" s="63"/>
      <c r="Z11" s="88"/>
      <c r="AA11" s="92"/>
      <c r="AB11" s="63"/>
      <c r="AC11" s="63"/>
      <c r="AD11" s="88"/>
      <c r="AE11" s="92"/>
      <c r="AF11" s="63"/>
      <c r="AI11" s="21"/>
      <c r="AJ11" s="92"/>
      <c r="AK11" s="74"/>
      <c r="AL11" s="74"/>
    </row>
    <row r="12" spans="1:38" x14ac:dyDescent="0.25">
      <c r="A12" s="62" t="s">
        <v>909</v>
      </c>
      <c r="B12" s="87"/>
      <c r="C12" s="92"/>
      <c r="D12" s="63"/>
      <c r="E12" s="63"/>
      <c r="F12" s="87">
        <v>0.75848000000000004</v>
      </c>
      <c r="G12" s="92">
        <v>13.61</v>
      </c>
      <c r="H12" t="s">
        <v>731</v>
      </c>
      <c r="I12" s="63"/>
      <c r="J12" s="88">
        <v>0.81374999999999997</v>
      </c>
      <c r="K12" s="92">
        <v>14.08</v>
      </c>
      <c r="L12" s="63" t="s">
        <v>731</v>
      </c>
      <c r="M12" s="63"/>
      <c r="N12" s="88">
        <v>0.73460999999999999</v>
      </c>
      <c r="O12" s="92">
        <v>13.08</v>
      </c>
      <c r="P12" s="63" t="s">
        <v>731</v>
      </c>
      <c r="Q12" s="63"/>
      <c r="R12" s="88">
        <v>0.73258000000000001</v>
      </c>
      <c r="S12" s="92">
        <v>12.99</v>
      </c>
      <c r="T12" s="63" t="s">
        <v>731</v>
      </c>
      <c r="U12" s="63"/>
      <c r="V12" s="88">
        <v>0.73079000000000005</v>
      </c>
      <c r="W12" s="92">
        <v>12.95</v>
      </c>
      <c r="X12" s="63" t="s">
        <v>731</v>
      </c>
      <c r="Y12" s="63"/>
      <c r="Z12" s="88">
        <v>0.61587000000000003</v>
      </c>
      <c r="AA12" s="92">
        <v>11.87</v>
      </c>
      <c r="AB12" s="63" t="s">
        <v>731</v>
      </c>
      <c r="AC12" s="63"/>
      <c r="AD12" s="88">
        <v>0.64402999999999999</v>
      </c>
      <c r="AE12" s="92">
        <v>12.34</v>
      </c>
      <c r="AF12" s="63" t="s">
        <v>731</v>
      </c>
    </row>
    <row r="13" spans="1:38" x14ac:dyDescent="0.25">
      <c r="A13" s="62" t="s">
        <v>910</v>
      </c>
      <c r="B13" s="87"/>
      <c r="C13" s="92"/>
      <c r="D13" s="63"/>
      <c r="E13" s="63"/>
      <c r="F13" s="87"/>
      <c r="G13" s="92"/>
      <c r="H13" s="63"/>
      <c r="I13" s="63"/>
      <c r="J13" s="88">
        <v>-0.18597</v>
      </c>
      <c r="K13" s="92">
        <v>-3.55</v>
      </c>
      <c r="L13" s="63" t="s">
        <v>731</v>
      </c>
      <c r="M13" s="63"/>
      <c r="N13" s="88"/>
      <c r="O13" s="92"/>
      <c r="P13" s="63"/>
      <c r="Q13" s="63"/>
      <c r="R13" s="88"/>
      <c r="S13" s="92"/>
      <c r="T13" s="63"/>
      <c r="U13" s="63"/>
      <c r="V13" s="88"/>
      <c r="W13" s="92"/>
      <c r="X13" s="63"/>
      <c r="Y13" s="63"/>
      <c r="Z13" s="88"/>
      <c r="AA13" s="92"/>
      <c r="AB13" s="63"/>
      <c r="AC13" s="63"/>
      <c r="AD13" s="88"/>
      <c r="AE13" s="92"/>
      <c r="AF13" s="63"/>
    </row>
    <row r="14" spans="1:38" x14ac:dyDescent="0.25">
      <c r="A14" s="62" t="s">
        <v>911</v>
      </c>
      <c r="B14" s="87"/>
      <c r="C14" s="92"/>
      <c r="D14" s="63"/>
      <c r="E14" s="63"/>
      <c r="F14" s="63"/>
      <c r="G14" s="92"/>
      <c r="H14" s="63"/>
      <c r="I14" s="63"/>
      <c r="J14" s="88"/>
      <c r="K14" s="92"/>
      <c r="L14" s="63"/>
      <c r="M14" s="63"/>
      <c r="N14" s="88">
        <v>-0.13142000000000001</v>
      </c>
      <c r="O14" s="92">
        <v>-3.66</v>
      </c>
      <c r="P14" s="63" t="s">
        <v>731</v>
      </c>
      <c r="Q14" s="63"/>
      <c r="R14" s="88"/>
      <c r="S14" s="92"/>
      <c r="T14" s="63"/>
      <c r="U14" s="63"/>
      <c r="V14" s="88"/>
      <c r="W14" s="92"/>
      <c r="X14" s="63"/>
      <c r="Y14" s="63"/>
      <c r="Z14" s="88"/>
      <c r="AA14" s="92"/>
      <c r="AB14" s="63"/>
      <c r="AC14" s="63"/>
      <c r="AD14" s="88">
        <v>0.15936</v>
      </c>
      <c r="AE14" s="92">
        <v>5.39</v>
      </c>
      <c r="AF14" s="63" t="s">
        <v>731</v>
      </c>
    </row>
    <row r="15" spans="1:38" x14ac:dyDescent="0.25">
      <c r="A15" s="62" t="s">
        <v>912</v>
      </c>
      <c r="B15" s="87"/>
      <c r="C15" s="92"/>
      <c r="D15" s="63"/>
      <c r="E15" s="63"/>
      <c r="F15" s="63"/>
      <c r="G15" s="92"/>
      <c r="H15" s="63"/>
      <c r="I15" s="63"/>
      <c r="J15" s="88"/>
      <c r="K15" s="92"/>
      <c r="L15" s="63"/>
      <c r="M15" s="63"/>
      <c r="N15" s="88"/>
      <c r="O15" s="92"/>
      <c r="P15" s="63"/>
      <c r="Q15" s="63"/>
      <c r="R15" s="88">
        <v>-6.9379999999999997E-2</v>
      </c>
      <c r="S15" s="92">
        <v>-3.12</v>
      </c>
      <c r="T15" s="63" t="s">
        <v>731</v>
      </c>
      <c r="U15" s="63"/>
      <c r="V15" s="88"/>
      <c r="W15" s="92"/>
      <c r="X15" s="63"/>
      <c r="Y15" s="63"/>
      <c r="Z15" s="88"/>
      <c r="AA15" s="92"/>
      <c r="AB15" s="63"/>
      <c r="AC15" s="63"/>
      <c r="AD15" s="88"/>
      <c r="AE15" s="92"/>
      <c r="AF15" s="63"/>
    </row>
    <row r="16" spans="1:38" x14ac:dyDescent="0.25">
      <c r="A16" s="62" t="s">
        <v>913</v>
      </c>
      <c r="B16" s="87"/>
      <c r="C16" s="92"/>
      <c r="D16" s="63"/>
      <c r="E16" s="63"/>
      <c r="F16" s="63"/>
      <c r="G16" s="92"/>
      <c r="H16" s="63"/>
      <c r="I16" s="63"/>
      <c r="J16" s="88"/>
      <c r="K16" s="92"/>
      <c r="L16" s="63"/>
      <c r="M16" s="63"/>
      <c r="N16" s="88"/>
      <c r="O16" s="92"/>
      <c r="P16" s="63"/>
      <c r="Q16" s="63"/>
      <c r="R16" s="88"/>
      <c r="S16" s="92"/>
      <c r="T16" s="63"/>
      <c r="U16" s="63"/>
      <c r="V16" s="88">
        <v>-0.14129</v>
      </c>
      <c r="W16" s="92">
        <v>-3.22</v>
      </c>
      <c r="X16" s="63" t="s">
        <v>731</v>
      </c>
      <c r="Y16" s="63"/>
      <c r="Z16" s="63"/>
      <c r="AA16" s="92"/>
      <c r="AB16" s="63"/>
      <c r="AC16" s="63"/>
      <c r="AD16" s="88"/>
      <c r="AE16" s="92"/>
      <c r="AF16" s="63"/>
    </row>
    <row r="17" spans="1:32" x14ac:dyDescent="0.25">
      <c r="B17" s="87"/>
      <c r="C17" s="92"/>
      <c r="D17" s="63"/>
      <c r="E17" s="63"/>
      <c r="F17" s="63"/>
      <c r="G17" s="92"/>
      <c r="H17" s="63"/>
      <c r="I17" s="63"/>
      <c r="J17" s="88"/>
      <c r="K17" s="92"/>
      <c r="L17" s="63"/>
      <c r="M17" s="63"/>
      <c r="N17" s="88"/>
      <c r="O17" s="92"/>
      <c r="P17" s="63"/>
      <c r="Q17" s="63"/>
      <c r="R17" s="88"/>
      <c r="S17" s="92"/>
      <c r="T17" s="63"/>
      <c r="U17" s="63"/>
      <c r="V17" s="88"/>
      <c r="W17" s="92"/>
      <c r="X17" s="63"/>
      <c r="Y17" s="63"/>
      <c r="Z17" s="63"/>
      <c r="AA17" s="92"/>
      <c r="AB17" s="63"/>
      <c r="AC17" s="63"/>
      <c r="AD17" s="88"/>
      <c r="AE17" s="92"/>
      <c r="AF17" s="63"/>
    </row>
    <row r="18" spans="1:32" x14ac:dyDescent="0.25">
      <c r="A18" s="62" t="s">
        <v>802</v>
      </c>
      <c r="B18" s="157">
        <v>14422</v>
      </c>
      <c r="C18" s="157"/>
      <c r="D18" s="157"/>
      <c r="E18" s="85"/>
      <c r="F18" s="157">
        <v>14422</v>
      </c>
      <c r="G18" s="157"/>
      <c r="H18" s="157"/>
      <c r="I18" s="85"/>
      <c r="J18" s="157">
        <v>14422</v>
      </c>
      <c r="K18" s="157"/>
      <c r="L18" s="157"/>
      <c r="M18" s="85"/>
      <c r="N18" s="157">
        <v>14422</v>
      </c>
      <c r="O18" s="157"/>
      <c r="P18" s="157"/>
      <c r="Q18" s="85"/>
      <c r="R18" s="157">
        <v>14422</v>
      </c>
      <c r="S18" s="157"/>
      <c r="T18" s="157"/>
      <c r="U18" s="85"/>
      <c r="V18" s="157">
        <v>14422</v>
      </c>
      <c r="W18" s="157"/>
      <c r="X18" s="157"/>
      <c r="Y18" s="85"/>
      <c r="Z18" s="157">
        <v>15047</v>
      </c>
      <c r="AA18" s="157"/>
      <c r="AB18" s="157"/>
      <c r="AC18" s="85"/>
      <c r="AD18" s="157">
        <v>15047</v>
      </c>
      <c r="AE18" s="157"/>
      <c r="AF18" s="157"/>
    </row>
    <row r="19" spans="1:32" ht="15.75" x14ac:dyDescent="0.25">
      <c r="A19" s="62" t="s">
        <v>926</v>
      </c>
      <c r="B19" s="157">
        <v>-33025</v>
      </c>
      <c r="C19" s="157"/>
      <c r="D19" s="157"/>
      <c r="E19" s="65"/>
      <c r="F19" s="157">
        <v>-33025</v>
      </c>
      <c r="G19" s="157"/>
      <c r="H19" s="157"/>
      <c r="I19" s="65"/>
      <c r="J19" s="157">
        <v>-33025</v>
      </c>
      <c r="K19" s="157"/>
      <c r="L19" s="157"/>
      <c r="M19" s="65"/>
      <c r="N19" s="157">
        <v>-33025</v>
      </c>
      <c r="O19" s="157"/>
      <c r="P19" s="157"/>
      <c r="Q19" s="65"/>
      <c r="R19" s="157">
        <v>-33025</v>
      </c>
      <c r="S19" s="157"/>
      <c r="T19" s="157"/>
      <c r="U19" s="65"/>
      <c r="V19" s="157">
        <v>-33025</v>
      </c>
      <c r="W19" s="157"/>
      <c r="X19" s="157"/>
      <c r="Y19" s="65"/>
      <c r="Z19" s="157">
        <v>-35300</v>
      </c>
      <c r="AA19" s="157"/>
      <c r="AB19" s="157"/>
      <c r="AC19" s="65"/>
      <c r="AD19" s="157">
        <v>-35300</v>
      </c>
      <c r="AE19" s="157"/>
      <c r="AF19" s="157"/>
    </row>
    <row r="20" spans="1:32" x14ac:dyDescent="0.25">
      <c r="A20" s="85" t="s">
        <v>804</v>
      </c>
      <c r="B20" s="157">
        <v>-9708.6426800000008</v>
      </c>
      <c r="C20" s="157"/>
      <c r="D20" s="157"/>
      <c r="E20" s="65"/>
      <c r="F20" s="157">
        <v>-9650.8534</v>
      </c>
      <c r="G20" s="157"/>
      <c r="H20" s="157"/>
      <c r="I20" s="65"/>
      <c r="J20" s="157">
        <v>-9644.5418100000006</v>
      </c>
      <c r="K20" s="157"/>
      <c r="L20" s="157"/>
      <c r="M20" s="65"/>
      <c r="N20" s="157">
        <v>-9644.1231299999999</v>
      </c>
      <c r="O20" s="157"/>
      <c r="P20" s="157"/>
      <c r="Q20" s="65"/>
      <c r="R20" s="157">
        <v>-9645.9896499999995</v>
      </c>
      <c r="S20" s="157"/>
      <c r="T20" s="157"/>
      <c r="U20" s="65"/>
      <c r="V20" s="157">
        <v>-9645.6579500000007</v>
      </c>
      <c r="W20" s="157"/>
      <c r="X20" s="157"/>
      <c r="Y20" s="65"/>
      <c r="Z20" s="157">
        <v>-11707.20038</v>
      </c>
      <c r="AA20" s="157"/>
      <c r="AB20" s="157"/>
      <c r="AC20" s="65"/>
      <c r="AD20" s="157">
        <v>-11692.626910000001</v>
      </c>
      <c r="AE20" s="157"/>
      <c r="AF20" s="157"/>
    </row>
    <row r="21" spans="1:32" ht="15.75" x14ac:dyDescent="0.25">
      <c r="A21" s="62" t="s">
        <v>562</v>
      </c>
      <c r="B21" s="171">
        <v>0.70577920000000005</v>
      </c>
      <c r="C21" s="171"/>
      <c r="D21" s="171"/>
      <c r="E21" s="78"/>
      <c r="F21" s="171">
        <v>0.70752899999999996</v>
      </c>
      <c r="G21" s="171"/>
      <c r="H21" s="171"/>
      <c r="I21" s="78"/>
      <c r="J21" s="171">
        <v>0.70768989999999998</v>
      </c>
      <c r="K21" s="171"/>
      <c r="L21" s="171"/>
      <c r="M21" s="78"/>
      <c r="N21" s="171">
        <v>0.70770259999999996</v>
      </c>
      <c r="O21" s="171"/>
      <c r="P21" s="171"/>
      <c r="Q21" s="78"/>
      <c r="R21" s="171">
        <v>0.707646</v>
      </c>
      <c r="S21" s="171"/>
      <c r="T21" s="171"/>
      <c r="U21" s="78"/>
      <c r="V21" s="171">
        <v>0.70765610000000001</v>
      </c>
      <c r="W21" s="171"/>
      <c r="X21" s="171"/>
      <c r="Y21" s="78"/>
      <c r="Z21" s="171">
        <v>0.66812459999999996</v>
      </c>
      <c r="AA21" s="171"/>
      <c r="AB21" s="171"/>
      <c r="AC21" s="78"/>
      <c r="AD21" s="171">
        <v>0.66850920000000003</v>
      </c>
      <c r="AE21" s="171"/>
      <c r="AF21" s="171"/>
    </row>
    <row r="22" spans="1:32" x14ac:dyDescent="0.25">
      <c r="A22" s="1" t="s">
        <v>728</v>
      </c>
      <c r="B22" s="172">
        <v>19433.3</v>
      </c>
      <c r="C22" s="172"/>
      <c r="D22" s="172"/>
      <c r="E22" s="94"/>
      <c r="F22" s="172">
        <v>19317.7</v>
      </c>
      <c r="G22" s="172"/>
      <c r="H22" s="172"/>
      <c r="I22" s="94"/>
      <c r="J22" s="172">
        <v>19307.099999999999</v>
      </c>
      <c r="K22" s="172"/>
      <c r="L22" s="172"/>
      <c r="M22" s="94"/>
      <c r="N22" s="172">
        <v>19306.2</v>
      </c>
      <c r="O22" s="172"/>
      <c r="P22" s="172"/>
      <c r="Q22" s="94"/>
      <c r="R22" s="172">
        <v>19310</v>
      </c>
      <c r="S22" s="172"/>
      <c r="T22" s="172"/>
      <c r="U22" s="94"/>
      <c r="V22" s="172">
        <v>19309.3</v>
      </c>
      <c r="W22" s="172"/>
      <c r="X22" s="172"/>
      <c r="Y22" s="94"/>
      <c r="Z22" s="172">
        <v>23430.400000000001</v>
      </c>
      <c r="AA22" s="172"/>
      <c r="AB22" s="172"/>
      <c r="AC22" s="94"/>
      <c r="AD22" s="172">
        <v>23403.3</v>
      </c>
      <c r="AE22" s="172"/>
      <c r="AF22" s="172"/>
    </row>
    <row r="23" spans="1:32" x14ac:dyDescent="0.25">
      <c r="A23" s="1" t="s">
        <v>730</v>
      </c>
      <c r="B23" s="172">
        <f>B22-MIN($B22:$V22)</f>
        <v>127.09999999999854</v>
      </c>
      <c r="C23" s="157"/>
      <c r="D23" s="157"/>
      <c r="E23" s="65"/>
      <c r="F23" s="172">
        <f>F22-MIN($B22:$AD22)</f>
        <v>11.5</v>
      </c>
      <c r="G23" s="157"/>
      <c r="H23" s="157"/>
      <c r="I23" s="65"/>
      <c r="J23" s="172">
        <f>J22-MIN($B22:$AD22)</f>
        <v>0.89999999999781721</v>
      </c>
      <c r="K23" s="157"/>
      <c r="L23" s="157"/>
      <c r="M23" s="65"/>
      <c r="N23" s="172">
        <f>N22-MIN($B22:$AD22)</f>
        <v>0</v>
      </c>
      <c r="O23" s="157"/>
      <c r="P23" s="157"/>
      <c r="Q23" s="65"/>
      <c r="R23" s="172">
        <f>R22-MIN($B22:$AD22)</f>
        <v>3.7999999999992724</v>
      </c>
      <c r="S23" s="157"/>
      <c r="T23" s="157"/>
      <c r="U23" s="65"/>
      <c r="V23" s="172">
        <f>V22-MIN($B22:$AD22)</f>
        <v>3.0999999999985448</v>
      </c>
      <c r="W23" s="157"/>
      <c r="X23" s="157"/>
      <c r="Y23" s="65"/>
      <c r="Z23" s="172"/>
      <c r="AA23" s="157"/>
      <c r="AB23" s="157"/>
      <c r="AC23" s="65"/>
      <c r="AD23" s="172"/>
      <c r="AE23" s="157"/>
      <c r="AF23" s="157"/>
    </row>
    <row r="24" spans="1:32" x14ac:dyDescent="0.25">
      <c r="A24" s="1" t="s">
        <v>1088</v>
      </c>
      <c r="B24" s="171">
        <f>AL4</f>
        <v>1.2559880111917392E-28</v>
      </c>
      <c r="C24" s="171"/>
      <c r="D24" s="171"/>
      <c r="E24" s="78"/>
      <c r="F24" s="171">
        <f>AL5</f>
        <v>1.5893024319462371E-3</v>
      </c>
      <c r="G24" s="171"/>
      <c r="H24" s="171"/>
      <c r="I24" s="78"/>
      <c r="J24" s="171">
        <f>AL6</f>
        <v>0.31839577930163515</v>
      </c>
      <c r="K24" s="171"/>
      <c r="L24" s="171"/>
      <c r="M24" s="78"/>
      <c r="N24" s="171">
        <f>AL7</f>
        <v>0.49934398048684786</v>
      </c>
      <c r="O24" s="171"/>
      <c r="P24" s="171"/>
      <c r="Q24" s="78"/>
      <c r="R24" s="171">
        <f>AL8</f>
        <v>7.4686189678579429E-2</v>
      </c>
      <c r="S24" s="171"/>
      <c r="T24" s="171"/>
      <c r="U24" s="78"/>
      <c r="V24" s="171">
        <f>AL9</f>
        <v>0.1059847481009913</v>
      </c>
      <c r="W24" s="171"/>
      <c r="X24" s="171"/>
      <c r="Y24" s="78"/>
      <c r="Z24" s="171"/>
      <c r="AA24" s="171"/>
      <c r="AB24" s="171"/>
      <c r="AC24" s="78"/>
      <c r="AD24" s="171"/>
      <c r="AE24" s="171"/>
      <c r="AF24" s="171"/>
    </row>
    <row r="25" spans="1:32" x14ac:dyDescent="0.25">
      <c r="A25" s="66" t="s">
        <v>805</v>
      </c>
      <c r="B25" s="170">
        <v>25.2</v>
      </c>
      <c r="C25" s="170"/>
      <c r="D25" s="170"/>
      <c r="E25" s="86"/>
      <c r="F25" s="170">
        <v>24.9</v>
      </c>
      <c r="G25" s="170"/>
      <c r="H25" s="170"/>
      <c r="I25" s="86"/>
      <c r="J25" s="170">
        <v>24.7</v>
      </c>
      <c r="K25" s="170"/>
      <c r="L25" s="170"/>
      <c r="M25" s="86"/>
      <c r="N25" s="170">
        <v>24.4</v>
      </c>
      <c r="O25" s="170"/>
      <c r="P25" s="170"/>
      <c r="Q25" s="86"/>
      <c r="R25" s="170">
        <v>24.5</v>
      </c>
      <c r="S25" s="170"/>
      <c r="T25" s="170"/>
      <c r="U25" s="86"/>
      <c r="V25" s="170">
        <v>24.4</v>
      </c>
      <c r="W25" s="170"/>
      <c r="X25" s="170"/>
      <c r="Y25" s="86"/>
      <c r="Z25" s="170"/>
      <c r="AA25" s="170"/>
      <c r="AB25" s="170"/>
      <c r="AC25" s="86"/>
      <c r="AD25" s="170"/>
      <c r="AE25" s="170"/>
      <c r="AF25" s="170"/>
    </row>
    <row r="26" spans="1:32" x14ac:dyDescent="0.25">
      <c r="A26" s="173" t="s">
        <v>975</v>
      </c>
      <c r="B26" s="173"/>
      <c r="C26" s="173"/>
      <c r="D26" s="173"/>
      <c r="E26" s="173"/>
      <c r="F26" s="173"/>
      <c r="G26" s="173"/>
      <c r="H26" s="173"/>
      <c r="I26" s="173"/>
      <c r="J26" s="173"/>
      <c r="K26" s="173"/>
      <c r="L26" s="173"/>
      <c r="M26" s="173"/>
      <c r="N26" s="173"/>
      <c r="O26" s="173"/>
      <c r="P26" s="173"/>
      <c r="Q26" s="173"/>
      <c r="R26" s="173"/>
      <c r="S26" s="173"/>
      <c r="T26" s="173"/>
      <c r="U26" s="173"/>
      <c r="V26" s="173"/>
      <c r="W26" s="173"/>
      <c r="X26" s="173"/>
      <c r="Y26" s="173"/>
      <c r="Z26" s="173"/>
      <c r="AA26" s="173"/>
      <c r="AB26" s="173"/>
      <c r="AC26" s="173"/>
      <c r="AD26" s="173"/>
      <c r="AE26" s="173"/>
      <c r="AF26" s="173"/>
    </row>
    <row r="27" spans="1:32" x14ac:dyDescent="0.25">
      <c r="A27" s="174" t="s">
        <v>956</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row>
    <row r="28" spans="1:32" x14ac:dyDescent="0.25">
      <c r="A28" s="174" t="s">
        <v>927</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row>
  </sheetData>
  <mergeCells count="77">
    <mergeCell ref="Z23:AB23"/>
    <mergeCell ref="Z24:AB24"/>
    <mergeCell ref="AD23:AF23"/>
    <mergeCell ref="AD24:AF24"/>
    <mergeCell ref="F23:H23"/>
    <mergeCell ref="N23:P23"/>
    <mergeCell ref="N24:P24"/>
    <mergeCell ref="R23:T23"/>
    <mergeCell ref="R24:T24"/>
    <mergeCell ref="V23:X23"/>
    <mergeCell ref="V24:X24"/>
    <mergeCell ref="B23:D23"/>
    <mergeCell ref="B24:D24"/>
    <mergeCell ref="F24:H24"/>
    <mergeCell ref="J23:L23"/>
    <mergeCell ref="J24:L24"/>
    <mergeCell ref="Z2:AC2"/>
    <mergeCell ref="B18:D18"/>
    <mergeCell ref="F18:H18"/>
    <mergeCell ref="J18:L18"/>
    <mergeCell ref="N18:P18"/>
    <mergeCell ref="R18:T18"/>
    <mergeCell ref="V18:X18"/>
    <mergeCell ref="Z18:AB18"/>
    <mergeCell ref="B2:E2"/>
    <mergeCell ref="F2:I2"/>
    <mergeCell ref="J2:M2"/>
    <mergeCell ref="N2:Q2"/>
    <mergeCell ref="R2:U2"/>
    <mergeCell ref="V2:Y2"/>
    <mergeCell ref="V21:X21"/>
    <mergeCell ref="Z19:AB19"/>
    <mergeCell ref="B20:D20"/>
    <mergeCell ref="F20:H20"/>
    <mergeCell ref="J20:L20"/>
    <mergeCell ref="N20:P20"/>
    <mergeCell ref="R20:T20"/>
    <mergeCell ref="V20:X20"/>
    <mergeCell ref="Z20:AB20"/>
    <mergeCell ref="B19:D19"/>
    <mergeCell ref="F19:H19"/>
    <mergeCell ref="J19:L19"/>
    <mergeCell ref="N19:P19"/>
    <mergeCell ref="R19:T19"/>
    <mergeCell ref="V19:X19"/>
    <mergeCell ref="A28:AF28"/>
    <mergeCell ref="Z25:AB25"/>
    <mergeCell ref="AD25:AF25"/>
    <mergeCell ref="AD22:AF22"/>
    <mergeCell ref="AD21:AF21"/>
    <mergeCell ref="B25:D25"/>
    <mergeCell ref="F25:H25"/>
    <mergeCell ref="J25:L25"/>
    <mergeCell ref="N25:P25"/>
    <mergeCell ref="R25:T25"/>
    <mergeCell ref="V25:X25"/>
    <mergeCell ref="Z21:AB21"/>
    <mergeCell ref="B22:D22"/>
    <mergeCell ref="F22:H22"/>
    <mergeCell ref="J22:L22"/>
    <mergeCell ref="N22:P22"/>
    <mergeCell ref="AD18:AF18"/>
    <mergeCell ref="AD2:AF2"/>
    <mergeCell ref="B1:X1"/>
    <mergeCell ref="Z1:AF1"/>
    <mergeCell ref="A27:AF27"/>
    <mergeCell ref="A26:AF26"/>
    <mergeCell ref="AD20:AF20"/>
    <mergeCell ref="AD19:AF19"/>
    <mergeCell ref="R22:T22"/>
    <mergeCell ref="V22:X22"/>
    <mergeCell ref="Z22:AB22"/>
    <mergeCell ref="B21:D21"/>
    <mergeCell ref="F21:H21"/>
    <mergeCell ref="J21:L21"/>
    <mergeCell ref="N21:P21"/>
    <mergeCell ref="R21:T21"/>
  </mergeCell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AL28"/>
  <sheetViews>
    <sheetView topLeftCell="A4" workbookViewId="0">
      <selection activeCell="A11" sqref="A11"/>
    </sheetView>
  </sheetViews>
  <sheetFormatPr defaultRowHeight="15" x14ac:dyDescent="0.25"/>
  <cols>
    <col min="1" max="1" width="20.7109375" customWidth="1"/>
    <col min="2" max="2" width="6" bestFit="1" customWidth="1"/>
    <col min="3" max="3" width="5" bestFit="1" customWidth="1"/>
    <col min="4" max="4" width="3.85546875" bestFit="1" customWidth="1"/>
    <col min="5" max="5" width="5.42578125" bestFit="1" customWidth="1"/>
    <col min="6" max="6" width="3.42578125" bestFit="1" customWidth="1"/>
    <col min="7" max="7" width="3.85546875" bestFit="1" customWidth="1"/>
    <col min="8" max="8" width="6" bestFit="1" customWidth="1"/>
    <col min="9" max="10" width="4" bestFit="1" customWidth="1"/>
    <col min="11" max="11" width="2.7109375" customWidth="1"/>
    <col min="12" max="12" width="6" bestFit="1" customWidth="1"/>
    <col min="13" max="13" width="6" customWidth="1"/>
    <col min="14" max="14" width="5.140625" bestFit="1" customWidth="1"/>
    <col min="15" max="16" width="5.42578125" bestFit="1" customWidth="1"/>
    <col min="17" max="17" width="3.85546875" customWidth="1"/>
    <col min="18" max="18" width="2.5703125" bestFit="1" customWidth="1"/>
    <col min="19" max="19" width="2.28515625" bestFit="1" customWidth="1"/>
    <col min="20" max="20" width="5.7109375" customWidth="1"/>
  </cols>
  <sheetData>
    <row r="1" spans="1:20" x14ac:dyDescent="0.25">
      <c r="A1" s="116"/>
      <c r="B1" s="181" t="s">
        <v>1057</v>
      </c>
      <c r="C1" s="181"/>
      <c r="D1" s="181"/>
      <c r="E1" s="181"/>
      <c r="F1" s="181"/>
      <c r="G1" s="181"/>
      <c r="H1" s="181"/>
      <c r="I1" s="181"/>
      <c r="J1" s="181"/>
      <c r="K1" s="116"/>
      <c r="L1" s="181" t="s">
        <v>1058</v>
      </c>
      <c r="M1" s="181"/>
      <c r="N1" s="181"/>
      <c r="O1" s="181"/>
      <c r="P1" s="181"/>
      <c r="Q1" s="181"/>
      <c r="R1" s="181"/>
      <c r="S1" s="181"/>
      <c r="T1" s="181"/>
    </row>
    <row r="2" spans="1:20" ht="42" customHeight="1" x14ac:dyDescent="0.25">
      <c r="A2" s="1"/>
      <c r="B2" s="182" t="s">
        <v>957</v>
      </c>
      <c r="C2" s="182"/>
      <c r="D2" s="182"/>
      <c r="E2" s="182"/>
      <c r="F2" s="182"/>
      <c r="G2" s="182"/>
      <c r="H2" s="183" t="s">
        <v>958</v>
      </c>
      <c r="I2" s="183"/>
      <c r="J2" s="183"/>
      <c r="K2" s="1"/>
      <c r="L2" s="182" t="s">
        <v>957</v>
      </c>
      <c r="M2" s="182"/>
      <c r="N2" s="182"/>
      <c r="O2" s="182"/>
      <c r="P2" s="182"/>
      <c r="Q2" s="182"/>
      <c r="R2" s="183" t="s">
        <v>958</v>
      </c>
      <c r="S2" s="183"/>
      <c r="T2" s="183"/>
    </row>
    <row r="3" spans="1:20" ht="42" customHeight="1" x14ac:dyDescent="0.25">
      <c r="A3" s="95" t="s">
        <v>959</v>
      </c>
      <c r="B3" s="96" t="s">
        <v>960</v>
      </c>
      <c r="C3" s="96" t="s">
        <v>820</v>
      </c>
      <c r="D3" s="97" t="s">
        <v>561</v>
      </c>
      <c r="E3" s="96" t="s">
        <v>961</v>
      </c>
      <c r="F3" s="96" t="s">
        <v>820</v>
      </c>
      <c r="G3" s="97" t="s">
        <v>561</v>
      </c>
      <c r="H3" s="96" t="s">
        <v>507</v>
      </c>
      <c r="I3" s="96" t="s">
        <v>820</v>
      </c>
      <c r="J3" s="97" t="s">
        <v>561</v>
      </c>
      <c r="K3" s="98"/>
      <c r="L3" s="96" t="s">
        <v>960</v>
      </c>
      <c r="M3" s="96" t="s">
        <v>820</v>
      </c>
      <c r="N3" s="97" t="s">
        <v>561</v>
      </c>
      <c r="O3" s="96" t="s">
        <v>961</v>
      </c>
      <c r="P3" s="96" t="s">
        <v>820</v>
      </c>
      <c r="Q3" s="97" t="s">
        <v>561</v>
      </c>
      <c r="R3" s="96" t="s">
        <v>507</v>
      </c>
      <c r="S3" s="96" t="s">
        <v>820</v>
      </c>
      <c r="T3" s="97" t="s">
        <v>561</v>
      </c>
    </row>
    <row r="4" spans="1:20" x14ac:dyDescent="0.25">
      <c r="A4" s="1" t="s">
        <v>965</v>
      </c>
      <c r="B4" s="88">
        <v>-1.0785899999999999</v>
      </c>
      <c r="C4" s="92">
        <v>-3.52</v>
      </c>
      <c r="D4" s="1" t="s">
        <v>731</v>
      </c>
      <c r="E4" s="88">
        <v>1.2604299999999999</v>
      </c>
      <c r="F4" s="92">
        <v>4.72</v>
      </c>
      <c r="G4" s="1" t="s">
        <v>731</v>
      </c>
      <c r="H4" s="62"/>
      <c r="I4" s="92"/>
      <c r="J4" s="1"/>
      <c r="K4" s="1"/>
      <c r="L4" s="88">
        <v>-1.27651</v>
      </c>
      <c r="M4" s="92">
        <v>-4.6900000000000004</v>
      </c>
      <c r="N4" s="62" t="s">
        <v>731</v>
      </c>
      <c r="O4" s="88">
        <v>1.02416</v>
      </c>
      <c r="P4" s="92">
        <v>4.0199999999999996</v>
      </c>
      <c r="Q4" s="62" t="s">
        <v>731</v>
      </c>
      <c r="R4" s="62"/>
      <c r="S4" s="62"/>
      <c r="T4" s="1"/>
    </row>
    <row r="5" spans="1:20" x14ac:dyDescent="0.25">
      <c r="A5" s="1" t="s">
        <v>966</v>
      </c>
      <c r="B5" s="88">
        <v>-1.5440400000000001</v>
      </c>
      <c r="C5" s="92">
        <v>-26.69</v>
      </c>
      <c r="D5" s="1" t="s">
        <v>731</v>
      </c>
      <c r="E5" s="88">
        <v>0.65871000000000002</v>
      </c>
      <c r="F5" s="92">
        <v>8.61</v>
      </c>
      <c r="G5" s="1" t="s">
        <v>731</v>
      </c>
      <c r="H5" s="62"/>
      <c r="I5" s="92"/>
      <c r="J5" s="1"/>
      <c r="K5" s="1"/>
      <c r="L5" s="88">
        <v>-1.9115599999999999</v>
      </c>
      <c r="M5" s="92">
        <v>-50.49</v>
      </c>
      <c r="N5" s="62" t="s">
        <v>731</v>
      </c>
      <c r="O5" s="88">
        <v>0.41345999999999999</v>
      </c>
      <c r="P5" s="92">
        <v>7.1</v>
      </c>
      <c r="Q5" s="62" t="s">
        <v>731</v>
      </c>
      <c r="R5" s="62"/>
      <c r="S5" s="62"/>
      <c r="T5" s="1"/>
    </row>
    <row r="6" spans="1:20" x14ac:dyDescent="0.25">
      <c r="A6" s="1" t="s">
        <v>967</v>
      </c>
      <c r="B6" s="88">
        <v>-1.47648</v>
      </c>
      <c r="C6" s="92">
        <v>-8.26</v>
      </c>
      <c r="D6" s="1" t="s">
        <v>731</v>
      </c>
      <c r="E6" s="88">
        <v>0.57311999999999996</v>
      </c>
      <c r="F6" s="92">
        <v>1.89</v>
      </c>
      <c r="G6" s="1" t="s">
        <v>1040</v>
      </c>
      <c r="H6" s="62"/>
      <c r="I6" s="92"/>
      <c r="J6" s="1"/>
      <c r="K6" s="1"/>
      <c r="L6" s="88">
        <v>-1.7855000000000001</v>
      </c>
      <c r="M6" s="92">
        <v>-12.46</v>
      </c>
      <c r="N6" s="62" t="s">
        <v>731</v>
      </c>
      <c r="O6" s="88">
        <v>0.77719000000000005</v>
      </c>
      <c r="P6" s="92">
        <v>4.41</v>
      </c>
      <c r="Q6" s="62" t="s">
        <v>731</v>
      </c>
      <c r="R6" s="62"/>
      <c r="S6" s="62"/>
      <c r="T6" s="1"/>
    </row>
    <row r="7" spans="1:20" x14ac:dyDescent="0.25">
      <c r="A7" s="1" t="s">
        <v>1059</v>
      </c>
      <c r="B7" s="88">
        <v>-2.6395400000000002</v>
      </c>
      <c r="C7" s="92">
        <v>-23.02</v>
      </c>
      <c r="D7" s="1" t="s">
        <v>731</v>
      </c>
      <c r="E7" s="88">
        <v>0.56657999999999997</v>
      </c>
      <c r="F7" s="92">
        <v>8.2799999999999994</v>
      </c>
      <c r="G7" s="1" t="s">
        <v>731</v>
      </c>
      <c r="H7" s="62"/>
      <c r="I7" s="92"/>
      <c r="J7" s="1"/>
      <c r="K7" s="1"/>
      <c r="L7" s="88">
        <v>-2.54671</v>
      </c>
      <c r="M7" s="92">
        <v>-46.52</v>
      </c>
      <c r="N7" s="62" t="s">
        <v>731</v>
      </c>
      <c r="O7" s="88">
        <v>0.77549000000000001</v>
      </c>
      <c r="P7" s="92">
        <v>29.28</v>
      </c>
      <c r="Q7" s="62" t="s">
        <v>731</v>
      </c>
      <c r="R7" s="62"/>
      <c r="S7" s="62"/>
      <c r="T7" s="1"/>
    </row>
    <row r="8" spans="1:20" x14ac:dyDescent="0.25">
      <c r="A8" s="1" t="s">
        <v>968</v>
      </c>
      <c r="B8" s="88">
        <v>-1.36727</v>
      </c>
      <c r="C8" s="92">
        <v>-25.25</v>
      </c>
      <c r="D8" s="1" t="s">
        <v>731</v>
      </c>
      <c r="E8" s="88">
        <v>0.44514999999999999</v>
      </c>
      <c r="F8" s="92">
        <v>7.55</v>
      </c>
      <c r="G8" s="1" t="s">
        <v>731</v>
      </c>
      <c r="H8" s="62"/>
      <c r="I8" s="92"/>
      <c r="J8" s="1"/>
      <c r="K8" s="1"/>
      <c r="L8" s="88">
        <v>-1.2702599999999999</v>
      </c>
      <c r="M8" s="92">
        <v>-34.18</v>
      </c>
      <c r="N8" s="62" t="s">
        <v>731</v>
      </c>
      <c r="O8" s="88">
        <v>0.73075999999999997</v>
      </c>
      <c r="P8" s="92">
        <v>19.23</v>
      </c>
      <c r="Q8" s="62" t="s">
        <v>731</v>
      </c>
      <c r="R8" s="62"/>
      <c r="S8" s="62"/>
      <c r="T8" s="1"/>
    </row>
    <row r="9" spans="1:20" x14ac:dyDescent="0.25">
      <c r="A9" s="1" t="s">
        <v>1053</v>
      </c>
      <c r="B9" s="88">
        <v>0.14782999999999999</v>
      </c>
      <c r="C9" s="92">
        <v>2.0299999999999998</v>
      </c>
      <c r="D9" s="1" t="s">
        <v>732</v>
      </c>
      <c r="E9" s="88">
        <v>3.5150000000000001E-2</v>
      </c>
      <c r="F9" s="92">
        <v>0.09</v>
      </c>
      <c r="G9" s="1" t="s">
        <v>824</v>
      </c>
      <c r="H9" s="62"/>
      <c r="I9" s="92"/>
      <c r="J9" s="1"/>
      <c r="K9" s="1"/>
      <c r="L9" s="88">
        <v>3.0339999999999999E-2</v>
      </c>
      <c r="M9" s="92">
        <v>0.67</v>
      </c>
      <c r="N9" s="62" t="s">
        <v>824</v>
      </c>
      <c r="O9" s="88">
        <v>6.4099999999999999E-3</v>
      </c>
      <c r="P9" s="92">
        <v>0.02</v>
      </c>
      <c r="Q9" s="62" t="s">
        <v>824</v>
      </c>
      <c r="R9" s="62"/>
      <c r="S9" s="62"/>
      <c r="T9" s="1"/>
    </row>
    <row r="10" spans="1:20" x14ac:dyDescent="0.25">
      <c r="A10" s="1" t="s">
        <v>1065</v>
      </c>
      <c r="B10" s="88"/>
      <c r="C10" s="92"/>
      <c r="D10" s="1"/>
      <c r="E10" s="88"/>
      <c r="F10" s="92"/>
      <c r="G10" s="1"/>
      <c r="H10" s="62"/>
      <c r="I10" s="92"/>
      <c r="J10" s="1"/>
      <c r="K10" s="1"/>
      <c r="L10" s="88">
        <v>0.76256000000000002</v>
      </c>
      <c r="M10" s="92">
        <v>11.63</v>
      </c>
      <c r="N10" s="62" t="s">
        <v>731</v>
      </c>
      <c r="O10" s="88">
        <v>1.525E-2</v>
      </c>
      <c r="P10" s="92">
        <v>0.06</v>
      </c>
      <c r="Q10" s="62" t="s">
        <v>824</v>
      </c>
      <c r="R10" s="62"/>
      <c r="S10" s="62"/>
      <c r="T10" s="1"/>
    </row>
    <row r="11" spans="1:20" x14ac:dyDescent="0.25">
      <c r="A11" s="1" t="s">
        <v>1066</v>
      </c>
      <c r="B11" s="88"/>
      <c r="C11" s="92"/>
      <c r="D11" s="1"/>
      <c r="E11" s="88"/>
      <c r="F11" s="92"/>
      <c r="G11" s="1"/>
      <c r="H11" s="62"/>
      <c r="I11" s="92"/>
      <c r="J11" s="1"/>
      <c r="K11" s="1"/>
      <c r="L11" s="88">
        <v>-0.35687999999999998</v>
      </c>
      <c r="M11" s="92">
        <v>-2.0499999999999998</v>
      </c>
      <c r="N11" s="62" t="s">
        <v>732</v>
      </c>
      <c r="O11" s="88">
        <v>0.56479999999999997</v>
      </c>
      <c r="P11" s="92">
        <v>4.09</v>
      </c>
      <c r="Q11" s="62" t="s">
        <v>731</v>
      </c>
      <c r="R11" s="62"/>
      <c r="S11" s="62"/>
      <c r="T11" s="1"/>
    </row>
    <row r="12" spans="1:20" x14ac:dyDescent="0.25">
      <c r="A12" s="1" t="s">
        <v>1054</v>
      </c>
      <c r="B12" s="88">
        <v>-0.26965</v>
      </c>
      <c r="C12" s="92">
        <v>-1.74</v>
      </c>
      <c r="D12" s="1" t="s">
        <v>1040</v>
      </c>
      <c r="E12" s="88">
        <v>0.12378</v>
      </c>
      <c r="F12" s="92">
        <v>0.16</v>
      </c>
      <c r="G12" s="1" t="s">
        <v>824</v>
      </c>
      <c r="H12" s="62"/>
      <c r="I12" s="92"/>
      <c r="J12" s="1"/>
      <c r="K12" s="1"/>
      <c r="L12" s="88"/>
      <c r="M12" s="92"/>
      <c r="N12" s="62"/>
      <c r="O12" s="88"/>
      <c r="P12" s="92"/>
      <c r="Q12" s="62"/>
      <c r="R12" s="62"/>
      <c r="S12" s="62"/>
      <c r="T12" s="1"/>
    </row>
    <row r="13" spans="1:20" x14ac:dyDescent="0.25">
      <c r="A13" s="1" t="s">
        <v>798</v>
      </c>
      <c r="B13" s="88">
        <v>0.10943</v>
      </c>
      <c r="C13" s="92">
        <v>0.49</v>
      </c>
      <c r="D13" s="1" t="s">
        <v>824</v>
      </c>
      <c r="E13" s="88">
        <v>0.74763999999999997</v>
      </c>
      <c r="F13" s="92">
        <v>1.46</v>
      </c>
      <c r="G13" s="1" t="s">
        <v>824</v>
      </c>
      <c r="H13" s="62"/>
      <c r="I13" s="92"/>
      <c r="J13" s="1"/>
      <c r="K13" s="1"/>
      <c r="L13" s="88">
        <v>1.11978</v>
      </c>
      <c r="M13" s="92">
        <v>2.74</v>
      </c>
      <c r="N13" s="1" t="s">
        <v>731</v>
      </c>
      <c r="O13" s="88">
        <v>1.6619999999999999E-2</v>
      </c>
      <c r="P13" s="92">
        <v>0.01</v>
      </c>
      <c r="Q13" s="62" t="s">
        <v>824</v>
      </c>
      <c r="R13" s="62"/>
      <c r="S13" s="62"/>
      <c r="T13" s="1"/>
    </row>
    <row r="14" spans="1:20" x14ac:dyDescent="0.25">
      <c r="A14" s="1" t="s">
        <v>970</v>
      </c>
      <c r="B14" s="88">
        <v>-5.4845199999999998</v>
      </c>
      <c r="C14" s="92">
        <v>-39.82</v>
      </c>
      <c r="D14" s="1" t="s">
        <v>731</v>
      </c>
      <c r="E14" s="88">
        <v>0.35011999999999999</v>
      </c>
      <c r="F14" s="92">
        <v>1.08</v>
      </c>
      <c r="G14" s="1" t="s">
        <v>824</v>
      </c>
      <c r="H14" s="62"/>
      <c r="I14" s="92"/>
      <c r="J14" s="1"/>
      <c r="K14" s="1"/>
      <c r="L14" s="88">
        <v>-8.1293399999999991</v>
      </c>
      <c r="M14" s="92">
        <v>-135.53</v>
      </c>
      <c r="N14" s="1" t="s">
        <v>731</v>
      </c>
      <c r="O14" s="88">
        <v>2.39405</v>
      </c>
      <c r="P14" s="92">
        <v>178.38</v>
      </c>
      <c r="Q14" s="62" t="s">
        <v>731</v>
      </c>
      <c r="R14" s="62"/>
      <c r="S14" s="62"/>
      <c r="T14" s="1"/>
    </row>
    <row r="15" spans="1:20" x14ac:dyDescent="0.25">
      <c r="A15" s="1" t="s">
        <v>799</v>
      </c>
      <c r="B15" s="88">
        <v>-0.38213999999999998</v>
      </c>
      <c r="C15" s="92">
        <v>-1.1200000000000001</v>
      </c>
      <c r="D15" s="1" t="s">
        <v>824</v>
      </c>
      <c r="E15" s="88">
        <v>0.26599</v>
      </c>
      <c r="F15" s="92">
        <v>0.24</v>
      </c>
      <c r="G15" s="1" t="s">
        <v>824</v>
      </c>
      <c r="H15" s="62"/>
      <c r="I15" s="92"/>
      <c r="J15" s="1"/>
      <c r="K15" s="1"/>
      <c r="L15" s="88"/>
      <c r="M15" s="92"/>
      <c r="N15" s="62"/>
      <c r="O15" s="88"/>
      <c r="P15" s="92"/>
      <c r="Q15" s="62"/>
      <c r="R15" s="1"/>
      <c r="S15" s="1"/>
      <c r="T15" s="1"/>
    </row>
    <row r="16" spans="1:20" x14ac:dyDescent="0.25">
      <c r="A16" s="1" t="s">
        <v>800</v>
      </c>
      <c r="B16" s="88">
        <v>-4.5850000000000002E-2</v>
      </c>
      <c r="C16" s="92">
        <v>-0.31</v>
      </c>
      <c r="D16" s="1" t="s">
        <v>824</v>
      </c>
      <c r="E16" s="88">
        <v>1.6080000000000001E-2</v>
      </c>
      <c r="F16" s="92">
        <v>0.02</v>
      </c>
      <c r="G16" s="1" t="s">
        <v>824</v>
      </c>
      <c r="H16" s="62"/>
      <c r="I16" s="92"/>
      <c r="J16" s="1"/>
      <c r="K16" s="1"/>
      <c r="L16" s="88">
        <v>-7.6130000000000003E-2</v>
      </c>
      <c r="M16" s="92">
        <v>-0.62</v>
      </c>
      <c r="N16" s="62" t="s">
        <v>824</v>
      </c>
      <c r="O16" s="88">
        <v>0.13056999999999999</v>
      </c>
      <c r="P16" s="92">
        <v>0.18</v>
      </c>
      <c r="Q16" s="62" t="s">
        <v>824</v>
      </c>
      <c r="R16" s="1"/>
      <c r="S16" s="1"/>
      <c r="T16" s="1"/>
    </row>
    <row r="17" spans="1:38" x14ac:dyDescent="0.25">
      <c r="A17" s="1" t="s">
        <v>1000</v>
      </c>
      <c r="B17" s="88">
        <v>-0.15503</v>
      </c>
      <c r="C17" s="92">
        <v>-1.1399999999999999</v>
      </c>
      <c r="D17" s="1" t="s">
        <v>824</v>
      </c>
      <c r="E17" s="88">
        <v>0.14957000000000001</v>
      </c>
      <c r="F17" s="92">
        <v>0.22</v>
      </c>
      <c r="G17" s="1" t="s">
        <v>824</v>
      </c>
      <c r="H17" s="62"/>
      <c r="I17" s="92"/>
      <c r="J17" s="1"/>
      <c r="K17" s="1"/>
      <c r="L17" s="88"/>
      <c r="M17" s="92"/>
      <c r="N17" s="62"/>
      <c r="O17" s="88"/>
      <c r="P17" s="92"/>
      <c r="Q17" s="62"/>
      <c r="R17" s="62"/>
      <c r="S17" s="62"/>
      <c r="T17" s="1"/>
    </row>
    <row r="18" spans="1:38" x14ac:dyDescent="0.25">
      <c r="A18" s="1" t="s">
        <v>1026</v>
      </c>
      <c r="B18" s="88">
        <v>-1.92622</v>
      </c>
      <c r="C18" s="92">
        <v>-2.36</v>
      </c>
      <c r="D18" s="1" t="s">
        <v>732</v>
      </c>
      <c r="E18" s="88">
        <v>1.43289</v>
      </c>
      <c r="F18" s="92">
        <v>2.44</v>
      </c>
      <c r="G18" s="1" t="s">
        <v>732</v>
      </c>
      <c r="H18" s="62"/>
      <c r="I18" s="92"/>
      <c r="J18" s="1"/>
      <c r="K18" s="1"/>
      <c r="L18" s="88"/>
      <c r="M18" s="92"/>
      <c r="N18" s="62"/>
      <c r="O18" s="88"/>
      <c r="P18" s="92"/>
      <c r="R18" s="62"/>
      <c r="S18" s="62"/>
      <c r="T18" s="1"/>
    </row>
    <row r="19" spans="1:38" x14ac:dyDescent="0.25">
      <c r="A19" s="1" t="s">
        <v>907</v>
      </c>
      <c r="B19" s="88"/>
      <c r="C19" s="92"/>
      <c r="D19" s="1"/>
      <c r="E19" s="88"/>
      <c r="F19" s="92"/>
      <c r="G19" s="1"/>
      <c r="H19" s="62"/>
      <c r="I19" s="92"/>
      <c r="J19" s="1"/>
      <c r="K19" s="1"/>
      <c r="L19" s="88">
        <v>-0.33027000000000001</v>
      </c>
      <c r="M19" s="92">
        <v>-2.21</v>
      </c>
      <c r="N19" s="62" t="s">
        <v>732</v>
      </c>
      <c r="O19" s="88">
        <v>8.9709999999999998E-2</v>
      </c>
      <c r="P19" s="92">
        <v>0.12</v>
      </c>
      <c r="Q19" s="62" t="s">
        <v>824</v>
      </c>
      <c r="R19" s="62"/>
      <c r="S19" s="62"/>
      <c r="T19" s="1"/>
    </row>
    <row r="20" spans="1:38" x14ac:dyDescent="0.25">
      <c r="A20" s="1" t="s">
        <v>1027</v>
      </c>
      <c r="B20" s="88"/>
      <c r="C20" s="92"/>
      <c r="D20" s="1"/>
      <c r="E20" s="88"/>
      <c r="F20" s="92"/>
      <c r="G20" s="1"/>
      <c r="H20" s="88">
        <v>-5.2825699999999998</v>
      </c>
      <c r="I20" s="92">
        <v>-3.65</v>
      </c>
      <c r="J20" s="1" t="s">
        <v>731</v>
      </c>
      <c r="K20" s="1"/>
      <c r="L20" s="62"/>
      <c r="M20" s="1"/>
      <c r="N20" s="62"/>
      <c r="O20" s="1"/>
      <c r="P20" s="62"/>
      <c r="Q20" s="62"/>
      <c r="R20" s="62"/>
      <c r="S20" s="62"/>
      <c r="T20" s="1"/>
    </row>
    <row r="21" spans="1:38" x14ac:dyDescent="0.25">
      <c r="A21" s="1" t="s">
        <v>1055</v>
      </c>
      <c r="B21" s="88"/>
      <c r="C21" s="92"/>
      <c r="D21" s="1"/>
      <c r="E21" s="88"/>
      <c r="F21" s="92"/>
      <c r="G21" s="1"/>
      <c r="H21" s="88">
        <v>-0.33398</v>
      </c>
      <c r="I21" s="92">
        <v>-3.96</v>
      </c>
      <c r="J21" s="1" t="s">
        <v>731</v>
      </c>
      <c r="K21" s="1"/>
      <c r="L21" s="62"/>
      <c r="M21" s="1"/>
      <c r="N21" s="62"/>
      <c r="O21" s="1"/>
      <c r="P21" s="62"/>
      <c r="Q21" s="62"/>
      <c r="R21" s="62"/>
      <c r="S21" s="62"/>
      <c r="T21" s="1"/>
    </row>
    <row r="22" spans="1:38" x14ac:dyDescent="0.25">
      <c r="A22" s="1"/>
      <c r="B22" s="62"/>
      <c r="C22" s="92"/>
      <c r="D22" s="1"/>
      <c r="E22" s="88"/>
      <c r="F22" s="92"/>
      <c r="G22" s="1"/>
      <c r="H22" s="62"/>
      <c r="I22" s="92"/>
      <c r="J22" s="1"/>
      <c r="K22" s="1"/>
      <c r="L22" s="62"/>
      <c r="M22" s="1"/>
      <c r="N22" s="62"/>
      <c r="O22" s="1"/>
      <c r="P22" s="62"/>
      <c r="Q22" s="62"/>
      <c r="R22" s="62"/>
      <c r="S22" s="62"/>
      <c r="T22" s="1"/>
    </row>
    <row r="23" spans="1:38" x14ac:dyDescent="0.25">
      <c r="A23" s="1" t="s">
        <v>802</v>
      </c>
      <c r="B23" s="157">
        <v>5680</v>
      </c>
      <c r="C23" s="157"/>
      <c r="D23" s="157"/>
      <c r="E23" s="157"/>
      <c r="F23" s="157"/>
      <c r="G23" s="157"/>
      <c r="H23" s="157"/>
      <c r="I23" s="157"/>
      <c r="J23" s="157"/>
      <c r="K23" s="85"/>
      <c r="L23" s="157">
        <v>9366</v>
      </c>
      <c r="M23" s="157"/>
      <c r="N23" s="157"/>
      <c r="O23" s="157"/>
      <c r="P23" s="157"/>
      <c r="Q23" s="157"/>
      <c r="R23" s="157"/>
      <c r="S23" s="157"/>
      <c r="T23" s="157"/>
    </row>
    <row r="24" spans="1:38" x14ac:dyDescent="0.25">
      <c r="A24" s="168" t="s">
        <v>972</v>
      </c>
      <c r="B24" s="168"/>
      <c r="C24" s="168"/>
      <c r="D24" s="168"/>
      <c r="E24" s="168"/>
      <c r="F24" s="168"/>
      <c r="G24" s="168"/>
      <c r="H24" s="168"/>
      <c r="I24" s="168"/>
      <c r="J24" s="168"/>
      <c r="K24" s="168"/>
      <c r="L24" s="168"/>
      <c r="M24" s="168"/>
      <c r="N24" s="168"/>
      <c r="O24" s="168"/>
      <c r="P24" s="168"/>
      <c r="Q24" s="168"/>
      <c r="R24" s="168"/>
      <c r="S24" s="168"/>
      <c r="T24" s="168"/>
    </row>
    <row r="25" spans="1:38" x14ac:dyDescent="0.25">
      <c r="A25" s="169" t="s">
        <v>973</v>
      </c>
      <c r="B25" s="169"/>
      <c r="C25" s="169"/>
      <c r="D25" s="169"/>
      <c r="E25" s="169"/>
      <c r="F25" s="169"/>
      <c r="G25" s="169"/>
      <c r="H25" s="169"/>
      <c r="I25" s="169"/>
      <c r="J25" s="169"/>
      <c r="K25" s="169"/>
      <c r="L25" s="169"/>
      <c r="M25" s="169"/>
      <c r="N25" s="169"/>
      <c r="O25" s="169"/>
      <c r="P25" s="169"/>
      <c r="Q25" s="169"/>
      <c r="R25" s="169"/>
      <c r="S25" s="169"/>
      <c r="T25" s="169"/>
      <c r="U25" s="62"/>
      <c r="V25" s="62"/>
      <c r="W25" s="62"/>
      <c r="X25" s="62"/>
      <c r="Y25" s="62"/>
      <c r="Z25" s="62"/>
      <c r="AA25" s="62"/>
      <c r="AB25" s="62"/>
      <c r="AC25" s="62"/>
      <c r="AD25" s="62"/>
      <c r="AE25" s="62"/>
      <c r="AF25" s="62"/>
      <c r="AG25" s="62"/>
      <c r="AH25" s="62"/>
      <c r="AI25" s="62"/>
      <c r="AJ25" s="62"/>
      <c r="AK25" s="62"/>
      <c r="AL25" s="62"/>
    </row>
    <row r="26" spans="1:38" x14ac:dyDescent="0.25">
      <c r="A26" s="169" t="s">
        <v>927</v>
      </c>
      <c r="B26" s="169"/>
      <c r="C26" s="169"/>
      <c r="D26" s="169"/>
      <c r="E26" s="169"/>
      <c r="F26" s="169"/>
      <c r="G26" s="169"/>
      <c r="H26" s="169"/>
      <c r="I26" s="169"/>
      <c r="J26" s="169"/>
      <c r="K26" s="169"/>
      <c r="L26" s="169"/>
      <c r="M26" s="169"/>
      <c r="N26" s="169"/>
      <c r="O26" s="169"/>
      <c r="P26" s="169"/>
      <c r="Q26" s="169"/>
      <c r="R26" s="169"/>
      <c r="S26" s="169"/>
      <c r="T26" s="169"/>
    </row>
    <row r="28" spans="1:38" x14ac:dyDescent="0.25">
      <c r="A28" s="122" t="s">
        <v>1060</v>
      </c>
    </row>
  </sheetData>
  <mergeCells count="11">
    <mergeCell ref="A26:T26"/>
    <mergeCell ref="A24:T24"/>
    <mergeCell ref="B23:J23"/>
    <mergeCell ref="L23:T23"/>
    <mergeCell ref="B1:J1"/>
    <mergeCell ref="L1:T1"/>
    <mergeCell ref="B2:G2"/>
    <mergeCell ref="H2:J2"/>
    <mergeCell ref="L2:Q2"/>
    <mergeCell ref="R2:T2"/>
    <mergeCell ref="A25:T25"/>
  </mergeCell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AM31"/>
  <sheetViews>
    <sheetView workbookViewId="0">
      <pane xSplit="1" topLeftCell="B1" activePane="topRight" state="frozen"/>
      <selection pane="topRight" activeCell="AB1" sqref="AB1:AM1"/>
    </sheetView>
  </sheetViews>
  <sheetFormatPr defaultRowHeight="15" x14ac:dyDescent="0.25"/>
  <cols>
    <col min="1" max="1" width="20.7109375" customWidth="1"/>
    <col min="2" max="2" width="6" bestFit="1" customWidth="1"/>
    <col min="3" max="3" width="5" bestFit="1" customWidth="1"/>
    <col min="4" max="4" width="3.85546875" bestFit="1" customWidth="1"/>
    <col min="5" max="5" width="5.140625" bestFit="1" customWidth="1"/>
    <col min="6" max="6" width="4.42578125" bestFit="1" customWidth="1"/>
    <col min="7" max="7" width="3.85546875" bestFit="1" customWidth="1"/>
    <col min="8" max="8" width="5.7109375" bestFit="1" customWidth="1"/>
    <col min="9" max="9" width="6.28515625" bestFit="1" customWidth="1"/>
    <col min="10" max="11" width="6" bestFit="1" customWidth="1"/>
    <col min="12" max="12" width="4.42578125" bestFit="1" customWidth="1"/>
    <col min="13" max="13" width="3.85546875" customWidth="1"/>
    <col min="14" max="14" width="2.7109375" customWidth="1"/>
    <col min="15" max="15" width="6" bestFit="1" customWidth="1"/>
    <col min="16" max="16" width="5" bestFit="1" customWidth="1"/>
    <col min="17" max="17" width="3.85546875" bestFit="1" customWidth="1"/>
    <col min="18" max="18" width="5.140625" bestFit="1" customWidth="1"/>
    <col min="19" max="19" width="4.42578125" bestFit="1" customWidth="1"/>
    <col min="20" max="20" width="3.85546875" bestFit="1" customWidth="1"/>
    <col min="21" max="21" width="5.42578125" bestFit="1" customWidth="1"/>
    <col min="22" max="22" width="6" bestFit="1" customWidth="1"/>
    <col min="23" max="23" width="5.85546875" bestFit="1" customWidth="1"/>
    <col min="24" max="24" width="6" bestFit="1" customWidth="1"/>
    <col min="25" max="25" width="4.42578125" bestFit="1" customWidth="1"/>
    <col min="26" max="26" width="3.85546875" customWidth="1"/>
    <col min="27" max="27" width="2.7109375" customWidth="1"/>
    <col min="28" max="28" width="6" bestFit="1" customWidth="1"/>
    <col min="29" max="29" width="5" bestFit="1" customWidth="1"/>
    <col min="30" max="30" width="3.85546875" bestFit="1" customWidth="1"/>
    <col min="31" max="31" width="5.140625" bestFit="1" customWidth="1"/>
    <col min="32" max="32" width="4.42578125" bestFit="1" customWidth="1"/>
    <col min="33" max="33" width="3.85546875" bestFit="1" customWidth="1"/>
    <col min="34" max="34" width="5.42578125" bestFit="1" customWidth="1"/>
    <col min="35" max="35" width="6" bestFit="1" customWidth="1"/>
    <col min="36" max="36" width="5.85546875" bestFit="1" customWidth="1"/>
    <col min="37" max="37" width="6" bestFit="1" customWidth="1"/>
    <col min="38" max="38" width="4.42578125" bestFit="1" customWidth="1"/>
    <col min="39" max="39" width="3.85546875" bestFit="1" customWidth="1"/>
  </cols>
  <sheetData>
    <row r="1" spans="1:39" x14ac:dyDescent="0.25">
      <c r="A1" s="116"/>
      <c r="B1" s="175" t="s">
        <v>1093</v>
      </c>
      <c r="C1" s="175"/>
      <c r="D1" s="175"/>
      <c r="E1" s="175"/>
      <c r="F1" s="175"/>
      <c r="G1" s="175"/>
      <c r="H1" s="175"/>
      <c r="I1" s="175"/>
      <c r="J1" s="175"/>
      <c r="K1" s="175"/>
      <c r="L1" s="175"/>
      <c r="M1" s="175"/>
      <c r="N1" s="116"/>
      <c r="O1" s="175" t="s">
        <v>1094</v>
      </c>
      <c r="P1" s="175"/>
      <c r="Q1" s="175"/>
      <c r="R1" s="175"/>
      <c r="S1" s="175"/>
      <c r="T1" s="175"/>
      <c r="U1" s="175"/>
      <c r="V1" s="175"/>
      <c r="W1" s="175"/>
      <c r="X1" s="175"/>
      <c r="Y1" s="175"/>
      <c r="Z1" s="175"/>
      <c r="AA1" s="116"/>
      <c r="AB1" s="175" t="s">
        <v>1095</v>
      </c>
      <c r="AC1" s="175"/>
      <c r="AD1" s="175"/>
      <c r="AE1" s="175"/>
      <c r="AF1" s="175"/>
      <c r="AG1" s="175"/>
      <c r="AH1" s="175"/>
      <c r="AI1" s="175"/>
      <c r="AJ1" s="175"/>
      <c r="AK1" s="175"/>
      <c r="AL1" s="175"/>
      <c r="AM1" s="175"/>
    </row>
    <row r="2" spans="1:39" ht="42" customHeight="1" x14ac:dyDescent="0.25">
      <c r="A2" s="1"/>
      <c r="B2" s="182" t="s">
        <v>957</v>
      </c>
      <c r="C2" s="182"/>
      <c r="D2" s="182"/>
      <c r="E2" s="182"/>
      <c r="F2" s="182"/>
      <c r="G2" s="182"/>
      <c r="H2" s="182"/>
      <c r="I2" s="182"/>
      <c r="J2" s="182"/>
      <c r="K2" s="183" t="s">
        <v>958</v>
      </c>
      <c r="L2" s="183"/>
      <c r="M2" s="183"/>
      <c r="N2" s="1"/>
      <c r="O2" s="182" t="s">
        <v>957</v>
      </c>
      <c r="P2" s="182"/>
      <c r="Q2" s="182"/>
      <c r="R2" s="182"/>
      <c r="S2" s="182"/>
      <c r="T2" s="182"/>
      <c r="U2" s="182"/>
      <c r="V2" s="182"/>
      <c r="W2" s="182"/>
      <c r="X2" s="183" t="s">
        <v>958</v>
      </c>
      <c r="Y2" s="183"/>
      <c r="Z2" s="183"/>
      <c r="AA2" s="1"/>
      <c r="AB2" s="184" t="s">
        <v>957</v>
      </c>
      <c r="AC2" s="184"/>
      <c r="AD2" s="184"/>
      <c r="AE2" s="184"/>
      <c r="AF2" s="184"/>
      <c r="AG2" s="184"/>
      <c r="AH2" s="184"/>
      <c r="AI2" s="184"/>
      <c r="AJ2" s="184"/>
      <c r="AK2" s="183" t="s">
        <v>958</v>
      </c>
      <c r="AL2" s="183"/>
      <c r="AM2" s="183"/>
    </row>
    <row r="3" spans="1:39" ht="39" x14ac:dyDescent="0.25">
      <c r="A3" s="95" t="s">
        <v>959</v>
      </c>
      <c r="B3" s="96" t="s">
        <v>960</v>
      </c>
      <c r="C3" s="96" t="s">
        <v>820</v>
      </c>
      <c r="D3" s="97" t="s">
        <v>561</v>
      </c>
      <c r="E3" s="96" t="s">
        <v>961</v>
      </c>
      <c r="F3" s="96" t="s">
        <v>820</v>
      </c>
      <c r="G3" s="97" t="s">
        <v>561</v>
      </c>
      <c r="H3" s="96" t="s">
        <v>962</v>
      </c>
      <c r="I3" s="96" t="s">
        <v>963</v>
      </c>
      <c r="J3" s="96" t="s">
        <v>964</v>
      </c>
      <c r="K3" s="96" t="s">
        <v>507</v>
      </c>
      <c r="L3" s="96" t="s">
        <v>820</v>
      </c>
      <c r="M3" s="97" t="s">
        <v>561</v>
      </c>
      <c r="N3" s="98"/>
      <c r="O3" s="96" t="s">
        <v>960</v>
      </c>
      <c r="P3" s="96" t="s">
        <v>820</v>
      </c>
      <c r="Q3" s="97" t="s">
        <v>561</v>
      </c>
      <c r="R3" s="96" t="s">
        <v>961</v>
      </c>
      <c r="S3" s="96" t="s">
        <v>820</v>
      </c>
      <c r="T3" s="97" t="s">
        <v>561</v>
      </c>
      <c r="U3" s="96" t="s">
        <v>962</v>
      </c>
      <c r="V3" s="96" t="s">
        <v>963</v>
      </c>
      <c r="W3" s="96" t="s">
        <v>964</v>
      </c>
      <c r="X3" s="96" t="s">
        <v>507</v>
      </c>
      <c r="Y3" s="96" t="s">
        <v>820</v>
      </c>
      <c r="Z3" s="97" t="s">
        <v>561</v>
      </c>
      <c r="AA3" s="98"/>
      <c r="AB3" s="96" t="s">
        <v>960</v>
      </c>
      <c r="AC3" s="96" t="s">
        <v>820</v>
      </c>
      <c r="AD3" s="97" t="s">
        <v>561</v>
      </c>
      <c r="AE3" s="96" t="s">
        <v>961</v>
      </c>
      <c r="AF3" s="96" t="s">
        <v>820</v>
      </c>
      <c r="AG3" s="97" t="s">
        <v>561</v>
      </c>
      <c r="AH3" s="96" t="s">
        <v>962</v>
      </c>
      <c r="AI3" s="96" t="s">
        <v>963</v>
      </c>
      <c r="AJ3" s="96" t="s">
        <v>964</v>
      </c>
      <c r="AK3" s="96" t="s">
        <v>507</v>
      </c>
      <c r="AL3" s="96" t="s">
        <v>820</v>
      </c>
      <c r="AM3" s="97" t="s">
        <v>561</v>
      </c>
    </row>
    <row r="4" spans="1:39" x14ac:dyDescent="0.25">
      <c r="A4" s="1" t="s">
        <v>965</v>
      </c>
      <c r="B4" s="88">
        <v>-0.52141999999999999</v>
      </c>
      <c r="C4" s="92">
        <v>-1.94</v>
      </c>
      <c r="D4" s="1" t="s">
        <v>1040</v>
      </c>
      <c r="E4" s="62">
        <v>0.17237</v>
      </c>
      <c r="F4" s="92">
        <v>0.11</v>
      </c>
      <c r="G4" s="1" t="s">
        <v>824</v>
      </c>
      <c r="H4" s="62">
        <f>EXP(B4)</f>
        <v>0.59367692790407989</v>
      </c>
      <c r="I4" s="62">
        <v>0.60256140000000002</v>
      </c>
      <c r="J4" s="62">
        <v>0.10463989999999999</v>
      </c>
      <c r="K4" s="88"/>
      <c r="L4" s="92"/>
      <c r="M4" s="1"/>
      <c r="N4" s="1"/>
      <c r="O4" s="88"/>
      <c r="P4" s="92"/>
      <c r="Q4" s="1"/>
      <c r="R4" s="62"/>
      <c r="S4" s="92"/>
      <c r="T4" s="1"/>
      <c r="U4" s="62"/>
      <c r="V4" s="62"/>
      <c r="W4" s="62"/>
      <c r="X4" s="88">
        <v>0.62858999999999998</v>
      </c>
      <c r="Y4" s="92">
        <v>9.43</v>
      </c>
      <c r="Z4" s="1" t="s">
        <v>731</v>
      </c>
      <c r="AA4" s="1"/>
      <c r="AB4" s="88"/>
      <c r="AC4" s="92"/>
      <c r="AD4" s="1"/>
      <c r="AE4" s="62"/>
      <c r="AF4" s="92"/>
      <c r="AG4" s="1"/>
      <c r="AH4" s="62"/>
      <c r="AI4" s="62"/>
      <c r="AJ4" s="62"/>
      <c r="AK4" s="88">
        <v>0.65378999999999998</v>
      </c>
      <c r="AL4" s="92">
        <v>9.57</v>
      </c>
      <c r="AM4" s="1" t="s">
        <v>731</v>
      </c>
    </row>
    <row r="5" spans="1:39" x14ac:dyDescent="0.25">
      <c r="A5" s="1" t="s">
        <v>966</v>
      </c>
      <c r="B5" s="88">
        <v>-1.6655</v>
      </c>
      <c r="C5" s="92">
        <v>-31.86</v>
      </c>
      <c r="D5" s="1" t="s">
        <v>731</v>
      </c>
      <c r="E5" s="62">
        <v>0.58106999999999998</v>
      </c>
      <c r="F5" s="92">
        <v>8.17</v>
      </c>
      <c r="G5" s="1" t="s">
        <v>731</v>
      </c>
      <c r="H5" s="62">
        <f t="shared" ref="H5:H8" si="0">EXP(B5)</f>
        <v>0.1890960862978823</v>
      </c>
      <c r="I5" s="62">
        <v>0.22387190000000001</v>
      </c>
      <c r="J5" s="62">
        <v>0.14187830000000001</v>
      </c>
      <c r="K5" s="88"/>
      <c r="L5" s="92"/>
      <c r="M5" s="1"/>
      <c r="N5" s="1"/>
      <c r="O5" s="88">
        <v>-1.63053</v>
      </c>
      <c r="P5" s="92">
        <v>-31.09</v>
      </c>
      <c r="Q5" s="1" t="s">
        <v>731</v>
      </c>
      <c r="R5" s="62">
        <v>0.65029999999999999</v>
      </c>
      <c r="S5" s="92">
        <v>8.98</v>
      </c>
      <c r="T5" s="1" t="s">
        <v>731</v>
      </c>
      <c r="U5" s="62">
        <f>EXP(O5)</f>
        <v>0.19582575896606985</v>
      </c>
      <c r="V5" s="62">
        <v>0.24193429999999999</v>
      </c>
      <c r="W5" s="62">
        <v>0.17552580000000001</v>
      </c>
      <c r="X5" s="88"/>
      <c r="Y5" s="92"/>
      <c r="Z5" s="1"/>
      <c r="AA5" s="1"/>
      <c r="AB5" s="88">
        <v>-1.6503699999999999</v>
      </c>
      <c r="AC5" s="92">
        <v>-33.409999999999997</v>
      </c>
      <c r="AD5" s="1" t="s">
        <v>731</v>
      </c>
      <c r="AE5" s="62">
        <v>0.54069</v>
      </c>
      <c r="AF5" s="92">
        <v>8.44</v>
      </c>
      <c r="AG5" s="1" t="s">
        <v>731</v>
      </c>
      <c r="AH5" s="62">
        <f>EXP(AB5)</f>
        <v>0.19197886329875954</v>
      </c>
      <c r="AI5" s="62">
        <v>0.22219439999999999</v>
      </c>
      <c r="AJ5" s="62">
        <v>0.12947710000000001</v>
      </c>
      <c r="AK5" s="88"/>
      <c r="AL5" s="92"/>
      <c r="AM5" s="1"/>
    </row>
    <row r="6" spans="1:39" x14ac:dyDescent="0.25">
      <c r="A6" s="1" t="s">
        <v>967</v>
      </c>
      <c r="B6" s="88"/>
      <c r="C6" s="92"/>
      <c r="D6" s="1"/>
      <c r="E6" s="62"/>
      <c r="F6" s="92"/>
      <c r="G6" s="1"/>
      <c r="H6" s="62"/>
      <c r="I6" s="62"/>
      <c r="J6" s="62"/>
      <c r="K6" s="88">
        <v>-0.18687000000000001</v>
      </c>
      <c r="L6" s="92">
        <v>-8.39</v>
      </c>
      <c r="M6" s="1" t="s">
        <v>731</v>
      </c>
      <c r="N6" s="1"/>
      <c r="O6" s="88"/>
      <c r="P6" s="92"/>
      <c r="Q6" s="1"/>
      <c r="R6" s="62"/>
      <c r="S6" s="92"/>
      <c r="T6" s="1"/>
      <c r="U6" s="62"/>
      <c r="V6" s="62"/>
      <c r="W6" s="62"/>
      <c r="X6" s="88">
        <v>-0.18368999999999999</v>
      </c>
      <c r="Y6" s="92">
        <v>-8.26</v>
      </c>
      <c r="Z6" s="1" t="s">
        <v>731</v>
      </c>
      <c r="AA6" s="1"/>
      <c r="AB6" s="88"/>
      <c r="AC6" s="92"/>
      <c r="AD6" s="1"/>
      <c r="AE6" s="62"/>
      <c r="AF6" s="92"/>
      <c r="AG6" s="1"/>
      <c r="AH6" s="62"/>
      <c r="AI6" s="62"/>
      <c r="AJ6" s="62"/>
      <c r="AK6" s="88">
        <v>-0.21704999999999999</v>
      </c>
      <c r="AL6" s="92">
        <v>-6.69</v>
      </c>
      <c r="AM6" s="1" t="s">
        <v>731</v>
      </c>
    </row>
    <row r="7" spans="1:39" x14ac:dyDescent="0.25">
      <c r="A7" s="1" t="s">
        <v>1052</v>
      </c>
      <c r="B7" s="88">
        <v>-2.6815199999999999</v>
      </c>
      <c r="C7" s="92">
        <v>-18.3</v>
      </c>
      <c r="D7" s="1" t="s">
        <v>731</v>
      </c>
      <c r="E7" s="62">
        <v>1.2101299999999999</v>
      </c>
      <c r="F7" s="92">
        <v>10.9</v>
      </c>
      <c r="G7" s="1" t="s">
        <v>731</v>
      </c>
      <c r="H7" s="62">
        <f t="shared" si="0"/>
        <v>6.8459017324004237E-2</v>
      </c>
      <c r="I7" s="62">
        <v>0.14237250000000001</v>
      </c>
      <c r="J7" s="62">
        <v>0.25961070000000003</v>
      </c>
      <c r="K7" s="88"/>
      <c r="L7" s="92"/>
      <c r="M7" s="1"/>
      <c r="N7" s="1"/>
      <c r="O7" s="88">
        <v>-2.6808700000000001</v>
      </c>
      <c r="P7" s="92">
        <v>-24.73</v>
      </c>
      <c r="Q7" s="1" t="s">
        <v>731</v>
      </c>
      <c r="R7" s="62">
        <v>0.55030999999999997</v>
      </c>
      <c r="S7" s="92">
        <v>8.81</v>
      </c>
      <c r="T7" s="1" t="s">
        <v>731</v>
      </c>
      <c r="U7" s="62">
        <f t="shared" ref="U7:U8" si="1">EXP(O7)</f>
        <v>6.8503530150366171E-2</v>
      </c>
      <c r="V7" s="62">
        <v>7.9702899999999993E-2</v>
      </c>
      <c r="W7" s="62">
        <v>4.7401100000000002E-2</v>
      </c>
      <c r="X7" s="88"/>
      <c r="Y7" s="92"/>
      <c r="Z7" s="1"/>
      <c r="AA7" s="1"/>
      <c r="AB7" s="88">
        <v>-2.43479</v>
      </c>
      <c r="AC7" s="92">
        <v>-22.89</v>
      </c>
      <c r="AD7" s="1" t="s">
        <v>731</v>
      </c>
      <c r="AE7" s="62">
        <v>0.58038000000000001</v>
      </c>
      <c r="AF7" s="92">
        <v>10.49</v>
      </c>
      <c r="AG7" s="1" t="s">
        <v>731</v>
      </c>
      <c r="AH7" s="62">
        <f t="shared" ref="AH7:AH17" si="2">EXP(AB7)</f>
        <v>8.7616144506603266E-2</v>
      </c>
      <c r="AI7" s="62">
        <v>0.103688</v>
      </c>
      <c r="AJ7" s="62">
        <v>6.5620700000000004E-2</v>
      </c>
      <c r="AK7" s="88"/>
      <c r="AL7" s="92"/>
      <c r="AM7" s="1"/>
    </row>
    <row r="8" spans="1:39" x14ac:dyDescent="0.25">
      <c r="A8" s="1" t="s">
        <v>968</v>
      </c>
      <c r="B8" s="88">
        <v>-1.36303</v>
      </c>
      <c r="C8" s="92">
        <v>-27.1</v>
      </c>
      <c r="D8" s="1" t="s">
        <v>731</v>
      </c>
      <c r="E8" s="62">
        <v>0.51336999999999999</v>
      </c>
      <c r="F8" s="92">
        <v>10.62</v>
      </c>
      <c r="G8" s="1" t="s">
        <v>731</v>
      </c>
      <c r="H8" s="62">
        <f t="shared" si="0"/>
        <v>0.2558842717987807</v>
      </c>
      <c r="I8" s="62">
        <v>0.29192499999999999</v>
      </c>
      <c r="J8" s="62">
        <v>0.1603041</v>
      </c>
      <c r="K8" s="88"/>
      <c r="L8" s="92"/>
      <c r="M8" s="1"/>
      <c r="N8" s="1"/>
      <c r="O8" s="88">
        <v>-1.3937999999999999</v>
      </c>
      <c r="P8" s="92">
        <v>-27.32</v>
      </c>
      <c r="Q8" s="1" t="s">
        <v>731</v>
      </c>
      <c r="R8" s="62">
        <v>0.50939000000000001</v>
      </c>
      <c r="S8" s="92">
        <v>10.53</v>
      </c>
      <c r="T8" s="1" t="s">
        <v>731</v>
      </c>
      <c r="U8" s="62">
        <f t="shared" si="1"/>
        <v>0.24813061452205296</v>
      </c>
      <c r="V8" s="62">
        <v>0.282503</v>
      </c>
      <c r="W8" s="62">
        <v>0.15376310000000001</v>
      </c>
      <c r="X8" s="88"/>
      <c r="Y8" s="92"/>
      <c r="Z8" s="1"/>
      <c r="AA8" s="1"/>
      <c r="AB8" s="88">
        <v>-1.21444</v>
      </c>
      <c r="AC8" s="92">
        <v>-27.21</v>
      </c>
      <c r="AD8" s="1" t="s">
        <v>731</v>
      </c>
      <c r="AE8" s="62">
        <v>0.29929</v>
      </c>
      <c r="AF8" s="92">
        <v>5.86</v>
      </c>
      <c r="AG8" s="1" t="s">
        <v>731</v>
      </c>
      <c r="AH8" s="62">
        <f t="shared" si="2"/>
        <v>0.29687621843486595</v>
      </c>
      <c r="AI8" s="62">
        <v>0.310475</v>
      </c>
      <c r="AJ8" s="62">
        <v>9.5041700000000007E-2</v>
      </c>
      <c r="AK8" s="88"/>
      <c r="AL8" s="92"/>
      <c r="AM8" s="1"/>
    </row>
    <row r="9" spans="1:39" x14ac:dyDescent="0.25">
      <c r="A9" s="1" t="s">
        <v>1053</v>
      </c>
      <c r="B9" s="88"/>
      <c r="C9" s="92"/>
      <c r="D9" s="1"/>
      <c r="E9" s="62"/>
      <c r="F9" s="92"/>
      <c r="G9" s="1"/>
      <c r="H9" s="62"/>
      <c r="I9" s="62"/>
      <c r="J9" s="62"/>
      <c r="K9" s="88">
        <v>1.0994900000000001</v>
      </c>
      <c r="L9" s="92">
        <v>14.23</v>
      </c>
      <c r="M9" s="1" t="s">
        <v>731</v>
      </c>
      <c r="N9" s="1"/>
      <c r="O9" s="88"/>
      <c r="P9" s="92"/>
      <c r="Q9" s="1"/>
      <c r="R9" s="62"/>
      <c r="S9" s="92"/>
      <c r="T9" s="1"/>
      <c r="U9" s="62"/>
      <c r="V9" s="62"/>
      <c r="W9" s="62"/>
      <c r="X9" s="88">
        <v>1.1134599999999999</v>
      </c>
      <c r="Y9" s="92">
        <v>14.45</v>
      </c>
      <c r="Z9" s="1" t="s">
        <v>731</v>
      </c>
      <c r="AA9" s="1"/>
      <c r="AB9" s="88"/>
      <c r="AC9" s="92"/>
      <c r="AD9" s="1"/>
      <c r="AE9" s="62"/>
      <c r="AF9" s="92"/>
      <c r="AG9" s="1"/>
      <c r="AH9" s="62"/>
      <c r="AI9" s="62"/>
      <c r="AJ9" s="62"/>
      <c r="AK9" s="88">
        <v>0.59091000000000005</v>
      </c>
      <c r="AL9" s="92">
        <v>7.32</v>
      </c>
      <c r="AM9" s="1" t="s">
        <v>731</v>
      </c>
    </row>
    <row r="10" spans="1:39" x14ac:dyDescent="0.25">
      <c r="A10" s="1" t="s">
        <v>1054</v>
      </c>
      <c r="B10" s="88"/>
      <c r="C10" s="92"/>
      <c r="D10" s="1"/>
      <c r="E10" s="62"/>
      <c r="F10" s="92"/>
      <c r="G10" s="1"/>
      <c r="H10" s="62"/>
      <c r="I10" s="62"/>
      <c r="J10" s="62"/>
      <c r="K10" s="88">
        <v>-0.68310000000000004</v>
      </c>
      <c r="L10" s="92">
        <v>-7.15</v>
      </c>
      <c r="M10" s="1" t="s">
        <v>731</v>
      </c>
      <c r="N10" s="1"/>
      <c r="O10" s="88"/>
      <c r="P10" s="92"/>
      <c r="Q10" s="1"/>
      <c r="R10" s="62"/>
      <c r="S10" s="92"/>
      <c r="T10" s="1"/>
      <c r="U10" s="62"/>
      <c r="V10" s="62"/>
      <c r="W10" s="62"/>
      <c r="X10" s="88">
        <v>-0.68478000000000006</v>
      </c>
      <c r="Y10" s="92">
        <v>-7.2</v>
      </c>
      <c r="Z10" s="1" t="s">
        <v>731</v>
      </c>
      <c r="AA10" s="1"/>
      <c r="AB10" s="88"/>
      <c r="AC10" s="92"/>
      <c r="AD10" s="1"/>
      <c r="AE10" s="62"/>
      <c r="AF10" s="92"/>
      <c r="AG10" s="1"/>
      <c r="AH10" s="62"/>
      <c r="AI10" s="62"/>
      <c r="AJ10" s="62"/>
      <c r="AK10" s="88">
        <v>-0.64749999999999996</v>
      </c>
      <c r="AL10" s="92">
        <v>-6.63</v>
      </c>
      <c r="AM10" s="1" t="s">
        <v>731</v>
      </c>
    </row>
    <row r="11" spans="1:39" x14ac:dyDescent="0.25">
      <c r="A11" s="1" t="s">
        <v>798</v>
      </c>
      <c r="B11" s="88"/>
      <c r="C11" s="92"/>
      <c r="D11" s="1"/>
      <c r="E11" s="62"/>
      <c r="F11" s="92"/>
      <c r="G11" s="1"/>
      <c r="H11" s="62"/>
      <c r="I11" s="62"/>
      <c r="J11" s="62"/>
      <c r="K11" s="88">
        <v>1.1412800000000001</v>
      </c>
      <c r="L11" s="92">
        <v>7.01</v>
      </c>
      <c r="M11" s="1" t="s">
        <v>731</v>
      </c>
      <c r="N11" s="1"/>
      <c r="O11" s="88"/>
      <c r="P11" s="92"/>
      <c r="Q11" s="1"/>
      <c r="R11" s="62"/>
      <c r="S11" s="92"/>
      <c r="T11" s="1"/>
      <c r="U11" s="62"/>
      <c r="V11" s="62"/>
      <c r="W11" s="62"/>
      <c r="X11" s="88">
        <v>1.12618</v>
      </c>
      <c r="Y11" s="92">
        <v>7.06</v>
      </c>
      <c r="Z11" s="1" t="s">
        <v>731</v>
      </c>
      <c r="AA11" s="1"/>
      <c r="AB11" s="88"/>
      <c r="AC11" s="92"/>
      <c r="AD11" s="1"/>
      <c r="AE11" s="1"/>
      <c r="AF11" s="92"/>
      <c r="AG11" s="1"/>
      <c r="AH11" s="62"/>
      <c r="AI11" s="1"/>
      <c r="AJ11" s="1"/>
      <c r="AK11" s="88">
        <v>1.3119700000000001</v>
      </c>
      <c r="AL11" s="92">
        <v>8.16</v>
      </c>
      <c r="AM11" s="1" t="s">
        <v>731</v>
      </c>
    </row>
    <row r="12" spans="1:39" x14ac:dyDescent="0.25">
      <c r="A12" s="1" t="s">
        <v>970</v>
      </c>
      <c r="B12" s="88"/>
      <c r="C12" s="92"/>
      <c r="D12" s="1"/>
      <c r="E12" s="62"/>
      <c r="F12" s="92"/>
      <c r="G12" s="1"/>
      <c r="H12" s="62"/>
      <c r="I12" s="62"/>
      <c r="J12" s="62"/>
      <c r="K12" s="88">
        <v>4.45E-3</v>
      </c>
      <c r="L12" s="92">
        <v>10.119999999999999</v>
      </c>
      <c r="M12" s="1" t="s">
        <v>731</v>
      </c>
      <c r="N12" s="1"/>
      <c r="O12" s="88"/>
      <c r="P12" s="92"/>
      <c r="Q12" s="1"/>
      <c r="R12" s="62"/>
      <c r="S12" s="92"/>
      <c r="T12" s="1"/>
      <c r="U12" s="62"/>
      <c r="V12" s="62"/>
      <c r="W12" s="62"/>
      <c r="X12" s="88">
        <v>4.2199999999999998E-3</v>
      </c>
      <c r="Y12" s="92">
        <v>9.66</v>
      </c>
      <c r="Z12" s="1" t="s">
        <v>731</v>
      </c>
      <c r="AA12" s="1"/>
      <c r="AB12" s="88"/>
      <c r="AC12" s="92"/>
      <c r="AD12" s="1"/>
      <c r="AE12" s="1"/>
      <c r="AF12" s="92"/>
      <c r="AG12" s="1"/>
      <c r="AH12" s="62"/>
      <c r="AI12" s="1"/>
      <c r="AJ12" s="1"/>
      <c r="AK12" s="88">
        <v>3.9399999999999999E-3</v>
      </c>
      <c r="AL12" s="92">
        <v>8.5</v>
      </c>
      <c r="AM12" s="1" t="s">
        <v>731</v>
      </c>
    </row>
    <row r="13" spans="1:39" x14ac:dyDescent="0.25">
      <c r="A13" s="1" t="s">
        <v>799</v>
      </c>
      <c r="B13" s="88"/>
      <c r="C13" s="92"/>
      <c r="D13" s="1"/>
      <c r="E13" s="62"/>
      <c r="F13" s="92"/>
      <c r="G13" s="1"/>
      <c r="H13" s="62"/>
      <c r="I13" s="62"/>
      <c r="J13" s="62"/>
      <c r="K13" s="88">
        <v>0.67457</v>
      </c>
      <c r="L13" s="92">
        <v>5.31</v>
      </c>
      <c r="M13" s="1" t="s">
        <v>731</v>
      </c>
      <c r="N13" s="1"/>
      <c r="O13" s="88"/>
      <c r="P13" s="92"/>
      <c r="Q13" s="1"/>
      <c r="R13" s="62"/>
      <c r="S13" s="92"/>
      <c r="T13" s="1"/>
      <c r="U13" s="62"/>
      <c r="V13" s="62"/>
      <c r="W13" s="62"/>
      <c r="X13" s="88">
        <v>0.65763000000000005</v>
      </c>
      <c r="Y13" s="92">
        <v>5.27</v>
      </c>
      <c r="Z13" s="1" t="s">
        <v>731</v>
      </c>
      <c r="AA13" s="1"/>
      <c r="AB13" s="88"/>
      <c r="AC13" s="92"/>
      <c r="AD13" s="1"/>
      <c r="AE13" s="62"/>
      <c r="AF13" s="92"/>
      <c r="AG13" s="1"/>
      <c r="AH13" s="62"/>
      <c r="AI13" s="62"/>
      <c r="AJ13" s="62"/>
      <c r="AK13" s="88">
        <v>0.84462000000000004</v>
      </c>
      <c r="AL13" s="92">
        <v>6.68</v>
      </c>
      <c r="AM13" s="1" t="s">
        <v>731</v>
      </c>
    </row>
    <row r="14" spans="1:39" x14ac:dyDescent="0.25">
      <c r="A14" s="1" t="s">
        <v>800</v>
      </c>
      <c r="B14" s="88"/>
      <c r="C14" s="92"/>
      <c r="D14" s="1"/>
      <c r="E14" s="62"/>
      <c r="F14" s="92"/>
      <c r="G14" s="1"/>
      <c r="H14" s="62"/>
      <c r="I14" s="62"/>
      <c r="J14" s="62"/>
      <c r="K14" s="88">
        <v>0.87250000000000005</v>
      </c>
      <c r="L14" s="92">
        <v>6.76</v>
      </c>
      <c r="M14" s="1" t="s">
        <v>731</v>
      </c>
      <c r="N14" s="1"/>
      <c r="O14" s="88"/>
      <c r="P14" s="92"/>
      <c r="Q14" s="1"/>
      <c r="R14" s="62"/>
      <c r="S14" s="92"/>
      <c r="T14" s="1"/>
      <c r="U14" s="62"/>
      <c r="V14" s="62"/>
      <c r="W14" s="62"/>
      <c r="X14" s="88">
        <v>0.89246999999999999</v>
      </c>
      <c r="Y14" s="92">
        <v>7.01</v>
      </c>
      <c r="Z14" s="1" t="s">
        <v>731</v>
      </c>
      <c r="AA14" s="1"/>
      <c r="AB14" s="88"/>
      <c r="AC14" s="92"/>
      <c r="AD14" s="1"/>
      <c r="AE14" s="62"/>
      <c r="AF14" s="92"/>
      <c r="AG14" s="1"/>
      <c r="AH14" s="62"/>
      <c r="AI14" s="62"/>
      <c r="AJ14" s="62"/>
      <c r="AK14" s="88">
        <v>0.91946000000000006</v>
      </c>
      <c r="AL14" s="92">
        <v>7.1</v>
      </c>
      <c r="AM14" s="1" t="s">
        <v>731</v>
      </c>
    </row>
    <row r="15" spans="1:39" x14ac:dyDescent="0.25">
      <c r="A15" s="1" t="s">
        <v>1000</v>
      </c>
      <c r="B15" s="88"/>
      <c r="C15" s="92"/>
      <c r="D15" s="1"/>
      <c r="E15" s="62"/>
      <c r="F15" s="92"/>
      <c r="G15" s="1"/>
      <c r="H15" s="62"/>
      <c r="I15" s="62"/>
      <c r="J15" s="62"/>
      <c r="K15" s="88">
        <v>0.88166999999999995</v>
      </c>
      <c r="L15" s="92">
        <v>10.48</v>
      </c>
      <c r="M15" s="1" t="s">
        <v>731</v>
      </c>
      <c r="N15" s="1"/>
      <c r="O15" s="88"/>
      <c r="P15" s="92"/>
      <c r="Q15" s="1"/>
      <c r="R15" s="62"/>
      <c r="S15" s="92"/>
      <c r="T15" s="1"/>
      <c r="U15" s="62"/>
      <c r="V15" s="62"/>
      <c r="W15" s="62"/>
      <c r="X15" s="88">
        <v>0.85072999999999999</v>
      </c>
      <c r="Y15" s="92">
        <v>10.24</v>
      </c>
      <c r="Z15" s="1" t="s">
        <v>731</v>
      </c>
      <c r="AA15" s="1"/>
      <c r="AB15" s="88"/>
      <c r="AC15" s="92"/>
      <c r="AD15" s="1"/>
      <c r="AE15" s="62"/>
      <c r="AF15" s="92"/>
      <c r="AG15" s="1"/>
      <c r="AH15" s="62"/>
      <c r="AI15" s="62"/>
      <c r="AJ15" s="62"/>
      <c r="AK15" s="88">
        <v>0.90122999999999998</v>
      </c>
      <c r="AL15" s="92">
        <v>10.56</v>
      </c>
      <c r="AM15" s="1" t="s">
        <v>731</v>
      </c>
    </row>
    <row r="16" spans="1:39" x14ac:dyDescent="0.25">
      <c r="A16" s="1" t="s">
        <v>1026</v>
      </c>
      <c r="B16" s="88"/>
      <c r="C16" s="92"/>
      <c r="D16" s="1"/>
      <c r="E16" s="62"/>
      <c r="F16" s="92"/>
      <c r="G16" s="1"/>
      <c r="H16" s="62"/>
      <c r="I16" s="62"/>
      <c r="J16" s="62"/>
      <c r="K16" s="88">
        <v>0.31707999999999997</v>
      </c>
      <c r="L16" s="92">
        <v>3.73</v>
      </c>
      <c r="M16" s="1" t="s">
        <v>731</v>
      </c>
      <c r="N16" s="1"/>
      <c r="O16" s="88"/>
      <c r="P16" s="92"/>
      <c r="Q16" s="1"/>
      <c r="R16" s="62"/>
      <c r="S16" s="92"/>
      <c r="T16" s="1"/>
      <c r="U16" s="62"/>
      <c r="V16" s="62"/>
      <c r="W16" s="62"/>
      <c r="X16" s="88">
        <v>0.28642000000000001</v>
      </c>
      <c r="Y16" s="92">
        <v>3.4</v>
      </c>
      <c r="Z16" s="1" t="s">
        <v>731</v>
      </c>
      <c r="AA16" s="1"/>
      <c r="AB16" s="88"/>
      <c r="AC16" s="92"/>
      <c r="AD16" s="1"/>
      <c r="AE16" s="62"/>
      <c r="AF16" s="92"/>
      <c r="AG16" s="1"/>
      <c r="AH16" s="62"/>
      <c r="AI16" s="62"/>
      <c r="AJ16" s="62"/>
      <c r="AK16" s="88">
        <v>0.30327999999999999</v>
      </c>
      <c r="AL16" s="92">
        <v>3.87</v>
      </c>
      <c r="AM16" s="1" t="s">
        <v>731</v>
      </c>
    </row>
    <row r="17" spans="1:39" x14ac:dyDescent="0.25">
      <c r="A17" s="1" t="s">
        <v>1063</v>
      </c>
      <c r="B17" s="88"/>
      <c r="C17" s="92"/>
      <c r="D17" s="1"/>
      <c r="E17" s="62"/>
      <c r="F17" s="92"/>
      <c r="G17" s="1"/>
      <c r="H17" s="62"/>
      <c r="I17" s="62"/>
      <c r="J17" s="62"/>
      <c r="K17" s="88"/>
      <c r="L17" s="92"/>
      <c r="M17" s="1"/>
      <c r="N17" s="1"/>
      <c r="O17" s="88"/>
      <c r="P17" s="92"/>
      <c r="Q17" s="1"/>
      <c r="R17" s="62"/>
      <c r="S17" s="92"/>
      <c r="T17" s="1"/>
      <c r="U17" s="62"/>
      <c r="V17" s="62"/>
      <c r="W17" s="62"/>
      <c r="X17" s="88"/>
      <c r="Y17" s="92"/>
      <c r="Z17" s="1"/>
      <c r="AA17" s="1"/>
      <c r="AB17" s="88">
        <v>-2.6461999999999999</v>
      </c>
      <c r="AC17" s="92">
        <v>-49.16</v>
      </c>
      <c r="AD17" s="1" t="s">
        <v>731</v>
      </c>
      <c r="AE17" s="62">
        <v>0.47021000000000002</v>
      </c>
      <c r="AF17" s="92">
        <v>5.5</v>
      </c>
      <c r="AG17" s="1" t="s">
        <v>731</v>
      </c>
      <c r="AH17" s="62">
        <f t="shared" si="2"/>
        <v>7.0920198418560704E-2</v>
      </c>
      <c r="AI17" s="62">
        <v>7.9210299999999997E-2</v>
      </c>
      <c r="AJ17" s="62">
        <v>3.9402100000000002E-2</v>
      </c>
      <c r="AK17" s="88"/>
      <c r="AL17" s="92"/>
      <c r="AM17" s="1"/>
    </row>
    <row r="18" spans="1:39" x14ac:dyDescent="0.25">
      <c r="A18" s="1" t="s">
        <v>1027</v>
      </c>
      <c r="B18" s="88"/>
      <c r="C18" s="92"/>
      <c r="D18" s="1"/>
      <c r="E18" s="62"/>
      <c r="F18" s="92"/>
      <c r="G18" s="1"/>
      <c r="H18" s="62"/>
      <c r="I18" s="62"/>
      <c r="J18" s="62"/>
      <c r="K18" s="88">
        <v>-4.55532</v>
      </c>
      <c r="L18" s="92">
        <v>-3.4</v>
      </c>
      <c r="M18" s="1" t="s">
        <v>731</v>
      </c>
      <c r="N18" s="1"/>
      <c r="O18" s="88"/>
      <c r="P18" s="92"/>
      <c r="Q18" s="1"/>
      <c r="R18" s="62"/>
      <c r="S18" s="92"/>
      <c r="T18" s="1"/>
      <c r="U18" s="62"/>
      <c r="V18" s="62"/>
      <c r="W18" s="62"/>
      <c r="X18" s="88">
        <v>-5.2211499999999997</v>
      </c>
      <c r="Y18" s="92">
        <v>-3.95</v>
      </c>
      <c r="Z18" s="1" t="s">
        <v>731</v>
      </c>
      <c r="AA18" s="1"/>
      <c r="AB18" s="88"/>
      <c r="AC18" s="92"/>
      <c r="AD18" s="1"/>
      <c r="AE18" s="62"/>
      <c r="AF18" s="92"/>
      <c r="AG18" s="1"/>
      <c r="AH18" s="62"/>
      <c r="AI18" s="62"/>
      <c r="AJ18" s="62"/>
      <c r="AK18" s="88">
        <v>-6.3880999999999997</v>
      </c>
      <c r="AL18" s="92">
        <v>-4.97</v>
      </c>
      <c r="AM18" s="1" t="s">
        <v>731</v>
      </c>
    </row>
    <row r="19" spans="1:39" x14ac:dyDescent="0.25">
      <c r="A19" s="1" t="s">
        <v>1055</v>
      </c>
      <c r="B19" s="88"/>
      <c r="C19" s="92"/>
      <c r="D19" s="1"/>
      <c r="E19" s="62"/>
      <c r="F19" s="92"/>
      <c r="G19" s="1"/>
      <c r="H19" s="62"/>
      <c r="I19" s="62"/>
      <c r="J19" s="62"/>
      <c r="K19" s="88">
        <v>-0.30867</v>
      </c>
      <c r="L19" s="92">
        <v>-4.05</v>
      </c>
      <c r="M19" s="1" t="s">
        <v>731</v>
      </c>
      <c r="N19" s="1"/>
      <c r="O19" s="88"/>
      <c r="P19" s="92"/>
      <c r="Q19" s="1"/>
      <c r="R19" s="62"/>
      <c r="S19" s="92"/>
      <c r="T19" s="1"/>
      <c r="U19" s="62"/>
      <c r="V19" s="62"/>
      <c r="W19" s="62"/>
      <c r="X19" s="88">
        <v>-0.32840000000000003</v>
      </c>
      <c r="Y19" s="92">
        <v>-4.37</v>
      </c>
      <c r="Z19" s="1" t="s">
        <v>731</v>
      </c>
      <c r="AA19" s="1"/>
      <c r="AB19" s="88"/>
      <c r="AC19" s="92"/>
      <c r="AD19" s="1"/>
      <c r="AE19" s="62"/>
      <c r="AF19" s="92"/>
      <c r="AG19" s="1"/>
      <c r="AH19" s="62"/>
      <c r="AI19" s="62"/>
      <c r="AJ19" s="62"/>
      <c r="AK19" s="88"/>
      <c r="AL19" s="92"/>
      <c r="AM19" s="1"/>
    </row>
    <row r="20" spans="1:39" x14ac:dyDescent="0.25">
      <c r="A20" s="1"/>
      <c r="B20" s="88"/>
      <c r="C20" s="92"/>
      <c r="D20" s="1"/>
      <c r="E20" s="62"/>
      <c r="F20" s="92"/>
      <c r="G20" s="1"/>
      <c r="H20" s="62"/>
      <c r="I20" s="62"/>
      <c r="J20" s="62"/>
      <c r="K20" s="88"/>
      <c r="L20" s="92"/>
      <c r="M20" s="1"/>
      <c r="N20" s="1"/>
      <c r="O20" s="88"/>
      <c r="P20" s="92"/>
      <c r="Q20" s="1"/>
      <c r="R20" s="62"/>
      <c r="S20" s="92"/>
      <c r="T20" s="1"/>
      <c r="U20" s="62"/>
      <c r="V20" s="62"/>
      <c r="W20" s="62"/>
      <c r="X20" s="88"/>
      <c r="Y20" s="92"/>
      <c r="Z20" s="1"/>
      <c r="AA20" s="1"/>
      <c r="AB20" s="88"/>
      <c r="AC20" s="92"/>
      <c r="AD20" s="1"/>
      <c r="AE20" s="62"/>
      <c r="AF20" s="92"/>
      <c r="AG20" s="1"/>
      <c r="AH20" s="62"/>
      <c r="AI20" s="62"/>
      <c r="AJ20" s="62"/>
      <c r="AK20" s="88"/>
      <c r="AL20" s="92"/>
      <c r="AM20" s="1"/>
    </row>
    <row r="21" spans="1:39" x14ac:dyDescent="0.25">
      <c r="A21" s="1" t="s">
        <v>802</v>
      </c>
      <c r="B21" s="157">
        <v>5680</v>
      </c>
      <c r="C21" s="157"/>
      <c r="D21" s="157"/>
      <c r="E21" s="157"/>
      <c r="F21" s="157"/>
      <c r="G21" s="157"/>
      <c r="H21" s="157"/>
      <c r="I21" s="157"/>
      <c r="J21" s="157"/>
      <c r="K21" s="157"/>
      <c r="L21" s="157"/>
      <c r="M21" s="157"/>
      <c r="N21" s="85"/>
      <c r="O21" s="157">
        <v>5680</v>
      </c>
      <c r="P21" s="157"/>
      <c r="Q21" s="157"/>
      <c r="R21" s="157"/>
      <c r="S21" s="157"/>
      <c r="T21" s="157"/>
      <c r="U21" s="157"/>
      <c r="V21" s="157"/>
      <c r="W21" s="157"/>
      <c r="X21" s="157"/>
      <c r="Y21" s="157"/>
      <c r="Z21" s="157"/>
      <c r="AA21" s="85"/>
      <c r="AB21" s="157">
        <v>5680</v>
      </c>
      <c r="AC21" s="157"/>
      <c r="AD21" s="157"/>
      <c r="AE21" s="157"/>
      <c r="AF21" s="157"/>
      <c r="AG21" s="157"/>
      <c r="AH21" s="157"/>
      <c r="AI21" s="157"/>
      <c r="AJ21" s="157"/>
      <c r="AK21" s="157"/>
      <c r="AL21" s="157"/>
      <c r="AM21" s="157"/>
    </row>
    <row r="22" spans="1:39" x14ac:dyDescent="0.25">
      <c r="A22" s="62" t="s">
        <v>1067</v>
      </c>
      <c r="B22" s="157">
        <v>-13355</v>
      </c>
      <c r="C22" s="157"/>
      <c r="D22" s="157"/>
      <c r="E22" s="157"/>
      <c r="F22" s="157"/>
      <c r="G22" s="157"/>
      <c r="H22" s="157"/>
      <c r="I22" s="157"/>
      <c r="J22" s="157"/>
      <c r="K22" s="157"/>
      <c r="L22" s="157"/>
      <c r="M22" s="157"/>
      <c r="N22" s="85"/>
      <c r="O22" s="157">
        <v>-13355</v>
      </c>
      <c r="P22" s="157"/>
      <c r="Q22" s="157"/>
      <c r="R22" s="157"/>
      <c r="S22" s="157"/>
      <c r="T22" s="157"/>
      <c r="U22" s="157"/>
      <c r="V22" s="157"/>
      <c r="W22" s="157"/>
      <c r="X22" s="157"/>
      <c r="Y22" s="157"/>
      <c r="Z22" s="157"/>
      <c r="AA22" s="85"/>
      <c r="AB22" s="157">
        <v>-13355</v>
      </c>
      <c r="AC22" s="157"/>
      <c r="AD22" s="157"/>
      <c r="AE22" s="157"/>
      <c r="AF22" s="157"/>
      <c r="AG22" s="157"/>
      <c r="AH22" s="157"/>
      <c r="AI22" s="157"/>
      <c r="AJ22" s="157"/>
      <c r="AK22" s="157"/>
      <c r="AL22" s="157"/>
      <c r="AM22" s="157"/>
    </row>
    <row r="23" spans="1:39" x14ac:dyDescent="0.25">
      <c r="A23" s="85" t="s">
        <v>804</v>
      </c>
      <c r="B23" s="157">
        <v>-3351.2275300000001</v>
      </c>
      <c r="C23" s="157"/>
      <c r="D23" s="157"/>
      <c r="E23" s="157"/>
      <c r="F23" s="157"/>
      <c r="G23" s="157"/>
      <c r="H23" s="157"/>
      <c r="I23" s="157"/>
      <c r="J23" s="157"/>
      <c r="K23" s="157"/>
      <c r="L23" s="157"/>
      <c r="M23" s="157"/>
      <c r="N23" s="85"/>
      <c r="O23" s="157">
        <v>-3338.9291499999999</v>
      </c>
      <c r="P23" s="157"/>
      <c r="Q23" s="157"/>
      <c r="R23" s="157"/>
      <c r="S23" s="157"/>
      <c r="T23" s="157"/>
      <c r="U23" s="157"/>
      <c r="V23" s="157"/>
      <c r="W23" s="157"/>
      <c r="X23" s="157"/>
      <c r="Y23" s="157"/>
      <c r="Z23" s="157"/>
      <c r="AA23" s="85"/>
      <c r="AB23" s="157">
        <v>-3007.4198799999999</v>
      </c>
      <c r="AC23" s="157"/>
      <c r="AD23" s="157"/>
      <c r="AE23" s="157"/>
      <c r="AF23" s="157"/>
      <c r="AG23" s="157"/>
      <c r="AH23" s="157"/>
      <c r="AI23" s="157"/>
      <c r="AJ23" s="157"/>
      <c r="AK23" s="157"/>
      <c r="AL23" s="157"/>
      <c r="AM23" s="157"/>
    </row>
    <row r="24" spans="1:39" ht="15.75" x14ac:dyDescent="0.25">
      <c r="A24" s="62" t="s">
        <v>562</v>
      </c>
      <c r="B24" s="171">
        <v>0.74764299999999995</v>
      </c>
      <c r="C24" s="171"/>
      <c r="D24" s="171"/>
      <c r="E24" s="171"/>
      <c r="F24" s="171"/>
      <c r="G24" s="171"/>
      <c r="H24" s="171"/>
      <c r="I24" s="171"/>
      <c r="J24" s="171"/>
      <c r="K24" s="171"/>
      <c r="L24" s="171"/>
      <c r="M24" s="171"/>
      <c r="N24" s="1"/>
      <c r="O24" s="171">
        <v>0.74863880000000005</v>
      </c>
      <c r="P24" s="171"/>
      <c r="Q24" s="171"/>
      <c r="R24" s="171"/>
      <c r="S24" s="171"/>
      <c r="T24" s="171"/>
      <c r="U24" s="171"/>
      <c r="V24" s="171"/>
      <c r="W24" s="171"/>
      <c r="X24" s="171"/>
      <c r="Y24" s="171"/>
      <c r="Z24" s="171"/>
      <c r="AA24" s="1"/>
      <c r="AB24" s="171">
        <v>0.77338680000000004</v>
      </c>
      <c r="AC24" s="171"/>
      <c r="AD24" s="171"/>
      <c r="AE24" s="171"/>
      <c r="AF24" s="171"/>
      <c r="AG24" s="171"/>
      <c r="AH24" s="171"/>
      <c r="AI24" s="171"/>
      <c r="AJ24" s="171"/>
      <c r="AK24" s="171"/>
      <c r="AL24" s="171"/>
      <c r="AM24" s="171"/>
    </row>
    <row r="25" spans="1:39" ht="15" customHeight="1" x14ac:dyDescent="0.25">
      <c r="A25" s="62" t="s">
        <v>728</v>
      </c>
      <c r="B25" s="171">
        <v>6740.5</v>
      </c>
      <c r="C25" s="171"/>
      <c r="D25" s="171"/>
      <c r="E25" s="171"/>
      <c r="F25" s="171"/>
      <c r="G25" s="171"/>
      <c r="H25" s="171"/>
      <c r="I25" s="171"/>
      <c r="J25" s="171"/>
      <c r="K25" s="171"/>
      <c r="L25" s="171"/>
      <c r="M25" s="171"/>
      <c r="N25" s="1"/>
      <c r="O25" s="171">
        <v>6713.9</v>
      </c>
      <c r="P25" s="171"/>
      <c r="Q25" s="171"/>
      <c r="R25" s="171"/>
      <c r="S25" s="171"/>
      <c r="T25" s="171"/>
      <c r="U25" s="171"/>
      <c r="V25" s="171"/>
      <c r="W25" s="171"/>
      <c r="X25" s="171"/>
      <c r="Y25" s="171"/>
      <c r="Z25" s="171"/>
      <c r="AA25" s="1"/>
      <c r="AB25" s="171">
        <v>6052.8</v>
      </c>
      <c r="AC25" s="171"/>
      <c r="AD25" s="171"/>
      <c r="AE25" s="171"/>
      <c r="AF25" s="171"/>
      <c r="AG25" s="171"/>
      <c r="AH25" s="171"/>
      <c r="AI25" s="171"/>
      <c r="AJ25" s="171"/>
      <c r="AK25" s="171"/>
      <c r="AL25" s="171"/>
      <c r="AM25" s="171"/>
    </row>
    <row r="26" spans="1:39" x14ac:dyDescent="0.25">
      <c r="A26" s="66" t="s">
        <v>805</v>
      </c>
      <c r="B26" s="185">
        <v>20.359190000000002</v>
      </c>
      <c r="C26" s="185"/>
      <c r="D26" s="185"/>
      <c r="E26" s="185"/>
      <c r="F26" s="185"/>
      <c r="G26" s="185"/>
      <c r="H26" s="185"/>
      <c r="I26" s="185"/>
      <c r="J26" s="185"/>
      <c r="K26" s="185"/>
      <c r="L26" s="185"/>
      <c r="M26" s="185"/>
      <c r="N26" s="98"/>
      <c r="O26" s="185">
        <v>20.20495</v>
      </c>
      <c r="P26" s="185"/>
      <c r="Q26" s="185"/>
      <c r="R26" s="185"/>
      <c r="S26" s="185"/>
      <c r="T26" s="185"/>
      <c r="U26" s="185"/>
      <c r="V26" s="185"/>
      <c r="W26" s="185"/>
      <c r="X26" s="185"/>
      <c r="Y26" s="185"/>
      <c r="Z26" s="185"/>
      <c r="AA26" s="98"/>
      <c r="AB26" s="185">
        <v>19.168659999999999</v>
      </c>
      <c r="AC26" s="185"/>
      <c r="AD26" s="185"/>
      <c r="AE26" s="185"/>
      <c r="AF26" s="185"/>
      <c r="AG26" s="185"/>
      <c r="AH26" s="185"/>
      <c r="AI26" s="185"/>
      <c r="AJ26" s="185"/>
      <c r="AK26" s="185"/>
      <c r="AL26" s="185"/>
      <c r="AM26" s="185"/>
    </row>
    <row r="27" spans="1:39" x14ac:dyDescent="0.25">
      <c r="A27" s="168" t="s">
        <v>972</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row>
    <row r="28" spans="1:39" x14ac:dyDescent="0.25">
      <c r="A28" s="169" t="s">
        <v>976</v>
      </c>
      <c r="B28" s="169"/>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row>
    <row r="29" spans="1:39" x14ac:dyDescent="0.25">
      <c r="A29" s="169" t="s">
        <v>927</v>
      </c>
      <c r="B29" s="169"/>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row>
    <row r="31" spans="1:39" x14ac:dyDescent="0.25">
      <c r="A31" s="122" t="s">
        <v>1061</v>
      </c>
    </row>
  </sheetData>
  <mergeCells count="30">
    <mergeCell ref="AB1:AM1"/>
    <mergeCell ref="B25:M25"/>
    <mergeCell ref="O25:Z25"/>
    <mergeCell ref="AB25:AM25"/>
    <mergeCell ref="A29:AM29"/>
    <mergeCell ref="AB24:AM24"/>
    <mergeCell ref="AB23:AM23"/>
    <mergeCell ref="AB22:AM22"/>
    <mergeCell ref="AB21:AM21"/>
    <mergeCell ref="AK2:AM2"/>
    <mergeCell ref="AB2:AJ2"/>
    <mergeCell ref="B26:M26"/>
    <mergeCell ref="O26:Z26"/>
    <mergeCell ref="AB26:AM26"/>
    <mergeCell ref="A27:AM27"/>
    <mergeCell ref="A28:AM28"/>
    <mergeCell ref="B23:M23"/>
    <mergeCell ref="O23:Z23"/>
    <mergeCell ref="B24:M24"/>
    <mergeCell ref="O24:Z24"/>
    <mergeCell ref="B21:M21"/>
    <mergeCell ref="O21:Z21"/>
    <mergeCell ref="B22:M22"/>
    <mergeCell ref="O22:Z22"/>
    <mergeCell ref="B1:M1"/>
    <mergeCell ref="O1:Z1"/>
    <mergeCell ref="B2:J2"/>
    <mergeCell ref="K2:M2"/>
    <mergeCell ref="O2:W2"/>
    <mergeCell ref="X2:Z2"/>
  </mergeCells>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AL32"/>
  <sheetViews>
    <sheetView workbookViewId="0">
      <pane xSplit="1" topLeftCell="B1" activePane="topRight" state="frozen"/>
      <selection pane="topRight" activeCell="AB1" sqref="AB1:AL1"/>
    </sheetView>
  </sheetViews>
  <sheetFormatPr defaultRowHeight="15" x14ac:dyDescent="0.25"/>
  <cols>
    <col min="1" max="1" width="20.7109375" customWidth="1"/>
    <col min="2" max="2" width="6" bestFit="1" customWidth="1"/>
    <col min="3" max="3" width="5" bestFit="1" customWidth="1"/>
    <col min="4" max="4" width="3.85546875" bestFit="1" customWidth="1"/>
    <col min="5" max="5" width="5.42578125" bestFit="1" customWidth="1"/>
    <col min="6" max="6" width="4.42578125" bestFit="1" customWidth="1"/>
    <col min="7" max="7" width="3.85546875" bestFit="1" customWidth="1"/>
    <col min="8" max="8" width="5.7109375" bestFit="1" customWidth="1"/>
    <col min="9" max="9" width="6.28515625" bestFit="1" customWidth="1"/>
    <col min="10" max="10" width="6" bestFit="1" customWidth="1"/>
    <col min="11" max="11" width="5.42578125" bestFit="1" customWidth="1"/>
    <col min="12" max="12" width="4.42578125" bestFit="1" customWidth="1"/>
    <col min="13" max="13" width="3.85546875" customWidth="1"/>
    <col min="14" max="14" width="2.7109375" customWidth="1"/>
    <col min="15" max="15" width="6" bestFit="1" customWidth="1"/>
    <col min="16" max="16" width="5" bestFit="1" customWidth="1"/>
    <col min="17" max="17" width="3.85546875" bestFit="1" customWidth="1"/>
    <col min="18" max="18" width="5.42578125" bestFit="1" customWidth="1"/>
    <col min="19" max="19" width="4.42578125" bestFit="1" customWidth="1"/>
    <col min="20" max="20" width="3.85546875" bestFit="1" customWidth="1"/>
    <col min="21" max="21" width="5.42578125" bestFit="1" customWidth="1"/>
    <col min="22" max="22" width="6" bestFit="1" customWidth="1"/>
    <col min="23" max="23" width="5.85546875" bestFit="1" customWidth="1"/>
    <col min="24" max="24" width="5.42578125" bestFit="1" customWidth="1"/>
    <col min="25" max="25" width="4.42578125" bestFit="1" customWidth="1"/>
    <col min="26" max="26" width="3.85546875" customWidth="1"/>
    <col min="27" max="27" width="2.7109375" customWidth="1"/>
    <col min="28" max="28" width="6" bestFit="1" customWidth="1"/>
    <col min="29" max="29" width="5" bestFit="1" customWidth="1"/>
    <col min="30" max="30" width="3.85546875" bestFit="1" customWidth="1"/>
    <col min="31" max="31" width="5.42578125" bestFit="1" customWidth="1"/>
    <col min="32" max="32" width="3.85546875" bestFit="1" customWidth="1"/>
    <col min="33" max="33" width="5.42578125" bestFit="1" customWidth="1"/>
    <col min="34" max="34" width="6" bestFit="1" customWidth="1"/>
    <col min="35" max="35" width="5.85546875" bestFit="1" customWidth="1"/>
    <col min="36" max="36" width="5" bestFit="1" customWidth="1"/>
    <col min="37" max="37" width="4.42578125" bestFit="1" customWidth="1"/>
    <col min="38" max="38" width="3.85546875" bestFit="1" customWidth="1"/>
  </cols>
  <sheetData>
    <row r="1" spans="1:38" x14ac:dyDescent="0.25">
      <c r="A1" s="116"/>
      <c r="B1" s="175" t="s">
        <v>1090</v>
      </c>
      <c r="C1" s="175"/>
      <c r="D1" s="175"/>
      <c r="E1" s="175"/>
      <c r="F1" s="175"/>
      <c r="G1" s="175"/>
      <c r="H1" s="175"/>
      <c r="I1" s="175"/>
      <c r="J1" s="175"/>
      <c r="K1" s="175"/>
      <c r="L1" s="175"/>
      <c r="M1" s="175"/>
      <c r="N1" s="116"/>
      <c r="O1" s="175" t="s">
        <v>1091</v>
      </c>
      <c r="P1" s="175"/>
      <c r="Q1" s="175"/>
      <c r="R1" s="175"/>
      <c r="S1" s="175"/>
      <c r="T1" s="175"/>
      <c r="U1" s="175"/>
      <c r="V1" s="175"/>
      <c r="W1" s="175"/>
      <c r="X1" s="175"/>
      <c r="Y1" s="175"/>
      <c r="Z1" s="175"/>
      <c r="AA1" s="116"/>
      <c r="AB1" s="175" t="s">
        <v>1092</v>
      </c>
      <c r="AC1" s="175"/>
      <c r="AD1" s="175"/>
      <c r="AE1" s="175"/>
      <c r="AF1" s="175"/>
      <c r="AG1" s="175"/>
      <c r="AH1" s="175"/>
      <c r="AI1" s="175"/>
      <c r="AJ1" s="175"/>
      <c r="AK1" s="175"/>
      <c r="AL1" s="175"/>
    </row>
    <row r="2" spans="1:38" ht="42" customHeight="1" x14ac:dyDescent="0.25">
      <c r="A2" s="1"/>
      <c r="B2" s="182" t="s">
        <v>957</v>
      </c>
      <c r="C2" s="182"/>
      <c r="D2" s="182"/>
      <c r="E2" s="182"/>
      <c r="F2" s="182"/>
      <c r="G2" s="182"/>
      <c r="H2" s="182"/>
      <c r="I2" s="182"/>
      <c r="J2" s="182"/>
      <c r="K2" s="183" t="s">
        <v>958</v>
      </c>
      <c r="L2" s="183"/>
      <c r="M2" s="183"/>
      <c r="N2" s="1"/>
      <c r="O2" s="182" t="s">
        <v>957</v>
      </c>
      <c r="P2" s="182"/>
      <c r="Q2" s="182"/>
      <c r="R2" s="182"/>
      <c r="S2" s="182"/>
      <c r="T2" s="182"/>
      <c r="U2" s="182"/>
      <c r="V2" s="182"/>
      <c r="W2" s="182"/>
      <c r="X2" s="183" t="s">
        <v>958</v>
      </c>
      <c r="Y2" s="183"/>
      <c r="Z2" s="183"/>
      <c r="AA2" s="1"/>
      <c r="AB2" s="184" t="s">
        <v>957</v>
      </c>
      <c r="AC2" s="184"/>
      <c r="AD2" s="184"/>
      <c r="AE2" s="184"/>
      <c r="AF2" s="184"/>
      <c r="AG2" s="184"/>
      <c r="AH2" s="184"/>
      <c r="AI2" s="184"/>
      <c r="AJ2" s="183" t="s">
        <v>958</v>
      </c>
      <c r="AK2" s="183"/>
      <c r="AL2" s="183"/>
    </row>
    <row r="3" spans="1:38" ht="39" x14ac:dyDescent="0.25">
      <c r="A3" s="95" t="s">
        <v>959</v>
      </c>
      <c r="B3" s="96" t="s">
        <v>960</v>
      </c>
      <c r="C3" s="96" t="s">
        <v>820</v>
      </c>
      <c r="D3" s="97" t="s">
        <v>561</v>
      </c>
      <c r="E3" s="96" t="s">
        <v>961</v>
      </c>
      <c r="F3" s="96" t="s">
        <v>820</v>
      </c>
      <c r="G3" s="97" t="s">
        <v>561</v>
      </c>
      <c r="H3" s="96" t="s">
        <v>962</v>
      </c>
      <c r="I3" s="96" t="s">
        <v>963</v>
      </c>
      <c r="J3" s="96" t="s">
        <v>964</v>
      </c>
      <c r="K3" s="96" t="s">
        <v>507</v>
      </c>
      <c r="L3" s="96" t="s">
        <v>820</v>
      </c>
      <c r="M3" s="97" t="s">
        <v>561</v>
      </c>
      <c r="N3" s="98"/>
      <c r="O3" s="96" t="s">
        <v>960</v>
      </c>
      <c r="P3" s="96" t="s">
        <v>820</v>
      </c>
      <c r="Q3" s="97" t="s">
        <v>561</v>
      </c>
      <c r="R3" s="96" t="s">
        <v>961</v>
      </c>
      <c r="S3" s="96" t="s">
        <v>820</v>
      </c>
      <c r="T3" s="97" t="s">
        <v>561</v>
      </c>
      <c r="U3" s="96" t="s">
        <v>962</v>
      </c>
      <c r="V3" s="96" t="s">
        <v>963</v>
      </c>
      <c r="W3" s="96" t="s">
        <v>964</v>
      </c>
      <c r="X3" s="96" t="s">
        <v>507</v>
      </c>
      <c r="Y3" s="96" t="s">
        <v>820</v>
      </c>
      <c r="Z3" s="97" t="s">
        <v>561</v>
      </c>
      <c r="AA3" s="98"/>
      <c r="AB3" s="96" t="s">
        <v>960</v>
      </c>
      <c r="AC3" s="96" t="s">
        <v>820</v>
      </c>
      <c r="AD3" s="97" t="s">
        <v>561</v>
      </c>
      <c r="AE3" s="96" t="s">
        <v>961</v>
      </c>
      <c r="AF3" s="97" t="s">
        <v>561</v>
      </c>
      <c r="AG3" s="96" t="s">
        <v>962</v>
      </c>
      <c r="AH3" s="96" t="s">
        <v>963</v>
      </c>
      <c r="AI3" s="96" t="s">
        <v>964</v>
      </c>
      <c r="AJ3" s="96" t="s">
        <v>507</v>
      </c>
      <c r="AK3" s="96" t="s">
        <v>820</v>
      </c>
      <c r="AL3" s="97" t="s">
        <v>561</v>
      </c>
    </row>
    <row r="4" spans="1:38" x14ac:dyDescent="0.25">
      <c r="A4" s="1" t="s">
        <v>965</v>
      </c>
      <c r="B4" s="88">
        <v>-0.85304000000000002</v>
      </c>
      <c r="C4" s="92">
        <v>-2.41</v>
      </c>
      <c r="D4" s="1" t="s">
        <v>732</v>
      </c>
      <c r="E4" s="88">
        <v>0.41356999999999999</v>
      </c>
      <c r="F4" s="92">
        <v>0.48</v>
      </c>
      <c r="G4" s="1" t="s">
        <v>824</v>
      </c>
      <c r="H4" s="27">
        <f>EXP(B4)</f>
        <v>0.42611756355470792</v>
      </c>
      <c r="I4" s="62">
        <v>0.46416160000000001</v>
      </c>
      <c r="J4" s="62">
        <v>0.2004725</v>
      </c>
      <c r="K4" s="88"/>
      <c r="L4" s="92"/>
      <c r="M4" s="1"/>
      <c r="N4" s="1"/>
      <c r="O4" s="88"/>
      <c r="P4" s="92"/>
      <c r="Q4" s="1"/>
      <c r="R4" s="88"/>
      <c r="S4" s="92"/>
      <c r="T4" s="1"/>
      <c r="U4" s="62"/>
      <c r="V4" s="62"/>
      <c r="W4" s="62"/>
      <c r="X4" s="88">
        <v>0.41297</v>
      </c>
      <c r="Y4" s="92">
        <v>8.82</v>
      </c>
      <c r="Z4" s="1" t="s">
        <v>731</v>
      </c>
      <c r="AA4" s="1"/>
      <c r="AB4" s="62"/>
      <c r="AC4" s="92"/>
      <c r="AD4" s="1"/>
      <c r="AE4" s="62"/>
      <c r="AF4" s="1"/>
      <c r="AG4" s="62"/>
      <c r="AH4" s="62"/>
      <c r="AI4" s="62"/>
      <c r="AJ4" s="62">
        <v>0.37060999999999999</v>
      </c>
      <c r="AK4" s="92">
        <v>7.91</v>
      </c>
      <c r="AL4" s="1" t="s">
        <v>731</v>
      </c>
    </row>
    <row r="5" spans="1:38" x14ac:dyDescent="0.25">
      <c r="A5" s="1" t="s">
        <v>966</v>
      </c>
      <c r="B5" s="88">
        <v>-1.9398</v>
      </c>
      <c r="C5" s="92">
        <v>-50.68</v>
      </c>
      <c r="D5" s="1" t="s">
        <v>731</v>
      </c>
      <c r="E5" s="88">
        <v>0.41256999999999999</v>
      </c>
      <c r="F5" s="92">
        <v>7.16</v>
      </c>
      <c r="G5" s="1" t="s">
        <v>731</v>
      </c>
      <c r="H5" s="27">
        <f t="shared" ref="H5:H13" si="0">EXP(B5)</f>
        <v>0.14373269344192907</v>
      </c>
      <c r="I5" s="62">
        <v>0.156501</v>
      </c>
      <c r="J5" s="62">
        <v>6.74149E-2</v>
      </c>
      <c r="K5" s="88"/>
      <c r="L5" s="92"/>
      <c r="M5" s="1"/>
      <c r="N5" s="1"/>
      <c r="O5" s="88">
        <v>-1.9517599999999999</v>
      </c>
      <c r="P5" s="92">
        <v>-55.99</v>
      </c>
      <c r="Q5" s="1" t="s">
        <v>731</v>
      </c>
      <c r="R5" s="88">
        <v>0.38155</v>
      </c>
      <c r="S5" s="92">
        <v>6.7</v>
      </c>
      <c r="T5" s="1" t="s">
        <v>731</v>
      </c>
      <c r="U5" s="62">
        <f>EXP(O5)</f>
        <v>0.14202388944538585</v>
      </c>
      <c r="V5" s="62">
        <v>0.15274689999999999</v>
      </c>
      <c r="W5" s="62">
        <v>6.0467699999999999E-2</v>
      </c>
      <c r="X5" s="88"/>
      <c r="Y5" s="92"/>
      <c r="Z5" s="1"/>
      <c r="AA5" s="1"/>
      <c r="AB5" s="88">
        <v>-1.9335899999999999</v>
      </c>
      <c r="AC5" s="92">
        <v>-55.69</v>
      </c>
      <c r="AD5" s="1" t="s">
        <v>731</v>
      </c>
      <c r="AE5" s="88">
        <v>0.38513999999999998</v>
      </c>
      <c r="AF5" s="1" t="s">
        <v>731</v>
      </c>
      <c r="AG5" s="62">
        <f>EXP(AB5)</f>
        <v>0.14462805067502693</v>
      </c>
      <c r="AH5" s="62">
        <v>0.1557624</v>
      </c>
      <c r="AI5" s="62">
        <v>6.2284399999999997E-2</v>
      </c>
      <c r="AJ5" s="62"/>
      <c r="AK5" s="92"/>
      <c r="AL5" s="1"/>
    </row>
    <row r="6" spans="1:38" x14ac:dyDescent="0.25">
      <c r="A6" s="1" t="s">
        <v>967</v>
      </c>
      <c r="B6" s="88">
        <v>-1.7853600000000001</v>
      </c>
      <c r="C6" s="92">
        <v>-11.46</v>
      </c>
      <c r="D6" s="1" t="s">
        <v>731</v>
      </c>
      <c r="E6" s="88">
        <v>0.90122000000000002</v>
      </c>
      <c r="F6" s="92">
        <v>4.54</v>
      </c>
      <c r="G6" s="1" t="s">
        <v>731</v>
      </c>
      <c r="H6" s="27">
        <f t="shared" si="0"/>
        <v>0.1677366649301707</v>
      </c>
      <c r="I6" s="62">
        <v>0.2517662</v>
      </c>
      <c r="J6" s="62">
        <v>0.28180630000000001</v>
      </c>
      <c r="K6" s="88"/>
      <c r="L6" s="92"/>
      <c r="M6" s="1"/>
      <c r="N6" s="1"/>
      <c r="O6" s="88">
        <v>-2.1095000000000002</v>
      </c>
      <c r="P6" s="92">
        <v>-18.96</v>
      </c>
      <c r="Q6" s="1" t="s">
        <v>731</v>
      </c>
      <c r="R6" s="88">
        <v>0.49604999999999999</v>
      </c>
      <c r="S6" s="92">
        <v>4.8</v>
      </c>
      <c r="T6" s="1" t="s">
        <v>731</v>
      </c>
      <c r="U6" s="62">
        <f t="shared" ref="U6:U13" si="1">EXP(O6)</f>
        <v>0.12129860057387025</v>
      </c>
      <c r="V6" s="62">
        <v>0.1371792</v>
      </c>
      <c r="W6" s="62">
        <v>7.2456300000000001E-2</v>
      </c>
      <c r="X6" s="88"/>
      <c r="Y6" s="92"/>
      <c r="Z6" s="1"/>
      <c r="AA6" s="1"/>
      <c r="AB6" s="88">
        <v>-2.1109800000000001</v>
      </c>
      <c r="AC6" s="92">
        <v>-19.18</v>
      </c>
      <c r="AD6" s="1" t="s">
        <v>731</v>
      </c>
      <c r="AE6" s="88">
        <v>0.49019000000000001</v>
      </c>
      <c r="AF6" s="1" t="s">
        <v>731</v>
      </c>
      <c r="AG6" s="62">
        <f t="shared" ref="AG6:AG8" si="2">EXP(AB6)</f>
        <v>0.12111921142573505</v>
      </c>
      <c r="AH6" s="62">
        <v>0.1365807</v>
      </c>
      <c r="AI6" s="62">
        <v>7.1180499999999994E-2</v>
      </c>
      <c r="AJ6" s="62"/>
      <c r="AK6" s="92"/>
      <c r="AL6" s="1"/>
    </row>
    <row r="7" spans="1:38" x14ac:dyDescent="0.25">
      <c r="A7" s="1" t="s">
        <v>1062</v>
      </c>
      <c r="B7" s="88">
        <v>-2.7732000000000001</v>
      </c>
      <c r="C7" s="92">
        <v>-28.79</v>
      </c>
      <c r="D7" s="1" t="s">
        <v>731</v>
      </c>
      <c r="E7" s="88">
        <v>1.15188</v>
      </c>
      <c r="F7" s="92">
        <v>25.84</v>
      </c>
      <c r="G7" s="1" t="s">
        <v>731</v>
      </c>
      <c r="H7" s="27">
        <f t="shared" si="0"/>
        <v>6.246180681449804E-2</v>
      </c>
      <c r="I7" s="62">
        <v>0.12126430000000001</v>
      </c>
      <c r="J7" s="62">
        <v>0.20178979999999999</v>
      </c>
      <c r="K7" s="88"/>
      <c r="L7" s="92"/>
      <c r="M7" s="1"/>
      <c r="N7" s="1"/>
      <c r="O7" s="88">
        <v>-2.5704699999999998</v>
      </c>
      <c r="P7" s="92">
        <v>-40.65</v>
      </c>
      <c r="Q7" s="1" t="s">
        <v>731</v>
      </c>
      <c r="R7" s="88">
        <v>0.88156999999999996</v>
      </c>
      <c r="S7" s="92">
        <v>27.23</v>
      </c>
      <c r="T7" s="1" t="s">
        <v>731</v>
      </c>
      <c r="U7" s="62">
        <f t="shared" si="1"/>
        <v>7.6499582169589062E-2</v>
      </c>
      <c r="V7" s="62">
        <v>0.112828</v>
      </c>
      <c r="W7" s="62">
        <v>0.1223176</v>
      </c>
      <c r="X7" s="88"/>
      <c r="Y7" s="92"/>
      <c r="Z7" s="1"/>
      <c r="AA7" s="1"/>
      <c r="AB7" s="88">
        <v>-2.5441699999999998</v>
      </c>
      <c r="AC7" s="92">
        <v>-46.58</v>
      </c>
      <c r="AD7" s="1" t="s">
        <v>731</v>
      </c>
      <c r="AE7" s="88">
        <v>0.82709999999999995</v>
      </c>
      <c r="AF7" s="1" t="s">
        <v>731</v>
      </c>
      <c r="AG7" s="62">
        <f t="shared" si="2"/>
        <v>7.8538211651387344E-2</v>
      </c>
      <c r="AH7" s="62">
        <v>0.1105681</v>
      </c>
      <c r="AI7" s="62">
        <v>0.1095676</v>
      </c>
      <c r="AJ7" s="62"/>
      <c r="AK7" s="92"/>
      <c r="AL7" s="1"/>
    </row>
    <row r="8" spans="1:38" x14ac:dyDescent="0.25">
      <c r="A8" s="1" t="s">
        <v>968</v>
      </c>
      <c r="B8" s="88">
        <v>-1.3079499999999999</v>
      </c>
      <c r="C8" s="92">
        <v>-33.619999999999997</v>
      </c>
      <c r="D8" s="1" t="s">
        <v>731</v>
      </c>
      <c r="E8" s="88">
        <v>0.78051000000000004</v>
      </c>
      <c r="F8" s="92">
        <v>19.690000000000001</v>
      </c>
      <c r="G8" s="1" t="s">
        <v>731</v>
      </c>
      <c r="H8" s="27">
        <f t="shared" si="0"/>
        <v>0.27037375484728982</v>
      </c>
      <c r="I8" s="62">
        <v>0.36665049999999999</v>
      </c>
      <c r="J8" s="62">
        <v>0.33583220000000003</v>
      </c>
      <c r="K8" s="88"/>
      <c r="L8" s="92"/>
      <c r="M8" s="1"/>
      <c r="N8" s="1"/>
      <c r="O8" s="88">
        <v>-1.3596299999999999</v>
      </c>
      <c r="P8" s="92">
        <v>-38.619999999999997</v>
      </c>
      <c r="Q8" s="1" t="s">
        <v>731</v>
      </c>
      <c r="R8" s="88">
        <v>0.77093999999999996</v>
      </c>
      <c r="S8" s="92">
        <v>21.83</v>
      </c>
      <c r="T8" s="1" t="s">
        <v>731</v>
      </c>
      <c r="U8" s="62">
        <f t="shared" si="1"/>
        <v>0.25675575901162589</v>
      </c>
      <c r="V8" s="62">
        <v>1.1406999999999999E-3</v>
      </c>
      <c r="W8" s="62">
        <v>0.31142690000000001</v>
      </c>
      <c r="X8" s="88"/>
      <c r="Y8" s="92"/>
      <c r="Z8" s="1"/>
      <c r="AA8" s="1"/>
      <c r="AB8" s="88">
        <v>-1.3262</v>
      </c>
      <c r="AC8" s="92">
        <v>-38.57</v>
      </c>
      <c r="AD8" s="1" t="s">
        <v>731</v>
      </c>
      <c r="AE8" s="88">
        <v>0.75973000000000002</v>
      </c>
      <c r="AF8" s="1" t="s">
        <v>731</v>
      </c>
      <c r="AG8" s="62">
        <f t="shared" si="2"/>
        <v>0.2654841868396221</v>
      </c>
      <c r="AH8" s="62">
        <v>0.3543036</v>
      </c>
      <c r="AI8" s="62">
        <v>0.31311939999999999</v>
      </c>
      <c r="AJ8" s="62"/>
      <c r="AK8" s="92"/>
      <c r="AL8" s="1"/>
    </row>
    <row r="9" spans="1:38" x14ac:dyDescent="0.25">
      <c r="A9" s="1" t="s">
        <v>1053</v>
      </c>
      <c r="B9" s="88"/>
      <c r="C9" s="92"/>
      <c r="D9" s="1"/>
      <c r="E9" s="88"/>
      <c r="F9" s="92"/>
      <c r="G9" s="1"/>
      <c r="H9" s="27"/>
      <c r="I9" s="62"/>
      <c r="J9" s="62"/>
      <c r="K9" s="88">
        <v>0.91405000000000003</v>
      </c>
      <c r="L9" s="92">
        <v>19.71</v>
      </c>
      <c r="M9" s="1" t="s">
        <v>731</v>
      </c>
      <c r="N9" s="1"/>
      <c r="O9" s="88"/>
      <c r="P9" s="92"/>
      <c r="Q9" s="1"/>
      <c r="R9" s="88"/>
      <c r="S9" s="92"/>
      <c r="T9" s="1"/>
      <c r="U9" s="62"/>
      <c r="V9" s="62"/>
      <c r="W9" s="62"/>
      <c r="X9" s="88">
        <v>0.98436000000000001</v>
      </c>
      <c r="Y9" s="92">
        <v>22.42</v>
      </c>
      <c r="Z9" s="1" t="s">
        <v>731</v>
      </c>
      <c r="AA9" s="1"/>
      <c r="AB9" s="62"/>
      <c r="AC9" s="92"/>
      <c r="AD9" s="1"/>
      <c r="AE9" s="62"/>
      <c r="AF9" s="1"/>
      <c r="AG9" s="62"/>
      <c r="AH9" s="62"/>
      <c r="AI9" s="62"/>
      <c r="AJ9" s="62">
        <v>0.96489000000000003</v>
      </c>
      <c r="AK9" s="92">
        <v>21.98</v>
      </c>
      <c r="AL9" s="1" t="s">
        <v>731</v>
      </c>
    </row>
    <row r="10" spans="1:38" x14ac:dyDescent="0.25">
      <c r="A10" s="1" t="s">
        <v>1065</v>
      </c>
      <c r="B10" s="88"/>
      <c r="C10" s="92"/>
      <c r="D10" s="1"/>
      <c r="E10" s="88"/>
      <c r="F10" s="92"/>
      <c r="G10" s="1"/>
      <c r="H10" s="27"/>
      <c r="I10" s="62"/>
      <c r="J10" s="62"/>
      <c r="K10" s="88">
        <v>2.4140299999999999</v>
      </c>
      <c r="L10" s="92">
        <v>17.39</v>
      </c>
      <c r="M10" s="1" t="s">
        <v>731</v>
      </c>
      <c r="N10" s="1"/>
      <c r="O10" s="88"/>
      <c r="P10" s="92"/>
      <c r="Q10" s="1"/>
      <c r="R10" s="88"/>
      <c r="S10" s="92"/>
      <c r="T10" s="1"/>
      <c r="U10" s="62"/>
      <c r="V10" s="62"/>
      <c r="W10" s="62"/>
      <c r="X10" s="88">
        <v>2.0605899999999999</v>
      </c>
      <c r="Y10" s="92">
        <v>16.21</v>
      </c>
      <c r="Z10" s="1" t="s">
        <v>731</v>
      </c>
      <c r="AA10" s="1"/>
      <c r="AB10" s="62"/>
      <c r="AC10" s="92"/>
      <c r="AD10" s="1"/>
      <c r="AE10" s="62"/>
      <c r="AF10" s="1"/>
      <c r="AG10" s="62"/>
      <c r="AH10" s="62"/>
      <c r="AI10" s="62"/>
      <c r="AJ10" s="62">
        <v>2.0654699999999999</v>
      </c>
      <c r="AK10" s="92">
        <v>16.29</v>
      </c>
      <c r="AL10" s="1" t="s">
        <v>731</v>
      </c>
    </row>
    <row r="11" spans="1:38" x14ac:dyDescent="0.25">
      <c r="A11" s="1" t="s">
        <v>1066</v>
      </c>
      <c r="B11" s="88">
        <v>5.4670000000000003E-2</v>
      </c>
      <c r="C11" s="92">
        <v>0.54</v>
      </c>
      <c r="D11" s="1" t="s">
        <v>824</v>
      </c>
      <c r="E11" s="88">
        <v>8.7299999999999999E-3</v>
      </c>
      <c r="F11" s="92">
        <v>0.01</v>
      </c>
      <c r="G11" s="1" t="s">
        <v>824</v>
      </c>
      <c r="H11" s="27">
        <f t="shared" si="0"/>
        <v>1.0561920137949603</v>
      </c>
      <c r="I11" s="62">
        <v>1.0562346</v>
      </c>
      <c r="J11" s="62">
        <v>9.2232000000000008E-3</v>
      </c>
      <c r="K11" s="88"/>
      <c r="L11" s="92"/>
      <c r="M11" s="1"/>
      <c r="N11" s="1"/>
      <c r="O11" s="88"/>
      <c r="P11" s="92"/>
      <c r="Q11" s="1"/>
      <c r="R11" s="88"/>
      <c r="S11" s="92"/>
      <c r="T11" s="1"/>
      <c r="U11" s="62"/>
      <c r="V11" s="62"/>
      <c r="W11" s="62"/>
      <c r="X11" s="88">
        <v>0.81666000000000005</v>
      </c>
      <c r="Y11" s="92">
        <v>8.08</v>
      </c>
      <c r="Z11" s="1" t="s">
        <v>731</v>
      </c>
      <c r="AA11" s="1"/>
      <c r="AB11" s="62"/>
      <c r="AC11" s="92"/>
      <c r="AD11" s="1"/>
      <c r="AE11" s="62"/>
      <c r="AF11" s="1"/>
      <c r="AG11" s="62"/>
      <c r="AH11" s="62"/>
      <c r="AI11" s="62"/>
      <c r="AJ11" s="62">
        <v>0.79586000000000001</v>
      </c>
      <c r="AK11" s="92">
        <v>7.89</v>
      </c>
      <c r="AL11" s="1" t="s">
        <v>731</v>
      </c>
    </row>
    <row r="12" spans="1:38" x14ac:dyDescent="0.25">
      <c r="A12" s="1" t="s">
        <v>798</v>
      </c>
      <c r="B12" s="88"/>
      <c r="C12" s="92"/>
      <c r="D12" s="1"/>
      <c r="E12" s="88"/>
      <c r="F12" s="92"/>
      <c r="G12" s="1"/>
      <c r="H12" s="27"/>
      <c r="I12" s="62"/>
      <c r="J12" s="62"/>
      <c r="K12" s="88">
        <v>2.2175500000000001</v>
      </c>
      <c r="L12" s="92">
        <v>2.94</v>
      </c>
      <c r="M12" s="1" t="s">
        <v>731</v>
      </c>
      <c r="N12" s="1"/>
      <c r="O12" s="88"/>
      <c r="P12" s="92"/>
      <c r="Q12" s="1"/>
      <c r="R12" s="88"/>
      <c r="S12" s="92"/>
      <c r="T12" s="1"/>
      <c r="U12" s="62"/>
      <c r="V12" s="62"/>
      <c r="W12" s="62"/>
      <c r="X12" s="88">
        <v>1.94011</v>
      </c>
      <c r="Y12" s="92">
        <v>2.71</v>
      </c>
      <c r="Z12" s="1" t="s">
        <v>731</v>
      </c>
      <c r="AA12" s="1"/>
      <c r="AB12" s="1"/>
      <c r="AC12" s="92"/>
      <c r="AD12" s="1"/>
      <c r="AE12" s="1"/>
      <c r="AF12" s="1"/>
      <c r="AG12" s="62"/>
      <c r="AH12" s="1"/>
      <c r="AI12" s="1"/>
      <c r="AJ12" s="62">
        <v>1.94065</v>
      </c>
      <c r="AK12" s="92">
        <v>2.74</v>
      </c>
      <c r="AL12" s="1" t="s">
        <v>731</v>
      </c>
    </row>
    <row r="13" spans="1:38" x14ac:dyDescent="0.25">
      <c r="A13" s="1" t="s">
        <v>970</v>
      </c>
      <c r="B13" s="88">
        <v>-7.0400799999999997</v>
      </c>
      <c r="C13" s="92">
        <v>-26.33</v>
      </c>
      <c r="D13" s="1" t="s">
        <v>731</v>
      </c>
      <c r="E13" s="88">
        <v>1.36835</v>
      </c>
      <c r="F13" s="92">
        <v>5.42</v>
      </c>
      <c r="G13" s="1" t="s">
        <v>731</v>
      </c>
      <c r="H13" s="27">
        <f t="shared" si="0"/>
        <v>8.7605647493679156E-4</v>
      </c>
      <c r="I13" s="62">
        <v>2.2342E-3</v>
      </c>
      <c r="J13" s="62">
        <v>5.2413E-3</v>
      </c>
      <c r="K13" s="88"/>
      <c r="L13" s="92"/>
      <c r="M13" s="1"/>
      <c r="N13" s="1"/>
      <c r="O13" s="88">
        <v>-6.7832100000000004</v>
      </c>
      <c r="P13" s="92">
        <v>-21.9</v>
      </c>
      <c r="Q13" s="1" t="s">
        <v>731</v>
      </c>
      <c r="R13" s="88">
        <v>0.11916</v>
      </c>
      <c r="S13" s="92">
        <v>0.05</v>
      </c>
      <c r="T13" s="1" t="s">
        <v>824</v>
      </c>
      <c r="U13" s="62">
        <f t="shared" si="1"/>
        <v>1.1326333037823375E-3</v>
      </c>
      <c r="V13" s="62"/>
      <c r="W13" s="62">
        <v>1.3640000000000001E-4</v>
      </c>
      <c r="X13" s="88"/>
      <c r="Y13" s="92"/>
      <c r="Z13" s="1"/>
      <c r="AA13" s="1"/>
      <c r="AB13" s="1"/>
      <c r="AC13" s="92"/>
      <c r="AD13" s="1"/>
      <c r="AE13" s="1"/>
      <c r="AF13" s="1"/>
      <c r="AG13" s="62"/>
      <c r="AH13" s="1"/>
      <c r="AI13" s="1"/>
      <c r="AJ13" s="62">
        <v>1.2999999999999999E-3</v>
      </c>
      <c r="AK13" s="92">
        <v>8.4499999999999993</v>
      </c>
      <c r="AL13" s="1" t="s">
        <v>731</v>
      </c>
    </row>
    <row r="14" spans="1:38" x14ac:dyDescent="0.25">
      <c r="A14" s="1" t="s">
        <v>800</v>
      </c>
      <c r="B14" s="88"/>
      <c r="C14" s="92"/>
      <c r="D14" s="1"/>
      <c r="E14" s="88"/>
      <c r="F14" s="92"/>
      <c r="G14" s="1"/>
      <c r="H14" s="62"/>
      <c r="I14" s="62"/>
      <c r="J14" s="62"/>
      <c r="K14" s="88">
        <v>0.86514000000000002</v>
      </c>
      <c r="L14" s="92">
        <v>9.14</v>
      </c>
      <c r="M14" s="1" t="s">
        <v>731</v>
      </c>
      <c r="N14" s="1"/>
      <c r="O14" s="88"/>
      <c r="P14" s="92"/>
      <c r="Q14" s="1"/>
      <c r="R14" s="88"/>
      <c r="S14" s="92"/>
      <c r="T14" s="1"/>
      <c r="U14" s="62"/>
      <c r="V14" s="62"/>
      <c r="W14" s="62"/>
      <c r="X14" s="88">
        <v>0.84055000000000002</v>
      </c>
      <c r="Y14" s="92">
        <v>9.2100000000000009</v>
      </c>
      <c r="Z14" s="1" t="s">
        <v>731</v>
      </c>
      <c r="AA14" s="1"/>
      <c r="AB14" s="62"/>
      <c r="AC14" s="92"/>
      <c r="AD14" s="1"/>
      <c r="AE14" s="62"/>
      <c r="AF14" s="1"/>
      <c r="AG14" s="62"/>
      <c r="AH14" s="62"/>
      <c r="AI14" s="62"/>
      <c r="AJ14" s="1">
        <v>0.84589000000000003</v>
      </c>
      <c r="AK14" s="92">
        <v>9.27</v>
      </c>
      <c r="AL14" s="1" t="s">
        <v>731</v>
      </c>
    </row>
    <row r="15" spans="1:38" x14ac:dyDescent="0.25">
      <c r="A15" s="1" t="s">
        <v>907</v>
      </c>
      <c r="B15" s="88"/>
      <c r="C15" s="92"/>
      <c r="D15" s="1"/>
      <c r="E15" s="88"/>
      <c r="F15" s="92"/>
      <c r="G15" s="1"/>
      <c r="H15" s="62"/>
      <c r="I15" s="62"/>
      <c r="J15" s="62"/>
      <c r="K15" s="88">
        <v>0.50917999999999997</v>
      </c>
      <c r="L15" s="92">
        <v>5.34</v>
      </c>
      <c r="M15" s="1" t="s">
        <v>731</v>
      </c>
      <c r="N15" s="1"/>
      <c r="O15" s="88"/>
      <c r="P15" s="92"/>
      <c r="Q15" s="1"/>
      <c r="R15" s="88"/>
      <c r="S15" s="92"/>
      <c r="T15" s="1"/>
      <c r="U15" s="62"/>
      <c r="V15" s="62"/>
      <c r="W15" s="62"/>
      <c r="X15" s="88">
        <v>0.63890999999999998</v>
      </c>
      <c r="Y15" s="92">
        <v>6.84</v>
      </c>
      <c r="Z15" s="1" t="s">
        <v>731</v>
      </c>
      <c r="AA15" s="1"/>
      <c r="AB15" s="62"/>
      <c r="AC15" s="92"/>
      <c r="AD15" s="1"/>
      <c r="AE15" s="62"/>
      <c r="AF15" s="1"/>
      <c r="AG15" s="62"/>
      <c r="AH15" s="62"/>
      <c r="AI15" s="62"/>
      <c r="AJ15" s="62">
        <v>0.65346000000000004</v>
      </c>
      <c r="AK15" s="92">
        <v>7</v>
      </c>
      <c r="AL15" s="1" t="s">
        <v>731</v>
      </c>
    </row>
    <row r="16" spans="1:38" x14ac:dyDescent="0.25">
      <c r="A16" s="1" t="s">
        <v>969</v>
      </c>
      <c r="B16" s="88"/>
      <c r="C16" s="92"/>
      <c r="D16" s="1"/>
      <c r="E16" s="88"/>
      <c r="F16" s="92"/>
      <c r="G16" s="1"/>
      <c r="H16" s="62"/>
      <c r="I16" s="62"/>
      <c r="J16" s="62"/>
      <c r="K16" s="88"/>
      <c r="L16" s="92"/>
      <c r="M16" s="1"/>
      <c r="N16" s="1"/>
      <c r="O16" s="88"/>
      <c r="P16" s="92"/>
      <c r="Q16" s="1"/>
      <c r="R16" s="88"/>
      <c r="S16" s="92"/>
      <c r="T16" s="1"/>
      <c r="U16" s="62"/>
      <c r="V16" s="62"/>
      <c r="W16" s="62"/>
      <c r="X16" s="88"/>
      <c r="Y16" s="92"/>
      <c r="Z16" s="1"/>
      <c r="AA16" s="1"/>
      <c r="AB16" s="62"/>
      <c r="AC16" s="92"/>
      <c r="AD16" s="1"/>
      <c r="AE16" s="62"/>
      <c r="AF16" s="1"/>
      <c r="AG16" s="62"/>
      <c r="AH16" s="62"/>
      <c r="AI16" s="62"/>
      <c r="AJ16" s="62"/>
      <c r="AK16" s="92"/>
      <c r="AL16" s="1"/>
    </row>
    <row r="17" spans="1:38" x14ac:dyDescent="0.25">
      <c r="A17" s="1" t="s">
        <v>1027</v>
      </c>
      <c r="B17" s="88"/>
      <c r="C17" s="92"/>
      <c r="D17" s="1"/>
      <c r="E17" s="88"/>
      <c r="F17" s="92"/>
      <c r="G17" s="1"/>
      <c r="H17" s="62"/>
      <c r="I17" s="62"/>
      <c r="J17" s="62"/>
      <c r="K17" s="88"/>
      <c r="L17" s="92"/>
      <c r="M17" s="1"/>
      <c r="N17" s="1"/>
      <c r="O17" s="88"/>
      <c r="P17" s="92"/>
      <c r="Q17" s="1"/>
      <c r="R17" s="88"/>
      <c r="S17" s="92"/>
      <c r="T17" s="1"/>
      <c r="U17" s="62"/>
      <c r="V17" s="62"/>
      <c r="W17" s="62"/>
      <c r="X17" s="88"/>
      <c r="Y17" s="92"/>
      <c r="Z17" s="1"/>
      <c r="AA17" s="1"/>
      <c r="AB17" s="62"/>
      <c r="AC17" s="92"/>
      <c r="AD17" s="1"/>
      <c r="AE17" s="62"/>
      <c r="AF17" s="1"/>
      <c r="AG17" s="62"/>
      <c r="AH17" s="62"/>
      <c r="AI17" s="62"/>
      <c r="AJ17" s="62"/>
      <c r="AK17" s="92"/>
      <c r="AL17" s="1"/>
    </row>
    <row r="18" spans="1:38" x14ac:dyDescent="0.25">
      <c r="A18" s="1" t="s">
        <v>1055</v>
      </c>
      <c r="B18" s="88"/>
      <c r="C18" s="92"/>
      <c r="D18" s="1"/>
      <c r="E18" s="88"/>
      <c r="F18" s="92"/>
      <c r="G18" s="1"/>
      <c r="H18" s="62"/>
      <c r="I18" s="62"/>
      <c r="J18" s="62"/>
      <c r="K18" s="88"/>
      <c r="L18" s="92"/>
      <c r="M18" s="1"/>
      <c r="N18" s="1"/>
      <c r="O18" s="88"/>
      <c r="P18" s="92"/>
      <c r="Q18" s="1"/>
      <c r="R18" s="62"/>
      <c r="S18" s="92"/>
      <c r="T18" s="1"/>
      <c r="U18" s="62"/>
      <c r="V18" s="62"/>
      <c r="W18" s="62"/>
      <c r="X18" s="88"/>
      <c r="Y18" s="92"/>
      <c r="Z18" s="1"/>
      <c r="AA18" s="1"/>
      <c r="AB18" s="62"/>
      <c r="AC18" s="92"/>
      <c r="AD18" s="1"/>
      <c r="AE18" s="62"/>
      <c r="AF18" s="1"/>
      <c r="AG18" s="62"/>
      <c r="AH18" s="62"/>
      <c r="AI18" s="62"/>
      <c r="AJ18" s="62"/>
      <c r="AK18" s="92"/>
      <c r="AL18" s="1"/>
    </row>
    <row r="19" spans="1:38" x14ac:dyDescent="0.25">
      <c r="B19" s="88"/>
      <c r="C19" s="92"/>
      <c r="D19" s="1"/>
      <c r="E19" s="88"/>
      <c r="F19" s="92"/>
      <c r="G19" s="1"/>
      <c r="H19" s="62"/>
      <c r="I19" s="62"/>
      <c r="J19" s="62"/>
      <c r="K19" s="88"/>
      <c r="L19" s="92"/>
      <c r="M19" s="1"/>
      <c r="N19" s="1"/>
      <c r="O19" s="88"/>
      <c r="P19" s="92"/>
      <c r="Q19" s="1"/>
      <c r="R19" s="62"/>
      <c r="S19" s="92"/>
      <c r="T19" s="1"/>
      <c r="U19" s="62"/>
      <c r="V19" s="62"/>
      <c r="W19" s="62"/>
      <c r="X19" s="88"/>
      <c r="Y19" s="92"/>
      <c r="Z19" s="1"/>
      <c r="AA19" s="1"/>
      <c r="AB19" s="62"/>
      <c r="AC19" s="92"/>
      <c r="AD19" s="1"/>
      <c r="AE19" s="62"/>
      <c r="AF19" s="1"/>
      <c r="AG19" s="62"/>
      <c r="AH19" s="62"/>
      <c r="AI19" s="62"/>
      <c r="AJ19" s="62"/>
      <c r="AK19" s="92"/>
      <c r="AL19" s="1"/>
    </row>
    <row r="20" spans="1:38" x14ac:dyDescent="0.25">
      <c r="A20" s="1"/>
      <c r="B20" s="62"/>
      <c r="C20" s="92"/>
      <c r="D20" s="1"/>
      <c r="E20" s="62"/>
      <c r="F20" s="62"/>
      <c r="G20" s="1"/>
      <c r="H20" s="62"/>
      <c r="I20" s="62"/>
      <c r="J20" s="62"/>
      <c r="K20" s="88"/>
      <c r="L20" s="92"/>
      <c r="M20" s="1"/>
      <c r="N20" s="1"/>
      <c r="O20" s="88"/>
      <c r="P20" s="92"/>
      <c r="Q20" s="1"/>
      <c r="R20" s="62"/>
      <c r="S20" s="92"/>
      <c r="T20" s="1"/>
      <c r="U20" s="62"/>
      <c r="V20" s="62"/>
      <c r="W20" s="62"/>
      <c r="X20" s="88"/>
      <c r="Y20" s="92"/>
      <c r="Z20" s="1"/>
      <c r="AA20" s="1"/>
      <c r="AB20" s="62"/>
      <c r="AC20" s="92"/>
      <c r="AD20" s="1"/>
      <c r="AE20" s="62"/>
      <c r="AF20" s="1"/>
      <c r="AG20" s="62"/>
      <c r="AH20" s="62"/>
      <c r="AI20" s="62"/>
      <c r="AJ20" s="62"/>
      <c r="AK20" s="92"/>
      <c r="AL20" s="1"/>
    </row>
    <row r="21" spans="1:38" x14ac:dyDescent="0.25">
      <c r="A21" s="1" t="s">
        <v>802</v>
      </c>
      <c r="B21" s="157">
        <v>9366</v>
      </c>
      <c r="C21" s="157"/>
      <c r="D21" s="157"/>
      <c r="E21" s="157"/>
      <c r="F21" s="157"/>
      <c r="G21" s="157"/>
      <c r="H21" s="157"/>
      <c r="I21" s="157"/>
      <c r="J21" s="157"/>
      <c r="K21" s="157"/>
      <c r="L21" s="157"/>
      <c r="M21" s="157"/>
      <c r="N21" s="85"/>
      <c r="O21" s="157">
        <v>9366</v>
      </c>
      <c r="P21" s="157"/>
      <c r="Q21" s="157"/>
      <c r="R21" s="157"/>
      <c r="S21" s="157"/>
      <c r="T21" s="157"/>
      <c r="U21" s="157"/>
      <c r="V21" s="157"/>
      <c r="W21" s="157"/>
      <c r="X21" s="157"/>
      <c r="Y21" s="157"/>
      <c r="Z21" s="157"/>
      <c r="AA21" s="85"/>
      <c r="AB21" s="157">
        <v>9366</v>
      </c>
      <c r="AC21" s="157"/>
      <c r="AD21" s="157"/>
      <c r="AE21" s="157"/>
      <c r="AF21" s="157"/>
      <c r="AG21" s="157"/>
      <c r="AH21" s="157"/>
      <c r="AI21" s="157"/>
      <c r="AJ21" s="157"/>
      <c r="AK21" s="157"/>
      <c r="AL21" s="157"/>
    </row>
    <row r="22" spans="1:38" ht="15.75" x14ac:dyDescent="0.25">
      <c r="A22" s="62" t="s">
        <v>971</v>
      </c>
      <c r="B22" s="157">
        <v>-21945</v>
      </c>
      <c r="C22" s="157"/>
      <c r="D22" s="157"/>
      <c r="E22" s="157"/>
      <c r="F22" s="157"/>
      <c r="G22" s="157"/>
      <c r="H22" s="157"/>
      <c r="I22" s="157"/>
      <c r="J22" s="157"/>
      <c r="K22" s="157"/>
      <c r="L22" s="157"/>
      <c r="M22" s="157"/>
      <c r="N22" s="85"/>
      <c r="O22" s="157">
        <v>-21945</v>
      </c>
      <c r="P22" s="157"/>
      <c r="Q22" s="157"/>
      <c r="R22" s="157"/>
      <c r="S22" s="157"/>
      <c r="T22" s="157"/>
      <c r="U22" s="157"/>
      <c r="V22" s="157"/>
      <c r="W22" s="157"/>
      <c r="X22" s="157"/>
      <c r="Y22" s="157"/>
      <c r="Z22" s="157"/>
      <c r="AA22" s="85"/>
      <c r="AB22" s="157">
        <v>-21945</v>
      </c>
      <c r="AC22" s="157"/>
      <c r="AD22" s="157"/>
      <c r="AE22" s="157"/>
      <c r="AF22" s="157"/>
      <c r="AG22" s="157"/>
      <c r="AH22" s="157"/>
      <c r="AI22" s="157"/>
      <c r="AJ22" s="157"/>
      <c r="AK22" s="157"/>
      <c r="AL22" s="157"/>
    </row>
    <row r="23" spans="1:38" x14ac:dyDescent="0.25">
      <c r="A23" s="85" t="s">
        <v>804</v>
      </c>
      <c r="B23" s="157">
        <v>-6635.9801100000004</v>
      </c>
      <c r="C23" s="157"/>
      <c r="D23" s="157"/>
      <c r="E23" s="157"/>
      <c r="F23" s="157"/>
      <c r="G23" s="157"/>
      <c r="H23" s="157"/>
      <c r="I23" s="157"/>
      <c r="J23" s="157"/>
      <c r="K23" s="157"/>
      <c r="L23" s="157"/>
      <c r="M23" s="157"/>
      <c r="N23" s="85"/>
      <c r="O23" s="157">
        <v>-6409.8168299999998</v>
      </c>
      <c r="P23" s="157"/>
      <c r="Q23" s="157"/>
      <c r="R23" s="157"/>
      <c r="S23" s="157"/>
      <c r="T23" s="157"/>
      <c r="U23" s="157"/>
      <c r="V23" s="157"/>
      <c r="W23" s="157"/>
      <c r="X23" s="157"/>
      <c r="Y23" s="157"/>
      <c r="Z23" s="157"/>
      <c r="AA23" s="85"/>
      <c r="AB23" s="157">
        <v>-6409.9647100000002</v>
      </c>
      <c r="AC23" s="157"/>
      <c r="AD23" s="157"/>
      <c r="AE23" s="157"/>
      <c r="AF23" s="157"/>
      <c r="AG23" s="157"/>
      <c r="AH23" s="157"/>
      <c r="AI23" s="157"/>
      <c r="AJ23" s="157"/>
      <c r="AK23" s="157"/>
      <c r="AL23" s="157"/>
    </row>
    <row r="24" spans="1:38" ht="15.75" x14ac:dyDescent="0.25">
      <c r="A24" s="62" t="s">
        <v>562</v>
      </c>
      <c r="B24" s="171">
        <v>0.70728970000000002</v>
      </c>
      <c r="C24" s="171"/>
      <c r="D24" s="171"/>
      <c r="E24" s="171"/>
      <c r="F24" s="171"/>
      <c r="G24" s="171"/>
      <c r="H24" s="171"/>
      <c r="I24" s="171"/>
      <c r="J24" s="171"/>
      <c r="K24" s="171"/>
      <c r="L24" s="171"/>
      <c r="M24" s="171"/>
      <c r="N24" s="1"/>
      <c r="O24" s="171">
        <v>0.70713979999999999</v>
      </c>
      <c r="P24" s="171"/>
      <c r="Q24" s="171"/>
      <c r="R24" s="171"/>
      <c r="S24" s="171"/>
      <c r="T24" s="171"/>
      <c r="U24" s="171"/>
      <c r="V24" s="171"/>
      <c r="W24" s="171"/>
      <c r="X24" s="171"/>
      <c r="Y24" s="171"/>
      <c r="Z24" s="171"/>
      <c r="AA24" s="1"/>
      <c r="AB24" s="171">
        <v>0.70717859999999999</v>
      </c>
      <c r="AC24" s="171"/>
      <c r="AD24" s="171"/>
      <c r="AE24" s="171"/>
      <c r="AF24" s="171"/>
      <c r="AG24" s="171"/>
      <c r="AH24" s="171"/>
      <c r="AI24" s="171"/>
      <c r="AJ24" s="171"/>
      <c r="AK24" s="171"/>
      <c r="AL24" s="171"/>
    </row>
    <row r="25" spans="1:38" ht="15" customHeight="1" x14ac:dyDescent="0.25">
      <c r="A25" s="62" t="s">
        <v>728</v>
      </c>
      <c r="B25" s="171">
        <v>12847.1</v>
      </c>
      <c r="C25" s="171"/>
      <c r="D25" s="171"/>
      <c r="E25" s="171"/>
      <c r="F25" s="171"/>
      <c r="G25" s="171"/>
      <c r="H25" s="171"/>
      <c r="I25" s="171"/>
      <c r="J25" s="171"/>
      <c r="K25" s="171"/>
      <c r="L25" s="171"/>
      <c r="M25" s="171"/>
      <c r="N25" s="1"/>
      <c r="O25" s="171">
        <v>12853.6</v>
      </c>
      <c r="P25" s="171"/>
      <c r="Q25" s="171"/>
      <c r="R25" s="171"/>
      <c r="S25" s="171"/>
      <c r="T25" s="171"/>
      <c r="U25" s="171"/>
      <c r="V25" s="171"/>
      <c r="W25" s="171"/>
      <c r="X25" s="171"/>
      <c r="Y25" s="171"/>
      <c r="Z25" s="171"/>
      <c r="AA25" s="1"/>
      <c r="AB25" s="171">
        <v>12851.9</v>
      </c>
      <c r="AC25" s="171"/>
      <c r="AD25" s="171"/>
      <c r="AE25" s="171"/>
      <c r="AF25" s="171"/>
      <c r="AG25" s="171"/>
      <c r="AH25" s="171"/>
      <c r="AI25" s="171"/>
      <c r="AJ25" s="171"/>
      <c r="AK25" s="171"/>
      <c r="AL25" s="171"/>
    </row>
    <row r="26" spans="1:38" x14ac:dyDescent="0.25">
      <c r="A26" s="66" t="s">
        <v>805</v>
      </c>
      <c r="B26" s="185">
        <v>22.538170000000001</v>
      </c>
      <c r="C26" s="185"/>
      <c r="D26" s="185"/>
      <c r="E26" s="185"/>
      <c r="F26" s="185"/>
      <c r="G26" s="185"/>
      <c r="H26" s="185"/>
      <c r="I26" s="185"/>
      <c r="J26" s="185"/>
      <c r="K26" s="185"/>
      <c r="L26" s="185"/>
      <c r="M26" s="185"/>
      <c r="N26" s="98"/>
      <c r="O26" s="185">
        <v>22.70271</v>
      </c>
      <c r="P26" s="185"/>
      <c r="Q26" s="185"/>
      <c r="R26" s="185"/>
      <c r="S26" s="185"/>
      <c r="T26" s="185"/>
      <c r="U26" s="185"/>
      <c r="V26" s="185"/>
      <c r="W26" s="185"/>
      <c r="X26" s="185"/>
      <c r="Y26" s="185"/>
      <c r="Z26" s="185"/>
      <c r="AA26" s="98"/>
      <c r="AB26" s="185">
        <v>22.846769999999999</v>
      </c>
      <c r="AC26" s="185"/>
      <c r="AD26" s="185"/>
      <c r="AE26" s="185"/>
      <c r="AF26" s="185"/>
      <c r="AG26" s="185"/>
      <c r="AH26" s="185"/>
      <c r="AI26" s="185"/>
      <c r="AJ26" s="185"/>
      <c r="AK26" s="185"/>
      <c r="AL26" s="185"/>
    </row>
    <row r="27" spans="1:38" x14ac:dyDescent="0.25">
      <c r="A27" s="168" t="s">
        <v>972</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row>
    <row r="28" spans="1:38" x14ac:dyDescent="0.25">
      <c r="A28" s="169" t="s">
        <v>973</v>
      </c>
      <c r="B28" s="169"/>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row>
    <row r="29" spans="1:38" x14ac:dyDescent="0.25">
      <c r="A29" s="169" t="s">
        <v>974</v>
      </c>
      <c r="B29" s="169"/>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row>
    <row r="30" spans="1:38" x14ac:dyDescent="0.25">
      <c r="A30" s="169" t="s">
        <v>927</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row>
    <row r="32" spans="1:38" x14ac:dyDescent="0.25">
      <c r="A32" s="122" t="s">
        <v>1056</v>
      </c>
    </row>
  </sheetData>
  <mergeCells count="31">
    <mergeCell ref="A27:AL27"/>
    <mergeCell ref="A28:AL28"/>
    <mergeCell ref="A29:AL29"/>
    <mergeCell ref="A30:AL30"/>
    <mergeCell ref="B25:M25"/>
    <mergeCell ref="O25:Z25"/>
    <mergeCell ref="AB25:AL25"/>
    <mergeCell ref="B26:M26"/>
    <mergeCell ref="O26:Z26"/>
    <mergeCell ref="AB26:AL26"/>
    <mergeCell ref="B23:M23"/>
    <mergeCell ref="O23:Z23"/>
    <mergeCell ref="AB23:AL23"/>
    <mergeCell ref="B24:M24"/>
    <mergeCell ref="O24:Z24"/>
    <mergeCell ref="AB24:AL24"/>
    <mergeCell ref="B21:M21"/>
    <mergeCell ref="O21:Z21"/>
    <mergeCell ref="AB21:AL21"/>
    <mergeCell ref="B22:M22"/>
    <mergeCell ref="O22:Z22"/>
    <mergeCell ref="AB22:AL22"/>
    <mergeCell ref="B1:M1"/>
    <mergeCell ref="O1:Z1"/>
    <mergeCell ref="AB1:AL1"/>
    <mergeCell ref="B2:J2"/>
    <mergeCell ref="K2:M2"/>
    <mergeCell ref="O2:W2"/>
    <mergeCell ref="X2:Z2"/>
    <mergeCell ref="AB2:AI2"/>
    <mergeCell ref="AJ2:AL2"/>
  </mergeCells>
  <pageMargins left="0.7" right="0.7" top="0.75" bottom="0.75" header="0.3" footer="0.3"/>
  <pageSetup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M36"/>
  <sheetViews>
    <sheetView topLeftCell="A4" workbookViewId="0">
      <pane xSplit="1" topLeftCell="B1" activePane="topRight" state="frozen"/>
      <selection pane="topRight" activeCell="B1" sqref="B1:M1"/>
    </sheetView>
  </sheetViews>
  <sheetFormatPr defaultRowHeight="15" x14ac:dyDescent="0.25"/>
  <cols>
    <col min="1" max="1" width="19.7109375" bestFit="1" customWidth="1"/>
    <col min="2" max="2" width="8.42578125" bestFit="1" customWidth="1"/>
    <col min="3" max="3" width="6" bestFit="1" customWidth="1"/>
    <col min="4" max="4" width="3.85546875" bestFit="1" customWidth="1"/>
    <col min="5" max="5" width="5.42578125" bestFit="1" customWidth="1"/>
    <col min="6" max="6" width="4.42578125" bestFit="1" customWidth="1"/>
    <col min="7" max="7" width="3" bestFit="1" customWidth="1"/>
    <col min="8" max="8" width="5.7109375" bestFit="1" customWidth="1"/>
    <col min="9" max="9" width="6.28515625" bestFit="1" customWidth="1"/>
    <col min="10" max="11" width="6" bestFit="1" customWidth="1"/>
    <col min="12" max="12" width="4.42578125" bestFit="1" customWidth="1"/>
    <col min="13" max="13" width="3.85546875" customWidth="1"/>
  </cols>
  <sheetData>
    <row r="1" spans="1:13" x14ac:dyDescent="0.25">
      <c r="A1" s="116"/>
      <c r="B1" s="175" t="s">
        <v>1089</v>
      </c>
      <c r="C1" s="175"/>
      <c r="D1" s="175"/>
      <c r="E1" s="175"/>
      <c r="F1" s="175"/>
      <c r="G1" s="175"/>
      <c r="H1" s="175"/>
      <c r="I1" s="175"/>
      <c r="J1" s="175"/>
      <c r="K1" s="175"/>
      <c r="L1" s="175"/>
      <c r="M1" s="175"/>
    </row>
    <row r="2" spans="1:13" ht="42" customHeight="1" x14ac:dyDescent="0.25">
      <c r="A2" s="1"/>
      <c r="B2" s="182" t="s">
        <v>957</v>
      </c>
      <c r="C2" s="182"/>
      <c r="D2" s="182"/>
      <c r="E2" s="182"/>
      <c r="F2" s="182"/>
      <c r="G2" s="182"/>
      <c r="H2" s="182"/>
      <c r="I2" s="182"/>
      <c r="J2" s="182"/>
      <c r="K2" s="183" t="s">
        <v>958</v>
      </c>
      <c r="L2" s="183"/>
      <c r="M2" s="183"/>
    </row>
    <row r="3" spans="1:13" ht="39" x14ac:dyDescent="0.25">
      <c r="A3" s="95" t="s">
        <v>959</v>
      </c>
      <c r="B3" s="96" t="s">
        <v>960</v>
      </c>
      <c r="C3" s="96" t="s">
        <v>820</v>
      </c>
      <c r="D3" s="97" t="s">
        <v>561</v>
      </c>
      <c r="E3" s="96" t="s">
        <v>961</v>
      </c>
      <c r="F3" s="96" t="s">
        <v>820</v>
      </c>
      <c r="G3" s="97" t="s">
        <v>561</v>
      </c>
      <c r="H3" s="96" t="s">
        <v>962</v>
      </c>
      <c r="I3" s="96" t="s">
        <v>963</v>
      </c>
      <c r="J3" s="96" t="s">
        <v>964</v>
      </c>
      <c r="K3" s="96" t="s">
        <v>507</v>
      </c>
      <c r="L3" s="96" t="s">
        <v>820</v>
      </c>
      <c r="M3" s="97" t="s">
        <v>561</v>
      </c>
    </row>
    <row r="4" spans="1:13" x14ac:dyDescent="0.25">
      <c r="A4" s="1" t="s">
        <v>965</v>
      </c>
      <c r="B4" s="88"/>
      <c r="C4" s="92"/>
      <c r="D4" s="1"/>
      <c r="E4" s="88"/>
      <c r="F4" s="92"/>
      <c r="G4" s="1"/>
      <c r="H4" s="27"/>
      <c r="I4" s="62"/>
      <c r="J4" s="62"/>
      <c r="K4" s="88">
        <v>0.73231999999999997</v>
      </c>
      <c r="L4" s="92">
        <v>16.39</v>
      </c>
      <c r="M4" s="1" t="s">
        <v>731</v>
      </c>
    </row>
    <row r="5" spans="1:13" x14ac:dyDescent="0.25">
      <c r="A5" s="1" t="s">
        <v>966</v>
      </c>
      <c r="B5" s="88">
        <v>-2.0990000000000002</v>
      </c>
      <c r="C5" s="92">
        <v>-73.349999999999994</v>
      </c>
      <c r="D5" s="1" t="s">
        <v>731</v>
      </c>
      <c r="E5" s="88">
        <v>6.8999999999999997E-4</v>
      </c>
      <c r="F5" s="92">
        <v>0</v>
      </c>
      <c r="G5" s="1" t="s">
        <v>824</v>
      </c>
      <c r="H5" s="27">
        <f>EXP(B5)</f>
        <v>0.1225789459298635</v>
      </c>
      <c r="I5" s="62">
        <v>0.12257899999999999</v>
      </c>
      <c r="J5" s="62">
        <v>8.4900000000000004E-5</v>
      </c>
      <c r="K5" s="88"/>
      <c r="L5" s="92"/>
      <c r="M5" s="1"/>
    </row>
    <row r="6" spans="1:13" x14ac:dyDescent="0.25">
      <c r="A6" s="1" t="s">
        <v>967</v>
      </c>
      <c r="B6" s="88">
        <v>-2.1351399999999998</v>
      </c>
      <c r="C6" s="92">
        <v>-36.65</v>
      </c>
      <c r="D6" s="1" t="s">
        <v>731</v>
      </c>
      <c r="E6" s="88">
        <v>3.6999999999999999E-4</v>
      </c>
      <c r="F6" s="92">
        <v>0</v>
      </c>
      <c r="G6" s="1" t="s">
        <v>824</v>
      </c>
      <c r="H6" s="27">
        <f t="shared" ref="H6:H17" si="0">EXP(B6)</f>
        <v>0.11822803729272563</v>
      </c>
      <c r="I6" s="62">
        <v>0.11822770000000001</v>
      </c>
      <c r="J6" s="62">
        <v>4.35E-5</v>
      </c>
      <c r="K6" s="88"/>
      <c r="L6" s="92"/>
      <c r="M6" s="1"/>
    </row>
    <row r="7" spans="1:13" x14ac:dyDescent="0.25">
      <c r="A7" s="1" t="s">
        <v>1062</v>
      </c>
      <c r="B7" s="88">
        <v>-2.6485099999999999</v>
      </c>
      <c r="C7" s="92">
        <v>-152.13</v>
      </c>
      <c r="D7" s="1" t="s">
        <v>731</v>
      </c>
      <c r="E7" s="88">
        <v>1.9599999999999999E-3</v>
      </c>
      <c r="F7" s="92">
        <v>0.01</v>
      </c>
      <c r="G7" s="1" t="s">
        <v>824</v>
      </c>
      <c r="H7" s="27">
        <f t="shared" si="0"/>
        <v>7.0756561833234977E-2</v>
      </c>
      <c r="I7" s="62">
        <v>7.0756799999999995E-2</v>
      </c>
      <c r="J7" s="62">
        <v>1.3899999999999999E-4</v>
      </c>
      <c r="K7" s="88"/>
      <c r="L7" s="92"/>
      <c r="M7" s="1"/>
    </row>
    <row r="8" spans="1:13" x14ac:dyDescent="0.25">
      <c r="A8" s="1" t="s">
        <v>968</v>
      </c>
      <c r="B8" s="88">
        <v>-1.4713000000000001</v>
      </c>
      <c r="C8" s="92">
        <v>-67.02</v>
      </c>
      <c r="D8" s="1" t="s">
        <v>731</v>
      </c>
      <c r="E8" s="88">
        <v>2.2599999999999999E-3</v>
      </c>
      <c r="F8" s="92">
        <v>0</v>
      </c>
      <c r="G8" s="1" t="s">
        <v>824</v>
      </c>
      <c r="H8" s="27">
        <f t="shared" si="0"/>
        <v>0.22962677625885239</v>
      </c>
      <c r="I8" s="62">
        <v>0.22962689999999999</v>
      </c>
      <c r="J8" s="62">
        <v>5.197E-4</v>
      </c>
      <c r="K8" s="88"/>
      <c r="L8" s="92"/>
      <c r="M8" s="1"/>
    </row>
    <row r="9" spans="1:13" x14ac:dyDescent="0.25">
      <c r="A9" s="1" t="s">
        <v>1053</v>
      </c>
      <c r="B9" s="88"/>
      <c r="C9" s="92"/>
      <c r="D9" s="1"/>
      <c r="E9" s="88"/>
      <c r="F9" s="92"/>
      <c r="G9" s="1"/>
      <c r="H9" s="27"/>
      <c r="I9" s="62"/>
      <c r="J9" s="62"/>
      <c r="K9" s="88">
        <v>0.49834000000000001</v>
      </c>
      <c r="L9" s="92">
        <v>10.48</v>
      </c>
      <c r="M9" s="1" t="s">
        <v>731</v>
      </c>
    </row>
    <row r="10" spans="1:13" x14ac:dyDescent="0.25">
      <c r="A10" s="1" t="s">
        <v>1065</v>
      </c>
      <c r="B10" s="88"/>
      <c r="C10" s="92"/>
      <c r="D10" s="1"/>
      <c r="E10" s="88"/>
      <c r="F10" s="92"/>
      <c r="G10" s="1"/>
      <c r="H10" s="27"/>
      <c r="I10" s="62"/>
      <c r="J10" s="62"/>
      <c r="K10" s="88">
        <v>1.7027000000000001</v>
      </c>
      <c r="L10" s="92">
        <v>12.88</v>
      </c>
      <c r="M10" s="1" t="s">
        <v>731</v>
      </c>
    </row>
    <row r="11" spans="1:13" x14ac:dyDescent="0.25">
      <c r="A11" s="1" t="s">
        <v>1066</v>
      </c>
      <c r="B11" s="88"/>
      <c r="C11" s="92"/>
      <c r="D11" s="1"/>
      <c r="E11" s="88"/>
      <c r="F11" s="92"/>
      <c r="G11" s="1"/>
      <c r="H11" s="27"/>
      <c r="I11" s="62"/>
      <c r="J11" s="62"/>
      <c r="K11" s="88">
        <v>0.65286</v>
      </c>
      <c r="L11" s="92">
        <v>6.41</v>
      </c>
      <c r="M11" s="1" t="s">
        <v>731</v>
      </c>
    </row>
    <row r="12" spans="1:13" x14ac:dyDescent="0.25">
      <c r="A12" s="1" t="s">
        <v>798</v>
      </c>
      <c r="B12" s="88"/>
      <c r="C12" s="92"/>
      <c r="D12" s="1"/>
      <c r="E12" s="88"/>
      <c r="F12" s="92"/>
      <c r="G12" s="1"/>
      <c r="H12" s="27"/>
      <c r="I12" s="62"/>
      <c r="J12" s="62"/>
      <c r="K12" s="88">
        <v>1.8381400000000001</v>
      </c>
      <c r="L12" s="92">
        <v>3.49</v>
      </c>
      <c r="M12" s="1" t="s">
        <v>731</v>
      </c>
    </row>
    <row r="13" spans="1:13" x14ac:dyDescent="0.25">
      <c r="A13" s="1" t="s">
        <v>970</v>
      </c>
      <c r="B13" s="88"/>
      <c r="C13" s="92"/>
      <c r="D13" s="1"/>
      <c r="E13" s="88"/>
      <c r="F13" s="92"/>
      <c r="G13" s="1"/>
      <c r="H13" s="27"/>
      <c r="I13" s="62"/>
      <c r="J13" s="62"/>
      <c r="K13" s="88">
        <v>1.3799999999999999E-3</v>
      </c>
      <c r="L13" s="92">
        <v>8.33</v>
      </c>
      <c r="M13" s="1" t="s">
        <v>731</v>
      </c>
    </row>
    <row r="14" spans="1:13" x14ac:dyDescent="0.25">
      <c r="A14" s="1" t="s">
        <v>800</v>
      </c>
      <c r="B14" s="88"/>
      <c r="C14" s="92"/>
      <c r="D14" s="1"/>
      <c r="E14" s="88"/>
      <c r="F14" s="92"/>
      <c r="G14" s="1"/>
      <c r="H14" s="27"/>
      <c r="I14" s="62"/>
      <c r="J14" s="62"/>
      <c r="K14" s="88">
        <v>0.53376999999999997</v>
      </c>
      <c r="L14" s="92">
        <v>6.42</v>
      </c>
      <c r="M14" s="1" t="s">
        <v>731</v>
      </c>
    </row>
    <row r="15" spans="1:13" x14ac:dyDescent="0.25">
      <c r="A15" s="1" t="s">
        <v>907</v>
      </c>
      <c r="B15" s="88"/>
      <c r="C15" s="92"/>
      <c r="D15" s="1"/>
      <c r="E15" s="88"/>
      <c r="F15" s="92"/>
      <c r="G15" s="1"/>
      <c r="H15" s="27"/>
      <c r="I15" s="62"/>
      <c r="J15" s="62"/>
      <c r="K15" s="88">
        <v>0.47309000000000001</v>
      </c>
      <c r="L15" s="92">
        <v>4.97</v>
      </c>
      <c r="M15" s="1" t="s">
        <v>731</v>
      </c>
    </row>
    <row r="16" spans="1:13" x14ac:dyDescent="0.25">
      <c r="A16" s="1" t="s">
        <v>969</v>
      </c>
      <c r="B16" s="88">
        <v>-2.5287000000000002</v>
      </c>
      <c r="C16" s="92">
        <v>-81.150000000000006</v>
      </c>
      <c r="D16" s="1" t="s">
        <v>731</v>
      </c>
      <c r="E16" s="88">
        <v>2.5799999999999998E-3</v>
      </c>
      <c r="F16" s="92">
        <v>0</v>
      </c>
      <c r="G16" s="1" t="s">
        <v>824</v>
      </c>
      <c r="H16" s="27">
        <f t="shared" si="0"/>
        <v>7.9762644353319784E-2</v>
      </c>
      <c r="I16" s="62">
        <v>7.9762700000000006E-2</v>
      </c>
      <c r="J16" s="62">
        <v>2.0570000000000001E-4</v>
      </c>
      <c r="K16" s="88"/>
      <c r="L16" s="92"/>
      <c r="M16" s="1"/>
    </row>
    <row r="17" spans="1:13" x14ac:dyDescent="0.25">
      <c r="A17" s="1" t="s">
        <v>1064</v>
      </c>
      <c r="B17" s="88">
        <v>-1.93821</v>
      </c>
      <c r="C17" s="92">
        <v>-93.76</v>
      </c>
      <c r="D17" s="1" t="s">
        <v>731</v>
      </c>
      <c r="E17" s="88">
        <v>1.6299999999999999E-3</v>
      </c>
      <c r="F17" s="92">
        <v>0</v>
      </c>
      <c r="G17" s="1" t="s">
        <v>824</v>
      </c>
      <c r="H17" s="27">
        <f t="shared" si="0"/>
        <v>0.14396141020614439</v>
      </c>
      <c r="I17" s="62">
        <v>0.1439609</v>
      </c>
      <c r="J17" s="62">
        <v>2.342E-4</v>
      </c>
      <c r="K17" s="88"/>
      <c r="L17" s="92"/>
      <c r="M17" s="1"/>
    </row>
    <row r="18" spans="1:13" x14ac:dyDescent="0.25">
      <c r="A18" s="62" t="s">
        <v>1068</v>
      </c>
      <c r="B18" s="88"/>
      <c r="C18" s="92"/>
      <c r="D18" s="1"/>
      <c r="E18" s="88"/>
      <c r="F18" s="92"/>
      <c r="G18" s="1"/>
      <c r="H18" s="62"/>
      <c r="I18" s="62"/>
      <c r="J18" s="62"/>
      <c r="K18" s="88">
        <v>-3.9199999999999999E-3</v>
      </c>
      <c r="L18" s="92">
        <v>-8.77</v>
      </c>
      <c r="M18" s="1" t="s">
        <v>731</v>
      </c>
    </row>
    <row r="19" spans="1:13" x14ac:dyDescent="0.25">
      <c r="A19" s="62" t="s">
        <v>1069</v>
      </c>
      <c r="B19" s="88"/>
      <c r="C19" s="92"/>
      <c r="D19" s="1"/>
      <c r="E19" s="88"/>
      <c r="F19" s="92"/>
      <c r="G19" s="1"/>
      <c r="H19" s="62"/>
      <c r="I19" s="62"/>
      <c r="J19" s="62"/>
      <c r="K19" s="88">
        <v>-6.94E-3</v>
      </c>
      <c r="L19" s="92">
        <v>-8.4499999999999993</v>
      </c>
      <c r="M19" s="1" t="s">
        <v>731</v>
      </c>
    </row>
    <row r="20" spans="1:13" x14ac:dyDescent="0.25">
      <c r="A20" s="62" t="s">
        <v>1070</v>
      </c>
      <c r="B20" s="88"/>
      <c r="C20" s="92"/>
      <c r="D20" s="1"/>
      <c r="E20" s="88"/>
      <c r="F20" s="92"/>
      <c r="G20" s="1"/>
      <c r="H20" s="62"/>
      <c r="I20" s="62"/>
      <c r="J20" s="62"/>
      <c r="K20" s="88">
        <v>-1.042E-2</v>
      </c>
      <c r="L20" s="92">
        <v>-8.61</v>
      </c>
      <c r="M20" s="1" t="s">
        <v>731</v>
      </c>
    </row>
    <row r="21" spans="1:13" x14ac:dyDescent="0.25">
      <c r="A21" s="62" t="s">
        <v>1071</v>
      </c>
      <c r="B21" s="88"/>
      <c r="C21" s="92"/>
      <c r="D21" s="1"/>
      <c r="E21" s="88"/>
      <c r="F21" s="92"/>
      <c r="G21" s="1"/>
      <c r="H21" s="62"/>
      <c r="I21" s="62"/>
      <c r="J21" s="62"/>
      <c r="K21" s="88">
        <v>-1.316E-2</v>
      </c>
      <c r="L21" s="92">
        <v>-6.66</v>
      </c>
      <c r="M21" s="1" t="s">
        <v>731</v>
      </c>
    </row>
    <row r="22" spans="1:13" x14ac:dyDescent="0.25">
      <c r="A22" s="62" t="s">
        <v>1072</v>
      </c>
      <c r="B22" s="88"/>
      <c r="C22" s="92"/>
      <c r="D22" s="1"/>
      <c r="E22" s="88"/>
      <c r="F22" s="92"/>
      <c r="G22" s="1"/>
      <c r="H22" s="62"/>
      <c r="I22" s="62"/>
      <c r="J22" s="62"/>
      <c r="K22" s="88">
        <v>-1.7160000000000002E-2</v>
      </c>
      <c r="L22" s="92">
        <v>-7.91</v>
      </c>
      <c r="M22" s="1" t="s">
        <v>731</v>
      </c>
    </row>
    <row r="23" spans="1:13" x14ac:dyDescent="0.25">
      <c r="A23" s="62" t="s">
        <v>1028</v>
      </c>
      <c r="B23" s="88"/>
      <c r="C23" s="92"/>
      <c r="D23" s="1"/>
      <c r="E23" s="88"/>
      <c r="F23" s="92"/>
      <c r="G23" s="1"/>
      <c r="H23" s="62"/>
      <c r="I23" s="62"/>
      <c r="J23" s="62"/>
      <c r="K23" s="88">
        <v>-0.15967000000000001</v>
      </c>
      <c r="L23" s="92">
        <v>-4.34</v>
      </c>
      <c r="M23" s="1" t="s">
        <v>731</v>
      </c>
    </row>
    <row r="24" spans="1:13" x14ac:dyDescent="0.25">
      <c r="A24" s="1"/>
      <c r="B24" s="62"/>
      <c r="C24" s="92"/>
      <c r="D24" s="1"/>
      <c r="E24" s="62"/>
      <c r="F24" s="62"/>
      <c r="G24" s="1"/>
      <c r="H24" s="62"/>
      <c r="I24" s="62"/>
      <c r="J24" s="62"/>
      <c r="K24" s="88"/>
      <c r="L24" s="92"/>
      <c r="M24" s="1"/>
    </row>
    <row r="25" spans="1:13" x14ac:dyDescent="0.25">
      <c r="A25" s="1" t="s">
        <v>802</v>
      </c>
      <c r="B25" s="157">
        <v>9366</v>
      </c>
      <c r="C25" s="157"/>
      <c r="D25" s="157"/>
      <c r="E25" s="157"/>
      <c r="F25" s="157"/>
      <c r="G25" s="157"/>
      <c r="H25" s="157"/>
      <c r="I25" s="157"/>
      <c r="J25" s="157"/>
      <c r="K25" s="157"/>
      <c r="L25" s="157"/>
      <c r="M25" s="157"/>
    </row>
    <row r="26" spans="1:13" ht="15.75" x14ac:dyDescent="0.25">
      <c r="A26" s="62" t="s">
        <v>971</v>
      </c>
      <c r="B26" s="157">
        <v>-21945</v>
      </c>
      <c r="C26" s="157"/>
      <c r="D26" s="157"/>
      <c r="E26" s="157"/>
      <c r="F26" s="157"/>
      <c r="G26" s="157"/>
      <c r="H26" s="157"/>
      <c r="I26" s="157"/>
      <c r="J26" s="157"/>
      <c r="K26" s="157"/>
      <c r="L26" s="157"/>
      <c r="M26" s="157"/>
    </row>
    <row r="27" spans="1:13" x14ac:dyDescent="0.25">
      <c r="A27" s="85" t="s">
        <v>804</v>
      </c>
      <c r="B27" s="157">
        <v>-5122.2160000000003</v>
      </c>
      <c r="C27" s="157"/>
      <c r="D27" s="157"/>
      <c r="E27" s="157"/>
      <c r="F27" s="157"/>
      <c r="G27" s="157"/>
      <c r="H27" s="157"/>
      <c r="I27" s="157"/>
      <c r="J27" s="157"/>
      <c r="K27" s="157"/>
      <c r="L27" s="157"/>
      <c r="M27" s="157"/>
    </row>
    <row r="28" spans="1:13" ht="15.75" x14ac:dyDescent="0.25">
      <c r="A28" s="62" t="s">
        <v>562</v>
      </c>
      <c r="B28" s="171">
        <v>0.76540370000000002</v>
      </c>
      <c r="C28" s="171"/>
      <c r="D28" s="171"/>
      <c r="E28" s="171"/>
      <c r="F28" s="171"/>
      <c r="G28" s="171"/>
      <c r="H28" s="171"/>
      <c r="I28" s="171"/>
      <c r="J28" s="171"/>
      <c r="K28" s="171"/>
      <c r="L28" s="171"/>
      <c r="M28" s="171"/>
    </row>
    <row r="29" spans="1:13" ht="15.75" customHeight="1" x14ac:dyDescent="0.25">
      <c r="A29" s="62" t="s">
        <v>728</v>
      </c>
      <c r="B29" s="171">
        <v>10296.4</v>
      </c>
      <c r="C29" s="171"/>
      <c r="D29" s="171"/>
      <c r="E29" s="171"/>
      <c r="F29" s="171"/>
      <c r="G29" s="171"/>
      <c r="H29" s="171"/>
      <c r="I29" s="171"/>
      <c r="J29" s="171"/>
      <c r="K29" s="171"/>
      <c r="L29" s="171"/>
      <c r="M29" s="171"/>
    </row>
    <row r="30" spans="1:13" ht="15" customHeight="1" x14ac:dyDescent="0.25">
      <c r="A30" s="66" t="s">
        <v>805</v>
      </c>
      <c r="B30" s="171">
        <v>14.43</v>
      </c>
      <c r="C30" s="171"/>
      <c r="D30" s="171"/>
      <c r="E30" s="171"/>
      <c r="F30" s="171"/>
      <c r="G30" s="171"/>
      <c r="H30" s="171"/>
      <c r="I30" s="171"/>
      <c r="J30" s="171"/>
      <c r="K30" s="171"/>
      <c r="L30" s="171"/>
      <c r="M30" s="171"/>
    </row>
    <row r="31" spans="1:13" x14ac:dyDescent="0.25">
      <c r="A31" s="168" t="s">
        <v>972</v>
      </c>
      <c r="B31" s="168"/>
      <c r="C31" s="168"/>
      <c r="D31" s="168"/>
      <c r="E31" s="168"/>
      <c r="F31" s="168"/>
      <c r="G31" s="168"/>
      <c r="H31" s="168"/>
      <c r="I31" s="168"/>
      <c r="J31" s="168"/>
      <c r="K31" s="168"/>
      <c r="L31" s="168"/>
      <c r="M31" s="168"/>
    </row>
    <row r="32" spans="1:13" x14ac:dyDescent="0.25">
      <c r="A32" s="169" t="s">
        <v>973</v>
      </c>
      <c r="B32" s="169"/>
      <c r="C32" s="169"/>
      <c r="D32" s="169"/>
      <c r="E32" s="169"/>
      <c r="F32" s="169"/>
      <c r="G32" s="169"/>
      <c r="H32" s="169"/>
      <c r="I32" s="169"/>
      <c r="J32" s="169"/>
      <c r="K32" s="169"/>
      <c r="L32" s="169"/>
      <c r="M32" s="169"/>
    </row>
    <row r="33" spans="1:13" x14ac:dyDescent="0.25">
      <c r="A33" s="169" t="s">
        <v>974</v>
      </c>
      <c r="B33" s="169"/>
      <c r="C33" s="169"/>
      <c r="D33" s="169"/>
      <c r="E33" s="169"/>
      <c r="F33" s="169"/>
      <c r="G33" s="169"/>
      <c r="H33" s="169"/>
      <c r="I33" s="169"/>
      <c r="J33" s="169"/>
      <c r="K33" s="169"/>
      <c r="L33" s="169"/>
      <c r="M33" s="169"/>
    </row>
    <row r="34" spans="1:13" x14ac:dyDescent="0.25">
      <c r="A34" s="169" t="s">
        <v>927</v>
      </c>
      <c r="B34" s="169"/>
      <c r="C34" s="169"/>
      <c r="D34" s="169"/>
      <c r="E34" s="169"/>
      <c r="F34" s="169"/>
      <c r="G34" s="169"/>
      <c r="H34" s="169"/>
      <c r="I34" s="169"/>
      <c r="J34" s="169"/>
      <c r="K34" s="169"/>
      <c r="L34" s="169"/>
      <c r="M34" s="169"/>
    </row>
    <row r="36" spans="1:13" x14ac:dyDescent="0.25">
      <c r="A36" s="122" t="s">
        <v>1056</v>
      </c>
    </row>
  </sheetData>
  <mergeCells count="13">
    <mergeCell ref="B27:M27"/>
    <mergeCell ref="B28:M28"/>
    <mergeCell ref="B25:M25"/>
    <mergeCell ref="B26:M26"/>
    <mergeCell ref="B1:M1"/>
    <mergeCell ref="B2:J2"/>
    <mergeCell ref="K2:M2"/>
    <mergeCell ref="B29:M29"/>
    <mergeCell ref="A31:M31"/>
    <mergeCell ref="A32:M32"/>
    <mergeCell ref="A33:M33"/>
    <mergeCell ref="A34:M34"/>
    <mergeCell ref="B30:M30"/>
  </mergeCells>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G8"/>
  <sheetViews>
    <sheetView workbookViewId="0">
      <selection sqref="A1:G3"/>
    </sheetView>
  </sheetViews>
  <sheetFormatPr defaultRowHeight="15" x14ac:dyDescent="0.25"/>
  <cols>
    <col min="2" max="3" width="12.28515625" customWidth="1"/>
  </cols>
  <sheetData>
    <row r="1" spans="1:7" s="25" customFormat="1" ht="43.9" customHeight="1" x14ac:dyDescent="0.25">
      <c r="A1" s="24" t="s">
        <v>275</v>
      </c>
      <c r="B1" s="24" t="s">
        <v>1003</v>
      </c>
      <c r="C1" s="24" t="s">
        <v>1004</v>
      </c>
      <c r="D1" s="24" t="s">
        <v>1005</v>
      </c>
      <c r="E1" s="24" t="s">
        <v>1006</v>
      </c>
      <c r="F1" s="24" t="s">
        <v>1007</v>
      </c>
      <c r="G1" s="24" t="s">
        <v>1008</v>
      </c>
    </row>
    <row r="2" spans="1:7" x14ac:dyDescent="0.25">
      <c r="A2" t="s">
        <v>1009</v>
      </c>
      <c r="B2">
        <v>3839</v>
      </c>
      <c r="C2">
        <v>2312</v>
      </c>
      <c r="D2">
        <v>-40</v>
      </c>
      <c r="E2">
        <v>92986</v>
      </c>
      <c r="F2">
        <v>55792</v>
      </c>
      <c r="G2">
        <v>-37194</v>
      </c>
    </row>
    <row r="3" spans="1:7" x14ac:dyDescent="0.25">
      <c r="A3" s="16" t="s">
        <v>1010</v>
      </c>
      <c r="B3" s="16">
        <v>1620</v>
      </c>
      <c r="C3" s="16">
        <v>1381</v>
      </c>
      <c r="D3" s="16">
        <v>-15</v>
      </c>
      <c r="E3" s="16">
        <v>68444</v>
      </c>
      <c r="F3" s="16">
        <v>58177</v>
      </c>
      <c r="G3" s="16">
        <v>-10267</v>
      </c>
    </row>
    <row r="8" spans="1:7" x14ac:dyDescent="0.25">
      <c r="G8" s="100"/>
    </row>
  </sheetData>
  <pageMargins left="0.7" right="0.7" top="0.75" bottom="0.75" header="0.3" footer="0.3"/>
  <pageSetup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L23"/>
  <sheetViews>
    <sheetView workbookViewId="0">
      <selection activeCell="S20" sqref="S20"/>
    </sheetView>
  </sheetViews>
  <sheetFormatPr defaultRowHeight="15" x14ac:dyDescent="0.25"/>
  <cols>
    <col min="1" max="1" width="21.42578125" bestFit="1" customWidth="1"/>
    <col min="3" max="3" width="8" bestFit="1" customWidth="1"/>
    <col min="4" max="4" width="9.140625" bestFit="1" customWidth="1"/>
    <col min="5" max="5" width="9.28515625" bestFit="1" customWidth="1"/>
    <col min="6" max="6" width="7.28515625" bestFit="1" customWidth="1"/>
    <col min="7" max="7" width="3.28515625" customWidth="1"/>
    <col min="8" max="8" width="8.5703125" bestFit="1" customWidth="1"/>
    <col min="9" max="9" width="7.85546875" bestFit="1" customWidth="1"/>
    <col min="10" max="10" width="9.28515625" bestFit="1" customWidth="1"/>
    <col min="11" max="11" width="9.42578125" bestFit="1" customWidth="1"/>
    <col min="12" max="12" width="7.42578125" bestFit="1" customWidth="1"/>
  </cols>
  <sheetData>
    <row r="1" spans="1:12" x14ac:dyDescent="0.25">
      <c r="A1" s="116"/>
      <c r="B1" s="180" t="s">
        <v>1032</v>
      </c>
      <c r="C1" s="180"/>
      <c r="D1" s="180"/>
      <c r="E1" s="180"/>
      <c r="F1" s="180"/>
      <c r="G1" s="116"/>
      <c r="H1" s="180" t="s">
        <v>1033</v>
      </c>
      <c r="I1" s="180"/>
      <c r="J1" s="180"/>
      <c r="K1" s="180"/>
      <c r="L1" s="180"/>
    </row>
    <row r="2" spans="1:12" ht="39" x14ac:dyDescent="0.25">
      <c r="A2" s="98" t="s">
        <v>560</v>
      </c>
      <c r="B2" s="98" t="s">
        <v>1016</v>
      </c>
      <c r="C2" s="98" t="s">
        <v>1017</v>
      </c>
      <c r="D2" s="98" t="s">
        <v>1018</v>
      </c>
      <c r="E2" s="98" t="s">
        <v>1019</v>
      </c>
      <c r="F2" s="117" t="s">
        <v>1020</v>
      </c>
      <c r="G2" s="98"/>
      <c r="H2" s="98" t="s">
        <v>1016</v>
      </c>
      <c r="I2" s="98" t="s">
        <v>1017</v>
      </c>
      <c r="J2" s="98" t="s">
        <v>1018</v>
      </c>
      <c r="K2" s="98" t="s">
        <v>1019</v>
      </c>
      <c r="L2" s="117" t="s">
        <v>1020</v>
      </c>
    </row>
    <row r="3" spans="1:12" x14ac:dyDescent="0.25">
      <c r="A3" s="1" t="s">
        <v>1078</v>
      </c>
      <c r="B3" s="88">
        <v>9.5729999999999996E-2</v>
      </c>
      <c r="C3" s="1"/>
      <c r="D3" s="1">
        <v>0</v>
      </c>
      <c r="E3" s="1">
        <v>1</v>
      </c>
      <c r="F3" s="121">
        <v>97838</v>
      </c>
      <c r="G3" s="1"/>
      <c r="H3" s="88">
        <v>0.63755700000000004</v>
      </c>
      <c r="I3" s="1"/>
      <c r="J3" s="1">
        <v>0</v>
      </c>
      <c r="K3" s="1">
        <v>1</v>
      </c>
      <c r="L3" s="121">
        <v>9367</v>
      </c>
    </row>
    <row r="4" spans="1:12" x14ac:dyDescent="0.25">
      <c r="A4" s="1" t="s">
        <v>1021</v>
      </c>
      <c r="B4" s="88">
        <v>11.238099999999999</v>
      </c>
      <c r="C4" s="62">
        <v>13.9956</v>
      </c>
      <c r="D4" s="62">
        <v>9.1599999999999997E-3</v>
      </c>
      <c r="E4" s="62">
        <v>212.833</v>
      </c>
      <c r="F4" s="1">
        <v>97838</v>
      </c>
      <c r="G4" s="1"/>
      <c r="H4" s="88">
        <v>3.63402</v>
      </c>
      <c r="I4" s="62">
        <v>7.3634300000000001</v>
      </c>
      <c r="J4" s="62">
        <v>1.5354E-2</v>
      </c>
      <c r="K4" s="62">
        <v>200.54599999999999</v>
      </c>
      <c r="L4" s="1">
        <v>9367</v>
      </c>
    </row>
    <row r="5" spans="1:12" x14ac:dyDescent="0.25">
      <c r="A5" s="1" t="s">
        <v>1022</v>
      </c>
      <c r="B5" s="88">
        <v>0.10012500000000001</v>
      </c>
      <c r="C5" s="1"/>
      <c r="D5" s="1">
        <v>0</v>
      </c>
      <c r="E5" s="1">
        <v>1</v>
      </c>
      <c r="F5" s="1">
        <v>97838</v>
      </c>
      <c r="G5" s="1"/>
      <c r="H5" s="88">
        <v>0.38518200000000002</v>
      </c>
      <c r="I5" s="62"/>
      <c r="J5" s="1">
        <v>0</v>
      </c>
      <c r="K5" s="1">
        <v>1</v>
      </c>
      <c r="L5" s="1">
        <v>9367</v>
      </c>
    </row>
    <row r="6" spans="1:12" x14ac:dyDescent="0.25">
      <c r="A6" s="1" t="s">
        <v>1023</v>
      </c>
      <c r="B6" s="88">
        <v>0.40521099999999999</v>
      </c>
      <c r="C6" s="1"/>
      <c r="D6" s="1">
        <v>0</v>
      </c>
      <c r="E6" s="1">
        <v>1</v>
      </c>
      <c r="F6" s="1">
        <v>97838</v>
      </c>
      <c r="G6" s="1"/>
      <c r="H6" s="88">
        <v>0.48564099999999999</v>
      </c>
      <c r="I6" s="62"/>
      <c r="J6" s="1">
        <v>0</v>
      </c>
      <c r="K6" s="1">
        <v>1</v>
      </c>
      <c r="L6" s="1">
        <v>9367</v>
      </c>
    </row>
    <row r="7" spans="1:12" x14ac:dyDescent="0.25">
      <c r="A7" s="1" t="s">
        <v>884</v>
      </c>
      <c r="B7" s="88">
        <v>0.49466500000000002</v>
      </c>
      <c r="C7" s="1"/>
      <c r="D7" s="1">
        <v>0</v>
      </c>
      <c r="E7" s="1">
        <v>1</v>
      </c>
      <c r="F7" s="1">
        <v>97838</v>
      </c>
      <c r="G7" s="1"/>
      <c r="H7" s="88">
        <v>0.12917699999999999</v>
      </c>
      <c r="I7" s="62"/>
      <c r="J7" s="1">
        <v>0</v>
      </c>
      <c r="K7" s="1">
        <v>1</v>
      </c>
      <c r="L7" s="1">
        <v>9367</v>
      </c>
    </row>
    <row r="8" spans="1:12" x14ac:dyDescent="0.25">
      <c r="A8" s="1" t="s">
        <v>1024</v>
      </c>
      <c r="B8" s="88">
        <v>195.52099999999999</v>
      </c>
      <c r="C8" s="1">
        <v>272.28800000000001</v>
      </c>
      <c r="D8" s="1">
        <v>2</v>
      </c>
      <c r="E8" s="1">
        <v>1263</v>
      </c>
      <c r="F8" s="1">
        <v>97838</v>
      </c>
      <c r="G8" s="1"/>
      <c r="H8" s="88">
        <v>422.10500000000002</v>
      </c>
      <c r="I8" s="62">
        <v>391.71600000000001</v>
      </c>
      <c r="J8" s="1">
        <v>6</v>
      </c>
      <c r="K8" s="1">
        <v>1263</v>
      </c>
      <c r="L8" s="1">
        <v>9367</v>
      </c>
    </row>
    <row r="9" spans="1:12" x14ac:dyDescent="0.25">
      <c r="A9" s="1" t="s">
        <v>1025</v>
      </c>
      <c r="B9" s="88">
        <v>0.96095600000000003</v>
      </c>
      <c r="C9" s="1"/>
      <c r="D9" s="1">
        <v>0</v>
      </c>
      <c r="E9" s="1">
        <v>1</v>
      </c>
      <c r="F9" s="1">
        <v>97838</v>
      </c>
      <c r="G9" s="1"/>
      <c r="H9" s="88">
        <v>0.997865</v>
      </c>
      <c r="I9" s="62"/>
      <c r="J9" s="1">
        <v>0</v>
      </c>
      <c r="K9" s="1">
        <v>1</v>
      </c>
      <c r="L9" s="1">
        <v>9367</v>
      </c>
    </row>
    <row r="10" spans="1:12" x14ac:dyDescent="0.25">
      <c r="A10" s="1" t="s">
        <v>906</v>
      </c>
      <c r="B10" s="88">
        <v>0.59026100000000004</v>
      </c>
      <c r="C10" s="1"/>
      <c r="D10" s="1">
        <v>0</v>
      </c>
      <c r="E10" s="1">
        <v>1</v>
      </c>
      <c r="F10" s="1">
        <v>97838</v>
      </c>
      <c r="G10" s="1"/>
      <c r="H10" s="88">
        <v>0.846055</v>
      </c>
      <c r="I10" s="62"/>
      <c r="J10" s="1">
        <v>0</v>
      </c>
      <c r="K10" s="1">
        <v>1</v>
      </c>
      <c r="L10" s="1">
        <v>9367</v>
      </c>
    </row>
    <row r="11" spans="1:12" x14ac:dyDescent="0.25">
      <c r="A11" s="1" t="s">
        <v>907</v>
      </c>
      <c r="B11" s="88">
        <v>0.36138300000000001</v>
      </c>
      <c r="C11" s="1"/>
      <c r="D11" s="1">
        <v>0</v>
      </c>
      <c r="E11" s="1">
        <v>1</v>
      </c>
      <c r="F11" s="1">
        <v>97838</v>
      </c>
      <c r="G11" s="1"/>
      <c r="H11" s="88">
        <v>0.79257</v>
      </c>
      <c r="I11" s="62"/>
      <c r="J11" s="1">
        <v>0</v>
      </c>
      <c r="K11" s="1">
        <v>1</v>
      </c>
      <c r="L11" s="1">
        <v>9367</v>
      </c>
    </row>
    <row r="12" spans="1:12" x14ac:dyDescent="0.25">
      <c r="A12" s="1" t="s">
        <v>908</v>
      </c>
      <c r="B12" s="88">
        <v>0.97389599999999998</v>
      </c>
      <c r="C12" s="1"/>
      <c r="D12" s="1">
        <v>0</v>
      </c>
      <c r="E12" s="1">
        <v>1</v>
      </c>
      <c r="F12" s="1">
        <v>97838</v>
      </c>
      <c r="G12" s="1"/>
      <c r="H12" s="88">
        <v>0.95057100000000005</v>
      </c>
      <c r="I12" s="62"/>
      <c r="J12" s="1">
        <v>0</v>
      </c>
      <c r="K12" s="1">
        <v>1</v>
      </c>
      <c r="L12" s="1">
        <v>9367</v>
      </c>
    </row>
    <row r="13" spans="1:12" x14ac:dyDescent="0.25">
      <c r="A13" s="1" t="s">
        <v>909</v>
      </c>
      <c r="B13" s="88">
        <v>0.99327500000000002</v>
      </c>
      <c r="C13" s="118"/>
      <c r="D13" s="1">
        <v>0</v>
      </c>
      <c r="E13" s="1">
        <v>1</v>
      </c>
      <c r="F13" s="1">
        <v>97838</v>
      </c>
      <c r="G13" s="1"/>
      <c r="H13" s="88">
        <v>0.99658400000000003</v>
      </c>
      <c r="I13" s="62"/>
      <c r="J13" s="1">
        <v>0</v>
      </c>
      <c r="K13" s="1">
        <v>1</v>
      </c>
      <c r="L13" s="1">
        <v>9367</v>
      </c>
    </row>
    <row r="14" spans="1:12" x14ac:dyDescent="0.25">
      <c r="A14" s="1" t="s">
        <v>1026</v>
      </c>
      <c r="B14" s="88">
        <v>0.99677000000000004</v>
      </c>
      <c r="C14" s="118"/>
      <c r="D14" s="1">
        <v>0</v>
      </c>
      <c r="E14" s="1">
        <v>1</v>
      </c>
      <c r="F14" s="1">
        <v>97838</v>
      </c>
      <c r="G14" s="1"/>
      <c r="H14" s="88">
        <v>0.99551599999999996</v>
      </c>
      <c r="I14" s="62"/>
      <c r="J14" s="1">
        <v>0</v>
      </c>
      <c r="K14" s="1">
        <v>1</v>
      </c>
      <c r="L14" s="1">
        <v>9367</v>
      </c>
    </row>
    <row r="15" spans="1:12" x14ac:dyDescent="0.25">
      <c r="A15" s="1" t="s">
        <v>1027</v>
      </c>
      <c r="B15" s="88">
        <v>2087.75</v>
      </c>
      <c r="C15" s="62">
        <v>559.05700000000002</v>
      </c>
      <c r="D15" s="62">
        <v>1278.3499999999999</v>
      </c>
      <c r="E15" s="62">
        <v>10000</v>
      </c>
      <c r="F15" s="1">
        <v>97838</v>
      </c>
      <c r="G15" s="1"/>
      <c r="H15" s="88">
        <v>2012.48</v>
      </c>
      <c r="I15" s="62">
        <v>396.416</v>
      </c>
      <c r="J15" s="62">
        <v>1362.85</v>
      </c>
      <c r="K15" s="62">
        <v>5200</v>
      </c>
      <c r="L15" s="1">
        <v>9367</v>
      </c>
    </row>
    <row r="16" spans="1:12" x14ac:dyDescent="0.25">
      <c r="A16" s="1" t="s">
        <v>1028</v>
      </c>
      <c r="B16" s="88">
        <v>12.4276</v>
      </c>
      <c r="C16" s="62">
        <v>1.7931999999999999</v>
      </c>
      <c r="D16" s="62">
        <v>3.4092199999999999</v>
      </c>
      <c r="E16" s="62">
        <v>15.9549</v>
      </c>
      <c r="F16" s="1">
        <v>97838</v>
      </c>
      <c r="G16" s="1"/>
      <c r="H16" s="88">
        <v>12.2485</v>
      </c>
      <c r="I16" s="62">
        <v>1.8791199999999999</v>
      </c>
      <c r="J16" s="62">
        <v>6.9319100000000002</v>
      </c>
      <c r="K16" s="62">
        <v>15.375</v>
      </c>
      <c r="L16" s="1">
        <v>9367</v>
      </c>
    </row>
    <row r="17" spans="1:12" x14ac:dyDescent="0.25">
      <c r="A17" s="1" t="s">
        <v>1029</v>
      </c>
      <c r="B17" s="88">
        <v>63.141599999999997</v>
      </c>
      <c r="C17" s="62">
        <v>69.210899999999995</v>
      </c>
      <c r="D17" s="1">
        <v>1</v>
      </c>
      <c r="E17" s="1">
        <v>1304</v>
      </c>
      <c r="F17" s="1">
        <v>97838</v>
      </c>
      <c r="G17" s="1"/>
      <c r="H17" s="88">
        <v>45.526200000000003</v>
      </c>
      <c r="I17" s="62">
        <v>49.227499999999999</v>
      </c>
      <c r="J17" s="1">
        <v>3</v>
      </c>
      <c r="K17" s="1">
        <v>1187</v>
      </c>
      <c r="L17" s="1">
        <v>9367</v>
      </c>
    </row>
    <row r="18" spans="1:12" x14ac:dyDescent="0.25">
      <c r="A18" s="1" t="s">
        <v>1037</v>
      </c>
      <c r="B18" s="88">
        <v>10.835800000000001</v>
      </c>
      <c r="C18" s="62">
        <v>27.033799999999999</v>
      </c>
      <c r="D18" s="1">
        <v>0</v>
      </c>
      <c r="E18" s="1">
        <v>604</v>
      </c>
      <c r="F18" s="1">
        <v>97838</v>
      </c>
      <c r="G18" s="1"/>
      <c r="H18" s="88">
        <v>0.91754800000000003</v>
      </c>
      <c r="I18" s="62">
        <v>7.9704199999999998</v>
      </c>
      <c r="J18" s="1">
        <v>0</v>
      </c>
      <c r="K18" s="1">
        <v>463</v>
      </c>
      <c r="L18" s="1">
        <v>9367</v>
      </c>
    </row>
    <row r="19" spans="1:12" x14ac:dyDescent="0.25">
      <c r="A19" s="1" t="s">
        <v>1034</v>
      </c>
      <c r="B19" s="88">
        <v>51.461500000000001</v>
      </c>
      <c r="C19" s="62">
        <v>51.313800000000001</v>
      </c>
      <c r="D19" s="1">
        <v>1</v>
      </c>
      <c r="E19" s="1">
        <v>1003</v>
      </c>
      <c r="F19" s="1">
        <v>97838</v>
      </c>
      <c r="G19" s="1"/>
      <c r="H19" s="88">
        <v>44.395499999999998</v>
      </c>
      <c r="I19" s="62">
        <v>45.876899999999999</v>
      </c>
      <c r="J19" s="1">
        <v>1</v>
      </c>
      <c r="K19" s="1">
        <v>737</v>
      </c>
      <c r="L19" s="1">
        <v>9367</v>
      </c>
    </row>
    <row r="20" spans="1:12" x14ac:dyDescent="0.25">
      <c r="A20" s="1" t="s">
        <v>1035</v>
      </c>
      <c r="B20" s="88">
        <v>80.528800000000004</v>
      </c>
      <c r="C20" s="62">
        <v>57.079799999999999</v>
      </c>
      <c r="D20" s="1">
        <v>0</v>
      </c>
      <c r="E20" s="1">
        <v>180</v>
      </c>
      <c r="F20" s="1">
        <v>97838</v>
      </c>
      <c r="G20" s="1"/>
      <c r="H20" s="88">
        <v>77.237499999999997</v>
      </c>
      <c r="I20" s="62">
        <v>52.022199999999998</v>
      </c>
      <c r="J20" s="85">
        <v>0.01</v>
      </c>
      <c r="K20" s="85">
        <v>179.94</v>
      </c>
      <c r="L20" s="1">
        <v>9367</v>
      </c>
    </row>
    <row r="21" spans="1:12" x14ac:dyDescent="0.25">
      <c r="A21" s="1" t="s">
        <v>1036</v>
      </c>
      <c r="B21" s="88">
        <v>14.762600000000001</v>
      </c>
      <c r="C21" s="62">
        <v>21.598500000000001</v>
      </c>
      <c r="D21" s="62">
        <v>0.9</v>
      </c>
      <c r="E21" s="62">
        <v>437</v>
      </c>
      <c r="F21" s="1">
        <v>97838</v>
      </c>
      <c r="G21" s="1"/>
      <c r="H21" s="88">
        <v>14.040100000000001</v>
      </c>
      <c r="I21" s="62">
        <v>20.963100000000001</v>
      </c>
      <c r="J21" s="62">
        <v>1.5</v>
      </c>
      <c r="K21" s="62">
        <v>432</v>
      </c>
      <c r="L21" s="1">
        <v>9367</v>
      </c>
    </row>
    <row r="22" spans="1:12" x14ac:dyDescent="0.25">
      <c r="A22" s="1" t="s">
        <v>1030</v>
      </c>
      <c r="B22" s="88">
        <v>108.304</v>
      </c>
      <c r="C22" s="62">
        <v>162.77099999999999</v>
      </c>
      <c r="D22" s="1">
        <v>0</v>
      </c>
      <c r="E22" s="1">
        <v>940</v>
      </c>
      <c r="F22" s="1">
        <v>26480</v>
      </c>
      <c r="G22" s="1"/>
      <c r="H22" s="88">
        <v>228.33799999999999</v>
      </c>
      <c r="I22" s="62">
        <v>225.62100000000001</v>
      </c>
      <c r="J22" s="1">
        <v>0</v>
      </c>
      <c r="K22" s="1">
        <v>940</v>
      </c>
      <c r="L22" s="1">
        <v>2515</v>
      </c>
    </row>
    <row r="23" spans="1:12" x14ac:dyDescent="0.25">
      <c r="A23" s="98" t="s">
        <v>1031</v>
      </c>
      <c r="B23" s="119">
        <v>1.0083099999999999E-2</v>
      </c>
      <c r="C23" s="120"/>
      <c r="D23" s="98">
        <v>0</v>
      </c>
      <c r="E23" s="98">
        <v>1</v>
      </c>
      <c r="F23" s="98">
        <v>26480</v>
      </c>
      <c r="G23" s="98"/>
      <c r="H23" s="119">
        <v>3.9761400000000004E-3</v>
      </c>
      <c r="I23" s="120"/>
      <c r="J23" s="98">
        <v>0</v>
      </c>
      <c r="K23" s="98">
        <v>1</v>
      </c>
      <c r="L23" s="98">
        <v>2515</v>
      </c>
    </row>
  </sheetData>
  <mergeCells count="2">
    <mergeCell ref="B1:F1"/>
    <mergeCell ref="H1:L1"/>
  </mergeCells>
  <pageMargins left="0.7" right="0.7" top="0.75" bottom="0.75"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L23"/>
  <sheetViews>
    <sheetView workbookViewId="0">
      <selection sqref="A1:L23"/>
    </sheetView>
  </sheetViews>
  <sheetFormatPr defaultRowHeight="15" x14ac:dyDescent="0.25"/>
  <cols>
    <col min="1" max="1" width="21.42578125" bestFit="1" customWidth="1"/>
    <col min="3" max="3" width="8" bestFit="1" customWidth="1"/>
    <col min="4" max="4" width="9.140625" bestFit="1" customWidth="1"/>
    <col min="5" max="5" width="9.28515625" bestFit="1" customWidth="1"/>
    <col min="6" max="6" width="7.28515625" bestFit="1" customWidth="1"/>
    <col min="7" max="7" width="3.28515625" customWidth="1"/>
    <col min="8" max="8" width="8.42578125" bestFit="1" customWidth="1"/>
    <col min="9" max="9" width="7.28515625" bestFit="1" customWidth="1"/>
    <col min="10" max="10" width="9.140625" bestFit="1" customWidth="1"/>
    <col min="11" max="11" width="9.28515625" bestFit="1" customWidth="1"/>
    <col min="12" max="12" width="7.28515625" bestFit="1" customWidth="1"/>
  </cols>
  <sheetData>
    <row r="1" spans="1:12" x14ac:dyDescent="0.25">
      <c r="A1" s="116"/>
      <c r="B1" s="180" t="s">
        <v>1032</v>
      </c>
      <c r="C1" s="180"/>
      <c r="D1" s="180"/>
      <c r="E1" s="180"/>
      <c r="F1" s="180"/>
      <c r="G1" s="116"/>
      <c r="H1" s="180" t="s">
        <v>1033</v>
      </c>
      <c r="I1" s="180"/>
      <c r="J1" s="180"/>
      <c r="K1" s="180"/>
      <c r="L1" s="180"/>
    </row>
    <row r="2" spans="1:12" ht="39" x14ac:dyDescent="0.25">
      <c r="A2" s="98" t="s">
        <v>560</v>
      </c>
      <c r="B2" s="98" t="s">
        <v>1016</v>
      </c>
      <c r="C2" s="98" t="s">
        <v>1017</v>
      </c>
      <c r="D2" s="98" t="s">
        <v>1018</v>
      </c>
      <c r="E2" s="98" t="s">
        <v>1019</v>
      </c>
      <c r="F2" s="117" t="s">
        <v>1020</v>
      </c>
      <c r="G2" s="98"/>
      <c r="H2" s="98" t="s">
        <v>1016</v>
      </c>
      <c r="I2" s="98" t="s">
        <v>1017</v>
      </c>
      <c r="J2" s="98" t="s">
        <v>1018</v>
      </c>
      <c r="K2" s="98" t="s">
        <v>1019</v>
      </c>
      <c r="L2" s="117" t="s">
        <v>1020</v>
      </c>
    </row>
    <row r="3" spans="1:12" x14ac:dyDescent="0.25">
      <c r="A3" s="1" t="s">
        <v>1077</v>
      </c>
      <c r="B3" s="88">
        <v>9.4830999999999999E-2</v>
      </c>
      <c r="C3" s="1"/>
      <c r="D3" s="1">
        <v>0</v>
      </c>
      <c r="E3" s="1">
        <v>1</v>
      </c>
      <c r="F3" s="121">
        <v>59833</v>
      </c>
      <c r="G3" s="1"/>
      <c r="H3" s="88">
        <v>0.70492999999999995</v>
      </c>
      <c r="I3" s="1"/>
      <c r="J3" s="1">
        <v>0</v>
      </c>
      <c r="K3" s="1">
        <v>1</v>
      </c>
      <c r="L3" s="121">
        <v>5680</v>
      </c>
    </row>
    <row r="4" spans="1:12" x14ac:dyDescent="0.25">
      <c r="A4" s="1" t="s">
        <v>1021</v>
      </c>
      <c r="B4" s="88">
        <v>8.2860300000000002</v>
      </c>
      <c r="C4" s="62">
        <v>7.0205099999999998</v>
      </c>
      <c r="D4" s="62">
        <v>1.5779999999999999E-2</v>
      </c>
      <c r="E4" s="62">
        <v>79.641499999999994</v>
      </c>
      <c r="F4" s="1">
        <v>59833</v>
      </c>
      <c r="G4" s="1"/>
      <c r="H4" s="88">
        <v>2.7357999999999998</v>
      </c>
      <c r="I4" s="62">
        <v>3.8615599999999999</v>
      </c>
      <c r="J4" s="62">
        <v>1.5779999999999999E-2</v>
      </c>
      <c r="K4" s="62">
        <v>79.641499999999994</v>
      </c>
      <c r="L4" s="1">
        <v>5680</v>
      </c>
    </row>
    <row r="5" spans="1:12" x14ac:dyDescent="0.25">
      <c r="A5" s="1" t="s">
        <v>1022</v>
      </c>
      <c r="B5" s="88">
        <v>0.13278599999999999</v>
      </c>
      <c r="C5" s="62"/>
      <c r="D5" s="1">
        <v>0</v>
      </c>
      <c r="E5" s="1">
        <v>1</v>
      </c>
      <c r="F5" s="1">
        <v>59833</v>
      </c>
      <c r="G5" s="1"/>
      <c r="H5" s="88">
        <v>0.31179600000000002</v>
      </c>
      <c r="I5" s="62"/>
      <c r="J5" s="1">
        <v>0</v>
      </c>
      <c r="K5" s="1">
        <v>1</v>
      </c>
      <c r="L5" s="1">
        <v>5680</v>
      </c>
    </row>
    <row r="6" spans="1:12" x14ac:dyDescent="0.25">
      <c r="A6" s="1" t="s">
        <v>1023</v>
      </c>
      <c r="B6" s="88">
        <v>0.18376100000000001</v>
      </c>
      <c r="C6" s="62"/>
      <c r="D6" s="1">
        <v>0</v>
      </c>
      <c r="E6" s="1">
        <v>1</v>
      </c>
      <c r="F6" s="1">
        <v>59833</v>
      </c>
      <c r="G6" s="1"/>
      <c r="H6" s="88">
        <v>0.48362699999999997</v>
      </c>
      <c r="I6" s="62"/>
      <c r="J6" s="1">
        <v>0</v>
      </c>
      <c r="K6" s="1">
        <v>1</v>
      </c>
      <c r="L6" s="1">
        <v>5680</v>
      </c>
    </row>
    <row r="7" spans="1:12" x14ac:dyDescent="0.25">
      <c r="A7" s="1" t="s">
        <v>884</v>
      </c>
      <c r="B7" s="88">
        <v>0.68345199999999995</v>
      </c>
      <c r="C7" s="62"/>
      <c r="D7" s="1">
        <v>0</v>
      </c>
      <c r="E7" s="1">
        <v>1</v>
      </c>
      <c r="F7" s="1">
        <v>59833</v>
      </c>
      <c r="G7" s="1"/>
      <c r="H7" s="88">
        <v>0.20457700000000001</v>
      </c>
      <c r="I7" s="62"/>
      <c r="J7" s="1">
        <v>0</v>
      </c>
      <c r="K7" s="1">
        <v>1</v>
      </c>
      <c r="L7" s="1">
        <v>5680</v>
      </c>
    </row>
    <row r="8" spans="1:12" x14ac:dyDescent="0.25">
      <c r="A8" s="1" t="s">
        <v>1024</v>
      </c>
      <c r="B8" s="88">
        <v>143.459</v>
      </c>
      <c r="C8" s="62">
        <v>174.34200000000001</v>
      </c>
      <c r="D8" s="1">
        <v>7</v>
      </c>
      <c r="E8" s="1">
        <v>686</v>
      </c>
      <c r="F8" s="1">
        <v>59833</v>
      </c>
      <c r="G8" s="1"/>
      <c r="H8" s="88">
        <v>222.595</v>
      </c>
      <c r="I8" s="62">
        <v>203.935</v>
      </c>
      <c r="J8" s="1">
        <v>8</v>
      </c>
      <c r="K8" s="1">
        <v>686</v>
      </c>
      <c r="L8" s="1">
        <v>5680</v>
      </c>
    </row>
    <row r="9" spans="1:12" x14ac:dyDescent="0.25">
      <c r="A9" s="1" t="s">
        <v>1025</v>
      </c>
      <c r="B9" s="88">
        <v>0.82160299999999997</v>
      </c>
      <c r="C9" s="62"/>
      <c r="D9" s="1">
        <v>0</v>
      </c>
      <c r="E9" s="1">
        <v>1</v>
      </c>
      <c r="F9" s="1">
        <v>59833</v>
      </c>
      <c r="G9" s="1"/>
      <c r="H9" s="88">
        <v>0.97271099999999999</v>
      </c>
      <c r="I9" s="62"/>
      <c r="J9" s="1">
        <v>0</v>
      </c>
      <c r="K9" s="1">
        <v>1</v>
      </c>
      <c r="L9" s="1">
        <v>5680</v>
      </c>
    </row>
    <row r="10" spans="1:12" x14ac:dyDescent="0.25">
      <c r="A10" s="1" t="s">
        <v>906</v>
      </c>
      <c r="B10" s="88">
        <v>0.69979800000000003</v>
      </c>
      <c r="C10" s="62"/>
      <c r="D10" s="1">
        <v>0</v>
      </c>
      <c r="E10" s="1">
        <v>1</v>
      </c>
      <c r="F10" s="1">
        <v>59833</v>
      </c>
      <c r="G10" s="1"/>
      <c r="H10" s="88">
        <v>0.86848599999999998</v>
      </c>
      <c r="I10" s="62"/>
      <c r="J10" s="1">
        <v>0</v>
      </c>
      <c r="K10" s="1">
        <v>1</v>
      </c>
      <c r="L10" s="1">
        <v>5680</v>
      </c>
    </row>
    <row r="11" spans="1:12" x14ac:dyDescent="0.25">
      <c r="A11" s="1" t="s">
        <v>907</v>
      </c>
      <c r="B11" s="88">
        <v>0.18606800000000001</v>
      </c>
      <c r="C11" s="62"/>
      <c r="D11" s="1">
        <v>0</v>
      </c>
      <c r="E11" s="1">
        <v>1</v>
      </c>
      <c r="F11" s="1">
        <v>59833</v>
      </c>
      <c r="G11" s="1"/>
      <c r="H11" s="88">
        <v>0.50105599999999995</v>
      </c>
      <c r="I11" s="62"/>
      <c r="J11" s="1">
        <v>0</v>
      </c>
      <c r="K11" s="1">
        <v>1</v>
      </c>
      <c r="L11" s="1">
        <v>5680</v>
      </c>
    </row>
    <row r="12" spans="1:12" x14ac:dyDescent="0.25">
      <c r="A12" s="1" t="s">
        <v>908</v>
      </c>
      <c r="B12" s="88">
        <v>0.20433499999999999</v>
      </c>
      <c r="C12" s="62"/>
      <c r="D12" s="1">
        <v>0</v>
      </c>
      <c r="E12" s="1">
        <v>1</v>
      </c>
      <c r="F12" s="1">
        <v>59833</v>
      </c>
      <c r="G12" s="1"/>
      <c r="H12" s="88">
        <v>0.53169</v>
      </c>
      <c r="I12" s="62"/>
      <c r="J12" s="1">
        <v>0</v>
      </c>
      <c r="K12" s="1">
        <v>1</v>
      </c>
      <c r="L12" s="1">
        <v>5680</v>
      </c>
    </row>
    <row r="13" spans="1:12" x14ac:dyDescent="0.25">
      <c r="A13" s="1" t="s">
        <v>909</v>
      </c>
      <c r="B13" s="88">
        <v>0.44326700000000002</v>
      </c>
      <c r="C13" s="62"/>
      <c r="D13" s="1">
        <v>0</v>
      </c>
      <c r="E13" s="1">
        <v>1</v>
      </c>
      <c r="F13" s="1">
        <v>59833</v>
      </c>
      <c r="G13" s="1"/>
      <c r="H13" s="88">
        <v>0.74049299999999996</v>
      </c>
      <c r="I13" s="62"/>
      <c r="J13" s="1">
        <v>0</v>
      </c>
      <c r="K13" s="1">
        <v>1</v>
      </c>
      <c r="L13" s="1">
        <v>5680</v>
      </c>
    </row>
    <row r="14" spans="1:12" x14ac:dyDescent="0.25">
      <c r="A14" s="1" t="s">
        <v>1026</v>
      </c>
      <c r="B14" s="88">
        <v>0.114786</v>
      </c>
      <c r="C14" s="62"/>
      <c r="D14" s="1">
        <v>0</v>
      </c>
      <c r="E14" s="1">
        <v>1</v>
      </c>
      <c r="F14" s="1">
        <v>59833</v>
      </c>
      <c r="G14" s="1"/>
      <c r="H14" s="88">
        <v>0.38415500000000002</v>
      </c>
      <c r="I14" s="62"/>
      <c r="J14" s="1">
        <v>0</v>
      </c>
      <c r="K14" s="1">
        <v>1</v>
      </c>
      <c r="L14" s="1">
        <v>5680</v>
      </c>
    </row>
    <row r="15" spans="1:12" x14ac:dyDescent="0.25">
      <c r="A15" s="1" t="s">
        <v>1027</v>
      </c>
      <c r="B15" s="88">
        <v>2007</v>
      </c>
      <c r="C15" s="62">
        <v>423.13400000000001</v>
      </c>
      <c r="D15" s="62">
        <v>1422.22</v>
      </c>
      <c r="E15" s="62">
        <v>7222.22</v>
      </c>
      <c r="F15" s="1">
        <v>59833</v>
      </c>
      <c r="G15" s="1"/>
      <c r="H15" s="88">
        <v>1863.72</v>
      </c>
      <c r="I15" s="62">
        <v>228.25200000000001</v>
      </c>
      <c r="J15" s="62">
        <v>1422.22</v>
      </c>
      <c r="K15" s="62">
        <v>3968.25</v>
      </c>
      <c r="L15" s="1">
        <v>5680</v>
      </c>
    </row>
    <row r="16" spans="1:12" x14ac:dyDescent="0.25">
      <c r="A16" s="1" t="s">
        <v>1028</v>
      </c>
      <c r="B16" s="88">
        <v>11.704800000000001</v>
      </c>
      <c r="C16" s="62">
        <v>1.3650500000000001</v>
      </c>
      <c r="D16" s="62">
        <v>5.1828000000000003</v>
      </c>
      <c r="E16" s="62">
        <v>14.110200000000001</v>
      </c>
      <c r="F16" s="1">
        <v>59833</v>
      </c>
      <c r="G16" s="1"/>
      <c r="H16" s="88">
        <v>11.4594</v>
      </c>
      <c r="I16" s="62">
        <v>1.5735300000000001</v>
      </c>
      <c r="J16" s="62">
        <v>6.1672200000000004</v>
      </c>
      <c r="K16" s="62">
        <v>14.110200000000001</v>
      </c>
      <c r="L16" s="1">
        <v>5680</v>
      </c>
    </row>
    <row r="17" spans="1:12" x14ac:dyDescent="0.25">
      <c r="A17" s="1" t="s">
        <v>1029</v>
      </c>
      <c r="B17" s="88">
        <v>65.863399999999999</v>
      </c>
      <c r="C17" s="62">
        <v>72.742099999999994</v>
      </c>
      <c r="D17" s="1">
        <v>1</v>
      </c>
      <c r="E17" s="1">
        <v>859</v>
      </c>
      <c r="F17" s="1">
        <v>59833</v>
      </c>
      <c r="G17" s="1"/>
      <c r="H17" s="88">
        <v>54.258800000000001</v>
      </c>
      <c r="I17" s="62">
        <v>63.190800000000003</v>
      </c>
      <c r="J17" s="1">
        <v>2</v>
      </c>
      <c r="K17" s="1">
        <v>512</v>
      </c>
      <c r="L17" s="1">
        <v>5680</v>
      </c>
    </row>
    <row r="18" spans="1:12" x14ac:dyDescent="0.25">
      <c r="A18" s="1" t="s">
        <v>1037</v>
      </c>
      <c r="B18" s="88">
        <v>11.3491</v>
      </c>
      <c r="C18" s="62">
        <v>22.851700000000001</v>
      </c>
      <c r="D18" s="1">
        <v>0</v>
      </c>
      <c r="E18" s="1">
        <v>662</v>
      </c>
      <c r="F18" s="1">
        <v>59833</v>
      </c>
      <c r="G18" s="1"/>
      <c r="H18" s="88">
        <v>5.4673499999999997</v>
      </c>
      <c r="I18" s="62">
        <v>12.343400000000001</v>
      </c>
      <c r="J18" s="1">
        <v>0</v>
      </c>
      <c r="K18" s="1">
        <v>311</v>
      </c>
      <c r="L18" s="1">
        <v>5680</v>
      </c>
    </row>
    <row r="19" spans="1:12" x14ac:dyDescent="0.25">
      <c r="A19" s="1" t="s">
        <v>1034</v>
      </c>
      <c r="B19" s="88">
        <v>54.4557</v>
      </c>
      <c r="C19" s="62">
        <v>58.943800000000003</v>
      </c>
      <c r="D19" s="1">
        <v>1</v>
      </c>
      <c r="E19" s="1">
        <v>632</v>
      </c>
      <c r="F19" s="1">
        <v>59833</v>
      </c>
      <c r="G19" s="1"/>
      <c r="H19" s="88">
        <v>48.744900000000001</v>
      </c>
      <c r="I19" s="62">
        <v>55.956699999999998</v>
      </c>
      <c r="J19" s="1">
        <v>2</v>
      </c>
      <c r="K19" s="1">
        <v>399</v>
      </c>
      <c r="L19" s="1">
        <v>5680</v>
      </c>
    </row>
    <row r="20" spans="1:12" x14ac:dyDescent="0.25">
      <c r="A20" s="1" t="s">
        <v>1035</v>
      </c>
      <c r="B20" s="88">
        <v>76.566100000000006</v>
      </c>
      <c r="C20" s="62">
        <v>56.1631</v>
      </c>
      <c r="D20" s="1">
        <v>0</v>
      </c>
      <c r="E20" s="1">
        <v>180</v>
      </c>
      <c r="F20" s="1">
        <v>59833</v>
      </c>
      <c r="G20" s="1"/>
      <c r="H20" s="88">
        <v>80.392300000000006</v>
      </c>
      <c r="I20" s="62">
        <v>52.483699999999999</v>
      </c>
      <c r="J20" s="85">
        <v>0</v>
      </c>
      <c r="K20" s="85">
        <v>179.98</v>
      </c>
      <c r="L20" s="1">
        <v>5680</v>
      </c>
    </row>
    <row r="21" spans="1:12" x14ac:dyDescent="0.25">
      <c r="A21" s="1" t="s">
        <v>1036</v>
      </c>
      <c r="B21" s="88">
        <v>18.7789</v>
      </c>
      <c r="C21" s="62">
        <v>36.985500000000002</v>
      </c>
      <c r="D21" s="1">
        <v>2</v>
      </c>
      <c r="E21" s="1">
        <v>325</v>
      </c>
      <c r="F21" s="1">
        <v>59833</v>
      </c>
      <c r="G21" s="1"/>
      <c r="H21" s="88">
        <v>17.3856</v>
      </c>
      <c r="I21" s="62">
        <v>33.684600000000003</v>
      </c>
      <c r="J21" s="1">
        <v>2.2999999999999998</v>
      </c>
      <c r="K21" s="1">
        <v>315</v>
      </c>
      <c r="L21" s="1">
        <v>5680</v>
      </c>
    </row>
    <row r="22" spans="1:12" x14ac:dyDescent="0.25">
      <c r="A22" s="1" t="s">
        <v>1030</v>
      </c>
      <c r="B22" s="88">
        <v>47.005099999999999</v>
      </c>
      <c r="C22" s="62">
        <v>90.241799999999998</v>
      </c>
      <c r="D22" s="1">
        <v>0</v>
      </c>
      <c r="E22" s="1">
        <v>1140</v>
      </c>
      <c r="F22" s="1">
        <v>16476</v>
      </c>
      <c r="G22" s="1"/>
      <c r="H22" s="88">
        <v>123.405</v>
      </c>
      <c r="I22" s="62">
        <v>122.524</v>
      </c>
      <c r="J22" s="1">
        <v>0</v>
      </c>
      <c r="K22" s="1">
        <v>402</v>
      </c>
      <c r="L22" s="1">
        <v>1537</v>
      </c>
    </row>
    <row r="23" spans="1:12" x14ac:dyDescent="0.25">
      <c r="A23" s="98" t="s">
        <v>1031</v>
      </c>
      <c r="B23" s="119">
        <v>0.54042199999999996</v>
      </c>
      <c r="C23" s="120"/>
      <c r="D23" s="98">
        <v>0</v>
      </c>
      <c r="E23" s="98">
        <v>1</v>
      </c>
      <c r="F23" s="98">
        <v>16476</v>
      </c>
      <c r="G23" s="98"/>
      <c r="H23" s="119">
        <v>0.52439800000000003</v>
      </c>
      <c r="I23" s="120"/>
      <c r="J23" s="98">
        <v>0</v>
      </c>
      <c r="K23" s="98">
        <v>1</v>
      </c>
      <c r="L23" s="98">
        <v>1537</v>
      </c>
    </row>
  </sheetData>
  <mergeCells count="2">
    <mergeCell ref="B1:F1"/>
    <mergeCell ref="H1:L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
  <sheetViews>
    <sheetView workbookViewId="0">
      <selection activeCell="F18" sqref="F18"/>
    </sheetView>
  </sheetViews>
  <sheetFormatPr defaultRowHeight="15" x14ac:dyDescent="0.25"/>
  <cols>
    <col min="1" max="1" width="12.5703125" bestFit="1" customWidth="1"/>
    <col min="4" max="4" width="13.7109375" bestFit="1" customWidth="1"/>
    <col min="5" max="5" width="4.28515625" customWidth="1"/>
    <col min="8" max="8" width="13.7109375" bestFit="1" customWidth="1"/>
  </cols>
  <sheetData>
    <row r="1" spans="1:8" x14ac:dyDescent="0.25">
      <c r="A1" s="17"/>
      <c r="B1" s="151" t="s">
        <v>98</v>
      </c>
      <c r="C1" s="151"/>
      <c r="D1" s="151"/>
      <c r="E1" s="18"/>
      <c r="F1" s="151" t="s">
        <v>102</v>
      </c>
      <c r="G1" s="151"/>
      <c r="H1" s="151"/>
    </row>
    <row r="2" spans="1:8" x14ac:dyDescent="0.25">
      <c r="A2" s="16" t="s">
        <v>99</v>
      </c>
      <c r="B2" s="16" t="s">
        <v>100</v>
      </c>
      <c r="C2" s="16" t="s">
        <v>101</v>
      </c>
      <c r="D2" s="16" t="s">
        <v>112</v>
      </c>
      <c r="E2" s="16"/>
      <c r="F2" s="15" t="s">
        <v>100</v>
      </c>
      <c r="G2" s="15" t="s">
        <v>101</v>
      </c>
      <c r="H2" s="15" t="s">
        <v>112</v>
      </c>
    </row>
    <row r="3" spans="1:8" x14ac:dyDescent="0.25">
      <c r="A3" t="s">
        <v>103</v>
      </c>
      <c r="B3">
        <v>3393</v>
      </c>
      <c r="C3" s="19">
        <v>58</v>
      </c>
      <c r="D3">
        <v>1.1299999999999999</v>
      </c>
      <c r="F3">
        <v>4235</v>
      </c>
      <c r="G3">
        <v>72.400000000000006</v>
      </c>
      <c r="H3">
        <v>1.1399999999999999</v>
      </c>
    </row>
    <row r="4" spans="1:8" x14ac:dyDescent="0.25">
      <c r="A4" t="s">
        <v>104</v>
      </c>
      <c r="B4">
        <v>119</v>
      </c>
      <c r="C4" s="19">
        <v>2</v>
      </c>
      <c r="D4">
        <v>3.19</v>
      </c>
      <c r="F4">
        <v>104</v>
      </c>
      <c r="G4">
        <v>1.8</v>
      </c>
      <c r="H4">
        <v>2.85</v>
      </c>
    </row>
    <row r="5" spans="1:8" x14ac:dyDescent="0.25">
      <c r="A5" t="s">
        <v>105</v>
      </c>
      <c r="B5">
        <v>849</v>
      </c>
      <c r="C5" s="19">
        <v>14.5</v>
      </c>
      <c r="D5">
        <v>6.04</v>
      </c>
      <c r="F5">
        <v>332</v>
      </c>
      <c r="G5">
        <v>5.7</v>
      </c>
      <c r="H5">
        <v>5.69</v>
      </c>
    </row>
    <row r="6" spans="1:8" x14ac:dyDescent="0.25">
      <c r="A6" t="s">
        <v>106</v>
      </c>
      <c r="B6">
        <v>815</v>
      </c>
      <c r="C6" s="19">
        <v>13.9</v>
      </c>
      <c r="D6">
        <v>5.79</v>
      </c>
      <c r="F6">
        <v>516</v>
      </c>
      <c r="G6">
        <v>8.8000000000000007</v>
      </c>
      <c r="H6">
        <v>6.71</v>
      </c>
    </row>
    <row r="7" spans="1:8" x14ac:dyDescent="0.25">
      <c r="A7" t="s">
        <v>107</v>
      </c>
      <c r="B7">
        <v>263</v>
      </c>
      <c r="C7" s="19">
        <v>4.5</v>
      </c>
      <c r="D7">
        <v>3.57</v>
      </c>
      <c r="F7">
        <v>200</v>
      </c>
      <c r="G7">
        <v>3.4</v>
      </c>
      <c r="H7">
        <v>4.53</v>
      </c>
    </row>
    <row r="8" spans="1:8" x14ac:dyDescent="0.25">
      <c r="A8" t="s">
        <v>110</v>
      </c>
      <c r="B8">
        <v>388</v>
      </c>
      <c r="C8" s="19">
        <v>6.6</v>
      </c>
      <c r="D8">
        <v>6.03</v>
      </c>
      <c r="F8">
        <v>281</v>
      </c>
      <c r="G8">
        <v>4.8</v>
      </c>
      <c r="H8">
        <v>6.41</v>
      </c>
    </row>
    <row r="9" spans="1:8" x14ac:dyDescent="0.25">
      <c r="A9" t="s">
        <v>111</v>
      </c>
      <c r="B9">
        <v>8</v>
      </c>
      <c r="C9" s="19">
        <v>0.1</v>
      </c>
      <c r="D9">
        <v>10.85</v>
      </c>
      <c r="F9">
        <v>6</v>
      </c>
      <c r="G9">
        <v>0.1</v>
      </c>
      <c r="H9">
        <v>4.4000000000000004</v>
      </c>
    </row>
    <row r="10" spans="1:8" x14ac:dyDescent="0.25">
      <c r="A10" s="16" t="s">
        <v>109</v>
      </c>
      <c r="B10" s="16">
        <v>18</v>
      </c>
      <c r="C10" s="20">
        <v>0.3</v>
      </c>
      <c r="D10" s="16">
        <v>5.67</v>
      </c>
      <c r="E10" s="16"/>
      <c r="F10" s="16">
        <v>79</v>
      </c>
      <c r="G10" s="16">
        <v>3.1</v>
      </c>
      <c r="H10" s="16">
        <v>6.19</v>
      </c>
    </row>
    <row r="11" spans="1:8" x14ac:dyDescent="0.25">
      <c r="A11" s="152" t="s">
        <v>113</v>
      </c>
      <c r="B11" s="152"/>
      <c r="C11" s="152"/>
      <c r="D11" s="152"/>
      <c r="E11" s="152"/>
      <c r="F11" s="152"/>
      <c r="G11" s="152"/>
      <c r="H11" s="152"/>
    </row>
    <row r="12" spans="1:8" x14ac:dyDescent="0.25">
      <c r="C12" s="19"/>
    </row>
  </sheetData>
  <mergeCells count="3">
    <mergeCell ref="B1:D1"/>
    <mergeCell ref="F1:H1"/>
    <mergeCell ref="A11:H11"/>
  </mergeCell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O21"/>
  <sheetViews>
    <sheetView workbookViewId="0">
      <selection activeCell="E8" sqref="E8"/>
    </sheetView>
  </sheetViews>
  <sheetFormatPr defaultRowHeight="15" x14ac:dyDescent="0.25"/>
  <cols>
    <col min="1" max="1" width="30.7109375" bestFit="1" customWidth="1"/>
    <col min="2" max="2" width="14.28515625" bestFit="1" customWidth="1"/>
    <col min="3" max="3" width="11" bestFit="1" customWidth="1"/>
    <col min="4" max="4" width="1.42578125" customWidth="1"/>
    <col min="5" max="5" width="14.28515625" bestFit="1" customWidth="1"/>
    <col min="6" max="6" width="11" bestFit="1" customWidth="1"/>
  </cols>
  <sheetData>
    <row r="1" spans="1:15" x14ac:dyDescent="0.25">
      <c r="A1" s="116"/>
      <c r="B1" s="186" t="s">
        <v>114</v>
      </c>
      <c r="C1" s="186"/>
      <c r="D1" s="116"/>
      <c r="E1" s="186" t="s">
        <v>115</v>
      </c>
      <c r="F1" s="186"/>
      <c r="G1" s="1"/>
      <c r="H1" s="1"/>
      <c r="I1" s="1"/>
      <c r="J1" s="1"/>
      <c r="K1" s="1"/>
      <c r="L1" s="1"/>
      <c r="M1" s="1"/>
      <c r="N1" s="1"/>
      <c r="O1" s="1"/>
    </row>
    <row r="2" spans="1:15" s="25" customFormat="1" ht="48.75" customHeight="1" x14ac:dyDescent="0.25">
      <c r="A2" s="117" t="s">
        <v>1085</v>
      </c>
      <c r="B2" s="123" t="s">
        <v>1046</v>
      </c>
      <c r="C2" s="123" t="s">
        <v>1047</v>
      </c>
      <c r="D2" s="117"/>
      <c r="E2" s="123" t="s">
        <v>1046</v>
      </c>
      <c r="F2" s="123" t="s">
        <v>1047</v>
      </c>
      <c r="G2" s="121"/>
      <c r="H2" s="121"/>
      <c r="I2" s="121"/>
      <c r="J2" s="121"/>
      <c r="K2" s="121"/>
      <c r="L2" s="121"/>
      <c r="M2" s="121"/>
      <c r="N2" s="121"/>
      <c r="O2" s="121"/>
    </row>
    <row r="3" spans="1:15" x14ac:dyDescent="0.25">
      <c r="A3" s="1" t="s">
        <v>1100</v>
      </c>
      <c r="B3" s="1" t="s">
        <v>1043</v>
      </c>
      <c r="C3" s="92">
        <v>41</v>
      </c>
      <c r="D3" s="1"/>
      <c r="E3" s="1" t="s">
        <v>1043</v>
      </c>
      <c r="F3" s="1">
        <v>50.9</v>
      </c>
      <c r="G3" s="1"/>
      <c r="H3" s="1"/>
      <c r="I3" s="1"/>
      <c r="J3" s="1"/>
      <c r="K3" s="1"/>
      <c r="L3" s="1"/>
      <c r="M3" s="1"/>
      <c r="N3" s="1"/>
      <c r="O3" s="1"/>
    </row>
    <row r="4" spans="1:15" x14ac:dyDescent="0.25">
      <c r="A4" s="1" t="s">
        <v>1082</v>
      </c>
      <c r="B4" s="1" t="s">
        <v>1049</v>
      </c>
      <c r="C4" s="1">
        <v>20.5</v>
      </c>
      <c r="D4" s="1"/>
      <c r="E4" s="1" t="s">
        <v>1048</v>
      </c>
      <c r="F4" s="1">
        <v>22.4</v>
      </c>
      <c r="G4" s="1"/>
      <c r="H4" s="1"/>
      <c r="I4" s="1"/>
      <c r="J4" s="1"/>
      <c r="K4" s="1"/>
      <c r="L4" s="1"/>
      <c r="M4" s="1"/>
      <c r="N4" s="1"/>
      <c r="O4" s="1"/>
    </row>
    <row r="5" spans="1:15" x14ac:dyDescent="0.25">
      <c r="A5" s="1" t="s">
        <v>1098</v>
      </c>
      <c r="B5" s="1" t="s">
        <v>1051</v>
      </c>
      <c r="C5" s="92">
        <v>19</v>
      </c>
      <c r="D5" s="1"/>
      <c r="E5" s="1" t="s">
        <v>1050</v>
      </c>
      <c r="F5" s="1">
        <v>14.2</v>
      </c>
      <c r="G5" s="1"/>
      <c r="H5" s="1"/>
      <c r="I5" s="1"/>
      <c r="J5" s="1"/>
      <c r="K5" s="1"/>
      <c r="L5" s="1"/>
      <c r="M5" s="1"/>
      <c r="N5" s="1"/>
      <c r="O5" s="1"/>
    </row>
    <row r="6" spans="1:15" x14ac:dyDescent="0.25">
      <c r="A6" s="1" t="s">
        <v>1099</v>
      </c>
      <c r="B6" s="1" t="s">
        <v>1096</v>
      </c>
      <c r="C6" s="1">
        <v>19.399999999999999</v>
      </c>
      <c r="D6" s="1"/>
      <c r="E6" s="1" t="s">
        <v>1097</v>
      </c>
      <c r="F6" s="1">
        <v>14.4</v>
      </c>
      <c r="G6" s="1"/>
      <c r="H6" s="1"/>
      <c r="I6" s="1"/>
      <c r="J6" s="1"/>
      <c r="K6" s="1"/>
      <c r="L6" s="1"/>
      <c r="M6" s="1"/>
      <c r="N6" s="1"/>
      <c r="O6" s="1"/>
    </row>
    <row r="7" spans="1:15" x14ac:dyDescent="0.25">
      <c r="A7" s="1" t="s">
        <v>1083</v>
      </c>
      <c r="B7" s="1" t="s">
        <v>1079</v>
      </c>
      <c r="C7" s="1">
        <v>20.2</v>
      </c>
      <c r="D7" s="1"/>
      <c r="E7" s="1" t="s">
        <v>1081</v>
      </c>
      <c r="F7" s="1">
        <v>22.85</v>
      </c>
      <c r="G7" s="1"/>
      <c r="H7" s="1"/>
      <c r="I7" s="1"/>
      <c r="J7" s="1"/>
      <c r="K7" s="1"/>
      <c r="L7" s="1"/>
      <c r="M7" s="1"/>
      <c r="N7" s="1"/>
      <c r="O7" s="1"/>
    </row>
    <row r="8" spans="1:15" x14ac:dyDescent="0.25">
      <c r="A8" s="1" t="s">
        <v>1084</v>
      </c>
      <c r="B8" s="1" t="s">
        <v>1080</v>
      </c>
      <c r="C8" s="1">
        <v>19.170000000000002</v>
      </c>
      <c r="D8" s="1"/>
      <c r="E8" s="1" t="s">
        <v>1146</v>
      </c>
      <c r="F8" s="1">
        <v>14.43</v>
      </c>
      <c r="G8" s="1"/>
      <c r="H8" s="1"/>
      <c r="I8" s="1"/>
      <c r="J8" s="1"/>
      <c r="K8" s="1"/>
      <c r="L8" s="1"/>
      <c r="M8" s="1"/>
      <c r="N8" s="1"/>
      <c r="O8" s="1"/>
    </row>
    <row r="9" spans="1:15" x14ac:dyDescent="0.25">
      <c r="A9" s="1" t="s">
        <v>1044</v>
      </c>
      <c r="B9" s="1" t="s">
        <v>841</v>
      </c>
      <c r="C9" s="1">
        <v>34.5</v>
      </c>
      <c r="D9" s="1"/>
      <c r="E9" s="1" t="s">
        <v>888</v>
      </c>
      <c r="F9" s="92">
        <v>27.971540000000001</v>
      </c>
      <c r="G9" s="1"/>
      <c r="H9" s="1"/>
      <c r="I9" s="1"/>
      <c r="J9" s="1"/>
      <c r="K9" s="1"/>
      <c r="L9" s="1"/>
      <c r="M9" s="1"/>
      <c r="N9" s="1"/>
      <c r="O9" s="1"/>
    </row>
    <row r="10" spans="1:15" x14ac:dyDescent="0.25">
      <c r="A10" s="98" t="s">
        <v>1045</v>
      </c>
      <c r="B10" s="98" t="s">
        <v>865</v>
      </c>
      <c r="C10" s="98">
        <v>33.1</v>
      </c>
      <c r="D10" s="98"/>
      <c r="E10" s="98" t="s">
        <v>893</v>
      </c>
      <c r="F10" s="98">
        <v>25.6</v>
      </c>
      <c r="G10" s="1"/>
      <c r="H10" s="1"/>
      <c r="I10" s="1"/>
      <c r="J10" s="1"/>
      <c r="K10" s="1"/>
      <c r="L10" s="1"/>
      <c r="M10" s="1"/>
      <c r="N10" s="1"/>
      <c r="O10" s="1"/>
    </row>
    <row r="14" spans="1:15" x14ac:dyDescent="0.25">
      <c r="A14" s="1"/>
      <c r="B14" s="1"/>
      <c r="C14" s="1"/>
      <c r="D14" s="1"/>
      <c r="E14" s="1"/>
      <c r="F14" s="1"/>
    </row>
    <row r="19" spans="1:2" x14ac:dyDescent="0.25">
      <c r="A19" s="1"/>
      <c r="B19" s="1"/>
    </row>
    <row r="20" spans="1:2" x14ac:dyDescent="0.25">
      <c r="A20" s="1"/>
      <c r="B20" s="1"/>
    </row>
    <row r="21" spans="1:2" x14ac:dyDescent="0.25">
      <c r="A21" s="1"/>
      <c r="B21" s="1"/>
    </row>
  </sheetData>
  <mergeCells count="2">
    <mergeCell ref="B1:C1"/>
    <mergeCell ref="E1:F1"/>
  </mergeCells>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D3"/>
  <sheetViews>
    <sheetView workbookViewId="0">
      <selection activeCell="D10" sqref="D10"/>
    </sheetView>
  </sheetViews>
  <sheetFormatPr defaultRowHeight="15" x14ac:dyDescent="0.25"/>
  <cols>
    <col min="2" max="2" width="12.5703125" customWidth="1"/>
    <col min="4" max="4" width="15.140625" customWidth="1"/>
  </cols>
  <sheetData>
    <row r="1" spans="1:4" ht="42" customHeight="1" x14ac:dyDescent="0.25">
      <c r="A1" s="15" t="s">
        <v>1073</v>
      </c>
      <c r="B1" s="24" t="s">
        <v>1074</v>
      </c>
      <c r="C1" s="24" t="s">
        <v>1075</v>
      </c>
      <c r="D1" s="24" t="s">
        <v>1076</v>
      </c>
    </row>
    <row r="2" spans="1:4" x14ac:dyDescent="0.25">
      <c r="A2" t="s">
        <v>114</v>
      </c>
      <c r="B2" s="21">
        <v>5680</v>
      </c>
      <c r="C2" s="21">
        <v>59833</v>
      </c>
      <c r="D2" s="27">
        <f>C2/B2</f>
        <v>10.533978873239437</v>
      </c>
    </row>
    <row r="3" spans="1:4" x14ac:dyDescent="0.25">
      <c r="A3" s="16" t="s">
        <v>115</v>
      </c>
      <c r="B3" s="83">
        <v>9367</v>
      </c>
      <c r="C3" s="83">
        <v>97838</v>
      </c>
      <c r="D3" s="99">
        <f>C3/B3</f>
        <v>10.444966371303511</v>
      </c>
    </row>
  </sheetData>
  <pageMargins left="0.7" right="0.7" top="0.75" bottom="0.75" header="0.3" footer="0.3"/>
  <pageSetup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K13"/>
  <sheetViews>
    <sheetView workbookViewId="0">
      <selection activeCell="J29" sqref="J29"/>
    </sheetView>
  </sheetViews>
  <sheetFormatPr defaultRowHeight="15" x14ac:dyDescent="0.25"/>
  <cols>
    <col min="1" max="1" width="20.7109375" bestFit="1" customWidth="1"/>
    <col min="2" max="2" width="9.5703125" customWidth="1"/>
    <col min="3" max="3" width="9.7109375" bestFit="1" customWidth="1"/>
    <col min="4" max="4" width="9" bestFit="1" customWidth="1"/>
    <col min="5" max="5" width="9.5703125" bestFit="1" customWidth="1"/>
    <col min="6" max="6" width="11.7109375" bestFit="1" customWidth="1"/>
    <col min="7" max="7" width="9.7109375" customWidth="1"/>
    <col min="8" max="8" width="11.28515625" customWidth="1"/>
  </cols>
  <sheetData>
    <row r="1" spans="1:11" ht="43.5" customHeight="1" x14ac:dyDescent="0.25">
      <c r="A1" s="24" t="s">
        <v>275</v>
      </c>
      <c r="B1" s="24" t="s">
        <v>1105</v>
      </c>
      <c r="C1" s="24" t="s">
        <v>1101</v>
      </c>
      <c r="D1" s="24" t="s">
        <v>1102</v>
      </c>
      <c r="E1" s="24" t="s">
        <v>1119</v>
      </c>
      <c r="F1" s="24" t="s">
        <v>1104</v>
      </c>
      <c r="G1" s="24" t="s">
        <v>1106</v>
      </c>
      <c r="H1" s="24" t="s">
        <v>1120</v>
      </c>
    </row>
    <row r="2" spans="1:11" x14ac:dyDescent="0.25">
      <c r="A2" t="s">
        <v>1109</v>
      </c>
      <c r="B2" s="7">
        <v>9.9429207330799298E-5</v>
      </c>
      <c r="C2" s="7">
        <f>B2/SUM(B$2:B$10)</f>
        <v>9.9439792695561421E-5</v>
      </c>
      <c r="D2" s="7">
        <f t="shared" ref="D2:D10" si="0">C2*B$11</f>
        <v>1.0585364762001848E-8</v>
      </c>
      <c r="E2" s="7">
        <f>C2*F$12</f>
        <v>9.5111530146345041E-5</v>
      </c>
      <c r="F2" s="7">
        <f>B2+D2-E2</f>
        <v>4.3282625492162578E-6</v>
      </c>
      <c r="G2" s="7">
        <v>7.7597551394168696E-6</v>
      </c>
      <c r="H2" s="7">
        <f>(G2-B2)/B2*100</f>
        <v>-92.195698479622507</v>
      </c>
      <c r="J2" t="s">
        <v>1118</v>
      </c>
      <c r="K2" t="s">
        <v>1107</v>
      </c>
    </row>
    <row r="3" spans="1:11" x14ac:dyDescent="0.25">
      <c r="A3" t="s">
        <v>1111</v>
      </c>
      <c r="B3" s="7">
        <v>1.93254693225717E-4</v>
      </c>
      <c r="C3" s="7">
        <f t="shared" ref="C3:C10" si="1">B3/SUM(B$2:B$10)</f>
        <v>1.9327526737565446E-4</v>
      </c>
      <c r="D3" s="7">
        <f t="shared" si="0"/>
        <v>2.0574149937221843E-8</v>
      </c>
      <c r="E3" s="7">
        <f t="shared" ref="E3:E10" si="2">C3*F$12</f>
        <v>1.8486267842313177E-4</v>
      </c>
      <c r="F3" s="7">
        <f t="shared" ref="F3:F10" si="3">B3+D3-E3</f>
        <v>8.4125889525224528E-6</v>
      </c>
      <c r="G3" s="7">
        <v>1.4962127217734701E-5</v>
      </c>
      <c r="H3" s="7">
        <f t="shared" ref="H3:H10" si="4">(G3-B3)/B3*100</f>
        <v>-92.257819477502011</v>
      </c>
    </row>
    <row r="4" spans="1:11" x14ac:dyDescent="0.25">
      <c r="A4" t="s">
        <v>1112</v>
      </c>
      <c r="B4" s="7">
        <v>2.9541756857275802E-4</v>
      </c>
      <c r="C4" s="7">
        <f t="shared" si="1"/>
        <v>2.9544901911736588E-4</v>
      </c>
      <c r="D4" s="7">
        <f t="shared" si="0"/>
        <v>3.1450544607506716E-8</v>
      </c>
      <c r="E4" s="7">
        <f t="shared" si="2"/>
        <v>2.8258916804583921E-4</v>
      </c>
      <c r="F4" s="7">
        <f t="shared" si="3"/>
        <v>1.2859851071526289E-5</v>
      </c>
      <c r="G4" s="7">
        <v>2.29216411992564E-5</v>
      </c>
      <c r="H4" s="7">
        <f t="shared" si="4"/>
        <v>-92.240934989074262</v>
      </c>
    </row>
    <row r="5" spans="1:11" x14ac:dyDescent="0.25">
      <c r="A5" t="s">
        <v>1110</v>
      </c>
      <c r="B5" s="7">
        <v>4.6406747852219802E-4</v>
      </c>
      <c r="C5" s="7">
        <f t="shared" si="1"/>
        <v>4.6411688375901192E-4</v>
      </c>
      <c r="D5" s="7">
        <f t="shared" si="0"/>
        <v>4.9405236813330982E-8</v>
      </c>
      <c r="E5" s="7">
        <f t="shared" si="2"/>
        <v>4.4391551696228881E-4</v>
      </c>
      <c r="F5" s="7">
        <f t="shared" si="3"/>
        <v>2.0201366796722571E-5</v>
      </c>
      <c r="G5" s="7">
        <v>3.5786571092974098E-5</v>
      </c>
      <c r="H5" s="7">
        <f t="shared" si="4"/>
        <v>-92.288498386714195</v>
      </c>
    </row>
    <row r="6" spans="1:11" x14ac:dyDescent="0.25">
      <c r="A6" t="s">
        <v>1114</v>
      </c>
      <c r="B6" s="7">
        <v>4.7068649408668201E-3</v>
      </c>
      <c r="C6" s="7">
        <f t="shared" si="1"/>
        <v>4.7073660399263688E-3</v>
      </c>
      <c r="D6" s="7">
        <f t="shared" si="0"/>
        <v>5.0109905954283963E-7</v>
      </c>
      <c r="E6" s="7">
        <f t="shared" si="2"/>
        <v>4.5024710418198836E-3</v>
      </c>
      <c r="F6" s="7">
        <f t="shared" si="3"/>
        <v>2.0489499810647915E-4</v>
      </c>
      <c r="G6" s="7">
        <v>3.58231292015002E-4</v>
      </c>
      <c r="H6" s="7">
        <f t="shared" si="4"/>
        <v>-92.389174184610653</v>
      </c>
    </row>
    <row r="7" spans="1:11" x14ac:dyDescent="0.25">
      <c r="A7" t="s">
        <v>1113</v>
      </c>
      <c r="B7" s="7">
        <v>5.3106452712234501E-3</v>
      </c>
      <c r="C7" s="7">
        <f t="shared" si="1"/>
        <v>5.3112106495345843E-3</v>
      </c>
      <c r="D7" s="7">
        <f t="shared" si="0"/>
        <v>5.6537831112817484E-7</v>
      </c>
      <c r="E7" s="7">
        <f t="shared" si="2"/>
        <v>5.0800324308132392E-3</v>
      </c>
      <c r="F7" s="7">
        <f t="shared" si="3"/>
        <v>2.3117821872133907E-4</v>
      </c>
      <c r="G7" s="7">
        <v>4.0857135847836401E-4</v>
      </c>
      <c r="H7" s="7">
        <f t="shared" si="4"/>
        <v>-92.306559041096733</v>
      </c>
    </row>
    <row r="8" spans="1:11" x14ac:dyDescent="0.25">
      <c r="A8" t="s">
        <v>1010</v>
      </c>
      <c r="B8" s="7">
        <v>3.9942029229883297E-2</v>
      </c>
      <c r="C8" s="7">
        <f t="shared" si="1"/>
        <v>3.9946281511080019E-2</v>
      </c>
      <c r="D8" s="7">
        <f t="shared" si="0"/>
        <v>4.2522811966729532E-6</v>
      </c>
      <c r="E8" s="7">
        <f t="shared" si="2"/>
        <v>3.8207561130053122E-2</v>
      </c>
      <c r="F8" s="7">
        <f t="shared" si="3"/>
        <v>1.7387203810268481E-3</v>
      </c>
      <c r="G8" s="7">
        <v>3.0258418575202801E-3</v>
      </c>
      <c r="H8" s="7">
        <f t="shared" si="4"/>
        <v>-92.424416295663704</v>
      </c>
    </row>
    <row r="9" spans="1:11" x14ac:dyDescent="0.25">
      <c r="A9" t="s">
        <v>1115</v>
      </c>
      <c r="B9" s="7">
        <v>0.11093981624504499</v>
      </c>
      <c r="C9" s="7">
        <f t="shared" si="1"/>
        <v>0.11095162704443806</v>
      </c>
      <c r="D9" s="7">
        <f t="shared" si="0"/>
        <v>1.1810799392941504E-5</v>
      </c>
      <c r="E9" s="7">
        <f t="shared" si="2"/>
        <v>0.10612229505275442</v>
      </c>
      <c r="F9" s="7">
        <f t="shared" si="3"/>
        <v>4.8293319916835192E-3</v>
      </c>
      <c r="G9" s="7">
        <v>8.5344906941179702E-3</v>
      </c>
      <c r="H9" s="7">
        <f t="shared" si="4"/>
        <v>-92.307098584635384</v>
      </c>
    </row>
    <row r="10" spans="1:11" x14ac:dyDescent="0.25">
      <c r="A10" t="s">
        <v>1009</v>
      </c>
      <c r="B10" s="7">
        <v>0.83794202537709905</v>
      </c>
      <c r="C10" s="7">
        <f t="shared" si="1"/>
        <v>0.83803123379207334</v>
      </c>
      <c r="D10" s="7">
        <f t="shared" si="0"/>
        <v>8.9208414973249465E-5</v>
      </c>
      <c r="E10" s="7">
        <f t="shared" si="2"/>
        <v>0.80155469752856068</v>
      </c>
      <c r="F10" s="7">
        <f t="shared" si="3"/>
        <v>3.6476536263511661E-2</v>
      </c>
      <c r="G10" s="7">
        <v>3.1117898625639E-2</v>
      </c>
      <c r="H10" s="7">
        <f t="shared" si="4"/>
        <v>-96.286390026608942</v>
      </c>
    </row>
    <row r="11" spans="1:11" x14ac:dyDescent="0.25">
      <c r="A11" t="s">
        <v>1117</v>
      </c>
      <c r="B11" s="7">
        <v>1.0644998822965501E-4</v>
      </c>
      <c r="C11" s="7"/>
      <c r="D11" s="7"/>
      <c r="E11" s="7"/>
      <c r="F11" s="7"/>
      <c r="G11" s="7"/>
      <c r="H11" s="7"/>
    </row>
    <row r="12" spans="1:11" ht="15.75" thickBot="1" x14ac:dyDescent="0.3">
      <c r="A12" s="124" t="s">
        <v>1116</v>
      </c>
      <c r="B12" s="125"/>
      <c r="C12" s="125"/>
      <c r="D12" s="125"/>
      <c r="E12" s="125"/>
      <c r="F12" s="7">
        <v>0.95647353607757901</v>
      </c>
      <c r="G12" s="7">
        <v>0.95647353607757901</v>
      </c>
      <c r="H12" s="125"/>
    </row>
    <row r="13" spans="1:11" ht="15.75" thickTop="1" x14ac:dyDescent="0.25">
      <c r="A13" s="126" t="s">
        <v>786</v>
      </c>
      <c r="B13" s="127">
        <f>SUM(B2:B12)</f>
        <v>0.99999999999999878</v>
      </c>
      <c r="C13" s="127">
        <f>SUM(C2:C10)</f>
        <v>1</v>
      </c>
      <c r="D13" s="127">
        <f>SUM(D2:D10)</f>
        <v>1.0644998822965501E-4</v>
      </c>
      <c r="E13" s="127">
        <f>SUM(E2:E10)</f>
        <v>0.9564735360775789</v>
      </c>
      <c r="F13" s="127">
        <f>SUM(F2:F12)</f>
        <v>0.99999999999999889</v>
      </c>
      <c r="G13" s="127">
        <f>SUM(G2:G12)</f>
        <v>0.999999999999999</v>
      </c>
      <c r="H13" s="127"/>
    </row>
  </sheetData>
  <sortState xmlns:xlrd2="http://schemas.microsoft.com/office/spreadsheetml/2017/richdata2" ref="A15:B23">
    <sortCondition ref="B15:B23"/>
  </sortState>
  <pageMargins left="0.7" right="0.7" top="0.75" bottom="0.75" header="0.3" footer="0.3"/>
  <pageSetup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K13"/>
  <sheetViews>
    <sheetView workbookViewId="0">
      <selection sqref="A1:H13"/>
    </sheetView>
  </sheetViews>
  <sheetFormatPr defaultRowHeight="15" x14ac:dyDescent="0.25"/>
  <cols>
    <col min="1" max="1" width="20.7109375" bestFit="1" customWidth="1"/>
    <col min="2" max="2" width="9.5703125" customWidth="1"/>
    <col min="3" max="3" width="9.7109375" bestFit="1" customWidth="1"/>
    <col min="4" max="4" width="9" bestFit="1" customWidth="1"/>
    <col min="5" max="5" width="9.5703125" bestFit="1" customWidth="1"/>
    <col min="6" max="6" width="11.7109375" bestFit="1" customWidth="1"/>
    <col min="7" max="7" width="9.7109375" customWidth="1"/>
    <col min="8" max="8" width="11.28515625" customWidth="1"/>
  </cols>
  <sheetData>
    <row r="1" spans="1:11" ht="43.9" customHeight="1" x14ac:dyDescent="0.25">
      <c r="A1" s="24" t="s">
        <v>275</v>
      </c>
      <c r="B1" s="24" t="s">
        <v>1105</v>
      </c>
      <c r="C1" s="24" t="s">
        <v>1101</v>
      </c>
      <c r="D1" s="24" t="s">
        <v>1102</v>
      </c>
      <c r="E1" s="24" t="s">
        <v>1103</v>
      </c>
      <c r="F1" s="24" t="s">
        <v>1104</v>
      </c>
      <c r="G1" s="24" t="s">
        <v>1106</v>
      </c>
      <c r="H1" s="24" t="s">
        <v>1120</v>
      </c>
    </row>
    <row r="2" spans="1:11" x14ac:dyDescent="0.25">
      <c r="A2" t="s">
        <v>1109</v>
      </c>
      <c r="B2" s="7">
        <v>8.97527621153147E-4</v>
      </c>
      <c r="C2" s="7">
        <f>B2/SUM(B$2:B$10)</f>
        <v>8.9905268381654333E-4</v>
      </c>
      <c r="D2" s="7">
        <f t="shared" ref="D2:D10" si="0">C2*B$11</f>
        <v>1.5250626633952427E-6</v>
      </c>
      <c r="E2" s="7">
        <f>C2*F$12</f>
        <v>7.142570551192754E-4</v>
      </c>
      <c r="F2" s="7">
        <f>B2+D2-E2</f>
        <v>1.8479562869726685E-4</v>
      </c>
      <c r="G2" s="7">
        <v>2.6376585130532198E-4</v>
      </c>
      <c r="H2" s="7">
        <f>(G2-B2)/B2*100</f>
        <v>-70.611951644849157</v>
      </c>
      <c r="J2" t="s">
        <v>1118</v>
      </c>
      <c r="K2" t="s">
        <v>1108</v>
      </c>
    </row>
    <row r="3" spans="1:11" x14ac:dyDescent="0.25">
      <c r="A3" t="s">
        <v>1110</v>
      </c>
      <c r="B3" s="7">
        <v>1.4918369205691501E-3</v>
      </c>
      <c r="C3" s="7">
        <f t="shared" ref="C3:C10" si="1">B3/SUM(B$2:B$10)</f>
        <v>1.4943718228204179E-3</v>
      </c>
      <c r="D3" s="7">
        <f t="shared" si="0"/>
        <v>2.5349022512660169E-6</v>
      </c>
      <c r="E3" s="7">
        <f t="shared" ref="E3:E10" si="2">C3*F$12</f>
        <v>1.1872114244627929E-3</v>
      </c>
      <c r="F3" s="7">
        <f t="shared" ref="F3:F10" si="3">B3+D3-E3</f>
        <v>3.0716039835762326E-4</v>
      </c>
      <c r="G3" s="7">
        <v>4.3320854105355198E-4</v>
      </c>
      <c r="H3" s="7">
        <f t="shared" ref="H3:H10" si="4">(G3-B3)/B3*100</f>
        <v>-70.96140100298102</v>
      </c>
    </row>
    <row r="4" spans="1:11" x14ac:dyDescent="0.25">
      <c r="A4" t="s">
        <v>1111</v>
      </c>
      <c r="B4" s="7">
        <v>1.5665192309008899E-3</v>
      </c>
      <c r="C4" s="7">
        <f t="shared" si="1"/>
        <v>1.5691810319800254E-3</v>
      </c>
      <c r="D4" s="7">
        <f t="shared" si="0"/>
        <v>2.6618010791335096E-6</v>
      </c>
      <c r="E4" s="7">
        <f t="shared" si="2"/>
        <v>1.2466439876395315E-3</v>
      </c>
      <c r="F4" s="7">
        <f t="shared" si="3"/>
        <v>3.2253704434049191E-4</v>
      </c>
      <c r="G4" s="7">
        <v>4.5670496169220899E-4</v>
      </c>
      <c r="H4" s="7">
        <f t="shared" si="4"/>
        <v>-70.845875832014997</v>
      </c>
    </row>
    <row r="5" spans="1:11" x14ac:dyDescent="0.25">
      <c r="A5" t="s">
        <v>1112</v>
      </c>
      <c r="B5" s="7">
        <v>2.5353184765011302E-3</v>
      </c>
      <c r="C5" s="7">
        <f t="shared" si="1"/>
        <v>2.5396264436959035E-3</v>
      </c>
      <c r="D5" s="7">
        <f t="shared" si="0"/>
        <v>4.3079671947702988E-6</v>
      </c>
      <c r="E5" s="7">
        <f t="shared" si="2"/>
        <v>2.0176193647261499E-3</v>
      </c>
      <c r="F5" s="7">
        <f t="shared" si="3"/>
        <v>5.2200707896975056E-4</v>
      </c>
      <c r="G5" s="7">
        <v>7.4076186735692895E-4</v>
      </c>
      <c r="H5" s="7">
        <f t="shared" si="4"/>
        <v>-70.782295233409158</v>
      </c>
    </row>
    <row r="6" spans="1:11" x14ac:dyDescent="0.25">
      <c r="A6" t="s">
        <v>1113</v>
      </c>
      <c r="B6" s="7">
        <v>1.32436910728703E-2</v>
      </c>
      <c r="C6" s="7">
        <f t="shared" si="1"/>
        <v>1.3266194512658416E-2</v>
      </c>
      <c r="D6" s="7">
        <f t="shared" si="0"/>
        <v>2.2503439788098786E-5</v>
      </c>
      <c r="E6" s="7">
        <f t="shared" si="2"/>
        <v>1.0539396851613664E-2</v>
      </c>
      <c r="F6" s="7">
        <f t="shared" si="3"/>
        <v>2.7267976610447341E-3</v>
      </c>
      <c r="G6" s="7">
        <v>3.8367753624158102E-3</v>
      </c>
      <c r="H6" s="7">
        <f t="shared" si="4"/>
        <v>-71.029410597809516</v>
      </c>
    </row>
    <row r="7" spans="1:11" x14ac:dyDescent="0.25">
      <c r="A7" t="s">
        <v>1114</v>
      </c>
      <c r="B7" s="7">
        <v>2.3190439807359998E-2</v>
      </c>
      <c r="C7" s="7">
        <f t="shared" si="1"/>
        <v>2.3229844582282142E-2</v>
      </c>
      <c r="D7" s="7">
        <f t="shared" si="0"/>
        <v>3.9404774922113265E-5</v>
      </c>
      <c r="E7" s="7">
        <f t="shared" si="2"/>
        <v>1.8455070187638752E-2</v>
      </c>
      <c r="F7" s="7">
        <f t="shared" si="3"/>
        <v>4.7747743946433586E-3</v>
      </c>
      <c r="G7" s="7">
        <v>6.6462622442210401E-3</v>
      </c>
      <c r="H7" s="7">
        <f t="shared" si="4"/>
        <v>-71.340507987641956</v>
      </c>
    </row>
    <row r="8" spans="1:11" x14ac:dyDescent="0.25">
      <c r="A8" t="s">
        <v>1010</v>
      </c>
      <c r="B8" s="7">
        <v>0.114211654722098</v>
      </c>
      <c r="C8" s="7">
        <f t="shared" si="1"/>
        <v>0.11440572109536193</v>
      </c>
      <c r="D8" s="7">
        <f t="shared" si="0"/>
        <v>1.9406637326378165E-4</v>
      </c>
      <c r="E8" s="7">
        <f t="shared" si="2"/>
        <v>9.0890216901954979E-2</v>
      </c>
      <c r="F8" s="7">
        <f t="shared" si="3"/>
        <v>2.3515504193406811E-2</v>
      </c>
      <c r="G8" s="7">
        <v>3.2580911530097498E-2</v>
      </c>
      <c r="H8" s="7">
        <f t="shared" si="4"/>
        <v>-71.473216451180917</v>
      </c>
    </row>
    <row r="9" spans="1:11" x14ac:dyDescent="0.25">
      <c r="A9" t="s">
        <v>1115</v>
      </c>
      <c r="B9" s="7">
        <v>0.286677810310564</v>
      </c>
      <c r="C9" s="7">
        <f t="shared" si="1"/>
        <v>0.2871649280489208</v>
      </c>
      <c r="D9" s="7">
        <f t="shared" si="0"/>
        <v>4.8711773835642691E-4</v>
      </c>
      <c r="E9" s="7">
        <f t="shared" si="2"/>
        <v>0.22813966248457862</v>
      </c>
      <c r="F9" s="7">
        <f t="shared" si="3"/>
        <v>5.9025265564341789E-2</v>
      </c>
      <c r="G9" s="7">
        <v>8.3046426850628796E-2</v>
      </c>
      <c r="H9" s="7">
        <f t="shared" si="4"/>
        <v>-71.031442314749484</v>
      </c>
    </row>
    <row r="10" spans="1:11" x14ac:dyDescent="0.25">
      <c r="A10" t="s">
        <v>1009</v>
      </c>
      <c r="B10" s="7">
        <v>0.55448890228752501</v>
      </c>
      <c r="C10" s="7">
        <f t="shared" si="1"/>
        <v>0.55543107977846384</v>
      </c>
      <c r="D10" s="7">
        <f t="shared" si="0"/>
        <v>9.4217749093810429E-4</v>
      </c>
      <c r="E10" s="7">
        <f t="shared" si="2"/>
        <v>0.44126509436596928</v>
      </c>
      <c r="F10" s="7">
        <f t="shared" si="3"/>
        <v>0.11416598541249379</v>
      </c>
      <c r="G10" s="7">
        <v>7.75400101675255E-2</v>
      </c>
      <c r="H10" s="7">
        <f t="shared" si="4"/>
        <v>-86.015949129434901</v>
      </c>
    </row>
    <row r="11" spans="1:11" x14ac:dyDescent="0.25">
      <c r="A11" t="s">
        <v>1117</v>
      </c>
      <c r="B11" s="7">
        <v>1.6962995504570899E-3</v>
      </c>
      <c r="C11" s="7"/>
      <c r="D11" s="7"/>
      <c r="E11" s="7"/>
      <c r="F11" s="7"/>
      <c r="G11" s="7"/>
      <c r="H11" s="7"/>
    </row>
    <row r="12" spans="1:11" ht="15.75" thickBot="1" x14ac:dyDescent="0.3">
      <c r="A12" s="124" t="s">
        <v>1116</v>
      </c>
      <c r="B12" s="125"/>
      <c r="C12" s="125"/>
      <c r="D12" s="125"/>
      <c r="E12" s="125"/>
      <c r="F12" s="7">
        <v>0.79445517262370302</v>
      </c>
      <c r="G12" s="7">
        <v>0.79445517262370302</v>
      </c>
      <c r="H12" s="125"/>
    </row>
    <row r="13" spans="1:11" ht="15.75" thickTop="1" x14ac:dyDescent="0.25">
      <c r="A13" s="126" t="s">
        <v>786</v>
      </c>
      <c r="B13" s="127">
        <f>SUM(B2:B12)</f>
        <v>0.99999999999999878</v>
      </c>
      <c r="C13" s="127">
        <f>SUM(C2:C10)</f>
        <v>1</v>
      </c>
      <c r="D13" s="127">
        <f>SUM(D2:D10)</f>
        <v>1.6962995504570901E-3</v>
      </c>
      <c r="E13" s="127">
        <f>SUM(E2:E10)</f>
        <v>0.79445517262370302</v>
      </c>
      <c r="F13" s="127">
        <f>SUM(F2:F12)</f>
        <v>0.99999999999999867</v>
      </c>
      <c r="G13" s="127">
        <f>SUM(G2:G12)</f>
        <v>0.99999999999999967</v>
      </c>
      <c r="H13" s="127"/>
    </row>
  </sheetData>
  <sortState xmlns:xlrd2="http://schemas.microsoft.com/office/spreadsheetml/2017/richdata2" ref="F16:G24">
    <sortCondition ref="G16:G24"/>
  </sortState>
  <pageMargins left="0.7" right="0.7" top="0.75" bottom="0.75" header="0.3" footer="0.3"/>
  <pageSetup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86673-DD0E-407D-92D3-545C60A4E882}">
  <dimension ref="A1:D14"/>
  <sheetViews>
    <sheetView workbookViewId="0">
      <selection activeCell="A18" sqref="A18"/>
    </sheetView>
  </sheetViews>
  <sheetFormatPr defaultRowHeight="15" x14ac:dyDescent="0.25"/>
  <cols>
    <col min="1" max="1" width="26.140625" bestFit="1" customWidth="1"/>
    <col min="2" max="2" width="13.140625" bestFit="1" customWidth="1"/>
    <col min="3" max="3" width="12" bestFit="1" customWidth="1"/>
    <col min="4" max="4" width="14" bestFit="1" customWidth="1"/>
  </cols>
  <sheetData>
    <row r="1" spans="1:4" x14ac:dyDescent="0.25">
      <c r="A1" s="17"/>
      <c r="B1" s="153" t="s">
        <v>1135</v>
      </c>
      <c r="C1" s="153"/>
      <c r="D1" s="153"/>
    </row>
    <row r="2" spans="1:4" ht="30" x14ac:dyDescent="0.25">
      <c r="A2" s="16" t="s">
        <v>1133</v>
      </c>
      <c r="B2" s="24" t="s">
        <v>1136</v>
      </c>
      <c r="C2" s="24" t="s">
        <v>1137</v>
      </c>
      <c r="D2" s="15" t="s">
        <v>1134</v>
      </c>
    </row>
    <row r="3" spans="1:4" x14ac:dyDescent="0.25">
      <c r="A3" t="s">
        <v>1121</v>
      </c>
      <c r="B3" t="s">
        <v>1198</v>
      </c>
      <c r="C3" t="s">
        <v>1198</v>
      </c>
      <c r="D3">
        <v>29.56011329897963</v>
      </c>
    </row>
    <row r="4" spans="1:4" x14ac:dyDescent="0.25">
      <c r="A4" t="s">
        <v>1122</v>
      </c>
      <c r="B4" t="s">
        <v>1198</v>
      </c>
      <c r="C4" t="s">
        <v>1198</v>
      </c>
      <c r="D4">
        <v>-16.683034044145156</v>
      </c>
    </row>
    <row r="5" spans="1:4" x14ac:dyDescent="0.25">
      <c r="A5" t="s">
        <v>1123</v>
      </c>
      <c r="B5" t="s">
        <v>1198</v>
      </c>
      <c r="C5" t="s">
        <v>1198</v>
      </c>
      <c r="D5">
        <v>3.4213925535192162</v>
      </c>
    </row>
    <row r="6" spans="1:4" x14ac:dyDescent="0.25">
      <c r="A6" t="s">
        <v>1124</v>
      </c>
      <c r="B6" t="s">
        <v>1198</v>
      </c>
      <c r="C6" t="s">
        <v>1198</v>
      </c>
      <c r="D6">
        <v>-28.510862603510724</v>
      </c>
    </row>
    <row r="7" spans="1:4" x14ac:dyDescent="0.25">
      <c r="A7" t="s">
        <v>1125</v>
      </c>
      <c r="B7" t="s">
        <v>1198</v>
      </c>
      <c r="C7" t="s">
        <v>1198</v>
      </c>
      <c r="D7">
        <v>22.811407417563583</v>
      </c>
    </row>
    <row r="8" spans="1:4" x14ac:dyDescent="0.25">
      <c r="A8" t="s">
        <v>1126</v>
      </c>
      <c r="B8" t="s">
        <v>1198</v>
      </c>
      <c r="C8" t="s">
        <v>1198</v>
      </c>
      <c r="D8">
        <v>0.70252651738361815</v>
      </c>
    </row>
    <row r="9" spans="1:4" x14ac:dyDescent="0.25">
      <c r="A9" t="s">
        <v>1127</v>
      </c>
      <c r="B9" t="s">
        <v>1198</v>
      </c>
      <c r="C9" t="s">
        <v>1198</v>
      </c>
      <c r="D9">
        <v>35.6647931001066</v>
      </c>
    </row>
    <row r="10" spans="1:4" x14ac:dyDescent="0.25">
      <c r="A10" t="s">
        <v>1128</v>
      </c>
      <c r="B10" t="s">
        <v>1198</v>
      </c>
      <c r="C10" t="s">
        <v>1198</v>
      </c>
      <c r="D10">
        <v>14.448258326976863</v>
      </c>
    </row>
    <row r="11" spans="1:4" x14ac:dyDescent="0.25">
      <c r="A11" t="s">
        <v>1129</v>
      </c>
      <c r="B11" t="s">
        <v>1198</v>
      </c>
      <c r="C11" t="s">
        <v>1198</v>
      </c>
      <c r="D11">
        <v>20.257238001160932</v>
      </c>
    </row>
    <row r="12" spans="1:4" x14ac:dyDescent="0.25">
      <c r="A12" t="s">
        <v>1130</v>
      </c>
      <c r="B12" t="s">
        <v>1198</v>
      </c>
      <c r="C12" t="s">
        <v>1198</v>
      </c>
      <c r="D12">
        <v>1.3781561685686046</v>
      </c>
    </row>
    <row r="13" spans="1:4" x14ac:dyDescent="0.25">
      <c r="A13" t="s">
        <v>1131</v>
      </c>
      <c r="B13" t="s">
        <v>1198</v>
      </c>
      <c r="C13" t="s">
        <v>1198</v>
      </c>
      <c r="D13">
        <v>-26.81575755873029</v>
      </c>
    </row>
    <row r="14" spans="1:4" x14ac:dyDescent="0.25">
      <c r="A14" s="16" t="s">
        <v>1132</v>
      </c>
      <c r="B14" s="16" t="s">
        <v>1198</v>
      </c>
      <c r="C14" s="16" t="s">
        <v>1198</v>
      </c>
      <c r="D14" s="16">
        <v>-12.661021298434694</v>
      </c>
    </row>
  </sheetData>
  <mergeCells count="1">
    <mergeCell ref="B1:D1"/>
  </mergeCells>
  <pageMargins left="0.7" right="0.7" top="0.75" bottom="0.75" header="0.3" footer="0.3"/>
  <pageSetup paperSize="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B9004-D086-4083-88EA-4DFD395F8B9D}">
  <dimension ref="A1:O13"/>
  <sheetViews>
    <sheetView workbookViewId="0">
      <selection activeCell="R9" sqref="R9"/>
    </sheetView>
  </sheetViews>
  <sheetFormatPr defaultRowHeight="15" x14ac:dyDescent="0.25"/>
  <cols>
    <col min="1" max="1" width="3.7109375" bestFit="1" customWidth="1"/>
    <col min="2" max="11" width="5.42578125" bestFit="1" customWidth="1"/>
    <col min="12" max="12" width="7.5703125" bestFit="1" customWidth="1"/>
    <col min="13" max="13" width="5.7109375" bestFit="1" customWidth="1"/>
    <col min="14" max="14" width="6.5703125" bestFit="1" customWidth="1"/>
    <col min="15" max="15" width="5.5703125" bestFit="1" customWidth="1"/>
  </cols>
  <sheetData>
    <row r="1" spans="1:15" ht="48" customHeight="1" x14ac:dyDescent="0.25">
      <c r="A1" s="17"/>
      <c r="B1" s="180" t="s">
        <v>1145</v>
      </c>
      <c r="C1" s="180"/>
      <c r="D1" s="180"/>
      <c r="E1" s="180"/>
      <c r="F1" s="180"/>
      <c r="G1" s="180"/>
      <c r="H1" s="180"/>
      <c r="I1" s="180"/>
      <c r="J1" s="180"/>
      <c r="K1" s="180"/>
      <c r="L1" s="17"/>
      <c r="M1" s="188" t="s">
        <v>1153</v>
      </c>
      <c r="N1" s="188"/>
      <c r="O1" s="188"/>
    </row>
    <row r="2" spans="1:15" ht="30" x14ac:dyDescent="0.25">
      <c r="A2" s="129" t="s">
        <v>1154</v>
      </c>
      <c r="B2" s="129">
        <v>1</v>
      </c>
      <c r="C2" s="129">
        <v>2</v>
      </c>
      <c r="D2" s="129">
        <v>3</v>
      </c>
      <c r="E2" s="129">
        <v>4</v>
      </c>
      <c r="F2" s="129">
        <v>5</v>
      </c>
      <c r="G2" s="129">
        <v>6</v>
      </c>
      <c r="H2" s="129">
        <v>7</v>
      </c>
      <c r="I2" s="129">
        <v>8</v>
      </c>
      <c r="J2" s="129">
        <v>9</v>
      </c>
      <c r="K2" s="129">
        <v>10</v>
      </c>
      <c r="L2" s="128" t="s">
        <v>1148</v>
      </c>
      <c r="M2" s="134" t="s">
        <v>1142</v>
      </c>
      <c r="N2" s="134" t="s">
        <v>1151</v>
      </c>
      <c r="O2" s="134" t="s">
        <v>1152</v>
      </c>
    </row>
    <row r="3" spans="1:15" x14ac:dyDescent="0.25">
      <c r="A3" s="2">
        <v>1</v>
      </c>
      <c r="B3" s="62">
        <v>26.9</v>
      </c>
      <c r="C3" s="62">
        <v>25.02</v>
      </c>
      <c r="D3" s="62">
        <v>27.98</v>
      </c>
      <c r="E3" s="62">
        <v>28.49</v>
      </c>
      <c r="F3" s="62">
        <v>26.44</v>
      </c>
      <c r="G3" s="62">
        <v>27.75</v>
      </c>
      <c r="H3" s="62">
        <v>29.6</v>
      </c>
      <c r="I3" s="62">
        <v>32.17</v>
      </c>
      <c r="J3" s="62">
        <v>28.96</v>
      </c>
      <c r="K3" s="62">
        <v>28.35</v>
      </c>
      <c r="L3" s="62">
        <v>28.17</v>
      </c>
      <c r="M3" s="27">
        <v>8.01</v>
      </c>
      <c r="N3" s="27">
        <v>236.67</v>
      </c>
      <c r="O3" s="27">
        <v>19.079999999999998</v>
      </c>
    </row>
    <row r="4" spans="1:15" x14ac:dyDescent="0.25">
      <c r="A4" s="2">
        <v>2</v>
      </c>
      <c r="B4" s="62">
        <v>29.12</v>
      </c>
      <c r="C4" s="62">
        <v>27.7</v>
      </c>
      <c r="D4" s="62">
        <v>29.58</v>
      </c>
      <c r="E4" s="62">
        <v>28.65</v>
      </c>
      <c r="F4" s="62">
        <v>28.45</v>
      </c>
      <c r="G4" s="62">
        <v>28.89</v>
      </c>
      <c r="H4" s="62">
        <v>26.55</v>
      </c>
      <c r="I4" s="62">
        <v>29.43</v>
      </c>
      <c r="J4" s="62">
        <v>27.75</v>
      </c>
      <c r="K4" s="62">
        <v>28.22</v>
      </c>
      <c r="L4" s="62">
        <v>28.43</v>
      </c>
      <c r="M4" s="27">
        <v>8.09</v>
      </c>
      <c r="N4" s="27">
        <v>236.9</v>
      </c>
      <c r="O4" s="27">
        <v>19.149999999999999</v>
      </c>
    </row>
    <row r="5" spans="1:15" x14ac:dyDescent="0.25">
      <c r="A5" s="2">
        <v>3</v>
      </c>
      <c r="B5" s="62">
        <v>28.72</v>
      </c>
      <c r="C5" s="62">
        <v>26.7</v>
      </c>
      <c r="D5" s="62">
        <v>31.48</v>
      </c>
      <c r="E5" s="62">
        <v>23.76</v>
      </c>
      <c r="F5" s="62">
        <v>28.97</v>
      </c>
      <c r="G5" s="62">
        <v>27.45</v>
      </c>
      <c r="H5" s="62">
        <v>26.6</v>
      </c>
      <c r="I5" s="62">
        <v>28.3</v>
      </c>
      <c r="J5" s="62">
        <v>30.95</v>
      </c>
      <c r="K5" s="62">
        <v>29.72</v>
      </c>
      <c r="L5" s="62">
        <v>28.26</v>
      </c>
      <c r="M5" s="27">
        <v>8.0399999999999991</v>
      </c>
      <c r="N5" s="27">
        <v>236.78</v>
      </c>
      <c r="O5" s="27">
        <v>19.12</v>
      </c>
    </row>
    <row r="6" spans="1:15" x14ac:dyDescent="0.25">
      <c r="A6" s="2">
        <v>4</v>
      </c>
      <c r="B6" s="62">
        <v>29.54</v>
      </c>
      <c r="C6" s="62">
        <v>27.06</v>
      </c>
      <c r="D6" s="62">
        <v>28.04</v>
      </c>
      <c r="E6" s="62">
        <v>28.97</v>
      </c>
      <c r="F6" s="62">
        <v>29.41</v>
      </c>
      <c r="G6" s="62">
        <v>28.22</v>
      </c>
      <c r="H6" s="62">
        <v>29.78</v>
      </c>
      <c r="I6" s="62">
        <v>26.99</v>
      </c>
      <c r="J6" s="62">
        <v>26.67</v>
      </c>
      <c r="K6" s="62">
        <v>29.7</v>
      </c>
      <c r="L6" s="62">
        <v>28.44</v>
      </c>
      <c r="M6" s="27">
        <v>8.09</v>
      </c>
      <c r="N6" s="27">
        <v>236.73</v>
      </c>
      <c r="O6" s="27">
        <v>18.98</v>
      </c>
    </row>
    <row r="7" spans="1:15" x14ac:dyDescent="0.25">
      <c r="A7" s="2">
        <v>5</v>
      </c>
      <c r="B7" s="62">
        <v>29.84</v>
      </c>
      <c r="C7" s="62">
        <v>28.83</v>
      </c>
      <c r="D7" s="62">
        <v>28.78</v>
      </c>
      <c r="E7" s="62">
        <v>27.6</v>
      </c>
      <c r="F7" s="62">
        <v>29.94</v>
      </c>
      <c r="G7" s="62">
        <v>28.08</v>
      </c>
      <c r="H7" s="62">
        <v>28.77</v>
      </c>
      <c r="I7" s="62">
        <v>28.12</v>
      </c>
      <c r="J7" s="62">
        <v>28.03</v>
      </c>
      <c r="K7" s="62">
        <v>27.09</v>
      </c>
      <c r="L7" s="62">
        <v>28.51</v>
      </c>
      <c r="M7" s="27">
        <v>8.11</v>
      </c>
      <c r="N7" s="27">
        <v>236.75</v>
      </c>
      <c r="O7" s="27">
        <v>19.05</v>
      </c>
    </row>
    <row r="8" spans="1:15" x14ac:dyDescent="0.25">
      <c r="A8" s="2">
        <v>6</v>
      </c>
      <c r="B8" s="62">
        <v>28.45</v>
      </c>
      <c r="C8" s="62">
        <v>30</v>
      </c>
      <c r="D8" s="62">
        <v>27.81</v>
      </c>
      <c r="E8" s="62">
        <v>28.97</v>
      </c>
      <c r="F8" s="62">
        <v>26.82</v>
      </c>
      <c r="G8" s="62">
        <v>27.33</v>
      </c>
      <c r="H8" s="62">
        <v>28.07</v>
      </c>
      <c r="I8" s="62">
        <v>31.77</v>
      </c>
      <c r="J8" s="62">
        <v>27.68</v>
      </c>
      <c r="K8" s="62">
        <v>26.8</v>
      </c>
      <c r="L8" s="62">
        <v>28.37</v>
      </c>
      <c r="M8" s="27">
        <v>8.07</v>
      </c>
      <c r="N8" s="27">
        <v>236.97</v>
      </c>
      <c r="O8" s="27">
        <v>18.97</v>
      </c>
    </row>
    <row r="9" spans="1:15" x14ac:dyDescent="0.25">
      <c r="A9" s="2">
        <v>7</v>
      </c>
      <c r="B9" s="62">
        <v>27.59</v>
      </c>
      <c r="C9" s="62">
        <v>28.38</v>
      </c>
      <c r="D9" s="62">
        <v>27.45</v>
      </c>
      <c r="E9" s="62">
        <v>28.37</v>
      </c>
      <c r="F9" s="62">
        <v>31.68</v>
      </c>
      <c r="G9" s="62">
        <v>26.28</v>
      </c>
      <c r="H9" s="62">
        <v>27.42</v>
      </c>
      <c r="I9" s="62">
        <v>28.72</v>
      </c>
      <c r="J9" s="62">
        <v>27.71</v>
      </c>
      <c r="K9" s="62">
        <v>27.5</v>
      </c>
      <c r="L9" s="62">
        <v>28.11</v>
      </c>
      <c r="M9" s="27">
        <v>8</v>
      </c>
      <c r="N9" s="27">
        <v>236.9</v>
      </c>
      <c r="O9" s="27">
        <v>18.989999999999998</v>
      </c>
    </row>
    <row r="10" spans="1:15" x14ac:dyDescent="0.25">
      <c r="A10" s="2">
        <v>8</v>
      </c>
      <c r="B10" s="62">
        <v>29.95</v>
      </c>
      <c r="C10" s="62">
        <v>28.67</v>
      </c>
      <c r="D10" s="62">
        <v>26.2</v>
      </c>
      <c r="E10" s="62">
        <v>26.67</v>
      </c>
      <c r="F10" s="62">
        <v>30.22</v>
      </c>
      <c r="G10" s="62">
        <v>30.66</v>
      </c>
      <c r="H10" s="62">
        <v>26.8</v>
      </c>
      <c r="I10" s="62">
        <v>28.44</v>
      </c>
      <c r="J10" s="62">
        <v>25.69</v>
      </c>
      <c r="K10" s="62">
        <v>28</v>
      </c>
      <c r="L10" s="62">
        <v>28.13</v>
      </c>
      <c r="M10" s="27">
        <v>8</v>
      </c>
      <c r="N10" s="27">
        <v>236.82</v>
      </c>
      <c r="O10" s="27">
        <v>19.07</v>
      </c>
    </row>
    <row r="11" spans="1:15" x14ac:dyDescent="0.25">
      <c r="A11" s="2">
        <v>9</v>
      </c>
      <c r="B11" s="62">
        <v>26.37</v>
      </c>
      <c r="C11" s="62">
        <v>29.34</v>
      </c>
      <c r="D11" s="62">
        <v>27.65</v>
      </c>
      <c r="E11" s="62">
        <v>26.89</v>
      </c>
      <c r="F11" s="62">
        <v>28.64</v>
      </c>
      <c r="G11" s="62">
        <v>30.37</v>
      </c>
      <c r="H11" s="62">
        <v>26.4</v>
      </c>
      <c r="I11" s="62">
        <v>28.13</v>
      </c>
      <c r="J11" s="62">
        <v>28.52</v>
      </c>
      <c r="K11" s="62">
        <v>30.82</v>
      </c>
      <c r="L11" s="62">
        <v>28.31</v>
      </c>
      <c r="M11" s="27">
        <v>8.0500000000000007</v>
      </c>
      <c r="N11" s="27">
        <v>236.93</v>
      </c>
      <c r="O11" s="27">
        <v>18.95</v>
      </c>
    </row>
    <row r="12" spans="1:15" x14ac:dyDescent="0.25">
      <c r="A12" s="129">
        <v>10</v>
      </c>
      <c r="B12" s="120">
        <v>29.4</v>
      </c>
      <c r="C12" s="120">
        <v>26.28</v>
      </c>
      <c r="D12" s="120">
        <v>27.91</v>
      </c>
      <c r="E12" s="120">
        <v>28.86</v>
      </c>
      <c r="F12" s="120">
        <v>30.8</v>
      </c>
      <c r="G12" s="120">
        <v>25.66</v>
      </c>
      <c r="H12" s="120">
        <v>28.34</v>
      </c>
      <c r="I12" s="120">
        <v>29.15</v>
      </c>
      <c r="J12" s="120">
        <v>27.54</v>
      </c>
      <c r="K12" s="120">
        <v>28.22</v>
      </c>
      <c r="L12" s="120">
        <v>28.22</v>
      </c>
      <c r="M12" s="27">
        <v>8.0299999999999994</v>
      </c>
      <c r="N12" s="27">
        <v>236.68</v>
      </c>
      <c r="O12" s="27">
        <v>18.989999999999998</v>
      </c>
    </row>
    <row r="13" spans="1:15" x14ac:dyDescent="0.25">
      <c r="A13" s="187" t="s">
        <v>1147</v>
      </c>
      <c r="B13" s="187"/>
      <c r="C13" s="187"/>
      <c r="D13" s="187"/>
      <c r="E13" s="187"/>
      <c r="F13" s="187"/>
      <c r="G13" s="187"/>
      <c r="H13" s="187"/>
      <c r="I13" s="187"/>
      <c r="J13" s="187"/>
      <c r="K13" s="187"/>
      <c r="L13" s="120">
        <f>AVERAGE(L3:L12)</f>
        <v>28.295000000000005</v>
      </c>
      <c r="M13" s="29">
        <f>AVERAGE(M3:M12)</f>
        <v>8.0489999999999995</v>
      </c>
      <c r="N13" s="29">
        <f t="shared" ref="N13:O13" si="0">AVERAGE(N3:N12)</f>
        <v>236.81299999999996</v>
      </c>
      <c r="O13" s="29">
        <f t="shared" si="0"/>
        <v>19.035</v>
      </c>
    </row>
  </sheetData>
  <mergeCells count="3">
    <mergeCell ref="B1:K1"/>
    <mergeCell ref="A13:K13"/>
    <mergeCell ref="M1:O1"/>
  </mergeCells>
  <pageMargins left="0.7" right="0.7" top="0.75" bottom="0.75" header="0.3" footer="0.3"/>
  <pageSetup paperSize="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EF827-366E-4C30-8366-CD571709FA4D}">
  <dimension ref="A1:O13"/>
  <sheetViews>
    <sheetView workbookViewId="0">
      <selection activeCell="E17" sqref="E17"/>
    </sheetView>
  </sheetViews>
  <sheetFormatPr defaultRowHeight="15" x14ac:dyDescent="0.25"/>
  <cols>
    <col min="1" max="1" width="4.140625" bestFit="1" customWidth="1"/>
    <col min="2" max="11" width="5.42578125" bestFit="1" customWidth="1"/>
    <col min="12" max="12" width="7.5703125" bestFit="1" customWidth="1"/>
    <col min="13" max="13" width="5.7109375" bestFit="1" customWidth="1"/>
    <col min="14" max="14" width="6.5703125" bestFit="1" customWidth="1"/>
    <col min="15" max="15" width="5.5703125" bestFit="1" customWidth="1"/>
  </cols>
  <sheetData>
    <row r="1" spans="1:15" ht="48" customHeight="1" x14ac:dyDescent="0.25">
      <c r="A1" s="17"/>
      <c r="B1" s="180" t="s">
        <v>1145</v>
      </c>
      <c r="C1" s="180"/>
      <c r="D1" s="180"/>
      <c r="E1" s="180"/>
      <c r="F1" s="180"/>
      <c r="G1" s="180"/>
      <c r="H1" s="180"/>
      <c r="I1" s="180"/>
      <c r="J1" s="180"/>
      <c r="K1" s="180"/>
      <c r="L1" s="17"/>
      <c r="M1" s="166" t="s">
        <v>1153</v>
      </c>
      <c r="N1" s="166"/>
      <c r="O1" s="166"/>
    </row>
    <row r="2" spans="1:15" ht="30" x14ac:dyDescent="0.25">
      <c r="A2" s="129" t="s">
        <v>1154</v>
      </c>
      <c r="B2" s="129">
        <v>1</v>
      </c>
      <c r="C2" s="129">
        <v>2</v>
      </c>
      <c r="D2" s="129">
        <v>3</v>
      </c>
      <c r="E2" s="129">
        <v>4</v>
      </c>
      <c r="F2" s="129">
        <v>5</v>
      </c>
      <c r="G2" s="129">
        <v>6</v>
      </c>
      <c r="H2" s="129">
        <v>7</v>
      </c>
      <c r="I2" s="129">
        <v>8</v>
      </c>
      <c r="J2" s="129">
        <v>9</v>
      </c>
      <c r="K2" s="129">
        <v>10</v>
      </c>
      <c r="L2" s="128" t="s">
        <v>1148</v>
      </c>
      <c r="M2" s="134" t="s">
        <v>1142</v>
      </c>
      <c r="N2" s="134" t="s">
        <v>1151</v>
      </c>
      <c r="O2" s="134" t="s">
        <v>1152</v>
      </c>
    </row>
    <row r="3" spans="1:15" x14ac:dyDescent="0.25">
      <c r="A3" s="2">
        <v>1</v>
      </c>
      <c r="B3" s="62">
        <v>26.881667898751701</v>
      </c>
      <c r="C3" s="62">
        <v>25.0684573300971</v>
      </c>
      <c r="D3" s="62">
        <v>28.402619348127601</v>
      </c>
      <c r="E3" s="62">
        <v>28.987878210818302</v>
      </c>
      <c r="F3" s="62">
        <v>26.7504519209431</v>
      </c>
      <c r="G3" s="62">
        <v>28.130151962551999</v>
      </c>
      <c r="H3" s="62">
        <v>30.022663550624099</v>
      </c>
      <c r="I3" s="62">
        <v>32.565625936199702</v>
      </c>
      <c r="J3" s="62">
        <v>28.958839909847399</v>
      </c>
      <c r="K3" s="62">
        <v>28.656017306094199</v>
      </c>
      <c r="L3" s="62">
        <v>28.442437337405501</v>
      </c>
      <c r="M3" s="27">
        <v>8.09</v>
      </c>
      <c r="N3" s="27">
        <v>257.27999999999997</v>
      </c>
      <c r="O3" s="27">
        <v>19.579999999999998</v>
      </c>
    </row>
    <row r="4" spans="1:15" x14ac:dyDescent="0.25">
      <c r="A4" s="2">
        <v>2</v>
      </c>
      <c r="B4" s="62">
        <v>29.5532989597781</v>
      </c>
      <c r="C4" s="62">
        <v>28.251498085991699</v>
      </c>
      <c r="D4" s="62">
        <v>29.573504736477101</v>
      </c>
      <c r="E4" s="62">
        <v>29.081935284327301</v>
      </c>
      <c r="F4" s="62">
        <v>28.790310880721201</v>
      </c>
      <c r="G4" s="62">
        <v>29.3104522399445</v>
      </c>
      <c r="H4" s="62">
        <v>26.973475291262101</v>
      </c>
      <c r="I4" s="62">
        <v>29.895833217753101</v>
      </c>
      <c r="J4" s="62">
        <v>27.693877378640799</v>
      </c>
      <c r="K4" s="62">
        <v>28.416333074792199</v>
      </c>
      <c r="L4" s="62">
        <v>28.754051914968802</v>
      </c>
      <c r="M4" s="27">
        <v>8.18</v>
      </c>
      <c r="N4" s="27">
        <v>257.42</v>
      </c>
      <c r="O4" s="27">
        <v>19.71</v>
      </c>
    </row>
    <row r="5" spans="1:15" x14ac:dyDescent="0.25">
      <c r="A5" s="2">
        <v>3</v>
      </c>
      <c r="B5" s="62">
        <v>29.160568779473</v>
      </c>
      <c r="C5" s="62">
        <v>26.806323294036101</v>
      </c>
      <c r="D5" s="62">
        <v>31.885204667128999</v>
      </c>
      <c r="E5" s="62">
        <v>24.1964769070735</v>
      </c>
      <c r="F5" s="62">
        <v>29.4833130235784</v>
      </c>
      <c r="G5" s="62">
        <v>27.784929778085999</v>
      </c>
      <c r="H5" s="62">
        <v>26.985462260748999</v>
      </c>
      <c r="I5" s="62">
        <v>28.418321837725401</v>
      </c>
      <c r="J5" s="62">
        <v>31.326849327323199</v>
      </c>
      <c r="K5" s="62">
        <v>30.185717707756201</v>
      </c>
      <c r="L5" s="62">
        <v>28.623316758293001</v>
      </c>
      <c r="M5" s="27">
        <v>8.14</v>
      </c>
      <c r="N5" s="27">
        <v>257.27999999999997</v>
      </c>
      <c r="O5" s="27">
        <v>19.68</v>
      </c>
    </row>
    <row r="6" spans="1:15" x14ac:dyDescent="0.25">
      <c r="A6" s="2">
        <v>4</v>
      </c>
      <c r="B6" s="62">
        <v>30.012986934812801</v>
      </c>
      <c r="C6" s="62">
        <v>27.0231748959778</v>
      </c>
      <c r="D6" s="62">
        <v>28.4598357628294</v>
      </c>
      <c r="E6" s="62">
        <v>29.403078758668499</v>
      </c>
      <c r="F6" s="62">
        <v>29.800976629680999</v>
      </c>
      <c r="G6" s="62">
        <v>28.654480235783598</v>
      </c>
      <c r="H6" s="62">
        <v>30.0334220665742</v>
      </c>
      <c r="I6" s="62">
        <v>27.475714119278798</v>
      </c>
      <c r="J6" s="62">
        <v>26.559469042995801</v>
      </c>
      <c r="K6" s="62">
        <v>30.130375290858701</v>
      </c>
      <c r="L6" s="62">
        <v>28.755351373746102</v>
      </c>
      <c r="M6" s="27">
        <v>8.18</v>
      </c>
      <c r="N6" s="27">
        <v>257.22000000000003</v>
      </c>
      <c r="O6" s="27">
        <v>19.52</v>
      </c>
    </row>
    <row r="7" spans="1:15" x14ac:dyDescent="0.25">
      <c r="A7" s="2">
        <v>5</v>
      </c>
      <c r="B7" s="62">
        <v>30.248268633841899</v>
      </c>
      <c r="C7" s="62">
        <v>29.210173890429999</v>
      </c>
      <c r="D7" s="62">
        <v>28.722841574202501</v>
      </c>
      <c r="E7" s="62">
        <v>28.005746185852999</v>
      </c>
      <c r="F7" s="62">
        <v>30.385569382801702</v>
      </c>
      <c r="G7" s="62">
        <v>28.569911289875201</v>
      </c>
      <c r="H7" s="62">
        <v>29.1821510194175</v>
      </c>
      <c r="I7" s="62">
        <v>28.580658557558898</v>
      </c>
      <c r="J7" s="62">
        <v>28.3093220873786</v>
      </c>
      <c r="K7" s="62">
        <v>27.2445434764543</v>
      </c>
      <c r="L7" s="62">
        <v>28.8459186097814</v>
      </c>
      <c r="M7" s="27">
        <v>8.2100000000000009</v>
      </c>
      <c r="N7" s="27">
        <v>257.37</v>
      </c>
      <c r="O7" s="27">
        <v>19.62</v>
      </c>
    </row>
    <row r="8" spans="1:15" x14ac:dyDescent="0.25">
      <c r="A8" s="2">
        <v>6</v>
      </c>
      <c r="B8" s="62">
        <v>28.9192735852982</v>
      </c>
      <c r="C8" s="62">
        <v>30.3120228779473</v>
      </c>
      <c r="D8" s="62">
        <v>28.046686081830799</v>
      </c>
      <c r="E8" s="62">
        <v>29.424344396671302</v>
      </c>
      <c r="F8" s="62">
        <v>27.188706074896</v>
      </c>
      <c r="G8" s="62">
        <v>27.771770069348101</v>
      </c>
      <c r="H8" s="62">
        <v>28.513105416088798</v>
      </c>
      <c r="I8" s="62">
        <v>31.9493149167822</v>
      </c>
      <c r="J8" s="62">
        <v>28.1900581900139</v>
      </c>
      <c r="K8" s="62">
        <v>27.089193739612199</v>
      </c>
      <c r="L8" s="62">
        <v>28.740447534848901</v>
      </c>
      <c r="M8" s="27">
        <v>8.18</v>
      </c>
      <c r="N8" s="27">
        <v>257.41000000000003</v>
      </c>
      <c r="O8" s="27">
        <v>19.53</v>
      </c>
    </row>
    <row r="9" spans="1:15" x14ac:dyDescent="0.25">
      <c r="A9" s="2">
        <v>7</v>
      </c>
      <c r="B9" s="62">
        <v>27.879375742025001</v>
      </c>
      <c r="C9" s="62">
        <v>28.728434361997198</v>
      </c>
      <c r="D9" s="62">
        <v>27.443139902912598</v>
      </c>
      <c r="E9" s="62">
        <v>28.382649042995801</v>
      </c>
      <c r="F9" s="62">
        <v>31.899018169209398</v>
      </c>
      <c r="G9" s="62">
        <v>26.668453765603299</v>
      </c>
      <c r="H9" s="62">
        <v>27.8387460679612</v>
      </c>
      <c r="I9" s="62">
        <v>28.8424012343967</v>
      </c>
      <c r="J9" s="62">
        <v>28.205151227461901</v>
      </c>
      <c r="K9" s="62">
        <v>27.974146620498601</v>
      </c>
      <c r="L9" s="62">
        <v>28.3861516135062</v>
      </c>
      <c r="M9" s="27">
        <v>8.07</v>
      </c>
      <c r="N9" s="27">
        <v>257.32</v>
      </c>
      <c r="O9" s="27">
        <v>19.5</v>
      </c>
    </row>
    <row r="10" spans="1:15" x14ac:dyDescent="0.25">
      <c r="A10" s="2">
        <v>8</v>
      </c>
      <c r="B10" s="62">
        <v>30.2816364563107</v>
      </c>
      <c r="C10" s="62">
        <v>28.672958897364801</v>
      </c>
      <c r="D10" s="62">
        <v>26.661630055478501</v>
      </c>
      <c r="E10" s="62">
        <v>27.1234046324549</v>
      </c>
      <c r="F10" s="62">
        <v>30.577794140083199</v>
      </c>
      <c r="G10" s="62">
        <v>30.905668918169201</v>
      </c>
      <c r="H10" s="62">
        <v>27.2385821775312</v>
      </c>
      <c r="I10" s="62">
        <v>28.867398772538099</v>
      </c>
      <c r="J10" s="62">
        <v>25.815784029126199</v>
      </c>
      <c r="K10" s="62">
        <v>27.9948595152355</v>
      </c>
      <c r="L10" s="62">
        <v>28.413971759429199</v>
      </c>
      <c r="M10" s="27">
        <v>8.08</v>
      </c>
      <c r="N10" s="27">
        <v>257.33999999999997</v>
      </c>
      <c r="O10" s="27">
        <v>19.559999999999999</v>
      </c>
    </row>
    <row r="11" spans="1:15" x14ac:dyDescent="0.25">
      <c r="A11" s="2">
        <v>9</v>
      </c>
      <c r="B11" s="62">
        <v>26.506921796116501</v>
      </c>
      <c r="C11" s="62">
        <v>29.5783228294036</v>
      </c>
      <c r="D11" s="62">
        <v>28.079791719833601</v>
      </c>
      <c r="E11" s="62">
        <v>27.321423321775299</v>
      </c>
      <c r="F11" s="62">
        <v>29.066604972260802</v>
      </c>
      <c r="G11" s="62">
        <v>30.85239370319</v>
      </c>
      <c r="H11" s="62">
        <v>26.817962281553399</v>
      </c>
      <c r="I11" s="62">
        <v>28.627845755894601</v>
      </c>
      <c r="J11" s="62">
        <v>28.8771509084605</v>
      </c>
      <c r="K11" s="62">
        <v>30.786392908587299</v>
      </c>
      <c r="L11" s="62">
        <v>28.6514810197075</v>
      </c>
      <c r="M11" s="27">
        <v>8.15</v>
      </c>
      <c r="N11" s="27">
        <v>257.42</v>
      </c>
      <c r="O11" s="27">
        <v>19.5</v>
      </c>
    </row>
    <row r="12" spans="1:15" x14ac:dyDescent="0.25">
      <c r="A12" s="129">
        <v>10</v>
      </c>
      <c r="B12" s="120">
        <v>29.526609507628301</v>
      </c>
      <c r="C12" s="120">
        <v>26.353001213592201</v>
      </c>
      <c r="D12" s="120">
        <v>28.378296185852999</v>
      </c>
      <c r="E12" s="120">
        <v>29.3377384674064</v>
      </c>
      <c r="F12" s="120">
        <v>31.155590991678199</v>
      </c>
      <c r="G12" s="120">
        <v>26.009593925103999</v>
      </c>
      <c r="H12" s="120">
        <v>28.790561192787798</v>
      </c>
      <c r="I12" s="120">
        <v>29.5550681345354</v>
      </c>
      <c r="J12" s="120">
        <v>28.0059920804438</v>
      </c>
      <c r="K12" s="120">
        <v>28.611152146814401</v>
      </c>
      <c r="L12" s="120">
        <v>28.5723603845844</v>
      </c>
      <c r="M12" s="27">
        <v>8.1300000000000008</v>
      </c>
      <c r="N12" s="27">
        <v>257.25</v>
      </c>
      <c r="O12" s="27">
        <v>19.53</v>
      </c>
    </row>
    <row r="13" spans="1:15" x14ac:dyDescent="0.25">
      <c r="A13" s="187" t="s">
        <v>1147</v>
      </c>
      <c r="B13" s="187"/>
      <c r="C13" s="187"/>
      <c r="D13" s="187"/>
      <c r="E13" s="187"/>
      <c r="F13" s="187"/>
      <c r="G13" s="187"/>
      <c r="H13" s="187"/>
      <c r="I13" s="187"/>
      <c r="J13" s="187"/>
      <c r="K13" s="187"/>
      <c r="L13" s="120">
        <f>AVERAGE(L3:L12)</f>
        <v>28.618548830627098</v>
      </c>
      <c r="M13" s="29">
        <f>AVERAGE(M3:M12)</f>
        <v>8.1410000000000018</v>
      </c>
      <c r="N13" s="29">
        <f t="shared" ref="N13:O13" si="0">AVERAGE(N3:N12)</f>
        <v>257.33100000000002</v>
      </c>
      <c r="O13" s="29">
        <f t="shared" si="0"/>
        <v>19.573</v>
      </c>
    </row>
  </sheetData>
  <mergeCells count="3">
    <mergeCell ref="M1:O1"/>
    <mergeCell ref="B1:K1"/>
    <mergeCell ref="A13:K13"/>
  </mergeCells>
  <pageMargins left="0.7" right="0.7" top="0.75" bottom="0.75" header="0.3" footer="0.3"/>
  <pageSetup paperSize="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8A089-2779-49D8-A028-FCE2CDE325C4}">
  <dimension ref="A1:O13"/>
  <sheetViews>
    <sheetView workbookViewId="0">
      <selection activeCell="P14" sqref="P14"/>
    </sheetView>
  </sheetViews>
  <sheetFormatPr defaultRowHeight="15" x14ac:dyDescent="0.25"/>
  <cols>
    <col min="1" max="1" width="4.7109375" bestFit="1" customWidth="1"/>
    <col min="2" max="11" width="5.42578125" bestFit="1" customWidth="1"/>
    <col min="12" max="12" width="7.42578125" bestFit="1" customWidth="1"/>
    <col min="13" max="13" width="5.7109375" bestFit="1" customWidth="1"/>
    <col min="14" max="14" width="5.42578125" customWidth="1"/>
    <col min="15" max="15" width="5.5703125" bestFit="1" customWidth="1"/>
  </cols>
  <sheetData>
    <row r="1" spans="1:15" ht="48" customHeight="1" x14ac:dyDescent="0.25">
      <c r="A1" s="17"/>
      <c r="B1" s="180" t="s">
        <v>1156</v>
      </c>
      <c r="C1" s="180"/>
      <c r="D1" s="180"/>
      <c r="E1" s="180"/>
      <c r="F1" s="180"/>
      <c r="G1" s="180"/>
      <c r="H1" s="180"/>
      <c r="I1" s="180"/>
      <c r="J1" s="180"/>
      <c r="K1" s="180"/>
      <c r="L1" s="17"/>
      <c r="M1" s="166" t="s">
        <v>1153</v>
      </c>
      <c r="N1" s="166"/>
      <c r="O1" s="166"/>
    </row>
    <row r="2" spans="1:15" ht="39" x14ac:dyDescent="0.25">
      <c r="A2" s="129" t="s">
        <v>1155</v>
      </c>
      <c r="B2" s="129">
        <v>1</v>
      </c>
      <c r="C2" s="129">
        <v>2</v>
      </c>
      <c r="D2" s="129">
        <v>3</v>
      </c>
      <c r="E2" s="129">
        <v>4</v>
      </c>
      <c r="F2" s="129">
        <v>5</v>
      </c>
      <c r="G2" s="129">
        <v>6</v>
      </c>
      <c r="H2" s="129">
        <v>7</v>
      </c>
      <c r="I2" s="129">
        <v>8</v>
      </c>
      <c r="J2" s="129">
        <v>9</v>
      </c>
      <c r="K2" s="129">
        <v>10</v>
      </c>
      <c r="L2" s="128" t="s">
        <v>1150</v>
      </c>
      <c r="M2" s="134" t="s">
        <v>1142</v>
      </c>
      <c r="N2" s="134" t="s">
        <v>1151</v>
      </c>
      <c r="O2" s="134" t="s">
        <v>1152</v>
      </c>
    </row>
    <row r="3" spans="1:15" x14ac:dyDescent="0.25">
      <c r="A3" s="2">
        <v>1</v>
      </c>
      <c r="B3" s="62">
        <v>44.94</v>
      </c>
      <c r="C3" s="62">
        <v>43.69</v>
      </c>
      <c r="D3" s="62">
        <v>46.32</v>
      </c>
      <c r="E3" s="62">
        <v>44.45</v>
      </c>
      <c r="F3" s="62">
        <v>39.81</v>
      </c>
      <c r="G3" s="62">
        <v>45.91</v>
      </c>
      <c r="H3" s="62">
        <v>48.27</v>
      </c>
      <c r="I3" s="62">
        <v>45.7</v>
      </c>
      <c r="J3" s="62">
        <v>46.05</v>
      </c>
      <c r="K3" s="62">
        <v>42.87</v>
      </c>
      <c r="L3" s="62">
        <v>44.8</v>
      </c>
      <c r="M3" s="27">
        <v>12.74</v>
      </c>
      <c r="N3" s="21">
        <v>483</v>
      </c>
      <c r="O3" s="27">
        <v>38.42</v>
      </c>
    </row>
    <row r="4" spans="1:15" x14ac:dyDescent="0.25">
      <c r="A4" s="2">
        <v>2</v>
      </c>
      <c r="B4" s="62">
        <v>44.73</v>
      </c>
      <c r="C4" s="62">
        <v>44.8</v>
      </c>
      <c r="D4" s="62">
        <v>47.71</v>
      </c>
      <c r="E4" s="62">
        <v>45.42</v>
      </c>
      <c r="F4" s="62">
        <v>45.84</v>
      </c>
      <c r="G4" s="62">
        <v>45.91</v>
      </c>
      <c r="H4" s="62">
        <v>43.9</v>
      </c>
      <c r="I4" s="62">
        <v>45.84</v>
      </c>
      <c r="J4" s="62">
        <v>41.75</v>
      </c>
      <c r="K4" s="62">
        <v>45.01</v>
      </c>
      <c r="L4" s="62">
        <v>45.09</v>
      </c>
      <c r="M4" s="27">
        <v>12.83</v>
      </c>
      <c r="N4" s="21">
        <v>483</v>
      </c>
      <c r="O4" s="27">
        <v>38.479999999999997</v>
      </c>
    </row>
    <row r="5" spans="1:15" x14ac:dyDescent="0.25">
      <c r="A5" s="2">
        <v>3</v>
      </c>
      <c r="B5" s="62">
        <v>47.64</v>
      </c>
      <c r="C5" s="62">
        <v>42.93</v>
      </c>
      <c r="D5" s="62">
        <v>46.67</v>
      </c>
      <c r="E5" s="62">
        <v>42.86</v>
      </c>
      <c r="F5" s="62">
        <v>45.63</v>
      </c>
      <c r="G5" s="62">
        <v>47.85</v>
      </c>
      <c r="H5" s="62">
        <v>41.75</v>
      </c>
      <c r="I5" s="62">
        <v>45.91</v>
      </c>
      <c r="J5" s="62">
        <v>47.64</v>
      </c>
      <c r="K5" s="62">
        <v>44.67</v>
      </c>
      <c r="L5" s="62">
        <v>45.35</v>
      </c>
      <c r="M5" s="27">
        <v>12.9</v>
      </c>
      <c r="N5" s="21">
        <v>483</v>
      </c>
      <c r="O5" s="27">
        <v>38.44</v>
      </c>
    </row>
    <row r="6" spans="1:15" x14ac:dyDescent="0.25">
      <c r="A6" s="2">
        <v>4</v>
      </c>
      <c r="B6" s="62">
        <v>45.15</v>
      </c>
      <c r="C6" s="62">
        <v>41.47</v>
      </c>
      <c r="D6" s="62">
        <v>46.39</v>
      </c>
      <c r="E6" s="62">
        <v>46.88</v>
      </c>
      <c r="F6" s="62">
        <v>47.57</v>
      </c>
      <c r="G6" s="62">
        <v>44.59</v>
      </c>
      <c r="H6" s="62">
        <v>46.53</v>
      </c>
      <c r="I6" s="62">
        <v>42.86</v>
      </c>
      <c r="J6" s="62">
        <v>45.01</v>
      </c>
      <c r="K6" s="62">
        <v>42.52</v>
      </c>
      <c r="L6" s="62">
        <v>44.9</v>
      </c>
      <c r="M6" s="27">
        <v>12.77</v>
      </c>
      <c r="N6" s="21">
        <v>483</v>
      </c>
      <c r="O6" s="27">
        <v>38.450000000000003</v>
      </c>
    </row>
    <row r="7" spans="1:15" x14ac:dyDescent="0.25">
      <c r="A7" s="2">
        <v>5</v>
      </c>
      <c r="B7" s="62">
        <v>45.77</v>
      </c>
      <c r="C7" s="62">
        <v>44.59</v>
      </c>
      <c r="D7" s="62">
        <v>46.32</v>
      </c>
      <c r="E7" s="62">
        <v>45.84</v>
      </c>
      <c r="F7" s="62">
        <v>44.38</v>
      </c>
      <c r="G7" s="62">
        <v>46.88</v>
      </c>
      <c r="H7" s="62">
        <v>46.32</v>
      </c>
      <c r="I7" s="62">
        <v>44.04</v>
      </c>
      <c r="J7" s="62">
        <v>45.21</v>
      </c>
      <c r="K7" s="62">
        <v>43.49</v>
      </c>
      <c r="L7" s="62">
        <v>45.29</v>
      </c>
      <c r="M7" s="27">
        <v>12.88</v>
      </c>
      <c r="N7" s="21">
        <v>483</v>
      </c>
      <c r="O7" s="27">
        <v>38.51</v>
      </c>
    </row>
    <row r="8" spans="1:15" x14ac:dyDescent="0.25">
      <c r="A8" s="2">
        <v>6</v>
      </c>
      <c r="B8" s="62">
        <v>50.21</v>
      </c>
      <c r="C8" s="62">
        <v>45.35</v>
      </c>
      <c r="D8" s="62">
        <v>41.68</v>
      </c>
      <c r="E8" s="62">
        <v>46.67</v>
      </c>
      <c r="F8" s="62">
        <v>43.48</v>
      </c>
      <c r="G8" s="62">
        <v>43.48</v>
      </c>
      <c r="H8" s="62">
        <v>44.8</v>
      </c>
      <c r="I8" s="62">
        <v>47.78</v>
      </c>
      <c r="J8" s="62">
        <v>46.46</v>
      </c>
      <c r="K8" s="62">
        <v>43.77</v>
      </c>
      <c r="L8" s="62">
        <v>45.37</v>
      </c>
      <c r="M8" s="27">
        <v>12.91</v>
      </c>
      <c r="N8" s="21">
        <v>483</v>
      </c>
      <c r="O8" s="27">
        <v>38.43</v>
      </c>
    </row>
    <row r="9" spans="1:15" x14ac:dyDescent="0.25">
      <c r="A9" s="2">
        <v>7</v>
      </c>
      <c r="B9" s="62">
        <v>43.97</v>
      </c>
      <c r="C9" s="62">
        <v>45.42</v>
      </c>
      <c r="D9" s="62">
        <v>43.76</v>
      </c>
      <c r="E9" s="62">
        <v>44.31</v>
      </c>
      <c r="F9" s="62">
        <v>48.47</v>
      </c>
      <c r="G9" s="62">
        <v>44.38</v>
      </c>
      <c r="H9" s="62">
        <v>44.52</v>
      </c>
      <c r="I9" s="62">
        <v>44.8</v>
      </c>
      <c r="J9" s="62">
        <v>43.07</v>
      </c>
      <c r="K9" s="62">
        <v>45.43</v>
      </c>
      <c r="L9" s="62">
        <v>44.81</v>
      </c>
      <c r="M9" s="27">
        <v>12.75</v>
      </c>
      <c r="N9" s="21">
        <v>483</v>
      </c>
      <c r="O9" s="27">
        <v>38.450000000000003</v>
      </c>
    </row>
    <row r="10" spans="1:15" x14ac:dyDescent="0.25">
      <c r="A10" s="2">
        <v>8</v>
      </c>
      <c r="B10" s="62">
        <v>47.16</v>
      </c>
      <c r="C10" s="62">
        <v>44.31</v>
      </c>
      <c r="D10" s="62">
        <v>45.77</v>
      </c>
      <c r="E10" s="62">
        <v>44.45</v>
      </c>
      <c r="F10" s="62">
        <v>43.48</v>
      </c>
      <c r="G10" s="62">
        <v>45.42</v>
      </c>
      <c r="H10" s="62">
        <v>45.63</v>
      </c>
      <c r="I10" s="62">
        <v>42.86</v>
      </c>
      <c r="J10" s="62">
        <v>45.42</v>
      </c>
      <c r="K10" s="62">
        <v>48.89</v>
      </c>
      <c r="L10" s="62">
        <v>45.34</v>
      </c>
      <c r="M10" s="27">
        <v>12.9</v>
      </c>
      <c r="N10" s="21">
        <v>483</v>
      </c>
      <c r="O10" s="27">
        <v>38.479999999999997</v>
      </c>
    </row>
    <row r="11" spans="1:15" x14ac:dyDescent="0.25">
      <c r="A11" s="2">
        <v>9</v>
      </c>
      <c r="B11" s="62">
        <v>43.34</v>
      </c>
      <c r="C11" s="62">
        <v>47.57</v>
      </c>
      <c r="D11" s="62">
        <v>41.89</v>
      </c>
      <c r="E11" s="62">
        <v>43.48</v>
      </c>
      <c r="F11" s="62">
        <v>45.77</v>
      </c>
      <c r="G11" s="62">
        <v>48.68</v>
      </c>
      <c r="H11" s="62">
        <v>44.8</v>
      </c>
      <c r="I11" s="62">
        <v>47.78</v>
      </c>
      <c r="J11" s="62">
        <v>42.72</v>
      </c>
      <c r="K11" s="62">
        <v>43.77</v>
      </c>
      <c r="L11" s="62">
        <v>44.98</v>
      </c>
      <c r="M11" s="27">
        <v>12.79</v>
      </c>
      <c r="N11" s="21">
        <v>483</v>
      </c>
      <c r="O11" s="27">
        <v>38.47</v>
      </c>
    </row>
    <row r="12" spans="1:15" x14ac:dyDescent="0.25">
      <c r="A12" s="129">
        <v>10</v>
      </c>
      <c r="B12" s="120">
        <v>47.3</v>
      </c>
      <c r="C12" s="120">
        <v>44.24</v>
      </c>
      <c r="D12" s="120">
        <v>42.3</v>
      </c>
      <c r="E12" s="120">
        <v>44.66</v>
      </c>
      <c r="F12" s="120">
        <v>46.53</v>
      </c>
      <c r="G12" s="120">
        <v>43.27</v>
      </c>
      <c r="H12" s="120">
        <v>44.04</v>
      </c>
      <c r="I12" s="120">
        <v>44.45</v>
      </c>
      <c r="J12" s="120">
        <v>44.52</v>
      </c>
      <c r="K12" s="120">
        <v>48.2</v>
      </c>
      <c r="L12" s="120">
        <v>44.95</v>
      </c>
      <c r="M12" s="27">
        <v>12.79</v>
      </c>
      <c r="N12" s="21">
        <v>483</v>
      </c>
      <c r="O12" s="27">
        <v>38.42</v>
      </c>
    </row>
    <row r="13" spans="1:15" x14ac:dyDescent="0.25">
      <c r="A13" s="187" t="s">
        <v>1149</v>
      </c>
      <c r="B13" s="187"/>
      <c r="C13" s="187"/>
      <c r="D13" s="187"/>
      <c r="E13" s="187"/>
      <c r="F13" s="187"/>
      <c r="G13" s="187"/>
      <c r="H13" s="187"/>
      <c r="I13" s="187"/>
      <c r="J13" s="187"/>
      <c r="K13" s="187"/>
      <c r="L13" s="120">
        <f>AVERAGE(L3:L12)</f>
        <v>45.088000000000008</v>
      </c>
      <c r="M13" s="29">
        <f>AVERAGE(M3:M12)</f>
        <v>12.825999999999999</v>
      </c>
      <c r="N13" s="22">
        <f t="shared" ref="N13:O13" si="0">AVERAGE(N3:N12)</f>
        <v>483</v>
      </c>
      <c r="O13" s="29">
        <f t="shared" si="0"/>
        <v>38.454999999999998</v>
      </c>
    </row>
  </sheetData>
  <mergeCells count="3">
    <mergeCell ref="B1:K1"/>
    <mergeCell ref="A13:K13"/>
    <mergeCell ref="M1:O1"/>
  </mergeCells>
  <pageMargins left="0.7" right="0.7" top="0.75" bottom="0.75" header="0.3" footer="0.3"/>
  <pageSetup paperSize="9"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4E82D-1055-44AE-B6A0-9BF1142A747E}">
  <dimension ref="A1:O9"/>
  <sheetViews>
    <sheetView workbookViewId="0">
      <selection sqref="A1:O9"/>
    </sheetView>
  </sheetViews>
  <sheetFormatPr defaultRowHeight="15" x14ac:dyDescent="0.25"/>
  <cols>
    <col min="1" max="1" width="18" customWidth="1"/>
    <col min="2" max="2" width="5.42578125" bestFit="1" customWidth="1"/>
    <col min="3" max="5" width="6.42578125" customWidth="1"/>
    <col min="6" max="6" width="1.7109375" customWidth="1"/>
    <col min="7" max="8" width="6.42578125" customWidth="1"/>
    <col min="9" max="9" width="1.7109375" customWidth="1"/>
    <col min="10" max="12" width="6.42578125" customWidth="1"/>
    <col min="13" max="13" width="1.7109375" customWidth="1"/>
    <col min="14" max="15" width="6.42578125" customWidth="1"/>
  </cols>
  <sheetData>
    <row r="1" spans="1:15" ht="36.75" customHeight="1" x14ac:dyDescent="0.25">
      <c r="A1" s="116"/>
      <c r="B1" s="116"/>
      <c r="C1" s="188" t="s">
        <v>1164</v>
      </c>
      <c r="D1" s="188"/>
      <c r="E1" s="188"/>
      <c r="F1" s="189"/>
      <c r="G1" s="188"/>
      <c r="H1" s="188"/>
      <c r="I1" s="116"/>
      <c r="J1" s="188" t="s">
        <v>1165</v>
      </c>
      <c r="K1" s="188"/>
      <c r="L1" s="188"/>
      <c r="M1" s="189"/>
      <c r="N1" s="188"/>
      <c r="O1" s="188"/>
    </row>
    <row r="2" spans="1:15" ht="44.25" customHeight="1" x14ac:dyDescent="0.25">
      <c r="A2" s="1"/>
      <c r="B2" s="1"/>
      <c r="C2" s="189" t="s">
        <v>1180</v>
      </c>
      <c r="D2" s="189"/>
      <c r="E2" s="189"/>
      <c r="F2" s="131"/>
      <c r="G2" s="189" t="s">
        <v>1179</v>
      </c>
      <c r="H2" s="189"/>
      <c r="I2" s="135"/>
      <c r="J2" s="189" t="s">
        <v>1180</v>
      </c>
      <c r="K2" s="189"/>
      <c r="L2" s="189"/>
      <c r="M2" s="131"/>
      <c r="N2" s="189" t="s">
        <v>1179</v>
      </c>
      <c r="O2" s="189"/>
    </row>
    <row r="3" spans="1:15" x14ac:dyDescent="0.25">
      <c r="A3" s="98"/>
      <c r="B3" s="98"/>
      <c r="C3" s="133" t="s">
        <v>1182</v>
      </c>
      <c r="D3" s="133" t="s">
        <v>1160</v>
      </c>
      <c r="E3" s="133" t="s">
        <v>1161</v>
      </c>
      <c r="F3" s="132"/>
      <c r="G3" s="133" t="s">
        <v>1162</v>
      </c>
      <c r="H3" s="133" t="s">
        <v>1161</v>
      </c>
      <c r="I3" s="132"/>
      <c r="J3" s="133" t="s">
        <v>1182</v>
      </c>
      <c r="K3" s="133" t="s">
        <v>1160</v>
      </c>
      <c r="L3" s="133" t="s">
        <v>1161</v>
      </c>
      <c r="M3" s="132"/>
      <c r="N3" s="133" t="s">
        <v>1162</v>
      </c>
      <c r="O3" s="133" t="s">
        <v>1161</v>
      </c>
    </row>
    <row r="4" spans="1:15" x14ac:dyDescent="0.25">
      <c r="A4" s="174" t="s">
        <v>1159</v>
      </c>
      <c r="B4" s="174"/>
      <c r="C4" s="85">
        <v>1073</v>
      </c>
      <c r="D4" s="85">
        <v>1073</v>
      </c>
      <c r="E4" s="85">
        <v>1073</v>
      </c>
      <c r="F4" s="85"/>
      <c r="G4" s="85">
        <v>1142</v>
      </c>
      <c r="H4" s="85">
        <v>1142</v>
      </c>
      <c r="I4" s="85"/>
      <c r="J4" s="85">
        <v>1190</v>
      </c>
      <c r="K4" s="85">
        <v>1190</v>
      </c>
      <c r="L4" s="85">
        <v>1190</v>
      </c>
      <c r="M4" s="85"/>
      <c r="N4" s="85">
        <v>1190</v>
      </c>
      <c r="O4" s="85">
        <v>1190</v>
      </c>
    </row>
    <row r="5" spans="1:15" x14ac:dyDescent="0.25">
      <c r="A5" s="190" t="s">
        <v>1158</v>
      </c>
      <c r="B5" s="1" t="s">
        <v>1163</v>
      </c>
      <c r="C5" s="85">
        <v>248</v>
      </c>
      <c r="D5" s="85">
        <v>250</v>
      </c>
      <c r="E5" s="85">
        <v>327</v>
      </c>
      <c r="F5" s="85"/>
      <c r="G5" s="85">
        <v>372</v>
      </c>
      <c r="H5" s="85">
        <v>465</v>
      </c>
      <c r="I5" s="85"/>
      <c r="J5" s="85">
        <v>447</v>
      </c>
      <c r="K5" s="85">
        <v>443</v>
      </c>
      <c r="L5" s="85">
        <v>521</v>
      </c>
      <c r="M5" s="85"/>
      <c r="N5" s="85">
        <v>439</v>
      </c>
      <c r="O5" s="85">
        <v>521</v>
      </c>
    </row>
    <row r="6" spans="1:15" ht="15" customHeight="1" x14ac:dyDescent="0.25">
      <c r="A6" s="190"/>
      <c r="B6" s="1" t="s">
        <v>1142</v>
      </c>
      <c r="C6" s="136">
        <v>1.3932580000000001</v>
      </c>
      <c r="D6" s="136">
        <v>1.4044939999999999</v>
      </c>
      <c r="E6" s="137">
        <v>1.8370789999999999</v>
      </c>
      <c r="F6" s="62"/>
      <c r="G6" s="136">
        <v>1.4037740000000001</v>
      </c>
      <c r="H6" s="136">
        <v>1.7547170000000001</v>
      </c>
      <c r="I6" s="62"/>
      <c r="J6" s="136">
        <v>1.5152540000000001</v>
      </c>
      <c r="K6" s="136">
        <v>1.501695</v>
      </c>
      <c r="L6" s="136">
        <v>1.7661020000000001</v>
      </c>
      <c r="M6" s="62"/>
      <c r="N6" s="136">
        <v>1.4881359999999999</v>
      </c>
      <c r="O6" s="137">
        <v>1.7661020000000001</v>
      </c>
    </row>
    <row r="7" spans="1:15" x14ac:dyDescent="0.25">
      <c r="A7" s="190"/>
      <c r="B7" s="1" t="s">
        <v>1151</v>
      </c>
      <c r="C7" s="85">
        <v>68</v>
      </c>
      <c r="D7" s="85">
        <v>67</v>
      </c>
      <c r="E7" s="85">
        <v>80</v>
      </c>
      <c r="F7" s="85"/>
      <c r="G7" s="85">
        <v>112</v>
      </c>
      <c r="H7" s="85">
        <v>126</v>
      </c>
      <c r="I7" s="85"/>
      <c r="J7" s="85">
        <v>117</v>
      </c>
      <c r="K7" s="85">
        <v>116</v>
      </c>
      <c r="L7" s="85">
        <v>129</v>
      </c>
      <c r="M7" s="85"/>
      <c r="N7" s="85">
        <v>115</v>
      </c>
      <c r="O7" s="85">
        <v>129</v>
      </c>
    </row>
    <row r="8" spans="1:15" x14ac:dyDescent="0.25">
      <c r="A8" s="190"/>
      <c r="B8" s="1" t="s">
        <v>1152</v>
      </c>
      <c r="C8" s="136">
        <v>5.8039880000000004</v>
      </c>
      <c r="D8" s="136">
        <v>5.7494170000000002</v>
      </c>
      <c r="E8" s="136">
        <v>6.7557359999999997</v>
      </c>
      <c r="F8" s="62"/>
      <c r="G8" s="136">
        <v>7.5878180000000004</v>
      </c>
      <c r="H8" s="136">
        <v>8.4609299999999994</v>
      </c>
      <c r="I8" s="62"/>
      <c r="J8" s="136">
        <v>7.8132279999999996</v>
      </c>
      <c r="K8" s="136">
        <v>7.7516179999999997</v>
      </c>
      <c r="L8" s="136">
        <v>8.5692179999999993</v>
      </c>
      <c r="M8" s="62"/>
      <c r="N8" s="137">
        <v>7.7625710000000003</v>
      </c>
      <c r="O8" s="137">
        <v>8.5692179999999993</v>
      </c>
    </row>
    <row r="9" spans="1:15" x14ac:dyDescent="0.25">
      <c r="A9" s="191" t="s">
        <v>1157</v>
      </c>
      <c r="B9" s="191"/>
      <c r="C9" s="138">
        <v>23.112770000000001</v>
      </c>
      <c r="D9" s="138">
        <v>23.299160000000001</v>
      </c>
      <c r="E9" s="138">
        <v>30.475300000000001</v>
      </c>
      <c r="F9" s="120"/>
      <c r="G9" s="138">
        <v>32.57443</v>
      </c>
      <c r="H9" s="138">
        <v>40.718040000000002</v>
      </c>
      <c r="I9" s="120"/>
      <c r="J9" s="139">
        <v>37.563029999999998</v>
      </c>
      <c r="K9" s="139">
        <v>37.226889999999997</v>
      </c>
      <c r="L9" s="138">
        <v>43.781509999999997</v>
      </c>
      <c r="M9" s="120"/>
      <c r="N9" s="138">
        <v>36.89076</v>
      </c>
      <c r="O9" s="138">
        <v>43.781509999999997</v>
      </c>
    </row>
  </sheetData>
  <mergeCells count="9">
    <mergeCell ref="N2:O2"/>
    <mergeCell ref="J1:O1"/>
    <mergeCell ref="A5:A8"/>
    <mergeCell ref="A4:B4"/>
    <mergeCell ref="A9:B9"/>
    <mergeCell ref="C2:E2"/>
    <mergeCell ref="G2:H2"/>
    <mergeCell ref="C1:H1"/>
    <mergeCell ref="J2:L2"/>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1C23F-18B0-4C79-A9E0-628071201E6C}">
  <dimension ref="A1:L13"/>
  <sheetViews>
    <sheetView topLeftCell="A4" workbookViewId="0">
      <selection activeCell="Y15" sqref="Y15"/>
    </sheetView>
  </sheetViews>
  <sheetFormatPr defaultRowHeight="15" x14ac:dyDescent="0.25"/>
  <cols>
    <col min="1" max="1" width="6.28515625" bestFit="1" customWidth="1"/>
    <col min="2" max="12" width="5.42578125" bestFit="1" customWidth="1"/>
  </cols>
  <sheetData>
    <row r="1" spans="1:12" x14ac:dyDescent="0.25">
      <c r="A1" s="17"/>
      <c r="B1" s="180" t="s">
        <v>1144</v>
      </c>
      <c r="C1" s="180"/>
      <c r="D1" s="180"/>
      <c r="E1" s="180"/>
      <c r="F1" s="180"/>
      <c r="G1" s="180"/>
      <c r="H1" s="180"/>
      <c r="I1" s="180"/>
      <c r="J1" s="180"/>
      <c r="K1" s="180"/>
      <c r="L1" s="17"/>
    </row>
    <row r="2" spans="1:12" x14ac:dyDescent="0.25">
      <c r="A2" s="129" t="s">
        <v>1141</v>
      </c>
      <c r="B2" s="129">
        <v>1</v>
      </c>
      <c r="C2" s="129">
        <v>2</v>
      </c>
      <c r="D2" s="129">
        <v>3</v>
      </c>
      <c r="E2" s="129">
        <v>4</v>
      </c>
      <c r="F2" s="129">
        <v>5</v>
      </c>
      <c r="G2" s="129">
        <v>6</v>
      </c>
      <c r="H2" s="129">
        <v>7</v>
      </c>
      <c r="I2" s="129">
        <v>8</v>
      </c>
      <c r="J2" s="129">
        <v>9</v>
      </c>
      <c r="K2" s="129">
        <v>10</v>
      </c>
      <c r="L2" s="128" t="s">
        <v>1142</v>
      </c>
    </row>
    <row r="3" spans="1:12" x14ac:dyDescent="0.25">
      <c r="A3" s="2">
        <v>1</v>
      </c>
      <c r="B3" s="88">
        <v>0.56799999999999995</v>
      </c>
      <c r="C3" s="88">
        <v>0.374</v>
      </c>
      <c r="D3" s="88">
        <v>0.434</v>
      </c>
      <c r="E3" s="88">
        <v>0.57199999999999995</v>
      </c>
      <c r="F3" s="88">
        <v>0.50600000000000001</v>
      </c>
      <c r="G3" s="88">
        <v>0.47299999999999998</v>
      </c>
      <c r="H3" s="88">
        <v>0.41399999999999998</v>
      </c>
      <c r="I3" s="88">
        <v>0.36899999999999999</v>
      </c>
      <c r="J3" s="88">
        <v>0.58599999999999997</v>
      </c>
      <c r="K3" s="88">
        <v>0.49</v>
      </c>
      <c r="L3" s="88">
        <v>0.47799999999999998</v>
      </c>
    </row>
    <row r="4" spans="1:12" x14ac:dyDescent="0.25">
      <c r="A4" s="2">
        <v>2</v>
      </c>
      <c r="B4" s="88">
        <v>0.442</v>
      </c>
      <c r="C4" s="88">
        <v>0.63100000000000001</v>
      </c>
      <c r="D4" s="88">
        <v>0.434</v>
      </c>
      <c r="E4" s="88">
        <v>0.435</v>
      </c>
      <c r="F4" s="88">
        <v>0.60599999999999998</v>
      </c>
      <c r="G4" s="88">
        <v>0.49</v>
      </c>
      <c r="H4" s="88">
        <v>0.38</v>
      </c>
      <c r="I4" s="88">
        <v>0.48499999999999999</v>
      </c>
      <c r="J4" s="88">
        <v>0.47599999999999998</v>
      </c>
      <c r="K4" s="88">
        <v>0.40100000000000002</v>
      </c>
      <c r="L4" s="88">
        <v>0.47799999999999998</v>
      </c>
    </row>
    <row r="5" spans="1:12" x14ac:dyDescent="0.25">
      <c r="A5" s="2">
        <v>3</v>
      </c>
      <c r="B5" s="88">
        <v>0.46</v>
      </c>
      <c r="C5" s="88">
        <v>0.54700000000000004</v>
      </c>
      <c r="D5" s="88">
        <v>0.54900000000000004</v>
      </c>
      <c r="E5" s="88">
        <v>0.439</v>
      </c>
      <c r="F5" s="88">
        <v>0.53600000000000003</v>
      </c>
      <c r="G5" s="88">
        <v>0.45100000000000001</v>
      </c>
      <c r="H5" s="88">
        <v>0.45200000000000001</v>
      </c>
      <c r="I5" s="88">
        <v>0.42599999999999999</v>
      </c>
      <c r="J5" s="88">
        <v>0.46800000000000003</v>
      </c>
      <c r="K5" s="88">
        <v>0.45300000000000001</v>
      </c>
      <c r="L5" s="88">
        <v>0.47799999999999998</v>
      </c>
    </row>
    <row r="6" spans="1:12" x14ac:dyDescent="0.25">
      <c r="A6" s="2">
        <v>4</v>
      </c>
      <c r="B6" s="88">
        <v>0.51600000000000001</v>
      </c>
      <c r="C6" s="88">
        <v>0.496</v>
      </c>
      <c r="D6" s="88">
        <v>0.45300000000000001</v>
      </c>
      <c r="E6" s="88">
        <v>0.48399999999999999</v>
      </c>
      <c r="F6" s="88">
        <v>0.61199999999999999</v>
      </c>
      <c r="G6" s="88">
        <v>0.45100000000000001</v>
      </c>
      <c r="H6" s="88">
        <v>0.435</v>
      </c>
      <c r="I6" s="88">
        <v>0.439</v>
      </c>
      <c r="J6" s="88">
        <v>0.40300000000000002</v>
      </c>
      <c r="K6" s="88">
        <v>0.48099999999999998</v>
      </c>
      <c r="L6" s="88">
        <v>0.47699999999999998</v>
      </c>
    </row>
    <row r="7" spans="1:12" x14ac:dyDescent="0.25">
      <c r="A7" s="2">
        <v>5</v>
      </c>
      <c r="B7" s="88">
        <v>0.378</v>
      </c>
      <c r="C7" s="88">
        <v>0.46700000000000003</v>
      </c>
      <c r="D7" s="88">
        <v>0.437</v>
      </c>
      <c r="E7" s="88">
        <v>0.54500000000000004</v>
      </c>
      <c r="F7" s="88">
        <v>0.58799999999999997</v>
      </c>
      <c r="G7" s="88">
        <v>0.46500000000000002</v>
      </c>
      <c r="H7" s="88">
        <v>0.441</v>
      </c>
      <c r="I7" s="88">
        <v>0.432</v>
      </c>
      <c r="J7" s="88">
        <v>0.54300000000000004</v>
      </c>
      <c r="K7" s="88">
        <v>0.48799999999999999</v>
      </c>
      <c r="L7" s="88">
        <v>0.47799999999999998</v>
      </c>
    </row>
    <row r="8" spans="1:12" x14ac:dyDescent="0.25">
      <c r="A8" s="2">
        <v>6</v>
      </c>
      <c r="B8" s="88">
        <v>0.40200000000000002</v>
      </c>
      <c r="C8" s="88">
        <v>0.54</v>
      </c>
      <c r="D8" s="88">
        <v>0.47499999999999998</v>
      </c>
      <c r="E8" s="88">
        <v>0.50800000000000001</v>
      </c>
      <c r="F8" s="88">
        <v>0.52</v>
      </c>
      <c r="G8" s="88">
        <v>0.36199999999999999</v>
      </c>
      <c r="H8" s="88">
        <v>0.41299999999999998</v>
      </c>
      <c r="I8" s="88">
        <v>0.437</v>
      </c>
      <c r="J8" s="88">
        <v>0.52800000000000002</v>
      </c>
      <c r="K8" s="88">
        <v>0.59599999999999997</v>
      </c>
      <c r="L8" s="88">
        <v>0.47799999999999998</v>
      </c>
    </row>
    <row r="9" spans="1:12" x14ac:dyDescent="0.25">
      <c r="A9" s="2">
        <v>7</v>
      </c>
      <c r="B9" s="88">
        <v>0.54900000000000004</v>
      </c>
      <c r="C9" s="88">
        <v>0.52800000000000002</v>
      </c>
      <c r="D9" s="88">
        <v>0.48</v>
      </c>
      <c r="E9" s="88">
        <v>0.52500000000000002</v>
      </c>
      <c r="F9" s="88">
        <v>0.47499999999999998</v>
      </c>
      <c r="G9" s="88">
        <v>0.502</v>
      </c>
      <c r="H9" s="88">
        <v>0.46200000000000002</v>
      </c>
      <c r="I9" s="88">
        <v>0.34899999999999998</v>
      </c>
      <c r="J9" s="88">
        <v>0.46800000000000003</v>
      </c>
      <c r="K9" s="88">
        <v>0.45300000000000001</v>
      </c>
      <c r="L9" s="88">
        <v>0.47899999999999998</v>
      </c>
    </row>
    <row r="10" spans="1:12" x14ac:dyDescent="0.25">
      <c r="A10" s="2">
        <v>8</v>
      </c>
      <c r="B10" s="88">
        <v>0.53600000000000003</v>
      </c>
      <c r="C10" s="88">
        <v>0.51900000000000002</v>
      </c>
      <c r="D10" s="88">
        <v>0.45700000000000002</v>
      </c>
      <c r="E10" s="88">
        <v>0.45600000000000002</v>
      </c>
      <c r="F10" s="88">
        <v>0.55000000000000004</v>
      </c>
      <c r="G10" s="88">
        <v>0.38500000000000001</v>
      </c>
      <c r="H10" s="88">
        <v>0.439</v>
      </c>
      <c r="I10" s="88">
        <v>0.46600000000000003</v>
      </c>
      <c r="J10" s="88">
        <v>0.42899999999999999</v>
      </c>
      <c r="K10" s="88">
        <v>0.55000000000000004</v>
      </c>
      <c r="L10" s="88">
        <v>0.47899999999999998</v>
      </c>
    </row>
    <row r="11" spans="1:12" x14ac:dyDescent="0.25">
      <c r="A11" s="2">
        <v>9</v>
      </c>
      <c r="B11" s="88">
        <v>0.44800000000000001</v>
      </c>
      <c r="C11" s="88">
        <v>0.53200000000000003</v>
      </c>
      <c r="D11" s="88">
        <v>0.53800000000000003</v>
      </c>
      <c r="E11" s="88">
        <v>0.41</v>
      </c>
      <c r="F11" s="88">
        <v>0.42599999999999999</v>
      </c>
      <c r="G11" s="88">
        <v>0.47599999999999998</v>
      </c>
      <c r="H11" s="88">
        <v>0.47299999999999998</v>
      </c>
      <c r="I11" s="88">
        <v>0.48899999999999999</v>
      </c>
      <c r="J11" s="88">
        <v>0.374</v>
      </c>
      <c r="K11" s="88">
        <v>0.623</v>
      </c>
      <c r="L11" s="88">
        <v>0.47899999999999998</v>
      </c>
    </row>
    <row r="12" spans="1:12" x14ac:dyDescent="0.25">
      <c r="A12" s="129">
        <v>10</v>
      </c>
      <c r="B12" s="119">
        <v>0.48299999999999998</v>
      </c>
      <c r="C12" s="119">
        <v>0.41099999999999998</v>
      </c>
      <c r="D12" s="119">
        <v>0.503</v>
      </c>
      <c r="E12" s="119">
        <v>0.42199999999999999</v>
      </c>
      <c r="F12" s="119">
        <v>0.65700000000000003</v>
      </c>
      <c r="G12" s="119">
        <v>0.45700000000000002</v>
      </c>
      <c r="H12" s="119">
        <v>0.50700000000000001</v>
      </c>
      <c r="I12" s="119">
        <v>0.504</v>
      </c>
      <c r="J12" s="119">
        <v>0.42599999999999999</v>
      </c>
      <c r="K12" s="119">
        <v>0.41299999999999998</v>
      </c>
      <c r="L12" s="119">
        <v>0.47799999999999998</v>
      </c>
    </row>
    <row r="13" spans="1:12" x14ac:dyDescent="0.25">
      <c r="A13" s="192" t="s">
        <v>1143</v>
      </c>
      <c r="B13" s="192"/>
      <c r="C13" s="192"/>
      <c r="D13" s="192"/>
      <c r="E13" s="192"/>
      <c r="F13" s="192"/>
      <c r="G13" s="192"/>
      <c r="H13" s="192"/>
      <c r="I13" s="192"/>
      <c r="J13" s="192"/>
      <c r="K13" s="192"/>
      <c r="L13" s="119">
        <f>AVERAGE(L3:L12)</f>
        <v>0.47820000000000001</v>
      </c>
    </row>
  </sheetData>
  <mergeCells count="2">
    <mergeCell ref="B1:K1"/>
    <mergeCell ref="A13:K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2"/>
  <sheetViews>
    <sheetView workbookViewId="0">
      <selection activeCell="F2" sqref="F2"/>
    </sheetView>
  </sheetViews>
  <sheetFormatPr defaultRowHeight="15" x14ac:dyDescent="0.25"/>
  <cols>
    <col min="1" max="1" width="12.5703125" bestFit="1" customWidth="1"/>
    <col min="4" max="4" width="13.7109375" bestFit="1" customWidth="1"/>
    <col min="5" max="5" width="3.85546875" customWidth="1"/>
    <col min="8" max="8" width="13.7109375" bestFit="1" customWidth="1"/>
  </cols>
  <sheetData>
    <row r="1" spans="1:8" x14ac:dyDescent="0.25">
      <c r="A1" s="17"/>
      <c r="B1" s="151" t="s">
        <v>98</v>
      </c>
      <c r="C1" s="151"/>
      <c r="D1" s="151"/>
      <c r="E1" s="18"/>
      <c r="F1" s="151" t="s">
        <v>102</v>
      </c>
      <c r="G1" s="151"/>
      <c r="H1" s="151"/>
    </row>
    <row r="2" spans="1:8" x14ac:dyDescent="0.25">
      <c r="A2" s="16" t="s">
        <v>99</v>
      </c>
      <c r="B2" s="16" t="s">
        <v>100</v>
      </c>
      <c r="C2" s="16" t="s">
        <v>101</v>
      </c>
      <c r="D2" s="16" t="s">
        <v>112</v>
      </c>
      <c r="E2" s="16"/>
      <c r="F2" s="15" t="s">
        <v>100</v>
      </c>
      <c r="G2" s="15" t="s">
        <v>101</v>
      </c>
      <c r="H2" s="15" t="s">
        <v>112</v>
      </c>
    </row>
    <row r="3" spans="1:8" x14ac:dyDescent="0.25">
      <c r="A3" t="s">
        <v>103</v>
      </c>
      <c r="B3">
        <v>5596</v>
      </c>
      <c r="C3" s="19">
        <v>51.7</v>
      </c>
      <c r="D3">
        <v>1.06</v>
      </c>
      <c r="F3">
        <v>6858</v>
      </c>
      <c r="G3" s="19">
        <v>63.3</v>
      </c>
      <c r="H3">
        <v>0.97</v>
      </c>
    </row>
    <row r="4" spans="1:8" x14ac:dyDescent="0.25">
      <c r="A4" t="s">
        <v>104</v>
      </c>
      <c r="B4">
        <v>269</v>
      </c>
      <c r="C4" s="19">
        <v>2.5</v>
      </c>
      <c r="D4">
        <v>6.18</v>
      </c>
      <c r="F4">
        <v>220</v>
      </c>
      <c r="G4" s="19">
        <v>2</v>
      </c>
      <c r="H4">
        <v>5.68</v>
      </c>
    </row>
    <row r="5" spans="1:8" x14ac:dyDescent="0.25">
      <c r="A5" t="s">
        <v>105</v>
      </c>
      <c r="B5">
        <v>1271</v>
      </c>
      <c r="C5" s="19">
        <v>11.7</v>
      </c>
      <c r="D5">
        <v>11.59</v>
      </c>
      <c r="F5">
        <v>802</v>
      </c>
      <c r="G5" s="19">
        <v>7.4</v>
      </c>
      <c r="H5">
        <v>16.760000000000002</v>
      </c>
    </row>
    <row r="6" spans="1:8" x14ac:dyDescent="0.25">
      <c r="A6" t="s">
        <v>106</v>
      </c>
      <c r="B6">
        <v>1933</v>
      </c>
      <c r="C6" s="19">
        <v>17.899999999999999</v>
      </c>
      <c r="D6">
        <v>9.43</v>
      </c>
      <c r="F6">
        <v>1191</v>
      </c>
      <c r="G6" s="19">
        <v>11</v>
      </c>
      <c r="H6">
        <v>10.63</v>
      </c>
    </row>
    <row r="7" spans="1:8" x14ac:dyDescent="0.25">
      <c r="A7" t="s">
        <v>107</v>
      </c>
      <c r="B7">
        <v>521</v>
      </c>
      <c r="C7" s="19">
        <v>4.8</v>
      </c>
      <c r="D7">
        <v>8.2200000000000006</v>
      </c>
      <c r="F7">
        <v>690</v>
      </c>
      <c r="G7" s="19">
        <v>6.4</v>
      </c>
      <c r="H7">
        <v>13.28</v>
      </c>
    </row>
    <row r="8" spans="1:8" x14ac:dyDescent="0.25">
      <c r="A8" t="s">
        <v>110</v>
      </c>
      <c r="B8">
        <v>1006</v>
      </c>
      <c r="C8" s="19">
        <v>9.3000000000000007</v>
      </c>
      <c r="D8">
        <v>10.92</v>
      </c>
      <c r="F8">
        <v>839</v>
      </c>
      <c r="G8" s="19">
        <v>7.8</v>
      </c>
      <c r="H8">
        <v>11.76</v>
      </c>
    </row>
    <row r="9" spans="1:8" x14ac:dyDescent="0.25">
      <c r="A9" t="s">
        <v>108</v>
      </c>
      <c r="B9">
        <v>201</v>
      </c>
      <c r="C9" s="19">
        <v>1.9</v>
      </c>
      <c r="D9">
        <v>4.93</v>
      </c>
      <c r="F9">
        <v>169</v>
      </c>
      <c r="G9" s="19">
        <v>1.6</v>
      </c>
      <c r="H9">
        <v>6.31</v>
      </c>
    </row>
    <row r="10" spans="1:8" x14ac:dyDescent="0.25">
      <c r="A10" s="16" t="s">
        <v>109</v>
      </c>
      <c r="B10" s="16">
        <v>34</v>
      </c>
      <c r="C10" s="20">
        <v>0.3</v>
      </c>
      <c r="D10" s="16">
        <v>37.340000000000003</v>
      </c>
      <c r="E10" s="16"/>
      <c r="F10" s="16">
        <v>62</v>
      </c>
      <c r="G10" s="20">
        <v>0.6</v>
      </c>
      <c r="H10" s="16">
        <v>28.89</v>
      </c>
    </row>
    <row r="11" spans="1:8" x14ac:dyDescent="0.25">
      <c r="A11" s="150" t="s">
        <v>113</v>
      </c>
      <c r="B11" s="150"/>
      <c r="C11" s="150"/>
      <c r="D11" s="150"/>
      <c r="E11" s="150"/>
      <c r="F11" s="150"/>
      <c r="G11" s="150"/>
      <c r="H11" s="150"/>
    </row>
    <row r="12" spans="1:8" x14ac:dyDescent="0.25">
      <c r="C12" s="19"/>
    </row>
  </sheetData>
  <mergeCells count="3">
    <mergeCell ref="B1:D1"/>
    <mergeCell ref="F1:H1"/>
    <mergeCell ref="A11:H11"/>
  </mergeCells>
  <pageMargins left="0.7" right="0.7" top="0.75" bottom="0.75"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74FCA-A111-4EB6-BC2C-EFD9CB42F2E8}">
  <dimension ref="A1:E15"/>
  <sheetViews>
    <sheetView tabSelected="1" workbookViewId="0">
      <selection activeCell="E21" sqref="E21"/>
    </sheetView>
  </sheetViews>
  <sheetFormatPr defaultRowHeight="15" x14ac:dyDescent="0.25"/>
  <cols>
    <col min="1" max="1" width="11.28515625" bestFit="1" customWidth="1"/>
    <col min="3" max="3" width="10.7109375" customWidth="1"/>
    <col min="4" max="4" width="1.7109375" customWidth="1"/>
    <col min="5" max="5" width="10.7109375" customWidth="1"/>
  </cols>
  <sheetData>
    <row r="1" spans="1:5" ht="27.75" customHeight="1" x14ac:dyDescent="0.25">
      <c r="A1" s="116"/>
      <c r="B1" s="116"/>
      <c r="C1" s="193" t="s">
        <v>1177</v>
      </c>
      <c r="D1" s="193"/>
      <c r="E1" s="193"/>
    </row>
    <row r="2" spans="1:5" ht="41.25" customHeight="1" x14ac:dyDescent="0.25">
      <c r="A2" s="1"/>
      <c r="B2" s="1"/>
      <c r="C2" s="140" t="s">
        <v>1180</v>
      </c>
      <c r="D2" s="116"/>
      <c r="E2" s="140" t="s">
        <v>1179</v>
      </c>
    </row>
    <row r="3" spans="1:5" x14ac:dyDescent="0.25">
      <c r="A3" s="1" t="s">
        <v>275</v>
      </c>
      <c r="B3" s="1" t="s">
        <v>1166</v>
      </c>
      <c r="C3" s="142" t="s">
        <v>1176</v>
      </c>
      <c r="D3" s="1"/>
      <c r="E3" s="142" t="s">
        <v>1176</v>
      </c>
    </row>
    <row r="4" spans="1:5" x14ac:dyDescent="0.25">
      <c r="A4" s="116" t="s">
        <v>1167</v>
      </c>
      <c r="B4" s="116" t="s">
        <v>95</v>
      </c>
      <c r="C4" s="130">
        <v>50</v>
      </c>
      <c r="D4" s="130"/>
      <c r="E4" s="130">
        <v>4</v>
      </c>
    </row>
    <row r="5" spans="1:5" x14ac:dyDescent="0.25">
      <c r="A5" s="1" t="s">
        <v>1168</v>
      </c>
      <c r="B5" s="1" t="s">
        <v>95</v>
      </c>
      <c r="C5" s="85">
        <v>37</v>
      </c>
      <c r="D5" s="85"/>
      <c r="E5" s="85">
        <v>34</v>
      </c>
    </row>
    <row r="6" spans="1:5" x14ac:dyDescent="0.25">
      <c r="A6" s="1" t="s">
        <v>1169</v>
      </c>
      <c r="B6" s="1" t="s">
        <v>95</v>
      </c>
      <c r="C6" s="85">
        <v>20</v>
      </c>
      <c r="D6" s="85"/>
      <c r="E6" s="85">
        <v>2</v>
      </c>
    </row>
    <row r="7" spans="1:5" x14ac:dyDescent="0.25">
      <c r="A7" s="1" t="s">
        <v>1170</v>
      </c>
      <c r="B7" s="1" t="s">
        <v>94</v>
      </c>
      <c r="C7" s="85">
        <v>3</v>
      </c>
      <c r="D7" s="85"/>
      <c r="E7" s="85">
        <v>3</v>
      </c>
    </row>
    <row r="8" spans="1:5" x14ac:dyDescent="0.25">
      <c r="A8" s="1" t="s">
        <v>1171</v>
      </c>
      <c r="B8" s="1" t="s">
        <v>95</v>
      </c>
      <c r="C8" s="85">
        <v>2</v>
      </c>
      <c r="D8" s="85"/>
      <c r="E8" s="85">
        <v>2</v>
      </c>
    </row>
    <row r="9" spans="1:5" x14ac:dyDescent="0.25">
      <c r="A9" s="1" t="s">
        <v>1172</v>
      </c>
      <c r="B9" s="1" t="s">
        <v>95</v>
      </c>
      <c r="C9" s="85">
        <v>2</v>
      </c>
      <c r="D9" s="85"/>
      <c r="E9" s="141" t="s">
        <v>1178</v>
      </c>
    </row>
    <row r="10" spans="1:5" x14ac:dyDescent="0.25">
      <c r="A10" s="1" t="s">
        <v>1173</v>
      </c>
      <c r="B10" s="1" t="s">
        <v>94</v>
      </c>
      <c r="C10" s="85">
        <v>1</v>
      </c>
      <c r="D10" s="85"/>
      <c r="E10" s="85">
        <v>1</v>
      </c>
    </row>
    <row r="11" spans="1:5" x14ac:dyDescent="0.25">
      <c r="A11" s="1" t="s">
        <v>1174</v>
      </c>
      <c r="B11" s="1" t="s">
        <v>94</v>
      </c>
      <c r="C11" s="85">
        <v>1</v>
      </c>
      <c r="D11" s="85"/>
      <c r="E11" s="85">
        <v>1</v>
      </c>
    </row>
    <row r="12" spans="1:5" x14ac:dyDescent="0.25">
      <c r="A12" s="1" t="s">
        <v>1175</v>
      </c>
      <c r="B12" s="1" t="s">
        <v>95</v>
      </c>
      <c r="C12" s="85">
        <v>1</v>
      </c>
      <c r="D12" s="85"/>
      <c r="E12" s="85">
        <v>1</v>
      </c>
    </row>
    <row r="13" spans="1:5" x14ac:dyDescent="0.25">
      <c r="A13" s="1"/>
      <c r="B13" s="1"/>
      <c r="C13" s="85"/>
      <c r="D13" s="85"/>
      <c r="E13" s="85"/>
    </row>
    <row r="14" spans="1:5" x14ac:dyDescent="0.25">
      <c r="A14" s="194" t="s">
        <v>117</v>
      </c>
      <c r="B14" s="194"/>
      <c r="C14" s="1">
        <f>SUM(C4:C12)</f>
        <v>117</v>
      </c>
      <c r="D14" s="1"/>
      <c r="E14" s="1">
        <f>SUM(E4:E12)</f>
        <v>48</v>
      </c>
    </row>
    <row r="15" spans="1:5" x14ac:dyDescent="0.25">
      <c r="A15" s="191" t="s">
        <v>1181</v>
      </c>
      <c r="B15" s="191"/>
      <c r="C15" s="98">
        <v>9.83</v>
      </c>
      <c r="D15" s="98"/>
      <c r="E15" s="98">
        <v>4.03</v>
      </c>
    </row>
  </sheetData>
  <mergeCells count="3">
    <mergeCell ref="C1:E1"/>
    <mergeCell ref="A14:B14"/>
    <mergeCell ref="A15:B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8"/>
  <sheetViews>
    <sheetView workbookViewId="0">
      <selection activeCell="G15" sqref="G15"/>
    </sheetView>
  </sheetViews>
  <sheetFormatPr defaultRowHeight="15" x14ac:dyDescent="0.25"/>
  <cols>
    <col min="1" max="1" width="18" customWidth="1"/>
    <col min="4" max="4" width="3.42578125" customWidth="1"/>
  </cols>
  <sheetData>
    <row r="1" spans="1:6" x14ac:dyDescent="0.25">
      <c r="A1" s="17"/>
      <c r="B1" s="153" t="s">
        <v>114</v>
      </c>
      <c r="C1" s="153"/>
      <c r="D1" s="17"/>
      <c r="E1" s="153" t="s">
        <v>115</v>
      </c>
      <c r="F1" s="153"/>
    </row>
    <row r="2" spans="1:6" x14ac:dyDescent="0.25">
      <c r="A2" s="16" t="s">
        <v>116</v>
      </c>
      <c r="B2" s="15" t="s">
        <v>100</v>
      </c>
      <c r="C2" s="15" t="s">
        <v>101</v>
      </c>
      <c r="D2" s="16"/>
      <c r="E2" s="15" t="s">
        <v>100</v>
      </c>
      <c r="F2" s="15" t="s">
        <v>101</v>
      </c>
    </row>
    <row r="3" spans="1:6" x14ac:dyDescent="0.25">
      <c r="A3" s="23" t="s">
        <v>118</v>
      </c>
      <c r="B3" s="21">
        <v>9287</v>
      </c>
      <c r="C3" s="21">
        <f>B3/B$18*100</f>
        <v>18.194107044902438</v>
      </c>
      <c r="D3" s="21"/>
      <c r="E3" s="21">
        <v>16964</v>
      </c>
      <c r="F3" s="21">
        <f>E3/E$18*100</f>
        <v>11.327003458728949</v>
      </c>
    </row>
    <row r="4" spans="1:6" x14ac:dyDescent="0.25">
      <c r="A4" s="23" t="s">
        <v>119</v>
      </c>
      <c r="B4" s="21">
        <v>10214</v>
      </c>
      <c r="C4" s="21">
        <f>B4/B$18*100</f>
        <v>20.010187289397383</v>
      </c>
      <c r="D4" s="21"/>
      <c r="E4" s="21">
        <v>9596</v>
      </c>
      <c r="F4" s="21">
        <f t="shared" ref="F4:F18" si="0">E4/E$18*100</f>
        <v>6.407328766208618</v>
      </c>
    </row>
    <row r="5" spans="1:6" x14ac:dyDescent="0.25">
      <c r="A5" s="23" t="s">
        <v>120</v>
      </c>
      <c r="B5" s="21">
        <v>9409</v>
      </c>
      <c r="C5" s="21">
        <f t="shared" ref="C5:C18" si="1">B5/B$18*100</f>
        <v>18.433116526917953</v>
      </c>
      <c r="D5" s="21"/>
      <c r="E5" s="21">
        <v>16331</v>
      </c>
      <c r="F5" s="21">
        <f t="shared" si="0"/>
        <v>10.904344110145161</v>
      </c>
    </row>
    <row r="6" spans="1:6" x14ac:dyDescent="0.25">
      <c r="A6" s="23" t="s">
        <v>121</v>
      </c>
      <c r="B6" s="21">
        <v>6663</v>
      </c>
      <c r="C6" s="21">
        <f t="shared" si="1"/>
        <v>13.053444087453961</v>
      </c>
      <c r="D6" s="21"/>
      <c r="E6" s="21">
        <v>15373</v>
      </c>
      <c r="F6" s="21">
        <f t="shared" si="0"/>
        <v>10.264679566790861</v>
      </c>
    </row>
    <row r="7" spans="1:6" x14ac:dyDescent="0.25">
      <c r="A7" s="23" t="s">
        <v>122</v>
      </c>
      <c r="B7" s="21">
        <v>3834</v>
      </c>
      <c r="C7" s="21">
        <f t="shared" si="1"/>
        <v>7.511166836454823</v>
      </c>
      <c r="D7" s="21"/>
      <c r="E7" s="21">
        <v>12215</v>
      </c>
      <c r="F7" s="21">
        <f t="shared" si="0"/>
        <v>8.1560567819131187</v>
      </c>
    </row>
    <row r="8" spans="1:6" x14ac:dyDescent="0.25">
      <c r="A8" s="23" t="s">
        <v>123</v>
      </c>
      <c r="B8" s="21">
        <v>3255</v>
      </c>
      <c r="C8" s="21">
        <f t="shared" si="1"/>
        <v>6.3768513439385623</v>
      </c>
      <c r="D8" s="21"/>
      <c r="E8" s="21">
        <v>11662</v>
      </c>
      <c r="F8" s="21">
        <f t="shared" si="0"/>
        <v>7.7868140966574515</v>
      </c>
    </row>
    <row r="9" spans="1:6" x14ac:dyDescent="0.25">
      <c r="A9" s="23" t="s">
        <v>124</v>
      </c>
      <c r="B9" s="21">
        <v>2528</v>
      </c>
      <c r="C9" s="21">
        <f t="shared" si="1"/>
        <v>4.9525899224198726</v>
      </c>
      <c r="D9" s="21"/>
      <c r="E9" s="21">
        <v>13738</v>
      </c>
      <c r="F9" s="21">
        <f t="shared" si="0"/>
        <v>9.172976510022302</v>
      </c>
    </row>
    <row r="10" spans="1:6" x14ac:dyDescent="0.25">
      <c r="A10" s="23" t="s">
        <v>125</v>
      </c>
      <c r="B10" s="21">
        <v>2512</v>
      </c>
      <c r="C10" s="21">
        <f t="shared" si="1"/>
        <v>4.9212444165817733</v>
      </c>
      <c r="D10" s="21"/>
      <c r="E10" s="21">
        <v>16257</v>
      </c>
      <c r="F10" s="21">
        <f t="shared" si="0"/>
        <v>10.854933696566645</v>
      </c>
    </row>
    <row r="11" spans="1:6" x14ac:dyDescent="0.25">
      <c r="A11" s="23" t="s">
        <v>126</v>
      </c>
      <c r="B11" s="21">
        <v>1478</v>
      </c>
      <c r="C11" s="21">
        <f t="shared" si="1"/>
        <v>2.8955411017945303</v>
      </c>
      <c r="D11" s="21"/>
      <c r="E11" s="21">
        <v>15443</v>
      </c>
      <c r="F11" s="21">
        <f t="shared" si="0"/>
        <v>10.311419147202971</v>
      </c>
    </row>
    <row r="12" spans="1:6" x14ac:dyDescent="0.25">
      <c r="A12" s="23">
        <v>10</v>
      </c>
      <c r="B12" s="21">
        <v>1173</v>
      </c>
      <c r="C12" s="21">
        <f t="shared" si="1"/>
        <v>2.29801739675574</v>
      </c>
      <c r="D12" s="21"/>
      <c r="E12" s="21">
        <v>11133</v>
      </c>
      <c r="F12" s="21">
        <f t="shared" si="0"/>
        <v>7.4335964104002246</v>
      </c>
    </row>
    <row r="13" spans="1:6" x14ac:dyDescent="0.25">
      <c r="A13" s="23">
        <v>11</v>
      </c>
      <c r="B13" s="21">
        <v>647</v>
      </c>
      <c r="C13" s="21">
        <f t="shared" si="1"/>
        <v>1.2675338923281874</v>
      </c>
      <c r="D13" s="21"/>
      <c r="E13" s="21">
        <v>8208</v>
      </c>
      <c r="F13" s="21">
        <f t="shared" si="0"/>
        <v>5.4805496574656463</v>
      </c>
    </row>
    <row r="14" spans="1:6" x14ac:dyDescent="0.25">
      <c r="A14" s="23">
        <v>12</v>
      </c>
      <c r="B14" s="21">
        <v>43</v>
      </c>
      <c r="C14" s="21">
        <f t="shared" si="1"/>
        <v>8.4241046939894995E-2</v>
      </c>
      <c r="D14" s="21"/>
      <c r="E14" s="21">
        <v>1823</v>
      </c>
      <c r="F14" s="21">
        <f t="shared" si="0"/>
        <v>1.2172322155896531</v>
      </c>
    </row>
    <row r="15" spans="1:6" x14ac:dyDescent="0.25">
      <c r="A15" s="23">
        <v>13</v>
      </c>
      <c r="B15" s="21">
        <v>1</v>
      </c>
      <c r="C15" s="21">
        <f t="shared" si="1"/>
        <v>1.9590941148812792E-3</v>
      </c>
      <c r="D15" s="21"/>
      <c r="E15" s="21">
        <v>758</v>
      </c>
      <c r="F15" s="21">
        <f t="shared" si="0"/>
        <v>0.50612288503398639</v>
      </c>
    </row>
    <row r="16" spans="1:6" x14ac:dyDescent="0.25">
      <c r="A16" s="23">
        <v>14</v>
      </c>
      <c r="B16" s="21">
        <v>0</v>
      </c>
      <c r="C16" s="21">
        <f t="shared" si="1"/>
        <v>0</v>
      </c>
      <c r="D16" s="21"/>
      <c r="E16" s="21">
        <v>261</v>
      </c>
      <c r="F16" s="21">
        <f t="shared" si="0"/>
        <v>0.17427186410800849</v>
      </c>
    </row>
    <row r="17" spans="1:6" x14ac:dyDescent="0.25">
      <c r="A17" s="23">
        <v>15</v>
      </c>
      <c r="B17" s="21">
        <v>0</v>
      </c>
      <c r="C17" s="21">
        <f t="shared" si="1"/>
        <v>0</v>
      </c>
      <c r="D17" s="21"/>
      <c r="E17" s="21">
        <v>4</v>
      </c>
      <c r="F17" s="21">
        <f t="shared" si="0"/>
        <v>2.6708331664062604E-3</v>
      </c>
    </row>
    <row r="18" spans="1:6" x14ac:dyDescent="0.25">
      <c r="A18" s="15" t="s">
        <v>117</v>
      </c>
      <c r="B18" s="22">
        <f>SUM(B3:B17)</f>
        <v>51044</v>
      </c>
      <c r="C18" s="22">
        <f t="shared" si="1"/>
        <v>100</v>
      </c>
      <c r="D18" s="22"/>
      <c r="E18" s="22">
        <f>SUM(E3:E17)</f>
        <v>149766</v>
      </c>
      <c r="F18" s="22">
        <f t="shared" si="0"/>
        <v>100</v>
      </c>
    </row>
  </sheetData>
  <mergeCells count="2">
    <mergeCell ref="B1:C1"/>
    <mergeCell ref="E1:F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
  <sheetViews>
    <sheetView workbookViewId="0">
      <selection activeCell="P34" sqref="P34"/>
    </sheetView>
  </sheetViews>
  <sheetFormatPr defaultRowHeight="15" x14ac:dyDescent="0.25"/>
  <cols>
    <col min="1" max="1" width="35.28515625" bestFit="1" customWidth="1"/>
    <col min="4" max="4" width="3.42578125" customWidth="1"/>
    <col min="7" max="7" width="3.42578125" customWidth="1"/>
    <col min="10" max="10" width="3.42578125" customWidth="1"/>
  </cols>
  <sheetData>
    <row r="1" spans="1:12" x14ac:dyDescent="0.25">
      <c r="A1" s="17"/>
      <c r="B1" s="151" t="s">
        <v>138</v>
      </c>
      <c r="C1" s="151"/>
      <c r="D1" s="151"/>
      <c r="E1" s="151"/>
      <c r="F1" s="151"/>
      <c r="G1" s="17"/>
      <c r="H1" s="151" t="s">
        <v>139</v>
      </c>
      <c r="I1" s="151"/>
      <c r="J1" s="151"/>
      <c r="K1" s="151"/>
      <c r="L1" s="151"/>
    </row>
    <row r="2" spans="1:12" x14ac:dyDescent="0.25">
      <c r="B2" s="154" t="s">
        <v>114</v>
      </c>
      <c r="C2" s="154"/>
      <c r="D2" s="28"/>
      <c r="E2" s="154" t="s">
        <v>115</v>
      </c>
      <c r="F2" s="154"/>
      <c r="H2" s="151" t="s">
        <v>114</v>
      </c>
      <c r="I2" s="151"/>
      <c r="K2" s="151" t="s">
        <v>115</v>
      </c>
      <c r="L2" s="151"/>
    </row>
    <row r="3" spans="1:12" x14ac:dyDescent="0.25">
      <c r="A3" s="16" t="s">
        <v>137</v>
      </c>
      <c r="B3" s="16" t="s">
        <v>100</v>
      </c>
      <c r="C3" s="16" t="s">
        <v>101</v>
      </c>
      <c r="D3" s="16"/>
      <c r="E3" s="16" t="s">
        <v>100</v>
      </c>
      <c r="F3" s="16" t="s">
        <v>101</v>
      </c>
      <c r="G3" s="16"/>
      <c r="H3" s="16" t="s">
        <v>100</v>
      </c>
      <c r="I3" s="16" t="s">
        <v>101</v>
      </c>
      <c r="J3" s="16"/>
      <c r="K3" s="16" t="s">
        <v>100</v>
      </c>
      <c r="L3" s="16" t="s">
        <v>101</v>
      </c>
    </row>
    <row r="4" spans="1:12" x14ac:dyDescent="0.25">
      <c r="A4" t="s">
        <v>142</v>
      </c>
      <c r="B4">
        <v>3652</v>
      </c>
      <c r="C4" s="27">
        <f>B4/B$10*100</f>
        <v>62.395352810524521</v>
      </c>
      <c r="D4" s="27"/>
      <c r="E4">
        <v>6715</v>
      </c>
      <c r="F4" s="27">
        <f>E4/E$10*100</f>
        <v>61.997968793278559</v>
      </c>
      <c r="H4">
        <v>1775</v>
      </c>
      <c r="I4" s="27">
        <f>H4/H$10*100</f>
        <v>30.326328378609258</v>
      </c>
      <c r="K4">
        <v>4445</v>
      </c>
      <c r="L4" s="27">
        <f>K4/K$10*100</f>
        <v>41.039608531068225</v>
      </c>
    </row>
    <row r="5" spans="1:12" x14ac:dyDescent="0.25">
      <c r="A5" t="s">
        <v>140</v>
      </c>
      <c r="B5">
        <v>1027</v>
      </c>
      <c r="C5" s="27">
        <f t="shared" ref="C5:C9" si="0">B5/B$10*100</f>
        <v>17.546557321031951</v>
      </c>
      <c r="D5" s="27"/>
      <c r="E5">
        <v>3326</v>
      </c>
      <c r="F5" s="27">
        <f t="shared" ref="F5:F9" si="1">E5/E$10*100</f>
        <v>30.708152525159267</v>
      </c>
      <c r="H5">
        <v>2253</v>
      </c>
      <c r="I5" s="27">
        <f t="shared" ref="I5:I9" si="2">H5/H$10*100</f>
        <v>38.49308047155305</v>
      </c>
      <c r="K5">
        <v>4361</v>
      </c>
      <c r="L5" s="27">
        <f t="shared" ref="L5:L9" si="3">K5/K$10*100</f>
        <v>40.264056873788199</v>
      </c>
    </row>
    <row r="6" spans="1:12" x14ac:dyDescent="0.25">
      <c r="A6" t="s">
        <v>134</v>
      </c>
      <c r="B6">
        <v>348</v>
      </c>
      <c r="C6" s="27">
        <f t="shared" si="0"/>
        <v>5.9456688877498722</v>
      </c>
      <c r="D6" s="27"/>
      <c r="E6">
        <v>277</v>
      </c>
      <c r="F6" s="27">
        <f t="shared" si="1"/>
        <v>2.557473917459145</v>
      </c>
      <c r="H6">
        <v>335</v>
      </c>
      <c r="I6" s="27">
        <f t="shared" si="2"/>
        <v>5.7235605672304803</v>
      </c>
      <c r="K6">
        <v>484</v>
      </c>
      <c r="L6" s="27">
        <f t="shared" si="3"/>
        <v>4.4686547871849323</v>
      </c>
    </row>
    <row r="7" spans="1:12" x14ac:dyDescent="0.25">
      <c r="A7" t="s">
        <v>135</v>
      </c>
      <c r="B7">
        <v>215</v>
      </c>
      <c r="C7" s="27">
        <f t="shared" si="0"/>
        <v>3.6733299162822481</v>
      </c>
      <c r="D7" s="27"/>
      <c r="E7">
        <v>49</v>
      </c>
      <c r="F7" s="27">
        <f t="shared" si="1"/>
        <v>0.45240513341335059</v>
      </c>
      <c r="H7">
        <v>367</v>
      </c>
      <c r="I7" s="27">
        <f t="shared" si="2"/>
        <v>6.2702887408166745</v>
      </c>
      <c r="K7">
        <v>184</v>
      </c>
      <c r="L7" s="27">
        <f t="shared" si="3"/>
        <v>1.6988274397562553</v>
      </c>
    </row>
    <row r="8" spans="1:12" x14ac:dyDescent="0.25">
      <c r="A8" t="s">
        <v>141</v>
      </c>
      <c r="B8">
        <v>611</v>
      </c>
      <c r="C8" s="27">
        <f t="shared" si="0"/>
        <v>10.439091064411413</v>
      </c>
      <c r="D8" s="27"/>
      <c r="E8">
        <v>325</v>
      </c>
      <c r="F8" s="27">
        <f t="shared" si="1"/>
        <v>3.0006462930477333</v>
      </c>
      <c r="H8">
        <v>1123</v>
      </c>
      <c r="I8" s="27">
        <f t="shared" si="2"/>
        <v>19.186741841790536</v>
      </c>
      <c r="K8">
        <v>1218</v>
      </c>
      <c r="L8" s="27">
        <f t="shared" si="3"/>
        <v>11.245499030560428</v>
      </c>
    </row>
    <row r="9" spans="1:12" x14ac:dyDescent="0.25">
      <c r="A9" t="s">
        <v>136</v>
      </c>
      <c r="B9">
        <v>0</v>
      </c>
      <c r="C9" s="27">
        <f t="shared" si="0"/>
        <v>0</v>
      </c>
      <c r="D9" s="27"/>
      <c r="E9">
        <v>139</v>
      </c>
      <c r="F9" s="27">
        <f t="shared" si="1"/>
        <v>1.2833533376419537</v>
      </c>
      <c r="H9">
        <v>0</v>
      </c>
      <c r="I9" s="27">
        <f t="shared" si="2"/>
        <v>0</v>
      </c>
      <c r="K9">
        <v>139</v>
      </c>
      <c r="L9" s="27">
        <f t="shared" si="3"/>
        <v>1.2833533376419537</v>
      </c>
    </row>
    <row r="10" spans="1:12" x14ac:dyDescent="0.25">
      <c r="A10" s="15" t="s">
        <v>117</v>
      </c>
      <c r="B10" s="15">
        <f>SUM(B4:B9)</f>
        <v>5853</v>
      </c>
      <c r="C10" s="15"/>
      <c r="D10" s="15"/>
      <c r="E10" s="15">
        <f>SUM(E4:E9)</f>
        <v>10831</v>
      </c>
      <c r="F10" s="15"/>
      <c r="G10" s="15"/>
      <c r="H10" s="15">
        <f>SUM(H4:H9)</f>
        <v>5853</v>
      </c>
      <c r="I10" s="29"/>
      <c r="J10" s="15"/>
      <c r="K10" s="15">
        <f>SUM(K4:K9)</f>
        <v>10831</v>
      </c>
      <c r="L10" s="22"/>
    </row>
  </sheetData>
  <mergeCells count="6">
    <mergeCell ref="B2:C2"/>
    <mergeCell ref="E2:F2"/>
    <mergeCell ref="B1:F1"/>
    <mergeCell ref="H1:L1"/>
    <mergeCell ref="H2:I2"/>
    <mergeCell ref="K2:L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1"/>
  <sheetViews>
    <sheetView topLeftCell="A16" workbookViewId="0">
      <selection activeCell="B21" sqref="B21"/>
    </sheetView>
  </sheetViews>
  <sheetFormatPr defaultRowHeight="15" x14ac:dyDescent="0.25"/>
  <cols>
    <col min="1" max="1" width="25.28515625" bestFit="1" customWidth="1"/>
    <col min="2" max="2" width="61.140625" customWidth="1"/>
  </cols>
  <sheetData>
    <row r="1" spans="1:4" x14ac:dyDescent="0.25">
      <c r="A1" s="15" t="s">
        <v>54</v>
      </c>
      <c r="B1" s="15" t="s">
        <v>146</v>
      </c>
    </row>
    <row r="2" spans="1:4" x14ac:dyDescent="0.25">
      <c r="A2" t="s">
        <v>5</v>
      </c>
      <c r="B2" s="44" t="s">
        <v>221</v>
      </c>
    </row>
    <row r="3" spans="1:4" x14ac:dyDescent="0.25">
      <c r="A3" t="s">
        <v>10</v>
      </c>
      <c r="B3" s="44" t="s">
        <v>163</v>
      </c>
    </row>
    <row r="4" spans="1:4" ht="30" x14ac:dyDescent="0.25">
      <c r="A4" t="s">
        <v>13</v>
      </c>
      <c r="B4" s="44" t="s">
        <v>164</v>
      </c>
    </row>
    <row r="5" spans="1:4" x14ac:dyDescent="0.25">
      <c r="A5" t="s">
        <v>16</v>
      </c>
      <c r="B5" s="44" t="s">
        <v>165</v>
      </c>
    </row>
    <row r="6" spans="1:4" x14ac:dyDescent="0.25">
      <c r="A6" t="s">
        <v>18</v>
      </c>
      <c r="B6" s="44" t="s">
        <v>166</v>
      </c>
      <c r="D6" t="s">
        <v>233</v>
      </c>
    </row>
    <row r="7" spans="1:4" ht="30" x14ac:dyDescent="0.25">
      <c r="A7" t="s">
        <v>20</v>
      </c>
      <c r="B7" s="44" t="s">
        <v>167</v>
      </c>
    </row>
    <row r="8" spans="1:4" ht="30" x14ac:dyDescent="0.25">
      <c r="A8" t="s">
        <v>22</v>
      </c>
      <c r="B8" s="44" t="s">
        <v>168</v>
      </c>
    </row>
    <row r="9" spans="1:4" ht="30" x14ac:dyDescent="0.25">
      <c r="A9" t="s">
        <v>24</v>
      </c>
      <c r="B9" s="44" t="s">
        <v>169</v>
      </c>
    </row>
    <row r="10" spans="1:4" ht="30" x14ac:dyDescent="0.25">
      <c r="A10" t="s">
        <v>27</v>
      </c>
      <c r="B10" s="44" t="s">
        <v>170</v>
      </c>
    </row>
    <row r="11" spans="1:4" ht="30" x14ac:dyDescent="0.25">
      <c r="A11" t="s">
        <v>29</v>
      </c>
      <c r="B11" s="44" t="s">
        <v>171</v>
      </c>
    </row>
    <row r="12" spans="1:4" ht="30" x14ac:dyDescent="0.25">
      <c r="A12" t="s">
        <v>32</v>
      </c>
      <c r="B12" s="44" t="s">
        <v>172</v>
      </c>
    </row>
    <row r="13" spans="1:4" x14ac:dyDescent="0.25">
      <c r="A13" t="s">
        <v>33</v>
      </c>
      <c r="B13" s="44" t="s">
        <v>173</v>
      </c>
    </row>
    <row r="14" spans="1:4" ht="30" x14ac:dyDescent="0.25">
      <c r="A14" t="s">
        <v>37</v>
      </c>
      <c r="B14" s="44" t="s">
        <v>174</v>
      </c>
    </row>
    <row r="15" spans="1:4" x14ac:dyDescent="0.25">
      <c r="A15" t="s">
        <v>34</v>
      </c>
      <c r="B15" s="44" t="s">
        <v>175</v>
      </c>
    </row>
    <row r="16" spans="1:4" x14ac:dyDescent="0.25">
      <c r="A16" t="s">
        <v>39</v>
      </c>
      <c r="B16" s="44" t="s">
        <v>176</v>
      </c>
    </row>
    <row r="17" spans="1:2" x14ac:dyDescent="0.25">
      <c r="A17" t="s">
        <v>43</v>
      </c>
      <c r="B17" s="44" t="s">
        <v>177</v>
      </c>
    </row>
    <row r="18" spans="1:2" ht="30" x14ac:dyDescent="0.25">
      <c r="A18" t="s">
        <v>44</v>
      </c>
      <c r="B18" s="44" t="s">
        <v>178</v>
      </c>
    </row>
    <row r="19" spans="1:2" ht="45" x14ac:dyDescent="0.25">
      <c r="A19" t="s">
        <v>184</v>
      </c>
      <c r="B19" s="44" t="s">
        <v>224</v>
      </c>
    </row>
    <row r="20" spans="1:2" x14ac:dyDescent="0.25">
      <c r="A20" t="s">
        <v>179</v>
      </c>
      <c r="B20" s="44" t="s">
        <v>213</v>
      </c>
    </row>
    <row r="21" spans="1:2" x14ac:dyDescent="0.25">
      <c r="A21" s="16" t="s">
        <v>185</v>
      </c>
      <c r="B21" s="45" t="s">
        <v>212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6 9 6 f 4 c c 2 - 3 1 2 8 - 4 5 8 f - b a 8 3 - c 5 7 6 4 6 a 4 6 3 3 9 "   x m l n s = " h t t p : / / s c h e m a s . m i c r o s o f t . c o m / D a t a M a s h u p " > A A A A A O k D A A B Q S w M E F A A C A A g A B 2 k P S 5 F n o Q S p A A A A + A A A A B I A H A B D b 2 5 m a W c v U G F j a 2 F n Z S 5 4 b W w g o h g A K K A U A A A A A A A A A A A A A A A A A A A A A A A A A A A A h Y + x C s I w G I R f p W R v k k a p p f x N Q Q c X C 4 I g r i H G N t i m 0 q S m 7 + b g I / k K F r T q J t x y x 3 d w 9 7 j d I R + a O r i q z u r W Z C j C F A X K y P a o T Z m h 3 p 3 C B O U c t k K e R a m C E T Y 2 H a z O U O X c J S X E e 4 / 9 D L d d S R i l E T k U m 5 2 s V C N C b a w T R i r 0 a R 3 / t x C H / W s M Z 3 i + G B X H m C U R k C m G Q p s v w s b F m A L 5 C W H V 1 6 7 v F F c m X C + B T B b I + w V / A l B L A w Q U A A I A C A A H a Q 9 L 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B 2 k P S 8 q 7 i E r e A A A A P g E A A B M A H A B G b 3 J t d W x h c y 9 T Z W N 0 a W 9 u M S 5 t I K I Y A C i g F A A A A A A A A A A A A A A A A A A A A A A A A A A A A G 2 O Q W v D M A y F 7 4 H 8 B + N e E j C B B H Z p y c l Z j 4 W R 7 L T s 4 K V q a 2 Z b x Z Z H S + l / n 4 s Z Y z B d p P c k 9 L 4 A C 2 l 0 b M y 9 3 Z R F W Y S T 8 r B n K 4 6 e s 5 4 Z o L J g q U a M f o H k y P D V D L h E C 4 6 q r T b Q S H S U R K i 4 X M + v A X y Y r f J L n A c I n 4 T n G X 1 D F + K 1 e B v A a K s J f M / X X D C J J l o X + k 6 w Z 7 f g X r t j 3 3 Z P S b 5 E J B j p a q D / H Z s d O n i v R S Z a c X l S 7 p h g p + s Z H r C T + k h H k 1 c u H N D b / P 2 x D F X G F 7 c b z 2 6 b 0 i l t G M G F 7 o L 9 + N 0 f / 1 6 X h X b / x m 2 + A V B L A Q I t A B Q A A g A I A A d p D 0 u R Z 6 E E q Q A A A P g A A A A S A A A A A A A A A A A A A A A A A A A A A A B D b 2 5 m a W c v U G F j a 2 F n Z S 5 4 b W x Q S w E C L Q A U A A I A C A A H a Q 9 L D 8 r p q 6 Q A A A D p A A A A E w A A A A A A A A A A A A A A A A D 1 A A A A W 0 N v b n R l b n R f V H l w Z X N d L n h t b F B L A Q I t A B Q A A g A I A A d p D 0 v K u 4 h K 3 g A A A D 4 B A A A T A A A A A A A A A A A A A A A A A O Y B A A B G b 3 J t d W x h c y 9 T Z W N 0 a W 9 u M S 5 t U E s F B g A A A A A D A A M A w g A A A B E 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m Q I A A A A A A A A Q g g 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2 9 y 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J l c 3 V s d F R 5 c G U i I F Z h b H V l P S J z V G F i b G U i I C 8 + P E V u d H J 5 I F R 5 c G U 9 I k J 1 Z m Z l c k 5 l e H R S Z W Z y Z X N o I i B W Y W x 1 Z T 0 i b D E i I C 8 + P E V u d H J 5 I F R 5 c G U 9 I l J l b G F 0 a W 9 u c 2 h p c E l u Z m 9 D b 2 5 0 Y W l u Z X I i I F Z h b H V l P S J z e y Z x d W 9 0 O 2 N v b H V t b k N v d W 5 0 J n F 1 b 3 Q 7 O j I s J n F 1 b 3 Q 7 a 2 V 5 Q 2 9 s d W 1 u T m F t Z X M m c X V v d D s 6 W 1 0 s J n F 1 b 3 Q 7 c X V l c n l S Z W x h d G l v b n N o a X B z J n F 1 b 3 Q 7 O l t d L C Z x d W 9 0 O 2 N v b H V t b k l k Z W 5 0 a X R p Z X M m c X V v d D s 6 W y Z x d W 9 0 O 1 N l Y 3 R p b 2 4 x L 2 9 y L 0 N o Y W 5 n Z W Q g V H l w Z S 5 7 Q 2 9 s d W 1 u M S w w f S Z x d W 9 0 O y w m c X V v d D t T Z W N 0 a W 9 u M S 9 v c i 9 D a G F u Z 2 V k I F R 5 c G U u e 0 N v b H V t b j I s M X 0 m c X V v d D t d L C Z x d W 9 0 O 0 N v b H V t b k N v d W 5 0 J n F 1 b 3 Q 7 O j I s J n F 1 b 3 Q 7 S 2 V 5 Q 2 9 s d W 1 u T m F t Z X M m c X V v d D s 6 W 1 0 s J n F 1 b 3 Q 7 Q 2 9 s d W 1 u S W R l b n R p d G l l c y Z x d W 9 0 O z p b J n F 1 b 3 Q 7 U 2 V j d G l v b j E v b 3 I v Q 2 h h b m d l Z C B U e X B l L n t D b 2 x 1 b W 4 x L D B 9 J n F 1 b 3 Q 7 L C Z x d W 9 0 O 1 N l Y 3 R p b 2 4 x L 2 9 y L 0 N o Y W 5 n Z W Q g V H l w Z S 5 7 Q 2 9 s d W 1 u M i w x f S Z x d W 9 0 O 1 0 s J n F 1 b 3 Q 7 U m V s Y X R p b 2 5 z a G l w S W 5 m b y Z x d W 9 0 O z p b X X 0 i I C 8 + P E V u d H J 5 I F R 5 c G U 9 I k Z p b G x M Y X N 0 V X B k Y X R l Z C I g V m F s d W U 9 I m Q y M D E 3 L T A 4 L T E 1 V D E y O j A 0 O j E 1 L j Y x O T I z O D B a I i A v P j x F b n R y e S B U e X B l P S J G a W x s R X J y b 3 J D b 2 R l I i B W Y W x 1 Z T 0 i c 1 V u a 2 5 v d 2 4 i I C 8 + P E V u d H J 5 I F R 5 c G U 9 I k Z p b G x D b 2 x 1 b W 5 O Y W 1 l c y I g V m F s d W U 9 I n N b J n F 1 b 3 Q 7 Q 2 9 s d W 1 u M S Z x d W 9 0 O y w m c X V v d D t D b 2 x 1 b W 4 y J n F 1 b 3 Q 7 X S I g L z 4 8 R W 5 0 c n k g V H l w Z T 0 i R m l s b E N v b H V t b l R 5 c G V z I i B W Y W x 1 Z T 0 i c 0 J n W T 0 i I C 8 + P E V u d H J 5 I F R 5 c G U 9 I k Z p b G x F c n J v c k N v d W 5 0 I i B W Y W x 1 Z T 0 i b D A i I C 8 + P E V u d H J 5 I F R 5 c G U 9 I k Z p b G x D b 3 V u d C I g V m F s d W U 9 I m w 4 I i A v P j x F b n R y e S B U e X B l P S J G a W x s U 3 R h d H V z I i B W Y W x 1 Z T 0 i c 0 N v b X B s Z X R l I i A v P j x F b n R y e S B U e X B l P S J O Y W 1 l V X B k Y X R l Z E F m d G V y R m l s b C I g V m F s d W U 9 I m w w I i A v P j x F b n R y e S B U e X B l P S J B Z G R l Z F R v R G F 0 Y U 1 v Z G V s I i B W Y W x 1 Z T 0 i b D A i I C 8 + P E V u d H J 5 I F R 5 c G U 9 I k Z p b G x l Z E N v b X B s Z X R l U m V z d W x 0 V G 9 X b 3 J r c 2 h l Z X Q i I F Z h b H V l P S J s M S I g L z 4 8 R W 5 0 c n k g V H l w Z T 0 i U X V l c n l J R C I g V m F s d W U 9 I n N h M m R i O T F i M S 0 z O G M w L T Q y M z c t Y T E y Y i 0 3 O W F m Y 2 E 3 M 2 Y z N T Y i I C 8 + P C 9 T d G F i b G V F b n R y a W V z P j w v S X R l b T 4 8 S X R l b T 4 8 S X R l b U x v Y 2 F 0 a W 9 u P j x J d G V t V H l w Z T 5 G b 3 J t d W x h P C 9 J d G V t V H l w Z T 4 8 S X R l b V B h d G g + U 2 V j d G l v b j E v b 3 I v U 2 9 1 c m N l P C 9 J d G V t U G F 0 a D 4 8 L 0 l 0 Z W 1 M b 2 N h d G l v b j 4 8 U 3 R h Y m x l R W 5 0 c m l l c y A v P j w v S X R l b T 4 8 S X R l b T 4 8 S X R l b U x v Y 2 F 0 a W 9 u P j x J d G V t V H l w Z T 5 G b 3 J t d W x h P C 9 J d G V t V H l w Z T 4 8 S X R l b V B h d G g + U 2 V j d G l v b j E v b 3 I v Q 2 h h b m d l Z C U y M F R 5 c G U 8 L 0 l 0 Z W 1 Q Y X R o P j w v S X R l b U x v Y 2 F 0 a W 9 u P j x T d G F i b G V F b n R y a W V z I C 8 + P C 9 J d G V t P j w v S X R l b X M + P C 9 M b 2 N h b F B h Y 2 t h Z 2 V N Z X R h Z G F 0 Y U Z p b G U + F g A A A F B L B Q Y A A A A A A A A A A A A A A A A A A A A A A A A m A Q A A A Q A A A N C M n d 8 B F d E R j H o A w E / C l + s B A A A A A X / E 7 Z 2 W k 0 C 8 F K Y R m B F R x w A A A A A C A A A A A A A Q Z g A A A A E A A C A A A A C Y e a F o u 3 A j 9 j w t N a f H p l l K u x r b 9 F f E N S v l f 2 9 u + B F y P Q A A A A A O g A A A A A I A A C A A A A C x u E H i q e T B 5 Z 1 H i 8 e P r j 9 y F a W l d n / r r b q 9 j G M z + T 8 I G F A A A A A K j H Y m r / E K U 8 P / M R Z j j Y e s 6 3 F U P 2 L O B a M W v C 8 B d k E c w E P 6 H e T T G v L W s k b v / R 6 M y p a b 3 L m n d C m i S T M / m Z l q N u n n t Z W F I K 1 M c x W S A 1 d e o e j + p E A A A A C a p h p F 1 0 B 3 r O + J p 0 k x D l U 2 t a 2 e h P A r c K D w 1 P K V z V 1 v m 4 j R L s v 6 s s + V R s T y p P O V 4 p Y 8 2 d p U L T e G e p O M b G 2 k w q w V < / D a t a M a s h u p > 
</file>

<file path=customXml/itemProps1.xml><?xml version="1.0" encoding="utf-8"?>
<ds:datastoreItem xmlns:ds="http://schemas.openxmlformats.org/officeDocument/2006/customXml" ds:itemID="{A527772D-AC3D-4F22-863A-15E6BB676D5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research summary</vt:lpstr>
      <vt:lpstr>IV params</vt:lpstr>
      <vt:lpstr>Validation and testing</vt:lpstr>
      <vt:lpstr>AddressBase</vt:lpstr>
      <vt:lpstr>wg_trip_summary</vt:lpstr>
      <vt:lpstr>latis_trip_summary</vt:lpstr>
      <vt:lpstr>postcode catchments</vt:lpstr>
      <vt:lpstr>origin_reason</vt:lpstr>
      <vt:lpstr>factors_service</vt:lpstr>
      <vt:lpstr>factors_access</vt:lpstr>
      <vt:lpstr>factors_facilities</vt:lpstr>
      <vt:lpstr>factors_socio</vt:lpstr>
      <vt:lpstr>Choice_sets</vt:lpstr>
      <vt:lpstr>open_roads_speeds</vt:lpstr>
      <vt:lpstr>dm_excluded_stations</vt:lpstr>
      <vt:lpstr>travelcard_boundary</vt:lpstr>
      <vt:lpstr>assumed_categories</vt:lpstr>
      <vt:lpstr>group-stations</vt:lpstr>
      <vt:lpstr>group-stations-london</vt:lpstr>
      <vt:lpstr>tripend-nonw</vt:lpstr>
      <vt:lpstr>tripend-weight</vt:lpstr>
      <vt:lpstr>Blainey_model</vt:lpstr>
      <vt:lpstr>distance_decay</vt:lpstr>
      <vt:lpstr>time_decay</vt:lpstr>
      <vt:lpstr>station-predictions</vt:lpstr>
      <vt:lpstr>station-variables</vt:lpstr>
      <vt:lpstr>borders-predictions</vt:lpstr>
      <vt:lpstr>borders-predictions_growth</vt:lpstr>
      <vt:lpstr>swanseaprobs</vt:lpstr>
      <vt:lpstr>borders-variables</vt:lpstr>
      <vt:lpstr>cdm_weights</vt:lpstr>
      <vt:lpstr>LATIS_1</vt:lpstr>
      <vt:lpstr>LATIS_2</vt:lpstr>
      <vt:lpstr>LATIS_3</vt:lpstr>
      <vt:lpstr>LATIS-FLOW</vt:lpstr>
      <vt:lpstr>WG_1</vt:lpstr>
      <vt:lpstr>WG_2</vt:lpstr>
      <vt:lpstr>WG_3</vt:lpstr>
      <vt:lpstr>WG_FLOW</vt:lpstr>
      <vt:lpstr>CMB</vt:lpstr>
      <vt:lpstr>CMB_2</vt:lpstr>
      <vt:lpstr>CMB_3</vt:lpstr>
      <vt:lpstr>initial_RPL</vt:lpstr>
      <vt:lpstr>WG_RPL</vt:lpstr>
      <vt:lpstr>LATIS_RPL1</vt:lpstr>
      <vt:lpstr>LATIS_RPL2</vt:lpstr>
      <vt:lpstr>abstraction</vt:lpstr>
      <vt:lpstr>latis_summmary</vt:lpstr>
      <vt:lpstr>WG_summary</vt:lpstr>
      <vt:lpstr>performance_summary</vt:lpstr>
      <vt:lpstr>choiceset_summary</vt:lpstr>
      <vt:lpstr>wact_analysis_1</vt:lpstr>
      <vt:lpstr>wact_analysis_1 (2)</vt:lpstr>
      <vt:lpstr>welsh_summary</vt:lpstr>
      <vt:lpstr>cvrepste24</vt:lpstr>
      <vt:lpstr>cvrepste19</vt:lpstr>
      <vt:lpstr>cvbase</vt:lpstr>
      <vt:lpstr>2013-validation</vt:lpstr>
      <vt:lpstr>cvtripend</vt:lpstr>
      <vt:lpstr>missing_stations</vt:lpstr>
    </vt:vector>
  </TitlesOfParts>
  <Company>University of Southampton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Young M.A.</dc:creator>
  <cp:lastModifiedBy>Marcus Young</cp:lastModifiedBy>
  <dcterms:created xsi:type="dcterms:W3CDTF">2017-05-12T17:31:04Z</dcterms:created>
  <dcterms:modified xsi:type="dcterms:W3CDTF">2019-03-12T16:35:24Z</dcterms:modified>
</cp:coreProperties>
</file>