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ocal\Transfer\Alex Paper 2 2017\Final\"/>
    </mc:Choice>
  </mc:AlternateContent>
  <bookViews>
    <workbookView xWindow="0" yWindow="0" windowWidth="20490" windowHeight="7755"/>
  </bookViews>
  <sheets>
    <sheet name="Raw Data" sheetId="2" r:id="rId1"/>
    <sheet name="Normality" sheetId="9" r:id="rId2"/>
    <sheet name="Significance" sheetId="8" r:id="rId3"/>
    <sheet name="Figure 3" sheetId="4" r:id="rId4"/>
    <sheet name="Figure 4" sheetId="5" r:id="rId5"/>
    <sheet name="Figure 5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8" i="9" l="1"/>
  <c r="N68" i="9"/>
  <c r="M68" i="9"/>
  <c r="K68" i="9"/>
  <c r="J68" i="9"/>
  <c r="I68" i="9"/>
  <c r="H68" i="9"/>
  <c r="G68" i="9"/>
  <c r="E68" i="9"/>
  <c r="C68" i="9"/>
  <c r="B68" i="9"/>
  <c r="A68" i="9"/>
  <c r="O59" i="9"/>
  <c r="N59" i="9"/>
  <c r="M59" i="9"/>
  <c r="K59" i="9"/>
  <c r="J59" i="9"/>
  <c r="I59" i="9"/>
  <c r="H59" i="9"/>
  <c r="G59" i="9"/>
  <c r="E59" i="9"/>
  <c r="C59" i="9"/>
  <c r="B59" i="9"/>
  <c r="A59" i="9"/>
  <c r="O50" i="9"/>
  <c r="N50" i="9"/>
  <c r="M50" i="9"/>
  <c r="K50" i="9"/>
  <c r="J50" i="9"/>
  <c r="I50" i="9"/>
  <c r="H50" i="9"/>
  <c r="G50" i="9"/>
  <c r="E50" i="9"/>
  <c r="C50" i="9"/>
  <c r="B50" i="9"/>
  <c r="A50" i="9"/>
  <c r="O41" i="9"/>
  <c r="N41" i="9"/>
  <c r="M41" i="9"/>
  <c r="K41" i="9"/>
  <c r="J41" i="9"/>
  <c r="I41" i="9"/>
  <c r="H41" i="9"/>
  <c r="G41" i="9"/>
  <c r="E41" i="9"/>
  <c r="C41" i="9"/>
  <c r="B41" i="9"/>
  <c r="A41" i="9"/>
  <c r="O32" i="9"/>
  <c r="N32" i="9"/>
  <c r="M32" i="9"/>
  <c r="K32" i="9"/>
  <c r="J32" i="9"/>
  <c r="I32" i="9"/>
  <c r="H32" i="9"/>
  <c r="G32" i="9"/>
  <c r="E32" i="9"/>
  <c r="C32" i="9"/>
  <c r="B32" i="9"/>
  <c r="A32" i="9"/>
  <c r="B22" i="9"/>
  <c r="D19" i="9"/>
  <c r="D17" i="9"/>
  <c r="E17" i="9" s="1"/>
  <c r="D16" i="9"/>
  <c r="E16" i="9" s="1"/>
  <c r="D15" i="9"/>
  <c r="E15" i="9" s="1"/>
  <c r="B23" i="8"/>
  <c r="C16" i="8"/>
  <c r="C18" i="8"/>
  <c r="C14" i="8"/>
  <c r="C17" i="8"/>
  <c r="C13" i="8"/>
  <c r="C12" i="8"/>
  <c r="C11" i="8"/>
  <c r="C6" i="8"/>
  <c r="C5" i="8"/>
  <c r="C4" i="8"/>
  <c r="B10" i="8"/>
  <c r="J12" i="8"/>
  <c r="K19" i="8"/>
  <c r="K20" i="8" s="1"/>
  <c r="K21" i="8" s="1"/>
  <c r="K23" i="8" s="1"/>
  <c r="G10" i="8"/>
  <c r="H10" i="8" s="1"/>
  <c r="G9" i="8"/>
  <c r="H9" i="8" s="1"/>
  <c r="G8" i="8"/>
  <c r="H8" i="8" s="1"/>
  <c r="G7" i="8"/>
  <c r="H7" i="8" s="1"/>
  <c r="G6" i="8"/>
  <c r="H6" i="8" s="1"/>
  <c r="G5" i="8"/>
  <c r="H5" i="8" s="1"/>
  <c r="D18" i="9" l="1"/>
  <c r="D20" i="9" s="1"/>
  <c r="I6" i="8"/>
  <c r="K6" i="8" s="1"/>
  <c r="I10" i="8"/>
  <c r="K10" i="8" s="1"/>
  <c r="I8" i="8"/>
  <c r="K8" i="8" s="1"/>
  <c r="I5" i="8"/>
  <c r="J5" i="8" s="1"/>
  <c r="I9" i="8"/>
  <c r="K9" i="8" s="1"/>
  <c r="I7" i="8"/>
  <c r="K7" i="8" s="1"/>
  <c r="B18" i="8"/>
  <c r="K11" i="2"/>
  <c r="J11" i="2"/>
  <c r="J12" i="2"/>
  <c r="I11" i="2"/>
  <c r="C35" i="8"/>
  <c r="B35" i="8"/>
  <c r="C34" i="8"/>
  <c r="B34" i="8"/>
  <c r="C33" i="8"/>
  <c r="B33" i="8"/>
  <c r="C29" i="8"/>
  <c r="B29" i="8"/>
  <c r="C28" i="8"/>
  <c r="B28" i="8"/>
  <c r="C24" i="8"/>
  <c r="B24" i="8"/>
  <c r="C23" i="8"/>
  <c r="B17" i="8"/>
  <c r="B16" i="8"/>
  <c r="B14" i="8"/>
  <c r="B13" i="8"/>
  <c r="B12" i="8"/>
  <c r="B11" i="8"/>
  <c r="B8" i="8"/>
  <c r="B6" i="8"/>
  <c r="B4" i="8"/>
  <c r="BK19" i="2"/>
  <c r="BJ19" i="2"/>
  <c r="BI19" i="2"/>
  <c r="BH19" i="2"/>
  <c r="BA19" i="2"/>
  <c r="AZ19" i="2"/>
  <c r="AY19" i="2"/>
  <c r="AX19" i="2"/>
  <c r="BK18" i="2"/>
  <c r="BJ18" i="2"/>
  <c r="BI18" i="2"/>
  <c r="BH18" i="2"/>
  <c r="BA18" i="2"/>
  <c r="AZ18" i="2"/>
  <c r="AY18" i="2"/>
  <c r="AX18" i="2"/>
  <c r="BK17" i="2"/>
  <c r="BJ17" i="2"/>
  <c r="BI17" i="2"/>
  <c r="BH17" i="2"/>
  <c r="BA17" i="2"/>
  <c r="AZ17" i="2"/>
  <c r="AY17" i="2"/>
  <c r="AX17" i="2"/>
  <c r="BK15" i="2"/>
  <c r="BJ15" i="2"/>
  <c r="BI15" i="2"/>
  <c r="BH15" i="2"/>
  <c r="BA15" i="2"/>
  <c r="AZ15" i="2"/>
  <c r="AY15" i="2"/>
  <c r="AX15" i="2"/>
  <c r="BK14" i="2"/>
  <c r="BJ14" i="2"/>
  <c r="BI14" i="2"/>
  <c r="BH14" i="2"/>
  <c r="BA14" i="2"/>
  <c r="AZ14" i="2"/>
  <c r="AY14" i="2"/>
  <c r="AX14" i="2"/>
  <c r="BK13" i="2"/>
  <c r="BJ13" i="2"/>
  <c r="BI13" i="2"/>
  <c r="BH13" i="2"/>
  <c r="BA13" i="2"/>
  <c r="AZ13" i="2"/>
  <c r="AY13" i="2"/>
  <c r="AX13" i="2"/>
  <c r="BK12" i="2"/>
  <c r="BJ12" i="2"/>
  <c r="BI12" i="2"/>
  <c r="BH12" i="2"/>
  <c r="BA12" i="2"/>
  <c r="AZ12" i="2"/>
  <c r="AY12" i="2"/>
  <c r="AX12" i="2"/>
  <c r="BK11" i="2"/>
  <c r="BJ11" i="2"/>
  <c r="BI11" i="2"/>
  <c r="BH11" i="2"/>
  <c r="BA11" i="2"/>
  <c r="AZ11" i="2"/>
  <c r="AY11" i="2"/>
  <c r="AX11" i="2"/>
  <c r="BK9" i="2"/>
  <c r="BJ9" i="2"/>
  <c r="BI9" i="2"/>
  <c r="BH9" i="2"/>
  <c r="BA9" i="2"/>
  <c r="AZ9" i="2"/>
  <c r="AY9" i="2"/>
  <c r="AX9" i="2"/>
  <c r="BK7" i="2"/>
  <c r="BJ7" i="2"/>
  <c r="BI7" i="2"/>
  <c r="BH7" i="2"/>
  <c r="BA7" i="2"/>
  <c r="AZ7" i="2"/>
  <c r="AY7" i="2"/>
  <c r="AX7" i="2"/>
  <c r="BK6" i="2"/>
  <c r="BJ6" i="2"/>
  <c r="BI6" i="2"/>
  <c r="BH6" i="2"/>
  <c r="BA6" i="2"/>
  <c r="AZ6" i="2"/>
  <c r="AY6" i="2"/>
  <c r="AX6" i="2"/>
  <c r="BK5" i="2"/>
  <c r="BJ5" i="2"/>
  <c r="BI5" i="2"/>
  <c r="BH5" i="2"/>
  <c r="BA5" i="2"/>
  <c r="AZ5" i="2"/>
  <c r="AY5" i="2"/>
  <c r="AX5" i="2"/>
  <c r="AD19" i="2"/>
  <c r="AD18" i="2"/>
  <c r="AD17" i="2"/>
  <c r="AD15" i="2"/>
  <c r="AD14" i="2"/>
  <c r="AD13" i="2"/>
  <c r="AD12" i="2"/>
  <c r="AD11" i="2"/>
  <c r="AD9" i="2"/>
  <c r="AD7" i="2"/>
  <c r="AD6" i="2"/>
  <c r="AD5" i="2"/>
  <c r="T19" i="2"/>
  <c r="T18" i="2"/>
  <c r="T17" i="2"/>
  <c r="T15" i="2"/>
  <c r="T14" i="2"/>
  <c r="T13" i="2"/>
  <c r="T12" i="2"/>
  <c r="T11" i="2"/>
  <c r="T9" i="2"/>
  <c r="T7" i="2"/>
  <c r="T6" i="2"/>
  <c r="T5" i="2"/>
  <c r="K12" i="8" l="1"/>
  <c r="K17" i="8" s="1"/>
  <c r="K22" i="8" s="1"/>
  <c r="K24" i="8" s="1"/>
  <c r="K25" i="8" s="1"/>
  <c r="J19" i="2"/>
  <c r="J18" i="2"/>
  <c r="J17" i="2"/>
  <c r="J15" i="2"/>
  <c r="J14" i="2"/>
  <c r="J13" i="2"/>
  <c r="J9" i="2"/>
  <c r="J7" i="2"/>
  <c r="J6" i="2"/>
  <c r="J5" i="2"/>
  <c r="L5" i="2" l="1"/>
  <c r="L19" i="2"/>
  <c r="K19" i="2"/>
  <c r="I19" i="2"/>
  <c r="L18" i="2"/>
  <c r="K18" i="2"/>
  <c r="I18" i="2"/>
  <c r="L17" i="2"/>
  <c r="K17" i="2"/>
  <c r="I17" i="2"/>
  <c r="L15" i="2"/>
  <c r="K15" i="2"/>
  <c r="I15" i="2"/>
  <c r="L14" i="2"/>
  <c r="K14" i="2"/>
  <c r="I14" i="2"/>
  <c r="L13" i="2"/>
  <c r="K13" i="2"/>
  <c r="I13" i="2"/>
  <c r="L12" i="2"/>
  <c r="K12" i="2"/>
  <c r="I12" i="2"/>
  <c r="L11" i="2"/>
  <c r="L9" i="2"/>
  <c r="K9" i="2"/>
  <c r="I9" i="2"/>
  <c r="L7" i="2"/>
  <c r="K7" i="2"/>
  <c r="I7" i="2"/>
  <c r="L6" i="2"/>
  <c r="K6" i="2"/>
  <c r="I6" i="2"/>
  <c r="I5" i="2"/>
  <c r="V19" i="2"/>
  <c r="U19" i="2"/>
  <c r="S19" i="2"/>
  <c r="V18" i="2"/>
  <c r="U18" i="2"/>
  <c r="S18" i="2"/>
  <c r="V17" i="2"/>
  <c r="U17" i="2"/>
  <c r="S17" i="2"/>
  <c r="V15" i="2"/>
  <c r="U15" i="2"/>
  <c r="S15" i="2"/>
  <c r="V14" i="2"/>
  <c r="U14" i="2"/>
  <c r="S14" i="2"/>
  <c r="V13" i="2"/>
  <c r="U13" i="2"/>
  <c r="S13" i="2"/>
  <c r="V12" i="2"/>
  <c r="U12" i="2"/>
  <c r="S12" i="2"/>
  <c r="V11" i="2"/>
  <c r="U11" i="2"/>
  <c r="S11" i="2"/>
  <c r="V9" i="2"/>
  <c r="U9" i="2"/>
  <c r="S9" i="2"/>
  <c r="V7" i="2"/>
  <c r="U7" i="2"/>
  <c r="S7" i="2"/>
  <c r="V6" i="2"/>
  <c r="U6" i="2"/>
  <c r="S6" i="2"/>
  <c r="V5" i="2"/>
  <c r="U5" i="2"/>
  <c r="S5" i="2"/>
  <c r="AF19" i="2"/>
  <c r="AE19" i="2"/>
  <c r="AC19" i="2"/>
  <c r="AF18" i="2"/>
  <c r="AE18" i="2"/>
  <c r="AC18" i="2"/>
  <c r="AF17" i="2"/>
  <c r="AE17" i="2"/>
  <c r="AC17" i="2"/>
  <c r="AF15" i="2"/>
  <c r="AE15" i="2"/>
  <c r="AC15" i="2"/>
  <c r="AF14" i="2"/>
  <c r="AE14" i="2"/>
  <c r="AC14" i="2"/>
  <c r="AF13" i="2"/>
  <c r="AE13" i="2"/>
  <c r="AC13" i="2"/>
  <c r="AF12" i="2"/>
  <c r="AE12" i="2"/>
  <c r="AC12" i="2"/>
  <c r="AF11" i="2"/>
  <c r="AE11" i="2"/>
  <c r="AC11" i="2"/>
  <c r="AF9" i="2"/>
  <c r="AE9" i="2"/>
  <c r="AC9" i="2"/>
  <c r="AF7" i="2"/>
  <c r="AE7" i="2"/>
  <c r="AC7" i="2"/>
  <c r="AF6" i="2"/>
  <c r="AE6" i="2"/>
  <c r="AC6" i="2"/>
  <c r="AF5" i="2"/>
  <c r="AE5" i="2"/>
  <c r="AC5" i="2"/>
  <c r="AL19" i="2"/>
  <c r="AK19" i="2"/>
  <c r="AJ19" i="2"/>
  <c r="AI19" i="2"/>
  <c r="AH19" i="2"/>
  <c r="AG19" i="2"/>
  <c r="AL18" i="2"/>
  <c r="AK18" i="2"/>
  <c r="AJ18" i="2"/>
  <c r="AI18" i="2"/>
  <c r="AH18" i="2"/>
  <c r="AG18" i="2"/>
  <c r="AL17" i="2"/>
  <c r="AK17" i="2"/>
  <c r="AJ17" i="2"/>
  <c r="AI17" i="2"/>
  <c r="AH17" i="2"/>
  <c r="AG17" i="2"/>
  <c r="AL15" i="2"/>
  <c r="AK15" i="2"/>
  <c r="AJ15" i="2"/>
  <c r="AI15" i="2"/>
  <c r="AH15" i="2"/>
  <c r="AG15" i="2"/>
  <c r="AL14" i="2"/>
  <c r="AK14" i="2"/>
  <c r="AJ14" i="2"/>
  <c r="AI14" i="2"/>
  <c r="AH14" i="2"/>
  <c r="AG14" i="2"/>
  <c r="AL13" i="2"/>
  <c r="AK13" i="2"/>
  <c r="AJ13" i="2"/>
  <c r="AI13" i="2"/>
  <c r="AH13" i="2"/>
  <c r="AG13" i="2"/>
  <c r="AL12" i="2"/>
  <c r="AK12" i="2"/>
  <c r="AJ12" i="2"/>
  <c r="AI12" i="2"/>
  <c r="AH12" i="2"/>
  <c r="AG12" i="2"/>
  <c r="AL11" i="2"/>
  <c r="AK11" i="2"/>
  <c r="AJ11" i="2"/>
  <c r="AI11" i="2"/>
  <c r="AH11" i="2"/>
  <c r="AG11" i="2"/>
  <c r="AL9" i="2"/>
  <c r="AK9" i="2"/>
  <c r="AJ9" i="2"/>
  <c r="AI9" i="2"/>
  <c r="AH9" i="2"/>
  <c r="AG9" i="2"/>
  <c r="AL7" i="2"/>
  <c r="AK7" i="2"/>
  <c r="AJ7" i="2"/>
  <c r="AI7" i="2"/>
  <c r="AH7" i="2"/>
  <c r="AG7" i="2"/>
  <c r="AL6" i="2"/>
  <c r="AK6" i="2"/>
  <c r="AJ6" i="2"/>
  <c r="AI6" i="2"/>
  <c r="AH6" i="2"/>
  <c r="AG6" i="2"/>
  <c r="AL5" i="2"/>
  <c r="AK5" i="2"/>
  <c r="AJ5" i="2"/>
  <c r="AI5" i="2"/>
  <c r="AH5" i="2"/>
  <c r="AG5" i="2"/>
  <c r="AM6" i="2" l="1"/>
  <c r="AO9" i="2"/>
  <c r="AM12" i="2"/>
  <c r="AO14" i="2"/>
  <c r="AM17" i="2"/>
  <c r="AO19" i="2"/>
  <c r="K5" i="2"/>
  <c r="AN17" i="2"/>
  <c r="AO5" i="2"/>
  <c r="AN6" i="2"/>
  <c r="AN7" i="2"/>
  <c r="AO11" i="2"/>
  <c r="AN12" i="2"/>
  <c r="AN13" i="2"/>
  <c r="AM15" i="2"/>
  <c r="AN18" i="2"/>
  <c r="AM5" i="2"/>
  <c r="AM11" i="2"/>
  <c r="AN5" i="2"/>
  <c r="AO6" i="2"/>
  <c r="AQ6" i="2" s="1"/>
  <c r="AM9" i="2"/>
  <c r="AN11" i="2"/>
  <c r="AO12" i="2"/>
  <c r="AQ12" i="2" s="1"/>
  <c r="AM14" i="2"/>
  <c r="AN15" i="2"/>
  <c r="AO17" i="2"/>
  <c r="AQ17" i="2" s="1"/>
  <c r="AM19" i="2"/>
  <c r="AO7" i="2"/>
  <c r="AO13" i="2"/>
  <c r="AM7" i="2"/>
  <c r="AN9" i="2"/>
  <c r="AM13" i="2"/>
  <c r="AN14" i="2"/>
  <c r="AO15" i="2"/>
  <c r="AM18" i="2"/>
  <c r="AN19" i="2"/>
  <c r="AO18" i="2"/>
  <c r="AP7" i="2" l="1"/>
  <c r="AQ15" i="2"/>
  <c r="AQ18" i="2"/>
  <c r="AP11" i="2"/>
  <c r="AQ13" i="2"/>
  <c r="AP9" i="2"/>
  <c r="AP5" i="2"/>
  <c r="AP13" i="2"/>
  <c r="AP14" i="2"/>
  <c r="AQ11" i="2"/>
  <c r="AQ14" i="2"/>
  <c r="AQ7" i="2"/>
  <c r="AP18" i="2"/>
  <c r="AP19" i="2"/>
  <c r="AP15" i="2"/>
  <c r="AP12" i="2"/>
  <c r="AQ19" i="2"/>
  <c r="AQ9" i="2"/>
  <c r="AQ5" i="2"/>
  <c r="AP17" i="2"/>
  <c r="AP6" i="2"/>
</calcChain>
</file>

<file path=xl/sharedStrings.xml><?xml version="1.0" encoding="utf-8"?>
<sst xmlns="http://schemas.openxmlformats.org/spreadsheetml/2006/main" count="162" uniqueCount="85">
  <si>
    <t>Cellular</t>
  </si>
  <si>
    <t>Solid</t>
  </si>
  <si>
    <t>Open</t>
  </si>
  <si>
    <t>Raw Data</t>
  </si>
  <si>
    <t>Reinforced Cellular</t>
  </si>
  <si>
    <t>Manufacturer Quoted Density, pcf</t>
  </si>
  <si>
    <t>S1</t>
  </si>
  <si>
    <t>S2</t>
  </si>
  <si>
    <t>S3</t>
  </si>
  <si>
    <t>S4</t>
  </si>
  <si>
    <t>S5</t>
  </si>
  <si>
    <t>S6</t>
  </si>
  <si>
    <t>Percentage Change,</t>
  </si>
  <si>
    <t>Specimen</t>
  </si>
  <si>
    <t>Mean</t>
  </si>
  <si>
    <t>Min</t>
  </si>
  <si>
    <t>Max</t>
  </si>
  <si>
    <t>Min Bar</t>
  </si>
  <si>
    <t>Max Bar</t>
  </si>
  <si>
    <t>Manufacturer Quoted Density, g/cm3</t>
  </si>
  <si>
    <t>Measured Density, g/cm3</t>
  </si>
  <si>
    <t>StDev</t>
  </si>
  <si>
    <t>Foaming Direction Modulus, MPa</t>
  </si>
  <si>
    <t>Perpendicular Direction Modulus, MPa</t>
  </si>
  <si>
    <t>Direction (Foaming Direction vs. Perpendicular Direction):</t>
  </si>
  <si>
    <t>Modulus</t>
  </si>
  <si>
    <t>Poisson's Ratio</t>
  </si>
  <si>
    <t>Modulus vs. Material (Cellular vs. Solid)</t>
  </si>
  <si>
    <t>Modulus vs. Material (Cellular vs. Open)</t>
  </si>
  <si>
    <t>Modulus vs. Material (Solid vs. Open)</t>
  </si>
  <si>
    <t>Foaming</t>
  </si>
  <si>
    <t>Parallel</t>
  </si>
  <si>
    <t>Foaming Direction Poisson's Ratio</t>
  </si>
  <si>
    <t>Perpendicular Direction Poisson's Ratio</t>
  </si>
  <si>
    <t>pcf</t>
  </si>
  <si>
    <t>Material</t>
  </si>
  <si>
    <t>Density</t>
  </si>
  <si>
    <t>a1</t>
  </si>
  <si>
    <t>Shapiro Wilk coefficients (n=6)</t>
  </si>
  <si>
    <t>n</t>
  </si>
  <si>
    <t>a2</t>
  </si>
  <si>
    <t>a3</t>
  </si>
  <si>
    <t>p</t>
  </si>
  <si>
    <t>Sorted</t>
  </si>
  <si>
    <t>x1</t>
  </si>
  <si>
    <t>x2</t>
  </si>
  <si>
    <t>x3</t>
  </si>
  <si>
    <t>x4</t>
  </si>
  <si>
    <t>x5</t>
  </si>
  <si>
    <t>x6</t>
  </si>
  <si>
    <t>x6 - x1</t>
  </si>
  <si>
    <t>x5 - x2</t>
  </si>
  <si>
    <t>x4 - x3</t>
  </si>
  <si>
    <t>diffs</t>
  </si>
  <si>
    <t>a * diffs</t>
  </si>
  <si>
    <t>SS</t>
  </si>
  <si>
    <t>b</t>
  </si>
  <si>
    <t>W</t>
  </si>
  <si>
    <t>Foam Mod</t>
  </si>
  <si>
    <t>Perp Mod</t>
  </si>
  <si>
    <t>Foam PR</t>
  </si>
  <si>
    <t>Perp PR</t>
  </si>
  <si>
    <t>Sorted Data:</t>
  </si>
  <si>
    <t>Shapiro Wilk Normality Scores:</t>
  </si>
  <si>
    <t>Diff</t>
  </si>
  <si>
    <t>Norm Diff</t>
  </si>
  <si>
    <t>Rank Norm</t>
  </si>
  <si>
    <t>Rank Pos</t>
  </si>
  <si>
    <t>Rank Neg</t>
  </si>
  <si>
    <t>a</t>
  </si>
  <si>
    <t>tails</t>
  </si>
  <si>
    <t>T</t>
  </si>
  <si>
    <t>T-crit</t>
  </si>
  <si>
    <t>sig</t>
  </si>
  <si>
    <t>T+</t>
  </si>
  <si>
    <t>T-</t>
  </si>
  <si>
    <t>mean</t>
  </si>
  <si>
    <t>variance</t>
  </si>
  <si>
    <t>st.dev</t>
  </si>
  <si>
    <t>z-score</t>
  </si>
  <si>
    <t>p-value</t>
  </si>
  <si>
    <t>Paired t-tests (or Wilcoxon Rank Signed, where in Bold):</t>
  </si>
  <si>
    <t>For Wilcoxon Rank Signed test:</t>
  </si>
  <si>
    <t>Data 1</t>
  </si>
  <si>
    <t>Data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</si>
</sst>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0.0"/>
    <numFmt numFmtId="166" formatCode="0.000000000000"/>
    <numFmt numFmtId="167" formatCode="0.000000"/>
    <numFmt numFmtId="168" formatCode="0.000"/>
    <numFmt numFmtId="169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0" xfId="0" applyBorder="1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0" xfId="0" applyFont="1" applyFill="1"/>
    <xf numFmtId="165" fontId="0" fillId="0" borderId="0" xfId="0" applyNumberFormat="1" applyFill="1" applyBorder="1"/>
    <xf numFmtId="165" fontId="2" fillId="0" borderId="0" xfId="0" applyNumberFormat="1" applyFont="1" applyFill="1" applyBorder="1"/>
    <xf numFmtId="168" fontId="0" fillId="0" borderId="0" xfId="0" applyNumberFormat="1" applyFill="1" applyBorder="1"/>
    <xf numFmtId="0" fontId="0" fillId="0" borderId="0" xfId="0" applyFill="1" applyAlignment="1"/>
    <xf numFmtId="167" fontId="0" fillId="6" borderId="9" xfId="0" applyNumberFormat="1" applyFill="1" applyBorder="1"/>
    <xf numFmtId="167" fontId="0" fillId="6" borderId="11" xfId="0" applyNumberFormat="1" applyFill="1" applyBorder="1"/>
    <xf numFmtId="167" fontId="0" fillId="6" borderId="10" xfId="0" applyNumberFormat="1" applyFill="1" applyBorder="1"/>
    <xf numFmtId="167" fontId="0" fillId="0" borderId="0" xfId="0" applyNumberFormat="1" applyFill="1" applyBorder="1"/>
    <xf numFmtId="0" fontId="0" fillId="0" borderId="0" xfId="0" applyFill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67" fontId="0" fillId="6" borderId="12" xfId="0" applyNumberFormat="1" applyFill="1" applyBorder="1"/>
    <xf numFmtId="0" fontId="0" fillId="0" borderId="0" xfId="0" applyFill="1" applyAlignment="1"/>
    <xf numFmtId="0" fontId="0" fillId="0" borderId="0" xfId="0" applyAlignment="1"/>
    <xf numFmtId="168" fontId="0" fillId="0" borderId="0" xfId="0" applyNumberFormat="1" applyFill="1" applyBorder="1" applyAlignment="1"/>
    <xf numFmtId="165" fontId="4" fillId="0" borderId="0" xfId="0" applyNumberFormat="1" applyFont="1" applyFill="1" applyBorder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textRotation="90"/>
    </xf>
    <xf numFmtId="0" fontId="4" fillId="0" borderId="1" xfId="0" applyFont="1" applyBorder="1" applyAlignment="1">
      <alignment horizontal="center" textRotation="90"/>
    </xf>
    <xf numFmtId="0" fontId="4" fillId="0" borderId="2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textRotation="90"/>
    </xf>
    <xf numFmtId="0" fontId="4" fillId="0" borderId="4" xfId="0" applyFont="1" applyBorder="1" applyAlignment="1">
      <alignment horizontal="center" textRotation="90"/>
    </xf>
    <xf numFmtId="0" fontId="4" fillId="0" borderId="0" xfId="0" applyFont="1" applyBorder="1" applyAlignment="1">
      <alignment horizontal="center" textRotation="90"/>
    </xf>
    <xf numFmtId="0" fontId="4" fillId="0" borderId="0" xfId="0" applyFont="1" applyAlignment="1">
      <alignment horizontal="center" textRotation="90"/>
    </xf>
    <xf numFmtId="0" fontId="4" fillId="0" borderId="0" xfId="0" applyFont="1" applyAlignment="1"/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4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2" borderId="0" xfId="0" applyFont="1" applyFill="1"/>
    <xf numFmtId="169" fontId="4" fillId="2" borderId="0" xfId="0" applyNumberFormat="1" applyFont="1" applyFill="1"/>
    <xf numFmtId="169" fontId="4" fillId="2" borderId="1" xfId="0" applyNumberFormat="1" applyFont="1" applyFill="1" applyBorder="1"/>
    <xf numFmtId="169" fontId="4" fillId="2" borderId="2" xfId="0" applyNumberFormat="1" applyFont="1" applyFill="1" applyBorder="1"/>
    <xf numFmtId="169" fontId="4" fillId="2" borderId="9" xfId="0" applyNumberFormat="1" applyFont="1" applyFill="1" applyBorder="1"/>
    <xf numFmtId="2" fontId="4" fillId="2" borderId="2" xfId="0" applyNumberFormat="1" applyFont="1" applyFill="1" applyBorder="1"/>
    <xf numFmtId="2" fontId="4" fillId="2" borderId="9" xfId="0" applyNumberFormat="1" applyFont="1" applyFill="1" applyBorder="1"/>
    <xf numFmtId="164" fontId="4" fillId="2" borderId="2" xfId="0" applyNumberFormat="1" applyFont="1" applyFill="1" applyBorder="1"/>
    <xf numFmtId="164" fontId="4" fillId="2" borderId="9" xfId="0" applyNumberFormat="1" applyFont="1" applyFill="1" applyBorder="1"/>
    <xf numFmtId="164" fontId="4" fillId="2" borderId="1" xfId="0" applyNumberFormat="1" applyFont="1" applyFill="1" applyBorder="1"/>
    <xf numFmtId="168" fontId="4" fillId="2" borderId="2" xfId="0" applyNumberFormat="1" applyFont="1" applyFill="1" applyBorder="1"/>
    <xf numFmtId="168" fontId="4" fillId="2" borderId="9" xfId="0" applyNumberFormat="1" applyFont="1" applyFill="1" applyBorder="1"/>
    <xf numFmtId="169" fontId="4" fillId="2" borderId="4" xfId="0" applyNumberFormat="1" applyFont="1" applyFill="1" applyBorder="1"/>
    <xf numFmtId="169" fontId="4" fillId="2" borderId="0" xfId="0" applyNumberFormat="1" applyFont="1" applyFill="1" applyBorder="1"/>
    <xf numFmtId="169" fontId="4" fillId="2" borderId="10" xfId="0" applyNumberFormat="1" applyFont="1" applyFill="1" applyBorder="1"/>
    <xf numFmtId="2" fontId="4" fillId="2" borderId="0" xfId="0" applyNumberFormat="1" applyFont="1" applyFill="1" applyBorder="1"/>
    <xf numFmtId="2" fontId="4" fillId="2" borderId="10" xfId="0" applyNumberFormat="1" applyFont="1" applyFill="1" applyBorder="1"/>
    <xf numFmtId="164" fontId="4" fillId="2" borderId="0" xfId="0" applyNumberFormat="1" applyFont="1" applyFill="1" applyBorder="1"/>
    <xf numFmtId="164" fontId="4" fillId="2" borderId="10" xfId="0" applyNumberFormat="1" applyFont="1" applyFill="1" applyBorder="1"/>
    <xf numFmtId="164" fontId="4" fillId="2" borderId="4" xfId="0" applyNumberFormat="1" applyFont="1" applyFill="1" applyBorder="1"/>
    <xf numFmtId="168" fontId="4" fillId="2" borderId="0" xfId="0" applyNumberFormat="1" applyFont="1" applyFill="1" applyBorder="1"/>
    <xf numFmtId="168" fontId="4" fillId="2" borderId="10" xfId="0" applyNumberFormat="1" applyFont="1" applyFill="1" applyBorder="1"/>
    <xf numFmtId="169" fontId="4" fillId="0" borderId="0" xfId="0" applyNumberFormat="1" applyFont="1"/>
    <xf numFmtId="169" fontId="4" fillId="0" borderId="4" xfId="0" applyNumberFormat="1" applyFont="1" applyBorder="1"/>
    <xf numFmtId="169" fontId="4" fillId="0" borderId="0" xfId="0" applyNumberFormat="1" applyFont="1" applyBorder="1"/>
    <xf numFmtId="169" fontId="4" fillId="0" borderId="10" xfId="0" applyNumberFormat="1" applyFont="1" applyBorder="1"/>
    <xf numFmtId="2" fontId="4" fillId="0" borderId="0" xfId="0" applyNumberFormat="1" applyFont="1" applyBorder="1"/>
    <xf numFmtId="2" fontId="4" fillId="0" borderId="10" xfId="0" applyNumberFormat="1" applyFont="1" applyBorder="1"/>
    <xf numFmtId="0" fontId="4" fillId="0" borderId="10" xfId="0" applyFont="1" applyBorder="1"/>
    <xf numFmtId="168" fontId="4" fillId="0" borderId="0" xfId="0" applyNumberFormat="1" applyFont="1" applyBorder="1"/>
    <xf numFmtId="168" fontId="4" fillId="0" borderId="10" xfId="0" applyNumberFormat="1" applyFont="1" applyBorder="1"/>
    <xf numFmtId="0" fontId="4" fillId="3" borderId="0" xfId="0" applyFont="1" applyFill="1"/>
    <xf numFmtId="169" fontId="4" fillId="3" borderId="0" xfId="0" applyNumberFormat="1" applyFont="1" applyFill="1"/>
    <xf numFmtId="169" fontId="4" fillId="3" borderId="4" xfId="0" applyNumberFormat="1" applyFont="1" applyFill="1" applyBorder="1"/>
    <xf numFmtId="169" fontId="4" fillId="3" borderId="0" xfId="0" applyNumberFormat="1" applyFont="1" applyFill="1" applyBorder="1"/>
    <xf numFmtId="169" fontId="4" fillId="3" borderId="10" xfId="0" applyNumberFormat="1" applyFont="1" applyFill="1" applyBorder="1"/>
    <xf numFmtId="2" fontId="4" fillId="3" borderId="0" xfId="0" applyNumberFormat="1" applyFont="1" applyFill="1" applyBorder="1"/>
    <xf numFmtId="2" fontId="4" fillId="3" borderId="10" xfId="0" applyNumberFormat="1" applyFont="1" applyFill="1" applyBorder="1"/>
    <xf numFmtId="164" fontId="4" fillId="3" borderId="0" xfId="0" applyNumberFormat="1" applyFont="1" applyFill="1" applyBorder="1"/>
    <xf numFmtId="164" fontId="4" fillId="3" borderId="10" xfId="0" applyNumberFormat="1" applyFont="1" applyFill="1" applyBorder="1"/>
    <xf numFmtId="164" fontId="4" fillId="3" borderId="4" xfId="0" applyNumberFormat="1" applyFont="1" applyFill="1" applyBorder="1"/>
    <xf numFmtId="168" fontId="4" fillId="3" borderId="0" xfId="0" applyNumberFormat="1" applyFont="1" applyFill="1" applyBorder="1"/>
    <xf numFmtId="168" fontId="4" fillId="3" borderId="10" xfId="0" applyNumberFormat="1" applyFont="1" applyFill="1" applyBorder="1"/>
    <xf numFmtId="0" fontId="4" fillId="4" borderId="0" xfId="0" applyFont="1" applyFill="1"/>
    <xf numFmtId="169" fontId="4" fillId="4" borderId="0" xfId="0" applyNumberFormat="1" applyFont="1" applyFill="1"/>
    <xf numFmtId="169" fontId="4" fillId="4" borderId="4" xfId="0" applyNumberFormat="1" applyFont="1" applyFill="1" applyBorder="1"/>
    <xf numFmtId="169" fontId="4" fillId="4" borderId="0" xfId="0" applyNumberFormat="1" applyFont="1" applyFill="1" applyBorder="1"/>
    <xf numFmtId="169" fontId="4" fillId="4" borderId="10" xfId="0" applyNumberFormat="1" applyFont="1" applyFill="1" applyBorder="1"/>
    <xf numFmtId="2" fontId="4" fillId="4" borderId="0" xfId="0" applyNumberFormat="1" applyFont="1" applyFill="1" applyBorder="1"/>
    <xf numFmtId="2" fontId="4" fillId="4" borderId="10" xfId="0" applyNumberFormat="1" applyFont="1" applyFill="1" applyBorder="1"/>
    <xf numFmtId="164" fontId="4" fillId="4" borderId="0" xfId="0" applyNumberFormat="1" applyFont="1" applyFill="1" applyBorder="1"/>
    <xf numFmtId="164" fontId="4" fillId="4" borderId="10" xfId="0" applyNumberFormat="1" applyFont="1" applyFill="1" applyBorder="1"/>
    <xf numFmtId="164" fontId="4" fillId="4" borderId="4" xfId="0" applyNumberFormat="1" applyFont="1" applyFill="1" applyBorder="1"/>
    <xf numFmtId="168" fontId="4" fillId="4" borderId="0" xfId="0" applyNumberFormat="1" applyFont="1" applyFill="1" applyBorder="1"/>
    <xf numFmtId="168" fontId="4" fillId="4" borderId="10" xfId="0" applyNumberFormat="1" applyFont="1" applyFill="1" applyBorder="1"/>
    <xf numFmtId="0" fontId="4" fillId="5" borderId="0" xfId="0" applyFont="1" applyFill="1"/>
    <xf numFmtId="169" fontId="4" fillId="5" borderId="0" xfId="0" applyNumberFormat="1" applyFont="1" applyFill="1"/>
    <xf numFmtId="169" fontId="4" fillId="5" borderId="4" xfId="0" applyNumberFormat="1" applyFont="1" applyFill="1" applyBorder="1"/>
    <xf numFmtId="169" fontId="4" fillId="5" borderId="0" xfId="0" applyNumberFormat="1" applyFont="1" applyFill="1" applyBorder="1"/>
    <xf numFmtId="169" fontId="4" fillId="5" borderId="10" xfId="0" applyNumberFormat="1" applyFont="1" applyFill="1" applyBorder="1"/>
    <xf numFmtId="2" fontId="4" fillId="5" borderId="0" xfId="0" applyNumberFormat="1" applyFont="1" applyFill="1" applyBorder="1"/>
    <xf numFmtId="2" fontId="4" fillId="5" borderId="10" xfId="0" applyNumberFormat="1" applyFont="1" applyFill="1" applyBorder="1"/>
    <xf numFmtId="164" fontId="4" fillId="5" borderId="0" xfId="0" applyNumberFormat="1" applyFont="1" applyFill="1" applyBorder="1"/>
    <xf numFmtId="164" fontId="4" fillId="5" borderId="10" xfId="0" applyNumberFormat="1" applyFont="1" applyFill="1" applyBorder="1"/>
    <xf numFmtId="164" fontId="4" fillId="5" borderId="4" xfId="0" applyNumberFormat="1" applyFont="1" applyFill="1" applyBorder="1"/>
    <xf numFmtId="168" fontId="4" fillId="5" borderId="0" xfId="0" applyNumberFormat="1" applyFont="1" applyFill="1" applyBorder="1"/>
    <xf numFmtId="168" fontId="4" fillId="5" borderId="10" xfId="0" applyNumberFormat="1" applyFont="1" applyFill="1" applyBorder="1"/>
    <xf numFmtId="169" fontId="4" fillId="5" borderId="6" xfId="0" applyNumberFormat="1" applyFont="1" applyFill="1" applyBorder="1"/>
    <xf numFmtId="169" fontId="4" fillId="5" borderId="7" xfId="0" applyNumberFormat="1" applyFont="1" applyFill="1" applyBorder="1"/>
    <xf numFmtId="169" fontId="4" fillId="5" borderId="11" xfId="0" applyNumberFormat="1" applyFont="1" applyFill="1" applyBorder="1"/>
    <xf numFmtId="2" fontId="4" fillId="5" borderId="7" xfId="0" applyNumberFormat="1" applyFont="1" applyFill="1" applyBorder="1"/>
    <xf numFmtId="2" fontId="4" fillId="5" borderId="11" xfId="0" applyNumberFormat="1" applyFont="1" applyFill="1" applyBorder="1"/>
    <xf numFmtId="164" fontId="4" fillId="5" borderId="7" xfId="0" applyNumberFormat="1" applyFont="1" applyFill="1" applyBorder="1"/>
    <xf numFmtId="164" fontId="4" fillId="5" borderId="11" xfId="0" applyNumberFormat="1" applyFont="1" applyFill="1" applyBorder="1"/>
    <xf numFmtId="164" fontId="4" fillId="5" borderId="6" xfId="0" applyNumberFormat="1" applyFont="1" applyFill="1" applyBorder="1"/>
    <xf numFmtId="168" fontId="4" fillId="5" borderId="7" xfId="0" applyNumberFormat="1" applyFont="1" applyFill="1" applyBorder="1"/>
    <xf numFmtId="168" fontId="4" fillId="5" borderId="11" xfId="0" applyNumberFormat="1" applyFont="1" applyFill="1" applyBorder="1"/>
    <xf numFmtId="166" fontId="4" fillId="0" borderId="0" xfId="0" applyNumberFormat="1" applyFont="1"/>
    <xf numFmtId="1" fontId="4" fillId="0" borderId="0" xfId="0" applyNumberFormat="1" applyFont="1" applyFill="1" applyBorder="1"/>
    <xf numFmtId="2" fontId="4" fillId="0" borderId="0" xfId="0" applyNumberFormat="1" applyFont="1" applyFill="1" applyBorder="1"/>
    <xf numFmtId="168" fontId="4" fillId="0" borderId="0" xfId="0" applyNumberFormat="1" applyFont="1" applyFill="1" applyBorder="1"/>
    <xf numFmtId="169" fontId="4" fillId="0" borderId="0" xfId="0" applyNumberFormat="1" applyFont="1" applyFill="1" applyBorder="1"/>
    <xf numFmtId="2" fontId="4" fillId="0" borderId="0" xfId="0" applyNumberFormat="1" applyFont="1"/>
    <xf numFmtId="2" fontId="3" fillId="2" borderId="0" xfId="0" applyNumberFormat="1" applyFont="1" applyFill="1" applyBorder="1"/>
    <xf numFmtId="168" fontId="3" fillId="3" borderId="0" xfId="0" applyNumberFormat="1" applyFont="1" applyFill="1" applyBorder="1"/>
    <xf numFmtId="168" fontId="3" fillId="4" borderId="0" xfId="0" applyNumberFormat="1" applyFont="1" applyFill="1" applyBorder="1"/>
    <xf numFmtId="169" fontId="3" fillId="2" borderId="0" xfId="0" applyNumberFormat="1" applyFont="1" applyFill="1" applyBorder="1"/>
    <xf numFmtId="169" fontId="3" fillId="4" borderId="0" xfId="0" applyNumberFormat="1" applyFont="1" applyFill="1" applyBorder="1"/>
    <xf numFmtId="167" fontId="1" fillId="6" borderId="12" xfId="0" applyNumberFormat="1" applyFont="1" applyFill="1" applyBorder="1"/>
    <xf numFmtId="167" fontId="0" fillId="6" borderId="1" xfId="0" applyNumberFormat="1" applyFill="1" applyBorder="1"/>
    <xf numFmtId="167" fontId="1" fillId="6" borderId="4" xfId="0" applyNumberFormat="1" applyFont="1" applyFill="1" applyBorder="1"/>
    <xf numFmtId="167" fontId="0" fillId="6" borderId="6" xfId="0" applyNumberFormat="1" applyFill="1" applyBorder="1"/>
    <xf numFmtId="165" fontId="4" fillId="0" borderId="13" xfId="0" applyNumberFormat="1" applyFont="1" applyFill="1" applyBorder="1"/>
    <xf numFmtId="1" fontId="4" fillId="0" borderId="14" xfId="0" applyNumberFormat="1" applyFont="1" applyFill="1" applyBorder="1"/>
    <xf numFmtId="165" fontId="4" fillId="0" borderId="1" xfId="0" applyNumberFormat="1" applyFont="1" applyFill="1" applyBorder="1"/>
    <xf numFmtId="169" fontId="4" fillId="0" borderId="3" xfId="0" applyNumberFormat="1" applyFont="1" applyFill="1" applyBorder="1"/>
    <xf numFmtId="165" fontId="4" fillId="0" borderId="4" xfId="0" applyNumberFormat="1" applyFont="1" applyFill="1" applyBorder="1"/>
    <xf numFmtId="169" fontId="4" fillId="0" borderId="5" xfId="0" applyNumberFormat="1" applyFont="1" applyFill="1" applyBorder="1"/>
    <xf numFmtId="165" fontId="4" fillId="0" borderId="6" xfId="0" applyNumberFormat="1" applyFont="1" applyFill="1" applyBorder="1"/>
    <xf numFmtId="169" fontId="4" fillId="0" borderId="8" xfId="0" applyNumberFormat="1" applyFont="1" applyFill="1" applyBorder="1"/>
    <xf numFmtId="0" fontId="4" fillId="0" borderId="3" xfId="0" applyFont="1" applyBorder="1"/>
    <xf numFmtId="2" fontId="4" fillId="0" borderId="4" xfId="0" applyNumberFormat="1" applyFont="1" applyFill="1" applyBorder="1"/>
    <xf numFmtId="168" fontId="4" fillId="0" borderId="5" xfId="0" applyNumberFormat="1" applyFont="1" applyFill="1" applyBorder="1"/>
    <xf numFmtId="2" fontId="4" fillId="0" borderId="4" xfId="0" applyNumberFormat="1" applyFont="1" applyBorder="1"/>
    <xf numFmtId="168" fontId="4" fillId="0" borderId="5" xfId="0" applyNumberFormat="1" applyFont="1" applyBorder="1"/>
    <xf numFmtId="2" fontId="4" fillId="0" borderId="6" xfId="0" applyNumberFormat="1" applyFont="1" applyBorder="1"/>
    <xf numFmtId="168" fontId="4" fillId="0" borderId="8" xfId="0" applyNumberFormat="1" applyFont="1" applyBorder="1"/>
    <xf numFmtId="168" fontId="4" fillId="4" borderId="9" xfId="0" applyNumberFormat="1" applyFont="1" applyFill="1" applyBorder="1"/>
    <xf numFmtId="168" fontId="4" fillId="4" borderId="11" xfId="0" applyNumberFormat="1" applyFont="1" applyFill="1" applyBorder="1"/>
    <xf numFmtId="0" fontId="4" fillId="0" borderId="0" xfId="0" applyFont="1" applyAlignment="1"/>
    <xf numFmtId="0" fontId="4" fillId="0" borderId="1" xfId="0" applyFont="1" applyBorder="1"/>
    <xf numFmtId="0" fontId="4" fillId="0" borderId="2" xfId="0" applyFont="1" applyBorder="1"/>
    <xf numFmtId="166" fontId="4" fillId="0" borderId="2" xfId="0" applyNumberFormat="1" applyFont="1" applyBorder="1"/>
    <xf numFmtId="166" fontId="4" fillId="0" borderId="3" xfId="0" applyNumberFormat="1" applyFont="1" applyBorder="1"/>
    <xf numFmtId="0" fontId="4" fillId="2" borderId="4" xfId="0" applyFont="1" applyFill="1" applyBorder="1"/>
    <xf numFmtId="169" fontId="3" fillId="0" borderId="0" xfId="0" applyNumberFormat="1" applyFont="1" applyBorder="1"/>
    <xf numFmtId="169" fontId="4" fillId="0" borderId="5" xfId="0" applyNumberFormat="1" applyFont="1" applyBorder="1"/>
    <xf numFmtId="0" fontId="4" fillId="2" borderId="6" xfId="0" applyFont="1" applyFill="1" applyBorder="1"/>
    <xf numFmtId="169" fontId="4" fillId="2" borderId="7" xfId="0" applyNumberFormat="1" applyFont="1" applyFill="1" applyBorder="1"/>
    <xf numFmtId="169" fontId="4" fillId="0" borderId="7" xfId="0" applyNumberFormat="1" applyFont="1" applyBorder="1"/>
    <xf numFmtId="169" fontId="4" fillId="0" borderId="8" xfId="0" applyNumberFormat="1" applyFont="1" applyBorder="1"/>
    <xf numFmtId="169" fontId="4" fillId="0" borderId="2" xfId="0" applyNumberFormat="1" applyFont="1" applyBorder="1"/>
    <xf numFmtId="169" fontId="4" fillId="0" borderId="3" xfId="0" applyNumberFormat="1" applyFont="1" applyBorder="1"/>
    <xf numFmtId="0" fontId="4" fillId="3" borderId="6" xfId="0" applyFont="1" applyFill="1" applyBorder="1"/>
    <xf numFmtId="169" fontId="4" fillId="3" borderId="7" xfId="0" applyNumberFormat="1" applyFont="1" applyFill="1" applyBorder="1"/>
    <xf numFmtId="169" fontId="3" fillId="0" borderId="7" xfId="0" applyNumberFormat="1" applyFont="1" applyBorder="1"/>
    <xf numFmtId="0" fontId="4" fillId="4" borderId="4" xfId="0" applyFont="1" applyFill="1" applyBorder="1"/>
    <xf numFmtId="169" fontId="3" fillId="0" borderId="5" xfId="0" applyNumberFormat="1" applyFont="1" applyBorder="1"/>
    <xf numFmtId="0" fontId="4" fillId="4" borderId="6" xfId="0" applyFont="1" applyFill="1" applyBorder="1"/>
    <xf numFmtId="169" fontId="4" fillId="4" borderId="7" xfId="0" applyNumberFormat="1" applyFont="1" applyFill="1" applyBorder="1"/>
    <xf numFmtId="0" fontId="4" fillId="5" borderId="4" xfId="0" applyFont="1" applyFill="1" applyBorder="1"/>
    <xf numFmtId="0" fontId="4" fillId="5" borderId="6" xfId="0" applyFont="1" applyFill="1" applyBorder="1"/>
    <xf numFmtId="0" fontId="5" fillId="0" borderId="0" xfId="0" applyFont="1" applyFill="1" applyBorder="1"/>
    <xf numFmtId="165" fontId="5" fillId="0" borderId="0" xfId="0" applyNumberFormat="1" applyFont="1" applyFill="1" applyBorder="1"/>
    <xf numFmtId="166" fontId="5" fillId="0" borderId="0" xfId="0" applyNumberFormat="1" applyFont="1"/>
    <xf numFmtId="0" fontId="4" fillId="0" borderId="9" xfId="0" applyFont="1" applyBorder="1"/>
    <xf numFmtId="166" fontId="4" fillId="0" borderId="9" xfId="0" applyNumberFormat="1" applyFont="1" applyBorder="1"/>
    <xf numFmtId="168" fontId="3" fillId="4" borderId="10" xfId="0" applyNumberFormat="1" applyFont="1" applyFill="1" applyBorder="1"/>
    <xf numFmtId="168" fontId="3" fillId="4" borderId="11" xfId="0" applyNumberFormat="1" applyFont="1" applyFill="1" applyBorder="1"/>
    <xf numFmtId="2" fontId="4" fillId="0" borderId="11" xfId="0" applyNumberFormat="1" applyFont="1" applyBorder="1"/>
    <xf numFmtId="0" fontId="4" fillId="0" borderId="11" xfId="0" applyFont="1" applyBorder="1"/>
    <xf numFmtId="0" fontId="4" fillId="0" borderId="5" xfId="0" applyFont="1" applyBorder="1"/>
    <xf numFmtId="169" fontId="3" fillId="0" borderId="0" xfId="0" applyNumberFormat="1" applyFont="1" applyFill="1" applyBorder="1"/>
    <xf numFmtId="2" fontId="3" fillId="0" borderId="0" xfId="0" applyNumberFormat="1" applyFont="1" applyFill="1" applyBorder="1"/>
    <xf numFmtId="168" fontId="3" fillId="0" borderId="0" xfId="0" applyNumberFormat="1" applyFont="1" applyFill="1" applyBorder="1"/>
    <xf numFmtId="166" fontId="4" fillId="0" borderId="0" xfId="0" applyNumberFormat="1" applyFont="1" applyFill="1" applyBorder="1"/>
  </cellXfs>
  <cellStyles count="1">
    <cellStyle name="Normal" xfId="0" builtinId="0"/>
  </cellStyles>
  <dxfs count="4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Foam Type Comparison: Foaming Direction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'Raw Data'!$A$4</c:f>
              <c:strCache>
                <c:ptCount val="1"/>
                <c:pt idx="0">
                  <c:v>Cellular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forward val="5.000000000000001E-2"/>
            <c:dispRSqr val="0"/>
            <c:dispEq val="1"/>
            <c:trendlineLbl>
              <c:layout>
                <c:manualLayout>
                  <c:x val="-0.12441074096507167"/>
                  <c:y val="0.10677263400627891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2545x</a:t>
                    </a:r>
                    <a:r>
                      <a:rPr lang="en-US" baseline="30000"/>
                      <a:t>1.77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('Raw Data'!$C$5:$H$5,'Raw Data'!$C$6:$H$6,'Raw Data'!$C$7:$H$7)</c:f>
              <c:numCache>
                <c:formatCode>0.0000</c:formatCode>
                <c:ptCount val="18"/>
                <c:pt idx="0">
                  <c:v>0.11390694654777785</c:v>
                </c:pt>
                <c:pt idx="1">
                  <c:v>0.11451320188867047</c:v>
                </c:pt>
                <c:pt idx="2">
                  <c:v>0.11740388973486478</c:v>
                </c:pt>
                <c:pt idx="3">
                  <c:v>0.11404559299555425</c:v>
                </c:pt>
                <c:pt idx="4">
                  <c:v>0.11409753138645377</c:v>
                </c:pt>
                <c:pt idx="5">
                  <c:v>0.11421191404748904</c:v>
                </c:pt>
                <c:pt idx="6">
                  <c:v>0.20582066952600053</c:v>
                </c:pt>
                <c:pt idx="7">
                  <c:v>0.20430577290873883</c:v>
                </c:pt>
                <c:pt idx="8">
                  <c:v>0.20609503362957579</c:v>
                </c:pt>
                <c:pt idx="9">
                  <c:v>0.20589986679403111</c:v>
                </c:pt>
                <c:pt idx="10">
                  <c:v>0.20574033828615942</c:v>
                </c:pt>
                <c:pt idx="11">
                  <c:v>0.20572291270765009</c:v>
                </c:pt>
                <c:pt idx="12">
                  <c:v>0.24786077852243274</c:v>
                </c:pt>
                <c:pt idx="13">
                  <c:v>0.24864631667282833</c:v>
                </c:pt>
                <c:pt idx="14">
                  <c:v>0.24951768519894613</c:v>
                </c:pt>
                <c:pt idx="15">
                  <c:v>0.24663134900433006</c:v>
                </c:pt>
                <c:pt idx="16">
                  <c:v>0.24904601026046011</c:v>
                </c:pt>
                <c:pt idx="17">
                  <c:v>0.24846466876087656</c:v>
                </c:pt>
              </c:numCache>
            </c:numRef>
          </c:xVal>
          <c:yVal>
            <c:numRef>
              <c:f>('Raw Data'!$M$5:$R$5,'Raw Data'!$M$6:$R$6,'Raw Data'!$M$7:$R$7)</c:f>
              <c:numCache>
                <c:formatCode>0.00</c:formatCode>
                <c:ptCount val="18"/>
                <c:pt idx="0">
                  <c:v>49.205707266610581</c:v>
                </c:pt>
                <c:pt idx="1">
                  <c:v>57.050882739921562</c:v>
                </c:pt>
                <c:pt idx="2">
                  <c:v>70.22627962637803</c:v>
                </c:pt>
                <c:pt idx="3">
                  <c:v>46.425994068679955</c:v>
                </c:pt>
                <c:pt idx="4">
                  <c:v>54.733319678683209</c:v>
                </c:pt>
                <c:pt idx="5">
                  <c:v>55.279600417041038</c:v>
                </c:pt>
                <c:pt idx="6">
                  <c:v>154.86337438853747</c:v>
                </c:pt>
                <c:pt idx="7">
                  <c:v>160.89795378129688</c:v>
                </c:pt>
                <c:pt idx="8">
                  <c:v>172.53613021972063</c:v>
                </c:pt>
                <c:pt idx="9">
                  <c:v>158.02764213852311</c:v>
                </c:pt>
                <c:pt idx="10">
                  <c:v>158.02904027434738</c:v>
                </c:pt>
                <c:pt idx="11">
                  <c:v>156.45173318122147</c:v>
                </c:pt>
                <c:pt idx="12">
                  <c:v>217.99534966161508</c:v>
                </c:pt>
                <c:pt idx="13">
                  <c:v>211.55213296769205</c:v>
                </c:pt>
                <c:pt idx="14">
                  <c:v>211.16387625712287</c:v>
                </c:pt>
                <c:pt idx="15">
                  <c:v>212.6404503912012</c:v>
                </c:pt>
                <c:pt idx="16">
                  <c:v>206.08158869374347</c:v>
                </c:pt>
                <c:pt idx="17">
                  <c:v>211.32979817607526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'Raw Data'!$A$10</c:f>
              <c:strCache>
                <c:ptCount val="1"/>
                <c:pt idx="0">
                  <c:v>Solid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-4.5558597483006932E-2"/>
                  <c:y val="4.533431111986631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0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1761x</a:t>
                    </a:r>
                    <a:r>
                      <a:rPr lang="en-US" baseline="30000"/>
                      <a:t>1.69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('Raw Data'!$C$11:$H$11,'Raw Data'!$C$12:$H$12,'Raw Data'!$C$13:$H$13,'Raw Data'!$C$14:$H$14,'Raw Data'!$C$15:$H$15)</c:f>
              <c:numCache>
                <c:formatCode>0.0000</c:formatCode>
                <c:ptCount val="30"/>
                <c:pt idx="0">
                  <c:v>0.12486046434942497</c:v>
                </c:pt>
                <c:pt idx="1">
                  <c:v>0.12432773141213993</c:v>
                </c:pt>
                <c:pt idx="2">
                  <c:v>0.12328113259863276</c:v>
                </c:pt>
                <c:pt idx="3">
                  <c:v>0.12512974187699327</c:v>
                </c:pt>
                <c:pt idx="4">
                  <c:v>0.12561770771945571</c:v>
                </c:pt>
                <c:pt idx="5">
                  <c:v>0.12213233906174881</c:v>
                </c:pt>
                <c:pt idx="6">
                  <c:v>0.18069154791261691</c:v>
                </c:pt>
                <c:pt idx="7">
                  <c:v>0.18174373216153619</c:v>
                </c:pt>
                <c:pt idx="8">
                  <c:v>0.19147881063301145</c:v>
                </c:pt>
                <c:pt idx="9">
                  <c:v>0.18199521419939424</c:v>
                </c:pt>
                <c:pt idx="10">
                  <c:v>0.18162173572034734</c:v>
                </c:pt>
                <c:pt idx="11">
                  <c:v>0.18144349920408748</c:v>
                </c:pt>
                <c:pt idx="12">
                  <c:v>0.2400238889583865</c:v>
                </c:pt>
                <c:pt idx="13">
                  <c:v>0.23980427565493351</c:v>
                </c:pt>
                <c:pt idx="14">
                  <c:v>0.23989485127492222</c:v>
                </c:pt>
                <c:pt idx="15">
                  <c:v>0.2398531752115261</c:v>
                </c:pt>
                <c:pt idx="16">
                  <c:v>0.239687001766754</c:v>
                </c:pt>
                <c:pt idx="17">
                  <c:v>0.23932987031589792</c:v>
                </c:pt>
                <c:pt idx="18">
                  <c:v>0.31139466245929343</c:v>
                </c:pt>
                <c:pt idx="19">
                  <c:v>0.31025895340009119</c:v>
                </c:pt>
                <c:pt idx="20">
                  <c:v>0.31125129120559514</c:v>
                </c:pt>
                <c:pt idx="21">
                  <c:v>0.31168401940175322</c:v>
                </c:pt>
                <c:pt idx="22">
                  <c:v>0.31072921781229756</c:v>
                </c:pt>
                <c:pt idx="23">
                  <c:v>0.31047514995318276</c:v>
                </c:pt>
                <c:pt idx="24">
                  <c:v>0.45695883099384171</c:v>
                </c:pt>
                <c:pt idx="25">
                  <c:v>0.45633499511750386</c:v>
                </c:pt>
                <c:pt idx="26">
                  <c:v>0.45554175258507162</c:v>
                </c:pt>
                <c:pt idx="27">
                  <c:v>0.45696080225512975</c:v>
                </c:pt>
                <c:pt idx="28">
                  <c:v>0.4558445451708415</c:v>
                </c:pt>
                <c:pt idx="29">
                  <c:v>0.44752530918558386</c:v>
                </c:pt>
              </c:numCache>
            </c:numRef>
          </c:xVal>
          <c:yVal>
            <c:numRef>
              <c:f>('Raw Data'!$M$11:$R$11,'Raw Data'!$M$12:$R$12,'Raw Data'!$M$13:$R$13,'Raw Data'!$M$14:$R$14,'Raw Data'!$M$15:$R$15)</c:f>
              <c:numCache>
                <c:formatCode>0.00</c:formatCode>
                <c:ptCount val="30"/>
                <c:pt idx="0">
                  <c:v>49.420501174839202</c:v>
                </c:pt>
                <c:pt idx="1">
                  <c:v>49.512396761069603</c:v>
                </c:pt>
                <c:pt idx="2">
                  <c:v>51.384240914845428</c:v>
                </c:pt>
                <c:pt idx="3">
                  <c:v>50.468432226332098</c:v>
                </c:pt>
                <c:pt idx="4">
                  <c:v>51.072106631344944</c:v>
                </c:pt>
                <c:pt idx="5">
                  <c:v>50.970629963806722</c:v>
                </c:pt>
                <c:pt idx="6">
                  <c:v>103.97774743884763</c:v>
                </c:pt>
                <c:pt idx="7">
                  <c:v>104.95973888640387</c:v>
                </c:pt>
                <c:pt idx="8">
                  <c:v>104.56433341820743</c:v>
                </c:pt>
                <c:pt idx="9">
                  <c:v>105.17471189009012</c:v>
                </c:pt>
                <c:pt idx="10">
                  <c:v>103.3162717364678</c:v>
                </c:pt>
                <c:pt idx="11">
                  <c:v>104.15021184593924</c:v>
                </c:pt>
                <c:pt idx="12">
                  <c:v>161.64057277072502</c:v>
                </c:pt>
                <c:pt idx="13">
                  <c:v>153.95087937625485</c:v>
                </c:pt>
                <c:pt idx="14">
                  <c:v>158.22146577491515</c:v>
                </c:pt>
                <c:pt idx="15">
                  <c:v>155.18053726283173</c:v>
                </c:pt>
                <c:pt idx="16">
                  <c:v>159.05436408275131</c:v>
                </c:pt>
                <c:pt idx="17">
                  <c:v>156.03310814737185</c:v>
                </c:pt>
                <c:pt idx="18">
                  <c:v>245.51366300416532</c:v>
                </c:pt>
                <c:pt idx="19">
                  <c:v>242.63281834971184</c:v>
                </c:pt>
                <c:pt idx="20">
                  <c:v>243.85177024983307</c:v>
                </c:pt>
                <c:pt idx="21">
                  <c:v>243.73341967493502</c:v>
                </c:pt>
                <c:pt idx="22">
                  <c:v>244.29577721680556</c:v>
                </c:pt>
                <c:pt idx="23">
                  <c:v>244.08195683439899</c:v>
                </c:pt>
                <c:pt idx="24">
                  <c:v>459.77346132152405</c:v>
                </c:pt>
                <c:pt idx="25">
                  <c:v>465.06925745098079</c:v>
                </c:pt>
                <c:pt idx="26">
                  <c:v>464.37496678595886</c:v>
                </c:pt>
                <c:pt idx="27">
                  <c:v>460.71994496186761</c:v>
                </c:pt>
                <c:pt idx="28">
                  <c:v>462.59554841039102</c:v>
                </c:pt>
                <c:pt idx="29">
                  <c:v>455.39250434121948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'Raw Data'!$A$16</c:f>
              <c:strCache>
                <c:ptCount val="1"/>
                <c:pt idx="0">
                  <c:v>Open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-8.2499441415976843E-2"/>
                  <c:y val="4.210600741270838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0" i="0" u="none" strike="noStrike" kern="1200" baseline="0">
                        <a:solidFill>
                          <a:schemeClr val="bg1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2296x</a:t>
                    </a:r>
                    <a:r>
                      <a:rPr lang="en-US" baseline="30000"/>
                      <a:t>2.90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('Raw Data'!$C$17:$H$17,'Raw Data'!$C$18:$H$18,'Raw Data'!$C$19:$H$19)</c:f>
              <c:numCache>
                <c:formatCode>0.0000</c:formatCode>
                <c:ptCount val="18"/>
                <c:pt idx="0">
                  <c:v>0.22719769133748902</c:v>
                </c:pt>
                <c:pt idx="1">
                  <c:v>0.21657905474496375</c:v>
                </c:pt>
                <c:pt idx="2">
                  <c:v>0.26800805677356526</c:v>
                </c:pt>
                <c:pt idx="3">
                  <c:v>0.22262174044825028</c:v>
                </c:pt>
                <c:pt idx="4">
                  <c:v>0.25566866335426131</c:v>
                </c:pt>
                <c:pt idx="5">
                  <c:v>0.24333214421883376</c:v>
                </c:pt>
                <c:pt idx="6">
                  <c:v>0.32047547367234475</c:v>
                </c:pt>
                <c:pt idx="7">
                  <c:v>0.32779993622765985</c:v>
                </c:pt>
                <c:pt idx="8">
                  <c:v>0.3144874140332819</c:v>
                </c:pt>
                <c:pt idx="9">
                  <c:v>0.33776031726545747</c:v>
                </c:pt>
                <c:pt idx="10">
                  <c:v>0.32813363610131563</c:v>
                </c:pt>
                <c:pt idx="11">
                  <c:v>0.34667771927209134</c:v>
                </c:pt>
                <c:pt idx="12">
                  <c:v>0.43591696662155904</c:v>
                </c:pt>
                <c:pt idx="13">
                  <c:v>0.43833301602938146</c:v>
                </c:pt>
                <c:pt idx="14">
                  <c:v>0.47103302917574935</c:v>
                </c:pt>
                <c:pt idx="15">
                  <c:v>0.48778596298661309</c:v>
                </c:pt>
                <c:pt idx="16">
                  <c:v>0.48141277572279817</c:v>
                </c:pt>
                <c:pt idx="17">
                  <c:v>0.45190793200377422</c:v>
                </c:pt>
              </c:numCache>
            </c:numRef>
          </c:xVal>
          <c:yVal>
            <c:numRef>
              <c:f>('Raw Data'!$M$17:$R$17,'Raw Data'!$M$18:$R$18,'Raw Data'!$M$19:$R$19)</c:f>
              <c:numCache>
                <c:formatCode>0.00</c:formatCode>
                <c:ptCount val="18"/>
                <c:pt idx="0">
                  <c:v>34.189819535596335</c:v>
                </c:pt>
                <c:pt idx="1">
                  <c:v>28.71316419660744</c:v>
                </c:pt>
                <c:pt idx="2">
                  <c:v>38.461443649719037</c:v>
                </c:pt>
                <c:pt idx="3">
                  <c:v>33.238225232153134</c:v>
                </c:pt>
                <c:pt idx="4">
                  <c:v>40.003175345089474</c:v>
                </c:pt>
                <c:pt idx="5">
                  <c:v>46.301781268708993</c:v>
                </c:pt>
                <c:pt idx="6">
                  <c:v>79.788079495453204</c:v>
                </c:pt>
                <c:pt idx="7">
                  <c:v>85.464479421570502</c:v>
                </c:pt>
                <c:pt idx="8">
                  <c:v>97.790595345784837</c:v>
                </c:pt>
                <c:pt idx="9">
                  <c:v>90.360584951376737</c:v>
                </c:pt>
                <c:pt idx="10">
                  <c:v>89.342114524153999</c:v>
                </c:pt>
                <c:pt idx="11">
                  <c:v>79.105087092798627</c:v>
                </c:pt>
                <c:pt idx="12">
                  <c:v>217.19079373879021</c:v>
                </c:pt>
                <c:pt idx="13">
                  <c:v>217.18664726838333</c:v>
                </c:pt>
                <c:pt idx="14">
                  <c:v>275.3612557170884</c:v>
                </c:pt>
                <c:pt idx="15">
                  <c:v>330.36457607171798</c:v>
                </c:pt>
                <c:pt idx="16">
                  <c:v>342.87482096685943</c:v>
                </c:pt>
                <c:pt idx="17">
                  <c:v>178.49864445313125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'Raw Data'!$A$8</c:f>
              <c:strCache>
                <c:ptCount val="1"/>
                <c:pt idx="0">
                  <c:v>Reinforced Cellular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tx2"/>
                </a:solidFill>
              </a:ln>
              <a:effectLst/>
            </c:spPr>
          </c:marker>
          <c:xVal>
            <c:numRef>
              <c:f>'Raw Data'!$C$9:$H$9</c:f>
              <c:numCache>
                <c:formatCode>0.0000</c:formatCode>
                <c:ptCount val="6"/>
                <c:pt idx="0">
                  <c:v>0.30503736265444154</c:v>
                </c:pt>
                <c:pt idx="1">
                  <c:v>0.30619179819210868</c:v>
                </c:pt>
                <c:pt idx="2">
                  <c:v>0.30733488452458657</c:v>
                </c:pt>
                <c:pt idx="3">
                  <c:v>0.30480319897087971</c:v>
                </c:pt>
                <c:pt idx="4">
                  <c:v>0.30577712031344534</c:v>
                </c:pt>
                <c:pt idx="5">
                  <c:v>0.30411192221854028</c:v>
                </c:pt>
              </c:numCache>
            </c:numRef>
          </c:xVal>
          <c:yVal>
            <c:numRef>
              <c:f>'Raw Data'!$M$9:$R$9</c:f>
              <c:numCache>
                <c:formatCode>0.00</c:formatCode>
                <c:ptCount val="6"/>
                <c:pt idx="0">
                  <c:v>521.76732591754717</c:v>
                </c:pt>
                <c:pt idx="1">
                  <c:v>493.26918009123284</c:v>
                </c:pt>
                <c:pt idx="2">
                  <c:v>500.75393585063676</c:v>
                </c:pt>
                <c:pt idx="3">
                  <c:v>508.832880753175</c:v>
                </c:pt>
                <c:pt idx="4">
                  <c:v>503.14910980384246</c:v>
                </c:pt>
                <c:pt idx="5">
                  <c:v>500.97436896667779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0116104"/>
        <c:axId val="680117280"/>
      </c:scatterChart>
      <c:valAx>
        <c:axId val="680116104"/>
        <c:scaling>
          <c:orientation val="minMax"/>
          <c:max val="0.5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Density (g/cm</a:t>
                </a:r>
                <a:r>
                  <a:rPr lang="en-GB" sz="1800" b="0" i="0" u="none" strike="noStrike" baseline="0"/>
                  <a:t>³</a:t>
                </a:r>
                <a:r>
                  <a:rPr lang="en-US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117280"/>
        <c:crosses val="autoZero"/>
        <c:crossBetween val="midCat"/>
      </c:valAx>
      <c:valAx>
        <c:axId val="680117280"/>
        <c:scaling>
          <c:orientation val="minMax"/>
          <c:max val="5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 (MPa)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1161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1480738138501918"/>
          <c:y val="0.15861382088840167"/>
          <c:w val="0.2322078201763241"/>
          <c:h val="0.2427267176662061"/>
        </c:manualLayout>
      </c:layout>
      <c:overlay val="1"/>
      <c:spPr>
        <a:solidFill>
          <a:schemeClr val="bg1"/>
        </a:solidFill>
        <a:ln>
          <a:solidFill>
            <a:schemeClr val="accent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Foam Type Comparison: Perpendicular to Foaming Direction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'Raw Data'!$A$4</c:f>
              <c:strCache>
                <c:ptCount val="1"/>
                <c:pt idx="0">
                  <c:v>Cellular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forward val="5.000000000000001E-2"/>
            <c:dispRSqr val="0"/>
            <c:dispEq val="1"/>
            <c:trendlineLbl>
              <c:layout>
                <c:manualLayout>
                  <c:x val="-0.14082099737532808"/>
                  <c:y val="7.6641799877666325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2370x</a:t>
                    </a:r>
                    <a:r>
                      <a:rPr lang="en-US" baseline="30000"/>
                      <a:t>1.91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('Raw Data'!$C$5:$H$5,'Raw Data'!$C$6:$H$6,'Raw Data'!$C$7:$H$7)</c:f>
              <c:numCache>
                <c:formatCode>0.0000</c:formatCode>
                <c:ptCount val="18"/>
                <c:pt idx="0">
                  <c:v>0.11390694654777785</c:v>
                </c:pt>
                <c:pt idx="1">
                  <c:v>0.11451320188867047</c:v>
                </c:pt>
                <c:pt idx="2">
                  <c:v>0.11740388973486478</c:v>
                </c:pt>
                <c:pt idx="3">
                  <c:v>0.11404559299555425</c:v>
                </c:pt>
                <c:pt idx="4">
                  <c:v>0.11409753138645377</c:v>
                </c:pt>
                <c:pt idx="5">
                  <c:v>0.11421191404748904</c:v>
                </c:pt>
                <c:pt idx="6">
                  <c:v>0.20582066952600053</c:v>
                </c:pt>
                <c:pt idx="7">
                  <c:v>0.20430577290873883</c:v>
                </c:pt>
                <c:pt idx="8">
                  <c:v>0.20609503362957579</c:v>
                </c:pt>
                <c:pt idx="9">
                  <c:v>0.20589986679403111</c:v>
                </c:pt>
                <c:pt idx="10">
                  <c:v>0.20574033828615942</c:v>
                </c:pt>
                <c:pt idx="11">
                  <c:v>0.20572291270765009</c:v>
                </c:pt>
                <c:pt idx="12">
                  <c:v>0.24786077852243274</c:v>
                </c:pt>
                <c:pt idx="13">
                  <c:v>0.24864631667282833</c:v>
                </c:pt>
                <c:pt idx="14">
                  <c:v>0.24951768519894613</c:v>
                </c:pt>
                <c:pt idx="15">
                  <c:v>0.24663134900433006</c:v>
                </c:pt>
                <c:pt idx="16">
                  <c:v>0.24904601026046011</c:v>
                </c:pt>
                <c:pt idx="17">
                  <c:v>0.24846466876087656</c:v>
                </c:pt>
              </c:numCache>
            </c:numRef>
          </c:xVal>
          <c:yVal>
            <c:numRef>
              <c:f>('Raw Data'!$W$5:$AB$5,'Raw Data'!$W$6:$AB$6,'Raw Data'!$W$7:$AB$7)</c:f>
              <c:numCache>
                <c:formatCode>0.00</c:formatCode>
                <c:ptCount val="18"/>
                <c:pt idx="0">
                  <c:v>39.507633120433063</c:v>
                </c:pt>
                <c:pt idx="1">
                  <c:v>34.300099435047734</c:v>
                </c:pt>
                <c:pt idx="2">
                  <c:v>42.117022775053506</c:v>
                </c:pt>
                <c:pt idx="3">
                  <c:v>34.824740458113403</c:v>
                </c:pt>
                <c:pt idx="4">
                  <c:v>37.747596635957962</c:v>
                </c:pt>
                <c:pt idx="5">
                  <c:v>38.769796308377153</c:v>
                </c:pt>
                <c:pt idx="6">
                  <c:v>115.22888325533458</c:v>
                </c:pt>
                <c:pt idx="7">
                  <c:v>113.03725860625148</c:v>
                </c:pt>
                <c:pt idx="8">
                  <c:v>121.99575976415647</c:v>
                </c:pt>
                <c:pt idx="9">
                  <c:v>114.56251924084044</c:v>
                </c:pt>
                <c:pt idx="10">
                  <c:v>119.5166072867025</c:v>
                </c:pt>
                <c:pt idx="11">
                  <c:v>120.1288277467842</c:v>
                </c:pt>
                <c:pt idx="12">
                  <c:v>165.70032136747503</c:v>
                </c:pt>
                <c:pt idx="13">
                  <c:v>161.78395484673558</c:v>
                </c:pt>
                <c:pt idx="14">
                  <c:v>167.70835396410499</c:v>
                </c:pt>
                <c:pt idx="15">
                  <c:v>161.30097395007999</c:v>
                </c:pt>
                <c:pt idx="16">
                  <c:v>163.90064050798597</c:v>
                </c:pt>
                <c:pt idx="17">
                  <c:v>162.47908711350703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'Raw Data'!$A$10</c:f>
              <c:strCache>
                <c:ptCount val="1"/>
                <c:pt idx="0">
                  <c:v>Solid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-2.7890221414630864E-2"/>
                  <c:y val="3.4633342465594685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0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1716x</a:t>
                    </a:r>
                    <a:r>
                      <a:rPr lang="en-US" baseline="30000"/>
                      <a:t>1.67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('Raw Data'!$C$11:$H$11,'Raw Data'!$C$12:$H$12,'Raw Data'!$C$13:$H$13,'Raw Data'!$C$14:$H$14,'Raw Data'!$C$15:$H$15)</c:f>
              <c:numCache>
                <c:formatCode>0.0000</c:formatCode>
                <c:ptCount val="30"/>
                <c:pt idx="0">
                  <c:v>0.12486046434942497</c:v>
                </c:pt>
                <c:pt idx="1">
                  <c:v>0.12432773141213993</c:v>
                </c:pt>
                <c:pt idx="2">
                  <c:v>0.12328113259863276</c:v>
                </c:pt>
                <c:pt idx="3">
                  <c:v>0.12512974187699327</c:v>
                </c:pt>
                <c:pt idx="4">
                  <c:v>0.12561770771945571</c:v>
                </c:pt>
                <c:pt idx="5">
                  <c:v>0.12213233906174881</c:v>
                </c:pt>
                <c:pt idx="6">
                  <c:v>0.18069154791261691</c:v>
                </c:pt>
                <c:pt idx="7">
                  <c:v>0.18174373216153619</c:v>
                </c:pt>
                <c:pt idx="8">
                  <c:v>0.19147881063301145</c:v>
                </c:pt>
                <c:pt idx="9">
                  <c:v>0.18199521419939424</c:v>
                </c:pt>
                <c:pt idx="10">
                  <c:v>0.18162173572034734</c:v>
                </c:pt>
                <c:pt idx="11">
                  <c:v>0.18144349920408748</c:v>
                </c:pt>
                <c:pt idx="12">
                  <c:v>0.2400238889583865</c:v>
                </c:pt>
                <c:pt idx="13">
                  <c:v>0.23980427565493351</c:v>
                </c:pt>
                <c:pt idx="14">
                  <c:v>0.23989485127492222</c:v>
                </c:pt>
                <c:pt idx="15">
                  <c:v>0.2398531752115261</c:v>
                </c:pt>
                <c:pt idx="16">
                  <c:v>0.239687001766754</c:v>
                </c:pt>
                <c:pt idx="17">
                  <c:v>0.23932987031589792</c:v>
                </c:pt>
                <c:pt idx="18">
                  <c:v>0.31139466245929343</c:v>
                </c:pt>
                <c:pt idx="19">
                  <c:v>0.31025895340009119</c:v>
                </c:pt>
                <c:pt idx="20">
                  <c:v>0.31125129120559514</c:v>
                </c:pt>
                <c:pt idx="21">
                  <c:v>0.31168401940175322</c:v>
                </c:pt>
                <c:pt idx="22">
                  <c:v>0.31072921781229756</c:v>
                </c:pt>
                <c:pt idx="23">
                  <c:v>0.31047514995318276</c:v>
                </c:pt>
                <c:pt idx="24">
                  <c:v>0.45695883099384171</c:v>
                </c:pt>
                <c:pt idx="25">
                  <c:v>0.45633499511750386</c:v>
                </c:pt>
                <c:pt idx="26">
                  <c:v>0.45554175258507162</c:v>
                </c:pt>
                <c:pt idx="27">
                  <c:v>0.45696080225512975</c:v>
                </c:pt>
                <c:pt idx="28">
                  <c:v>0.4558445451708415</c:v>
                </c:pt>
                <c:pt idx="29">
                  <c:v>0.44752530918558386</c:v>
                </c:pt>
              </c:numCache>
            </c:numRef>
          </c:xVal>
          <c:yVal>
            <c:numRef>
              <c:f>('Raw Data'!$W$11:$AB$11,'Raw Data'!$W$12:$AB$12,'Raw Data'!$W$13:$AB$13,'Raw Data'!$W$14:$AB$14,'Raw Data'!$W$15:$AB$15)</c:f>
              <c:numCache>
                <c:formatCode>0.00</c:formatCode>
                <c:ptCount val="30"/>
                <c:pt idx="0">
                  <c:v>51.083727892367584</c:v>
                </c:pt>
                <c:pt idx="1">
                  <c:v>52.525763887345327</c:v>
                </c:pt>
                <c:pt idx="2">
                  <c:v>54.795885087619745</c:v>
                </c:pt>
                <c:pt idx="3">
                  <c:v>45.52107357187753</c:v>
                </c:pt>
                <c:pt idx="4">
                  <c:v>57.401055948408661</c:v>
                </c:pt>
                <c:pt idx="5">
                  <c:v>54.126903227173166</c:v>
                </c:pt>
                <c:pt idx="6">
                  <c:v>103.95351287507738</c:v>
                </c:pt>
                <c:pt idx="7">
                  <c:v>101.37459789717212</c:v>
                </c:pt>
                <c:pt idx="8">
                  <c:v>105.74440947086869</c:v>
                </c:pt>
                <c:pt idx="9">
                  <c:v>98.347434346199776</c:v>
                </c:pt>
                <c:pt idx="10">
                  <c:v>102.84420926614445</c:v>
                </c:pt>
                <c:pt idx="11">
                  <c:v>102.76405717904571</c:v>
                </c:pt>
                <c:pt idx="12">
                  <c:v>154.03408893229175</c:v>
                </c:pt>
                <c:pt idx="13">
                  <c:v>155.1401084677577</c:v>
                </c:pt>
                <c:pt idx="14">
                  <c:v>152.50704407544754</c:v>
                </c:pt>
                <c:pt idx="15">
                  <c:v>150.79971362153694</c:v>
                </c:pt>
                <c:pt idx="16">
                  <c:v>158.19568061865263</c:v>
                </c:pt>
                <c:pt idx="17">
                  <c:v>158.54458079229516</c:v>
                </c:pt>
                <c:pt idx="18">
                  <c:v>246.92880088157676</c:v>
                </c:pt>
                <c:pt idx="19">
                  <c:v>242.00455545091179</c:v>
                </c:pt>
                <c:pt idx="20">
                  <c:v>248.70377646795839</c:v>
                </c:pt>
                <c:pt idx="21">
                  <c:v>239.68247376273186</c:v>
                </c:pt>
                <c:pt idx="22">
                  <c:v>253.44809069912671</c:v>
                </c:pt>
                <c:pt idx="23">
                  <c:v>264.96535181092668</c:v>
                </c:pt>
                <c:pt idx="24">
                  <c:v>453.6316032488923</c:v>
                </c:pt>
                <c:pt idx="25">
                  <c:v>467.32159107233292</c:v>
                </c:pt>
                <c:pt idx="26">
                  <c:v>462.33831689364587</c:v>
                </c:pt>
                <c:pt idx="27">
                  <c:v>453.08277665529465</c:v>
                </c:pt>
                <c:pt idx="28">
                  <c:v>463.76673518636176</c:v>
                </c:pt>
                <c:pt idx="29">
                  <c:v>444.04346896723791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'Raw Data'!$A$16</c:f>
              <c:strCache>
                <c:ptCount val="1"/>
                <c:pt idx="0">
                  <c:v>Open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1.0492011575476143E-2"/>
                  <c:y val="0.2256230725669658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0" i="0" u="none" strike="noStrike" kern="1200" baseline="0">
                        <a:solidFill>
                          <a:schemeClr val="bg1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2541x</a:t>
                    </a:r>
                    <a:r>
                      <a:rPr lang="en-US" baseline="30000"/>
                      <a:t>2.65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('Raw Data'!$C$17:$H$17,'Raw Data'!$C$18:$H$18,'Raw Data'!$C$19:$H$19)</c:f>
              <c:numCache>
                <c:formatCode>0.0000</c:formatCode>
                <c:ptCount val="18"/>
                <c:pt idx="0">
                  <c:v>0.22719769133748902</c:v>
                </c:pt>
                <c:pt idx="1">
                  <c:v>0.21657905474496375</c:v>
                </c:pt>
                <c:pt idx="2">
                  <c:v>0.26800805677356526</c:v>
                </c:pt>
                <c:pt idx="3">
                  <c:v>0.22262174044825028</c:v>
                </c:pt>
                <c:pt idx="4">
                  <c:v>0.25566866335426131</c:v>
                </c:pt>
                <c:pt idx="5">
                  <c:v>0.24333214421883376</c:v>
                </c:pt>
                <c:pt idx="6">
                  <c:v>0.32047547367234475</c:v>
                </c:pt>
                <c:pt idx="7">
                  <c:v>0.32779993622765985</c:v>
                </c:pt>
                <c:pt idx="8">
                  <c:v>0.3144874140332819</c:v>
                </c:pt>
                <c:pt idx="9">
                  <c:v>0.33776031726545747</c:v>
                </c:pt>
                <c:pt idx="10">
                  <c:v>0.32813363610131563</c:v>
                </c:pt>
                <c:pt idx="11">
                  <c:v>0.34667771927209134</c:v>
                </c:pt>
                <c:pt idx="12">
                  <c:v>0.43591696662155904</c:v>
                </c:pt>
                <c:pt idx="13">
                  <c:v>0.43833301602938146</c:v>
                </c:pt>
                <c:pt idx="14">
                  <c:v>0.47103302917574935</c:v>
                </c:pt>
                <c:pt idx="15">
                  <c:v>0.48778596298661309</c:v>
                </c:pt>
                <c:pt idx="16">
                  <c:v>0.48141277572279817</c:v>
                </c:pt>
                <c:pt idx="17">
                  <c:v>0.45190793200377422</c:v>
                </c:pt>
              </c:numCache>
            </c:numRef>
          </c:xVal>
          <c:yVal>
            <c:numRef>
              <c:f>('Raw Data'!$W$17:$AB$17,'Raw Data'!$W$18:$AB$18,'Raw Data'!$W$19:$AB$19)</c:f>
              <c:numCache>
                <c:formatCode>0.00</c:formatCode>
                <c:ptCount val="18"/>
                <c:pt idx="0">
                  <c:v>46.761177389477012</c:v>
                </c:pt>
                <c:pt idx="1">
                  <c:v>40.376693967234765</c:v>
                </c:pt>
                <c:pt idx="2">
                  <c:v>92.81566164023576</c:v>
                </c:pt>
                <c:pt idx="3">
                  <c:v>52.905974771226241</c:v>
                </c:pt>
                <c:pt idx="4">
                  <c:v>55.225123551426101</c:v>
                </c:pt>
                <c:pt idx="5">
                  <c:v>63.007787867241888</c:v>
                </c:pt>
                <c:pt idx="6">
                  <c:v>106.19770451414789</c:v>
                </c:pt>
                <c:pt idx="7">
                  <c:v>124.97752244053723</c:v>
                </c:pt>
                <c:pt idx="8">
                  <c:v>135.23769841902842</c:v>
                </c:pt>
                <c:pt idx="9">
                  <c:v>158.17144022363323</c:v>
                </c:pt>
                <c:pt idx="10">
                  <c:v>125.69361864685003</c:v>
                </c:pt>
                <c:pt idx="11">
                  <c:v>178.29788573849584</c:v>
                </c:pt>
                <c:pt idx="12">
                  <c:v>289.70903174610982</c:v>
                </c:pt>
                <c:pt idx="13">
                  <c:v>283.849724695639</c:v>
                </c:pt>
                <c:pt idx="14">
                  <c:v>402.52697835453415</c:v>
                </c:pt>
                <c:pt idx="15">
                  <c:v>320.90338671869051</c:v>
                </c:pt>
                <c:pt idx="16">
                  <c:v>353.79623412994255</c:v>
                </c:pt>
                <c:pt idx="17">
                  <c:v>296.12310241089324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'Raw Data'!$A$8</c:f>
              <c:strCache>
                <c:ptCount val="1"/>
                <c:pt idx="0">
                  <c:v>Reinforced Cellular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tx2"/>
                </a:solidFill>
              </a:ln>
              <a:effectLst/>
            </c:spPr>
          </c:marker>
          <c:xVal>
            <c:numRef>
              <c:f>'Raw Data'!$C$9:$H$9</c:f>
              <c:numCache>
                <c:formatCode>0.0000</c:formatCode>
                <c:ptCount val="6"/>
                <c:pt idx="0">
                  <c:v>0.30503736265444154</c:v>
                </c:pt>
                <c:pt idx="1">
                  <c:v>0.30619179819210868</c:v>
                </c:pt>
                <c:pt idx="2">
                  <c:v>0.30733488452458657</c:v>
                </c:pt>
                <c:pt idx="3">
                  <c:v>0.30480319897087971</c:v>
                </c:pt>
                <c:pt idx="4">
                  <c:v>0.30577712031344534</c:v>
                </c:pt>
                <c:pt idx="5">
                  <c:v>0.30411192221854028</c:v>
                </c:pt>
              </c:numCache>
            </c:numRef>
          </c:xVal>
          <c:yVal>
            <c:numRef>
              <c:f>'Raw Data'!$W$9:$AB$9</c:f>
              <c:numCache>
                <c:formatCode>0.00</c:formatCode>
                <c:ptCount val="6"/>
                <c:pt idx="0">
                  <c:v>351.68538497682778</c:v>
                </c:pt>
                <c:pt idx="1">
                  <c:v>345.04656077633172</c:v>
                </c:pt>
                <c:pt idx="2">
                  <c:v>380.81833187984398</c:v>
                </c:pt>
                <c:pt idx="3">
                  <c:v>330.31618309906423</c:v>
                </c:pt>
                <c:pt idx="4">
                  <c:v>367.19698977863465</c:v>
                </c:pt>
                <c:pt idx="5">
                  <c:v>364.18270633419269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0119240"/>
        <c:axId val="680116888"/>
      </c:scatterChart>
      <c:valAx>
        <c:axId val="680119240"/>
        <c:scaling>
          <c:orientation val="minMax"/>
          <c:max val="0.5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Density (g/cm</a:t>
                </a:r>
                <a:r>
                  <a:rPr lang="en-GB" sz="1800" b="0" i="0" u="none" strike="noStrike" baseline="0"/>
                  <a:t>³</a:t>
                </a:r>
                <a:r>
                  <a:rPr lang="en-US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116888"/>
        <c:crosses val="autoZero"/>
        <c:crossBetween val="midCat"/>
      </c:valAx>
      <c:valAx>
        <c:axId val="680116888"/>
        <c:scaling>
          <c:orientation val="minMax"/>
          <c:max val="5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 (MPa)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119240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1480738138501918"/>
          <c:y val="0.15861382088840167"/>
          <c:w val="0.2322078201763241"/>
          <c:h val="0.2427267176662061"/>
        </c:manualLayout>
      </c:layout>
      <c:overlay val="1"/>
      <c:spPr>
        <a:solidFill>
          <a:schemeClr val="bg1"/>
        </a:solidFill>
        <a:ln>
          <a:solidFill>
            <a:schemeClr val="accent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'Raw Data'!$A$4</c:f>
              <c:strCache>
                <c:ptCount val="1"/>
                <c:pt idx="0">
                  <c:v>Cellular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'Raw Data'!$AQ$5:$AQ$7</c:f>
                <c:numCache>
                  <c:formatCode>General</c:formatCode>
                  <c:ptCount val="3"/>
                  <c:pt idx="0">
                    <c:v>0.11207803829043639</c:v>
                  </c:pt>
                  <c:pt idx="1">
                    <c:v>3.4039395587067534E-2</c:v>
                  </c:pt>
                  <c:pt idx="2">
                    <c:v>2.1687691203774756E-2</c:v>
                  </c:pt>
                </c:numCache>
              </c:numRef>
            </c:plus>
            <c:minus>
              <c:numRef>
                <c:f>'Raw Data'!$AP$5:$AP$7</c:f>
                <c:numCache>
                  <c:formatCode>General</c:formatCode>
                  <c:ptCount val="3"/>
                  <c:pt idx="0">
                    <c:v>9.1096419407507012E-2</c:v>
                  </c:pt>
                  <c:pt idx="1">
                    <c:v>3.1253695348182065E-2</c:v>
                  </c:pt>
                  <c:pt idx="2">
                    <c:v>1.5069450075865937E-2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'Raw Data'!$B$5:$B$7</c:f>
              <c:numCache>
                <c:formatCode>0.0000</c:formatCode>
                <c:ptCount val="3"/>
                <c:pt idx="0">
                  <c:v>0.12</c:v>
                </c:pt>
                <c:pt idx="1">
                  <c:v>0.2</c:v>
                </c:pt>
                <c:pt idx="2">
                  <c:v>0.24</c:v>
                </c:pt>
              </c:numCache>
            </c:numRef>
          </c:xVal>
          <c:yVal>
            <c:numRef>
              <c:f>'Raw Data'!$AM$5:$AM$7</c:f>
              <c:numCache>
                <c:formatCode>0.0%</c:formatCode>
                <c:ptCount val="3"/>
                <c:pt idx="0">
                  <c:v>-0.30917050347197683</c:v>
                </c:pt>
                <c:pt idx="1">
                  <c:v>-0.26620624152647082</c:v>
                </c:pt>
                <c:pt idx="2">
                  <c:v>-0.22636850938420103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05-4865-B5BE-7B35BD62FC68}"/>
            </c:ext>
          </c:extLst>
        </c:ser>
        <c:ser>
          <c:idx val="1"/>
          <c:order val="1"/>
          <c:tx>
            <c:strRef>
              <c:f>'Raw Data'!$A$10</c:f>
              <c:strCache>
                <c:ptCount val="1"/>
                <c:pt idx="0">
                  <c:v>Solid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'Raw Data'!$AQ$11:$AQ$15</c:f>
                <c:numCache>
                  <c:formatCode>General</c:formatCode>
                  <c:ptCount val="5"/>
                  <c:pt idx="0">
                    <c:v>8.2467397570601758E-2</c:v>
                  </c:pt>
                  <c:pt idx="1">
                    <c:v>2.8935094897907798E-2</c:v>
                  </c:pt>
                  <c:pt idx="2">
                    <c:v>3.15929826331127E-2</c:v>
                  </c:pt>
                  <c:pt idx="3">
                    <c:v>6.3979844657241977E-2</c:v>
                  </c:pt>
                  <c:pt idx="4">
                    <c:v>1.3487587599496051E-2</c:v>
                  </c:pt>
                </c:numCache>
              </c:numRef>
            </c:plus>
            <c:minus>
              <c:numRef>
                <c:f>'Raw Data'!$AP$11:$AP$15</c:f>
                <c:numCache>
                  <c:formatCode>General</c:formatCode>
                  <c:ptCount val="5"/>
                  <c:pt idx="0">
                    <c:v>0.13948321661821214</c:v>
                  </c:pt>
                  <c:pt idx="1">
                    <c:v>4.726423066140506E-2</c:v>
                  </c:pt>
                  <c:pt idx="2">
                    <c:v>3.1560795875065349E-2</c:v>
                  </c:pt>
                  <c:pt idx="3">
                    <c:v>3.8199497223419379E-2</c:v>
                  </c:pt>
                  <c:pt idx="4">
                    <c:v>1.6276855785210355E-2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'Raw Data'!$B$11:$B$15</c:f>
              <c:numCache>
                <c:formatCode>0.0000</c:formatCode>
                <c:ptCount val="5"/>
                <c:pt idx="0">
                  <c:v>0.128</c:v>
                </c:pt>
                <c:pt idx="1">
                  <c:v>0.192</c:v>
                </c:pt>
                <c:pt idx="2">
                  <c:v>0.24</c:v>
                </c:pt>
                <c:pt idx="3">
                  <c:v>0.32</c:v>
                </c:pt>
                <c:pt idx="4">
                  <c:v>0.48</c:v>
                </c:pt>
              </c:numCache>
            </c:numRef>
          </c:xVal>
          <c:yVal>
            <c:numRef>
              <c:f>'Raw Data'!$AM$11:$AM$15</c:f>
              <c:numCache>
                <c:formatCode>0.0%</c:formatCode>
                <c:ptCount val="5"/>
                <c:pt idx="0">
                  <c:v>4.1454440287940729E-2</c:v>
                </c:pt>
                <c:pt idx="1">
                  <c:v>-1.7649448883778729E-2</c:v>
                </c:pt>
                <c:pt idx="2">
                  <c:v>-1.5497215044151672E-2</c:v>
                </c:pt>
                <c:pt idx="3">
                  <c:v>2.1579101392573203E-2</c:v>
                </c:pt>
                <c:pt idx="4">
                  <c:v>-8.6445807026372581E-3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305-4865-B5BE-7B35BD62FC68}"/>
            </c:ext>
          </c:extLst>
        </c:ser>
        <c:ser>
          <c:idx val="2"/>
          <c:order val="2"/>
          <c:tx>
            <c:strRef>
              <c:f>'Raw Data'!$A$16</c:f>
              <c:strCache>
                <c:ptCount val="1"/>
                <c:pt idx="0">
                  <c:v>Open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'Raw Data'!$AQ$17:$AQ$19</c:f>
                <c:numCache>
                  <c:formatCode>General</c:formatCode>
                  <c:ptCount val="3"/>
                  <c:pt idx="0">
                    <c:v>0.82651966557676093</c:v>
                  </c:pt>
                  <c:pt idx="1">
                    <c:v>0.65601608209284323</c:v>
                  </c:pt>
                  <c:pt idx="2">
                    <c:v>0.3648281329973862</c:v>
                  </c:pt>
                </c:numCache>
              </c:numRef>
            </c:plus>
            <c:minus>
              <c:numRef>
                <c:f>'Raw Data'!$AP$17:$AP$19</c:f>
                <c:numCache>
                  <c:formatCode>General</c:formatCode>
                  <c:ptCount val="3"/>
                  <c:pt idx="0">
                    <c:v>0.22588649012505824</c:v>
                  </c:pt>
                  <c:pt idx="1">
                    <c:v>0.26692383027784816</c:v>
                  </c:pt>
                  <c:pt idx="2">
                    <c:v>0.32277605153069006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'Raw Data'!$B$17:$B$19</c:f>
              <c:numCache>
                <c:formatCode>0.0000</c:formatCode>
                <c:ptCount val="3"/>
                <c:pt idx="0">
                  <c:v>0.24</c:v>
                </c:pt>
                <c:pt idx="1">
                  <c:v>0.32</c:v>
                </c:pt>
                <c:pt idx="2">
                  <c:v>0.48</c:v>
                </c:pt>
              </c:numCache>
            </c:numRef>
          </c:xVal>
          <c:yVal>
            <c:numRef>
              <c:f>'Raw Data'!$AM$17:$AM$19</c:f>
              <c:numCache>
                <c:formatCode>0.0%</c:formatCode>
                <c:ptCount val="3"/>
                <c:pt idx="0">
                  <c:v>0.58669348589873727</c:v>
                </c:pt>
                <c:pt idx="1">
                  <c:v>0.59792095648640242</c:v>
                </c:pt>
                <c:pt idx="2">
                  <c:v>0.2941374200359696</c:v>
                </c:pt>
              </c:numCache>
            </c:numRef>
          </c:y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3-7305-4865-B5BE-7B35BD62FC68}"/>
            </c:ext>
          </c:extLst>
        </c:ser>
        <c:ser>
          <c:idx val="3"/>
          <c:order val="3"/>
          <c:tx>
            <c:strRef>
              <c:f>'Raw Data'!$A$8</c:f>
              <c:strCache>
                <c:ptCount val="1"/>
                <c:pt idx="0">
                  <c:v>Reinforced Cellular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tx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'Raw Data'!$AQ$9</c:f>
                <c:numCache>
                  <c:formatCode>General</c:formatCode>
                  <c:ptCount val="1"/>
                  <c:pt idx="0">
                    <c:v>5.3833682865103483E-2</c:v>
                  </c:pt>
                </c:numCache>
              </c:numRef>
            </c:plus>
            <c:minus>
              <c:numRef>
                <c:f>'Raw Data'!$AP$9</c:f>
                <c:numCache>
                  <c:formatCode>General</c:formatCode>
                  <c:ptCount val="1"/>
                  <c:pt idx="0">
                    <c:v>5.7491876602072001E-2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'Raw Data'!$B$9</c:f>
              <c:numCache>
                <c:formatCode>0.0000</c:formatCode>
                <c:ptCount val="1"/>
                <c:pt idx="0">
                  <c:v>0.32</c:v>
                </c:pt>
              </c:numCache>
            </c:numRef>
          </c:xVal>
          <c:yVal>
            <c:numRef>
              <c:f>'Raw Data'!$AM$9</c:f>
              <c:numCache>
                <c:formatCode>0.0%</c:formatCode>
                <c:ptCount val="1"/>
                <c:pt idx="0">
                  <c:v>-0.29334374036880884</c:v>
                </c:pt>
              </c:numCache>
            </c:numRef>
          </c:y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0-7F0B-4596-B5DD-CC86ECEAF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754608"/>
        <c:axId val="438758920"/>
        <c:extLst xmlns:c16r2="http://schemas.microsoft.com/office/drawing/2015/06/chart"/>
      </c:scatterChart>
      <c:valAx>
        <c:axId val="438754608"/>
        <c:scaling>
          <c:orientation val="minMax"/>
          <c:max val="0.5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Density (</a:t>
                </a:r>
                <a:r>
                  <a:rPr lang="en-GB"/>
                  <a:t>g/cm³)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758920"/>
        <c:crosses val="autoZero"/>
        <c:crossBetween val="midCat"/>
      </c:valAx>
      <c:valAx>
        <c:axId val="438758920"/>
        <c:scaling>
          <c:orientation val="minMax"/>
          <c:max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Modulus change</a:t>
                </a:r>
              </a:p>
              <a:p>
                <a:pPr>
                  <a:defRPr/>
                </a:pPr>
                <a:r>
                  <a:rPr lang="en-US"/>
                  <a:t>(Foaming vs. Perpendicular Direction)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754608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60603001547881"/>
          <c:y val="8.803764106976128E-2"/>
          <c:w val="0.26120562621979942"/>
          <c:h val="0.23206409369430808"/>
        </c:manualLayout>
      </c:layout>
      <c:overlay val="1"/>
      <c:spPr>
        <a:solidFill>
          <a:schemeClr val="bg1"/>
        </a:solidFill>
        <a:ln>
          <a:solidFill>
            <a:schemeClr val="tx2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46"/>
  <sheetViews>
    <sheetView tabSelected="1" topLeftCell="A2" zoomScaleNormal="100" workbookViewId="0">
      <pane xSplit="2" ySplit="3" topLeftCell="C5" activePane="bottomRight" state="frozen"/>
      <selection activeCell="A2" sqref="A2"/>
      <selection pane="topRight" activeCell="C2" sqref="C2"/>
      <selection pane="bottomLeft" activeCell="A5" sqref="A5"/>
      <selection pane="bottomRight" activeCell="C21" sqref="C21"/>
    </sheetView>
  </sheetViews>
  <sheetFormatPr defaultRowHeight="15" x14ac:dyDescent="0.25"/>
  <cols>
    <col min="1" max="2" width="9.140625" style="25"/>
    <col min="3" max="3" width="6.7109375" style="25" bestFit="1" customWidth="1"/>
    <col min="4" max="6" width="7.140625" style="25" bestFit="1" customWidth="1"/>
    <col min="7" max="8" width="6.7109375" style="25" bestFit="1" customWidth="1"/>
    <col min="9" max="9" width="7.140625" style="25" bestFit="1" customWidth="1"/>
    <col min="10" max="10" width="7.140625" style="25" customWidth="1"/>
    <col min="11" max="12" width="7.140625" style="25" bestFit="1" customWidth="1"/>
    <col min="13" max="13" width="6.85546875" style="25" customWidth="1"/>
    <col min="14" max="19" width="7.140625" style="25" bestFit="1" customWidth="1"/>
    <col min="20" max="20" width="8.28515625" style="25" customWidth="1"/>
    <col min="21" max="22" width="7.140625" style="25" bestFit="1" customWidth="1"/>
    <col min="23" max="23" width="9.140625" style="25" customWidth="1"/>
    <col min="24" max="29" width="7.140625" style="25" bestFit="1" customWidth="1"/>
    <col min="30" max="30" width="8.42578125" style="25" customWidth="1"/>
    <col min="31" max="32" width="7.140625" style="25" bestFit="1" customWidth="1"/>
    <col min="33" max="34" width="7.28515625" style="25" bestFit="1" customWidth="1"/>
    <col min="35" max="35" width="7.7109375" style="25" bestFit="1" customWidth="1"/>
    <col min="36" max="37" width="7.28515625" style="25" bestFit="1" customWidth="1"/>
    <col min="38" max="38" width="7.7109375" style="25" bestFit="1" customWidth="1"/>
    <col min="39" max="40" width="7.28515625" style="25" bestFit="1" customWidth="1"/>
    <col min="41" max="41" width="7.7109375" style="25" bestFit="1" customWidth="1"/>
    <col min="42" max="43" width="7.7109375" style="25" customWidth="1"/>
    <col min="44" max="16384" width="9.140625" style="25"/>
  </cols>
  <sheetData>
    <row r="1" spans="1:63" x14ac:dyDescent="0.25">
      <c r="A1" s="24" t="s">
        <v>3</v>
      </c>
    </row>
    <row r="2" spans="1:63" s="26" customFormat="1" ht="181.5" x14ac:dyDescent="0.25">
      <c r="A2" s="26" t="s">
        <v>5</v>
      </c>
      <c r="B2" s="26" t="s">
        <v>19</v>
      </c>
      <c r="C2" s="27" t="s">
        <v>20</v>
      </c>
      <c r="D2" s="28"/>
      <c r="E2" s="28"/>
      <c r="F2" s="28"/>
      <c r="G2" s="28"/>
      <c r="H2" s="28"/>
      <c r="I2" s="28"/>
      <c r="J2" s="28"/>
      <c r="K2" s="28"/>
      <c r="L2" s="28"/>
      <c r="M2" s="27" t="s">
        <v>22</v>
      </c>
      <c r="N2" s="28"/>
      <c r="O2" s="28"/>
      <c r="P2" s="28"/>
      <c r="Q2" s="28"/>
      <c r="R2" s="28"/>
      <c r="S2" s="28"/>
      <c r="T2" s="28"/>
      <c r="U2" s="28"/>
      <c r="V2" s="29"/>
      <c r="W2" s="27" t="s">
        <v>23</v>
      </c>
      <c r="X2" s="28"/>
      <c r="Y2" s="28"/>
      <c r="Z2" s="28"/>
      <c r="AA2" s="28"/>
      <c r="AB2" s="28"/>
      <c r="AC2" s="28"/>
      <c r="AD2" s="28"/>
      <c r="AE2" s="28"/>
      <c r="AF2" s="29"/>
      <c r="AG2" s="30" t="s">
        <v>12</v>
      </c>
      <c r="AH2" s="31"/>
      <c r="AI2" s="31"/>
      <c r="AJ2" s="31"/>
      <c r="AK2" s="31"/>
      <c r="AL2" s="31"/>
      <c r="AM2" s="31"/>
      <c r="AN2" s="31"/>
      <c r="AO2" s="31"/>
      <c r="AP2" s="32"/>
      <c r="AQ2" s="32"/>
      <c r="AR2" s="27" t="s">
        <v>32</v>
      </c>
      <c r="AS2" s="28"/>
      <c r="AT2" s="28"/>
      <c r="AU2" s="28"/>
      <c r="AV2" s="28"/>
      <c r="AW2" s="28"/>
      <c r="AX2" s="28"/>
      <c r="AY2" s="28"/>
      <c r="AZ2" s="28"/>
      <c r="BA2" s="29"/>
      <c r="BB2" s="27" t="s">
        <v>33</v>
      </c>
      <c r="BC2" s="28"/>
      <c r="BD2" s="28"/>
      <c r="BE2" s="28"/>
      <c r="BF2" s="28"/>
      <c r="BG2" s="28"/>
      <c r="BH2" s="28"/>
      <c r="BI2" s="28"/>
      <c r="BJ2" s="28"/>
      <c r="BK2" s="29"/>
    </row>
    <row r="3" spans="1:63" s="33" customFormat="1" x14ac:dyDescent="0.25">
      <c r="C3" s="34" t="s">
        <v>13</v>
      </c>
      <c r="D3" s="35"/>
      <c r="E3" s="35"/>
      <c r="F3" s="35"/>
      <c r="G3" s="35"/>
      <c r="H3" s="35"/>
      <c r="I3" s="36"/>
      <c r="J3" s="36"/>
      <c r="K3" s="36"/>
      <c r="L3" s="36"/>
      <c r="M3" s="34" t="s">
        <v>13</v>
      </c>
      <c r="N3" s="35"/>
      <c r="O3" s="35"/>
      <c r="P3" s="35"/>
      <c r="Q3" s="35"/>
      <c r="R3" s="35"/>
      <c r="S3" s="36"/>
      <c r="T3" s="36"/>
      <c r="U3" s="36"/>
      <c r="V3" s="37"/>
      <c r="W3" s="34" t="s">
        <v>13</v>
      </c>
      <c r="X3" s="35"/>
      <c r="Y3" s="35"/>
      <c r="Z3" s="35"/>
      <c r="AA3" s="35"/>
      <c r="AB3" s="35"/>
      <c r="AC3" s="36"/>
      <c r="AD3" s="36"/>
      <c r="AE3" s="36"/>
      <c r="AF3" s="37"/>
      <c r="AG3" s="34" t="s">
        <v>13</v>
      </c>
      <c r="AH3" s="35"/>
      <c r="AI3" s="35"/>
      <c r="AJ3" s="35"/>
      <c r="AK3" s="35"/>
      <c r="AL3" s="35"/>
      <c r="AM3" s="36"/>
      <c r="AN3" s="38"/>
      <c r="AO3" s="38"/>
      <c r="AP3" s="38"/>
      <c r="AQ3" s="38"/>
      <c r="AR3" s="34" t="s">
        <v>13</v>
      </c>
      <c r="AS3" s="35"/>
      <c r="AT3" s="35"/>
      <c r="AU3" s="35"/>
      <c r="AV3" s="35"/>
      <c r="AW3" s="35"/>
      <c r="AX3" s="36"/>
      <c r="AY3" s="36"/>
      <c r="AZ3" s="36"/>
      <c r="BA3" s="37"/>
      <c r="BB3" s="34" t="s">
        <v>13</v>
      </c>
      <c r="BC3" s="35"/>
      <c r="BD3" s="35"/>
      <c r="BE3" s="35"/>
      <c r="BF3" s="35"/>
      <c r="BG3" s="35"/>
      <c r="BH3" s="36"/>
      <c r="BI3" s="36"/>
      <c r="BJ3" s="36"/>
      <c r="BK3" s="37"/>
    </row>
    <row r="4" spans="1:63" x14ac:dyDescent="0.25">
      <c r="A4" s="25" t="s">
        <v>0</v>
      </c>
      <c r="C4" s="39" t="s">
        <v>6</v>
      </c>
      <c r="D4" s="40" t="s">
        <v>7</v>
      </c>
      <c r="E4" s="40" t="s">
        <v>8</v>
      </c>
      <c r="F4" s="40" t="s">
        <v>9</v>
      </c>
      <c r="G4" s="40" t="s">
        <v>10</v>
      </c>
      <c r="H4" s="40" t="s">
        <v>11</v>
      </c>
      <c r="I4" s="40" t="s">
        <v>14</v>
      </c>
      <c r="J4" s="41" t="s">
        <v>21</v>
      </c>
      <c r="K4" s="40" t="s">
        <v>15</v>
      </c>
      <c r="L4" s="40" t="s">
        <v>16</v>
      </c>
      <c r="M4" s="42" t="s">
        <v>6</v>
      </c>
      <c r="N4" s="43" t="s">
        <v>7</v>
      </c>
      <c r="O4" s="43" t="s">
        <v>8</v>
      </c>
      <c r="P4" s="43" t="s">
        <v>9</v>
      </c>
      <c r="Q4" s="43" t="s">
        <v>10</v>
      </c>
      <c r="R4" s="43" t="s">
        <v>11</v>
      </c>
      <c r="S4" s="43" t="s">
        <v>14</v>
      </c>
      <c r="T4" s="41" t="s">
        <v>21</v>
      </c>
      <c r="U4" s="43" t="s">
        <v>15</v>
      </c>
      <c r="V4" s="44" t="s">
        <v>16</v>
      </c>
      <c r="W4" s="42" t="s">
        <v>6</v>
      </c>
      <c r="X4" s="43" t="s">
        <v>7</v>
      </c>
      <c r="Y4" s="43" t="s">
        <v>8</v>
      </c>
      <c r="Z4" s="43" t="s">
        <v>9</v>
      </c>
      <c r="AA4" s="43" t="s">
        <v>10</v>
      </c>
      <c r="AB4" s="43" t="s">
        <v>11</v>
      </c>
      <c r="AC4" s="43" t="s">
        <v>14</v>
      </c>
      <c r="AD4" s="41" t="s">
        <v>21</v>
      </c>
      <c r="AE4" s="43" t="s">
        <v>15</v>
      </c>
      <c r="AF4" s="44" t="s">
        <v>16</v>
      </c>
      <c r="AG4" s="42" t="s">
        <v>6</v>
      </c>
      <c r="AH4" s="43" t="s">
        <v>7</v>
      </c>
      <c r="AI4" s="43" t="s">
        <v>8</v>
      </c>
      <c r="AJ4" s="43" t="s">
        <v>9</v>
      </c>
      <c r="AK4" s="43" t="s">
        <v>10</v>
      </c>
      <c r="AL4" s="43" t="s">
        <v>11</v>
      </c>
      <c r="AM4" s="43" t="s">
        <v>14</v>
      </c>
      <c r="AN4" s="43" t="s">
        <v>15</v>
      </c>
      <c r="AO4" s="43" t="s">
        <v>16</v>
      </c>
      <c r="AP4" s="41" t="s">
        <v>17</v>
      </c>
      <c r="AQ4" s="41" t="s">
        <v>18</v>
      </c>
      <c r="AR4" s="42" t="s">
        <v>6</v>
      </c>
      <c r="AS4" s="43" t="s">
        <v>7</v>
      </c>
      <c r="AT4" s="43" t="s">
        <v>8</v>
      </c>
      <c r="AU4" s="43" t="s">
        <v>9</v>
      </c>
      <c r="AV4" s="43" t="s">
        <v>10</v>
      </c>
      <c r="AW4" s="43" t="s">
        <v>11</v>
      </c>
      <c r="AX4" s="43" t="s">
        <v>14</v>
      </c>
      <c r="AY4" s="41" t="s">
        <v>21</v>
      </c>
      <c r="AZ4" s="43" t="s">
        <v>15</v>
      </c>
      <c r="BA4" s="44" t="s">
        <v>16</v>
      </c>
      <c r="BB4" s="42" t="s">
        <v>6</v>
      </c>
      <c r="BC4" s="43" t="s">
        <v>7</v>
      </c>
      <c r="BD4" s="43" t="s">
        <v>8</v>
      </c>
      <c r="BE4" s="43" t="s">
        <v>9</v>
      </c>
      <c r="BF4" s="43" t="s">
        <v>10</v>
      </c>
      <c r="BG4" s="43" t="s">
        <v>11</v>
      </c>
      <c r="BH4" s="43" t="s">
        <v>14</v>
      </c>
      <c r="BI4" s="41" t="s">
        <v>21</v>
      </c>
      <c r="BJ4" s="43" t="s">
        <v>15</v>
      </c>
      <c r="BK4" s="44" t="s">
        <v>16</v>
      </c>
    </row>
    <row r="5" spans="1:63" x14ac:dyDescent="0.25">
      <c r="A5" s="45">
        <v>7.5</v>
      </c>
      <c r="B5" s="46">
        <v>0.12</v>
      </c>
      <c r="C5" s="47">
        <v>0.11390694654777785</v>
      </c>
      <c r="D5" s="48">
        <v>0.11451320188867047</v>
      </c>
      <c r="E5" s="48">
        <v>0.11740388973486478</v>
      </c>
      <c r="F5" s="48">
        <v>0.11404559299555425</v>
      </c>
      <c r="G5" s="48">
        <v>0.11409753138645377</v>
      </c>
      <c r="H5" s="48">
        <v>0.11421191404748904</v>
      </c>
      <c r="I5" s="49">
        <f>AVERAGE(C5:H5)</f>
        <v>0.11469651276680166</v>
      </c>
      <c r="J5" s="49">
        <f>STDEV(C5:H5)</f>
        <v>1.3419552079579334E-3</v>
      </c>
      <c r="K5" s="49">
        <f>MIN(C5:H5)</f>
        <v>0.11390694654777785</v>
      </c>
      <c r="L5" s="49">
        <f>MAX(C5:H5)</f>
        <v>0.11740388973486478</v>
      </c>
      <c r="M5" s="50">
        <v>49.205707266610581</v>
      </c>
      <c r="N5" s="50">
        <v>57.050882739921562</v>
      </c>
      <c r="O5" s="50">
        <v>70.22627962637803</v>
      </c>
      <c r="P5" s="50">
        <v>46.425994068679955</v>
      </c>
      <c r="Q5" s="50">
        <v>54.733319678683209</v>
      </c>
      <c r="R5" s="50">
        <v>55.279600417041038</v>
      </c>
      <c r="S5" s="51">
        <f>AVERAGE(M5:R5)</f>
        <v>55.486963966219065</v>
      </c>
      <c r="T5" s="49">
        <f>STDEV(M5:R5)</f>
        <v>8.2687315668691816</v>
      </c>
      <c r="U5" s="51">
        <f>MIN(M5:R5)</f>
        <v>46.425994068679955</v>
      </c>
      <c r="V5" s="51">
        <f>MAX(M5:R5)</f>
        <v>70.22627962637803</v>
      </c>
      <c r="W5" s="50">
        <v>39.507633120433063</v>
      </c>
      <c r="X5" s="50">
        <v>34.300099435047734</v>
      </c>
      <c r="Y5" s="50">
        <v>42.117022775053506</v>
      </c>
      <c r="Z5" s="50">
        <v>34.824740458113403</v>
      </c>
      <c r="AA5" s="50">
        <v>37.747596635957962</v>
      </c>
      <c r="AB5" s="50">
        <v>38.769796308377153</v>
      </c>
      <c r="AC5" s="51">
        <f>AVERAGE(W5:AB5)</f>
        <v>37.87781478883047</v>
      </c>
      <c r="AD5" s="49">
        <f>STDEV(W5:AB5)</f>
        <v>2.9516466578712146</v>
      </c>
      <c r="AE5" s="51">
        <f>MIN(W5:AB5)</f>
        <v>34.300099435047734</v>
      </c>
      <c r="AF5" s="51">
        <f>MAX(W5:AB5)</f>
        <v>42.117022775053506</v>
      </c>
      <c r="AG5" s="52">
        <f t="shared" ref="AG5:AL7" si="0">(W5/M5)-1</f>
        <v>-0.19709246518154044</v>
      </c>
      <c r="AH5" s="52">
        <f t="shared" si="0"/>
        <v>-0.3987805659132051</v>
      </c>
      <c r="AI5" s="52">
        <f t="shared" si="0"/>
        <v>-0.40026692287948384</v>
      </c>
      <c r="AJ5" s="52">
        <f t="shared" si="0"/>
        <v>-0.24988702650942318</v>
      </c>
      <c r="AK5" s="52">
        <f t="shared" si="0"/>
        <v>-0.31033606480369613</v>
      </c>
      <c r="AL5" s="52">
        <f t="shared" si="0"/>
        <v>-0.29865997554451229</v>
      </c>
      <c r="AM5" s="53">
        <f>AVERAGE(AG5:AL5)</f>
        <v>-0.30917050347197683</v>
      </c>
      <c r="AN5" s="53">
        <f>MIN(AG5:AL5)</f>
        <v>-0.40026692287948384</v>
      </c>
      <c r="AO5" s="54">
        <f>MAX(AG5:AL5)</f>
        <v>-0.19709246518154044</v>
      </c>
      <c r="AP5" s="53">
        <f>AM5-AN5</f>
        <v>9.1096419407507012E-2</v>
      </c>
      <c r="AQ5" s="53">
        <f>AO5-AM5</f>
        <v>0.11207803829043639</v>
      </c>
      <c r="AR5" s="55">
        <v>0.33368900000000001</v>
      </c>
      <c r="AS5" s="55">
        <v>0.47647600000000001</v>
      </c>
      <c r="AT5" s="55">
        <v>0.52613699999999997</v>
      </c>
      <c r="AU5" s="55">
        <v>0.38150499999999998</v>
      </c>
      <c r="AV5" s="55">
        <v>0.360317</v>
      </c>
      <c r="AW5" s="55">
        <v>0.39551799999999998</v>
      </c>
      <c r="AX5" s="56">
        <f>AVERAGE(AR5:AW5)</f>
        <v>0.41227366666666665</v>
      </c>
      <c r="AY5" s="56">
        <f>STDEV(AR5:AW5)</f>
        <v>7.3741855880270699E-2</v>
      </c>
      <c r="AZ5" s="56">
        <f>MIN(AR5:AW5)</f>
        <v>0.33368900000000001</v>
      </c>
      <c r="BA5" s="56">
        <f>MAX(AR5:AW5)</f>
        <v>0.52613699999999997</v>
      </c>
      <c r="BB5" s="55">
        <v>0.29628300000000002</v>
      </c>
      <c r="BC5" s="55">
        <v>0.33177499999999999</v>
      </c>
      <c r="BD5" s="55">
        <v>0.32408500000000001</v>
      </c>
      <c r="BE5" s="55">
        <v>0.35419400000000001</v>
      </c>
      <c r="BF5" s="55">
        <v>0.32572600000000002</v>
      </c>
      <c r="BG5" s="55">
        <v>0.33102300000000001</v>
      </c>
      <c r="BH5" s="56">
        <f>AVERAGE(BB5:BG5)</f>
        <v>0.327181</v>
      </c>
      <c r="BI5" s="56">
        <f>STDEV(BB5:BG5)</f>
        <v>1.8611591087276762E-2</v>
      </c>
      <c r="BJ5" s="56">
        <f>MIN(BB5:BG5)</f>
        <v>0.29628300000000002</v>
      </c>
      <c r="BK5" s="56">
        <f>MAX(BB5:BG5)</f>
        <v>0.35419400000000001</v>
      </c>
    </row>
    <row r="6" spans="1:63" x14ac:dyDescent="0.25">
      <c r="A6" s="45">
        <v>12.5</v>
      </c>
      <c r="B6" s="46">
        <v>0.2</v>
      </c>
      <c r="C6" s="57">
        <v>0.20582066952600053</v>
      </c>
      <c r="D6" s="58">
        <v>0.20430577290873883</v>
      </c>
      <c r="E6" s="58">
        <v>0.20609503362957579</v>
      </c>
      <c r="F6" s="58">
        <v>0.20589986679403111</v>
      </c>
      <c r="G6" s="58">
        <v>0.20574033828615942</v>
      </c>
      <c r="H6" s="58">
        <v>0.20572291270765009</v>
      </c>
      <c r="I6" s="59">
        <f>AVERAGE(C6:H6)</f>
        <v>0.20559743230869262</v>
      </c>
      <c r="J6" s="59">
        <f>STDEV(C6:H6)</f>
        <v>6.4706413933477433E-4</v>
      </c>
      <c r="K6" s="59">
        <f>MIN(C6:H6)</f>
        <v>0.20430577290873883</v>
      </c>
      <c r="L6" s="59">
        <f>MAX(C6:H6)</f>
        <v>0.20609503362957579</v>
      </c>
      <c r="M6" s="60">
        <v>154.86337438853747</v>
      </c>
      <c r="N6" s="60">
        <v>160.89795378129688</v>
      </c>
      <c r="O6" s="60">
        <v>172.53613021972063</v>
      </c>
      <c r="P6" s="60">
        <v>158.02764213852311</v>
      </c>
      <c r="Q6" s="60">
        <v>158.02904027434738</v>
      </c>
      <c r="R6" s="60">
        <v>156.45173318122147</v>
      </c>
      <c r="S6" s="61">
        <f>AVERAGE(M6:R6)</f>
        <v>160.13431233060783</v>
      </c>
      <c r="T6" s="59">
        <f>STDEV(M6:R6)</f>
        <v>6.3969155212441304</v>
      </c>
      <c r="U6" s="61">
        <f>MIN(M6:R6)</f>
        <v>154.86337438853747</v>
      </c>
      <c r="V6" s="61">
        <f>MAX(M6:R6)</f>
        <v>172.53613021972063</v>
      </c>
      <c r="W6" s="60">
        <v>115.22888325533458</v>
      </c>
      <c r="X6" s="60">
        <v>113.03725860625148</v>
      </c>
      <c r="Y6" s="60">
        <v>121.99575976415647</v>
      </c>
      <c r="Z6" s="60">
        <v>114.56251924084044</v>
      </c>
      <c r="AA6" s="60">
        <v>119.5166072867025</v>
      </c>
      <c r="AB6" s="60">
        <v>120.1288277467842</v>
      </c>
      <c r="AC6" s="61">
        <f>AVERAGE(W6:AB6)</f>
        <v>117.41164265001161</v>
      </c>
      <c r="AD6" s="59">
        <f>STDEV(W6:AB6)</f>
        <v>3.6012575366413113</v>
      </c>
      <c r="AE6" s="61">
        <f>MIN(W6:AB6)</f>
        <v>113.03725860625148</v>
      </c>
      <c r="AF6" s="61">
        <f>MAX(W6:AB6)</f>
        <v>121.99575976415647</v>
      </c>
      <c r="AG6" s="62">
        <f t="shared" si="0"/>
        <v>-0.25593198708019704</v>
      </c>
      <c r="AH6" s="62">
        <f t="shared" si="0"/>
        <v>-0.29745993687465289</v>
      </c>
      <c r="AI6" s="62">
        <f t="shared" si="0"/>
        <v>-0.29292630124022256</v>
      </c>
      <c r="AJ6" s="62">
        <f t="shared" si="0"/>
        <v>-0.2750475948985065</v>
      </c>
      <c r="AK6" s="62">
        <f t="shared" si="0"/>
        <v>-0.24370478312584265</v>
      </c>
      <c r="AL6" s="62">
        <f t="shared" si="0"/>
        <v>-0.23216684593940329</v>
      </c>
      <c r="AM6" s="63">
        <f>AVERAGE(AG6:AL6)</f>
        <v>-0.26620624152647082</v>
      </c>
      <c r="AN6" s="63">
        <f>MIN(AG6:AL6)</f>
        <v>-0.29745993687465289</v>
      </c>
      <c r="AO6" s="64">
        <f>MAX(AG6:AL6)</f>
        <v>-0.23216684593940329</v>
      </c>
      <c r="AP6" s="63">
        <f>AM6-AN6</f>
        <v>3.1253695348182065E-2</v>
      </c>
      <c r="AQ6" s="63">
        <f>AO6-AM6</f>
        <v>3.4039395587067534E-2</v>
      </c>
      <c r="AR6" s="65">
        <v>0.393708</v>
      </c>
      <c r="AS6" s="65">
        <v>0.39299600000000001</v>
      </c>
      <c r="AT6" s="65">
        <v>0.420267</v>
      </c>
      <c r="AU6" s="65">
        <v>0.352217</v>
      </c>
      <c r="AV6" s="65">
        <v>0.39321600000000001</v>
      </c>
      <c r="AW6" s="65">
        <v>0.38655600000000001</v>
      </c>
      <c r="AX6" s="66">
        <f>AVERAGE(AR6:AW6)</f>
        <v>0.38982666666666671</v>
      </c>
      <c r="AY6" s="66">
        <f>STDEV(AR6:AW6)</f>
        <v>2.1855869615887324E-2</v>
      </c>
      <c r="AZ6" s="66">
        <f>MIN(AR6:AW6)</f>
        <v>0.352217</v>
      </c>
      <c r="BA6" s="66">
        <f>MAX(AR6:AW6)</f>
        <v>0.420267</v>
      </c>
      <c r="BB6" s="65">
        <v>0.30443599999999998</v>
      </c>
      <c r="BC6" s="65">
        <v>0.29835899999999999</v>
      </c>
      <c r="BD6" s="65">
        <v>0.31437100000000001</v>
      </c>
      <c r="BE6" s="65">
        <v>0.31048399999999998</v>
      </c>
      <c r="BF6" s="65">
        <v>0.31730199999999997</v>
      </c>
      <c r="BG6" s="65">
        <v>0.31655100000000003</v>
      </c>
      <c r="BH6" s="66">
        <f>AVERAGE(BB6:BG6)</f>
        <v>0.31025049999999998</v>
      </c>
      <c r="BI6" s="66">
        <f>STDEV(BB6:BG6)</f>
        <v>7.505586952397534E-3</v>
      </c>
      <c r="BJ6" s="66">
        <f>MIN(BB6:BG6)</f>
        <v>0.29835899999999999</v>
      </c>
      <c r="BK6" s="66">
        <f>MAX(BB6:BG6)</f>
        <v>0.31730199999999997</v>
      </c>
    </row>
    <row r="7" spans="1:63" x14ac:dyDescent="0.25">
      <c r="A7" s="45">
        <v>15</v>
      </c>
      <c r="B7" s="46">
        <v>0.24</v>
      </c>
      <c r="C7" s="57">
        <v>0.24786077852243274</v>
      </c>
      <c r="D7" s="58">
        <v>0.24864631667282833</v>
      </c>
      <c r="E7" s="58">
        <v>0.24951768519894613</v>
      </c>
      <c r="F7" s="58">
        <v>0.24663134900433006</v>
      </c>
      <c r="G7" s="58">
        <v>0.24904601026046011</v>
      </c>
      <c r="H7" s="58">
        <v>0.24846466876087656</v>
      </c>
      <c r="I7" s="59">
        <f>AVERAGE(C7:H7)</f>
        <v>0.24836113473664564</v>
      </c>
      <c r="J7" s="59">
        <f>STDEV(C7:H7)</f>
        <v>1.0140243100330451E-3</v>
      </c>
      <c r="K7" s="59">
        <f>MIN(C7:H7)</f>
        <v>0.24663134900433006</v>
      </c>
      <c r="L7" s="59">
        <f>MAX(C7:H7)</f>
        <v>0.24951768519894613</v>
      </c>
      <c r="M7" s="60">
        <v>217.99534966161508</v>
      </c>
      <c r="N7" s="60">
        <v>211.55213296769205</v>
      </c>
      <c r="O7" s="60">
        <v>211.16387625712287</v>
      </c>
      <c r="P7" s="60">
        <v>212.6404503912012</v>
      </c>
      <c r="Q7" s="60">
        <v>206.08158869374347</v>
      </c>
      <c r="R7" s="60">
        <v>211.32979817607526</v>
      </c>
      <c r="S7" s="61">
        <f>AVERAGE(M7:R7)</f>
        <v>211.79386602457498</v>
      </c>
      <c r="T7" s="59">
        <f>STDEV(M7:R7)</f>
        <v>3.8072535413475967</v>
      </c>
      <c r="U7" s="61">
        <f>MIN(M7:R7)</f>
        <v>206.08158869374347</v>
      </c>
      <c r="V7" s="61">
        <f>MAX(M7:R7)</f>
        <v>217.99534966161508</v>
      </c>
      <c r="W7" s="60">
        <v>165.70032136747503</v>
      </c>
      <c r="X7" s="60">
        <v>161.78395484673558</v>
      </c>
      <c r="Y7" s="60">
        <v>167.70835396410499</v>
      </c>
      <c r="Z7" s="60">
        <v>161.30097395007999</v>
      </c>
      <c r="AA7" s="60">
        <v>163.90064050798597</v>
      </c>
      <c r="AB7" s="60">
        <v>162.47908711350703</v>
      </c>
      <c r="AC7" s="61">
        <f>AVERAGE(W7:AB7)</f>
        <v>163.81222195831475</v>
      </c>
      <c r="AD7" s="59">
        <f>STDEV(W7:AB7)</f>
        <v>2.4879736483555299</v>
      </c>
      <c r="AE7" s="61">
        <f>MIN(W7:AB7)</f>
        <v>161.30097395007999</v>
      </c>
      <c r="AF7" s="61">
        <f>MAX(W7:AB7)</f>
        <v>167.70835396410499</v>
      </c>
      <c r="AG7" s="62">
        <f t="shared" si="0"/>
        <v>-0.23989056819475918</v>
      </c>
      <c r="AH7" s="62">
        <f t="shared" si="0"/>
        <v>-0.23525254708047305</v>
      </c>
      <c r="AI7" s="62">
        <f t="shared" si="0"/>
        <v>-0.2057905123890813</v>
      </c>
      <c r="AJ7" s="62">
        <f t="shared" si="0"/>
        <v>-0.24143795946006696</v>
      </c>
      <c r="AK7" s="62">
        <f t="shared" si="0"/>
        <v>-0.20468081818042627</v>
      </c>
      <c r="AL7" s="62">
        <f t="shared" si="0"/>
        <v>-0.23115865100039945</v>
      </c>
      <c r="AM7" s="63">
        <f>AVERAGE(AG7:AL7)</f>
        <v>-0.22636850938420103</v>
      </c>
      <c r="AN7" s="63">
        <f>MIN(AG7:AL7)</f>
        <v>-0.24143795946006696</v>
      </c>
      <c r="AO7" s="64">
        <f>MAX(AG7:AL7)</f>
        <v>-0.20468081818042627</v>
      </c>
      <c r="AP7" s="63">
        <f>AM7-AN7</f>
        <v>1.5069450075865937E-2</v>
      </c>
      <c r="AQ7" s="63">
        <f>AO7-AM7</f>
        <v>2.1687691203774756E-2</v>
      </c>
      <c r="AR7" s="65">
        <v>0.37062600000000001</v>
      </c>
      <c r="AS7" s="65">
        <v>0.314583</v>
      </c>
      <c r="AT7" s="65">
        <v>0.327845</v>
      </c>
      <c r="AU7" s="65">
        <v>0.359935</v>
      </c>
      <c r="AV7" s="65">
        <v>0.32563999999999999</v>
      </c>
      <c r="AW7" s="65">
        <v>0.33674599999999999</v>
      </c>
      <c r="AX7" s="66">
        <f>AVERAGE(AR7:AW7)</f>
        <v>0.33922916666666669</v>
      </c>
      <c r="AY7" s="66">
        <f>STDEV(AR7:AW7)</f>
        <v>2.1644200270896287E-2</v>
      </c>
      <c r="AZ7" s="66">
        <f>MIN(AR7:AW7)</f>
        <v>0.314583</v>
      </c>
      <c r="BA7" s="66">
        <f>MAX(AR7:AW7)</f>
        <v>0.37062600000000001</v>
      </c>
      <c r="BB7" s="65">
        <v>0.32902100000000001</v>
      </c>
      <c r="BC7" s="65">
        <v>0.313197</v>
      </c>
      <c r="BD7" s="65">
        <v>0.32196000000000002</v>
      </c>
      <c r="BE7" s="65">
        <v>0.30566900000000002</v>
      </c>
      <c r="BF7" s="65">
        <v>0.303228</v>
      </c>
      <c r="BG7" s="65">
        <v>0.31659100000000001</v>
      </c>
      <c r="BH7" s="66">
        <f>AVERAGE(BB7:BG7)</f>
        <v>0.31494433333333333</v>
      </c>
      <c r="BI7" s="66">
        <f>STDEV(BB7:BG7)</f>
        <v>9.7615683507655017E-3</v>
      </c>
      <c r="BJ7" s="66">
        <f>MIN(BB7:BG7)</f>
        <v>0.303228</v>
      </c>
      <c r="BK7" s="66">
        <f>MAX(BB7:BG7)</f>
        <v>0.32902100000000001</v>
      </c>
    </row>
    <row r="8" spans="1:63" x14ac:dyDescent="0.25">
      <c r="A8" s="25" t="s">
        <v>4</v>
      </c>
      <c r="B8" s="67"/>
      <c r="C8" s="68"/>
      <c r="D8" s="69"/>
      <c r="E8" s="69"/>
      <c r="F8" s="69"/>
      <c r="G8" s="69"/>
      <c r="H8" s="69"/>
      <c r="I8" s="70"/>
      <c r="J8" s="70"/>
      <c r="K8" s="70"/>
      <c r="L8" s="70"/>
      <c r="M8" s="71"/>
      <c r="N8" s="71"/>
      <c r="O8" s="71"/>
      <c r="P8" s="71"/>
      <c r="Q8" s="71"/>
      <c r="R8" s="71"/>
      <c r="S8" s="72"/>
      <c r="T8" s="70"/>
      <c r="U8" s="72"/>
      <c r="V8" s="72"/>
      <c r="W8" s="71"/>
      <c r="X8" s="71"/>
      <c r="Y8" s="71"/>
      <c r="Z8" s="71"/>
      <c r="AA8" s="71"/>
      <c r="AB8" s="71"/>
      <c r="AC8" s="72"/>
      <c r="AD8" s="70"/>
      <c r="AE8" s="72"/>
      <c r="AF8" s="72"/>
      <c r="AG8" s="40"/>
      <c r="AH8" s="40"/>
      <c r="AI8" s="40"/>
      <c r="AJ8" s="40"/>
      <c r="AK8" s="40"/>
      <c r="AL8" s="40"/>
      <c r="AM8" s="73"/>
      <c r="AN8" s="73"/>
      <c r="AO8" s="39"/>
      <c r="AP8" s="73"/>
      <c r="AQ8" s="73"/>
      <c r="AR8" s="74"/>
      <c r="AS8" s="74"/>
      <c r="AT8" s="74"/>
      <c r="AU8" s="74"/>
      <c r="AV8" s="74"/>
      <c r="AW8" s="74"/>
      <c r="AX8" s="75"/>
      <c r="AY8" s="75"/>
      <c r="AZ8" s="75"/>
      <c r="BA8" s="75"/>
      <c r="BB8" s="74"/>
      <c r="BC8" s="74"/>
      <c r="BD8" s="74"/>
      <c r="BE8" s="74"/>
      <c r="BF8" s="74"/>
      <c r="BG8" s="74"/>
      <c r="BH8" s="75"/>
      <c r="BI8" s="75"/>
      <c r="BJ8" s="75"/>
      <c r="BK8" s="75"/>
    </row>
    <row r="9" spans="1:63" x14ac:dyDescent="0.25">
      <c r="A9" s="76">
        <v>20</v>
      </c>
      <c r="B9" s="77">
        <v>0.32</v>
      </c>
      <c r="C9" s="78">
        <v>0.30503736265444154</v>
      </c>
      <c r="D9" s="79">
        <v>0.30619179819210868</v>
      </c>
      <c r="E9" s="79">
        <v>0.30733488452458657</v>
      </c>
      <c r="F9" s="79">
        <v>0.30480319897087971</v>
      </c>
      <c r="G9" s="79">
        <v>0.30577712031344534</v>
      </c>
      <c r="H9" s="79">
        <v>0.30411192221854028</v>
      </c>
      <c r="I9" s="80">
        <f>AVERAGE(C9:H9)</f>
        <v>0.30554271447900033</v>
      </c>
      <c r="J9" s="80">
        <f>STDEV(C9:H9)</f>
        <v>1.1434648556094033E-3</v>
      </c>
      <c r="K9" s="80">
        <f>MIN(C9:H9)</f>
        <v>0.30411192221854028</v>
      </c>
      <c r="L9" s="80">
        <f>MAX(C9:H9)</f>
        <v>0.30733488452458657</v>
      </c>
      <c r="M9" s="81">
        <v>521.76732591754717</v>
      </c>
      <c r="N9" s="81">
        <v>493.26918009123284</v>
      </c>
      <c r="O9" s="81">
        <v>500.75393585063676</v>
      </c>
      <c r="P9" s="81">
        <v>508.832880753175</v>
      </c>
      <c r="Q9" s="81">
        <v>503.14910980384246</v>
      </c>
      <c r="R9" s="81">
        <v>500.97436896667779</v>
      </c>
      <c r="S9" s="82">
        <f>AVERAGE(M9:R9)</f>
        <v>504.79113356385204</v>
      </c>
      <c r="T9" s="80">
        <f>STDEV(M9:R9)</f>
        <v>9.7040727366557604</v>
      </c>
      <c r="U9" s="82">
        <f>MIN(M9:R9)</f>
        <v>493.26918009123284</v>
      </c>
      <c r="V9" s="82">
        <f>MAX(M9:R9)</f>
        <v>521.76732591754717</v>
      </c>
      <c r="W9" s="81">
        <v>351.68538497682778</v>
      </c>
      <c r="X9" s="81">
        <v>345.04656077633172</v>
      </c>
      <c r="Y9" s="81">
        <v>380.81833187984398</v>
      </c>
      <c r="Z9" s="81">
        <v>330.31618309906423</v>
      </c>
      <c r="AA9" s="81">
        <v>367.19698977863465</v>
      </c>
      <c r="AB9" s="81">
        <v>364.18270633419269</v>
      </c>
      <c r="AC9" s="82">
        <f>AVERAGE(W9:AB9)</f>
        <v>356.54102614081586</v>
      </c>
      <c r="AD9" s="80">
        <f>STDEV(W9:AB9)</f>
        <v>17.915215817108436</v>
      </c>
      <c r="AE9" s="82">
        <f>MIN(W9:AB9)</f>
        <v>330.31618309906423</v>
      </c>
      <c r="AF9" s="82">
        <f>MAX(W9:AB9)</f>
        <v>380.81833187984398</v>
      </c>
      <c r="AG9" s="83">
        <f t="shared" ref="AG9:AL9" si="1">(W9/M9)-1</f>
        <v>-0.32597277079706743</v>
      </c>
      <c r="AH9" s="83">
        <f t="shared" si="1"/>
        <v>-0.30049033123757407</v>
      </c>
      <c r="AI9" s="83">
        <f t="shared" si="1"/>
        <v>-0.23951005750370535</v>
      </c>
      <c r="AJ9" s="83">
        <f t="shared" si="1"/>
        <v>-0.35083561697088084</v>
      </c>
      <c r="AK9" s="83">
        <f t="shared" si="1"/>
        <v>-0.27020244570880803</v>
      </c>
      <c r="AL9" s="83">
        <f t="shared" si="1"/>
        <v>-0.2730512199948173</v>
      </c>
      <c r="AM9" s="84">
        <f>AVERAGE(AG9:AL9)</f>
        <v>-0.29334374036880884</v>
      </c>
      <c r="AN9" s="84">
        <f>MIN(AG9:AL9)</f>
        <v>-0.35083561697088084</v>
      </c>
      <c r="AO9" s="85">
        <f>MAX(AG9:AL9)</f>
        <v>-0.23951005750370535</v>
      </c>
      <c r="AP9" s="84">
        <f>AM9-AN9</f>
        <v>5.7491876602072001E-2</v>
      </c>
      <c r="AQ9" s="84">
        <f>AO9-AM9</f>
        <v>5.3833682865103483E-2</v>
      </c>
      <c r="AR9" s="86">
        <v>0.33362399999999998</v>
      </c>
      <c r="AS9" s="86">
        <v>0.34271699999999999</v>
      </c>
      <c r="AT9" s="86">
        <v>0.29215000000000002</v>
      </c>
      <c r="AU9" s="86">
        <v>0.345642</v>
      </c>
      <c r="AV9" s="86">
        <v>0.34114</v>
      </c>
      <c r="AW9" s="86">
        <v>0.339036</v>
      </c>
      <c r="AX9" s="87">
        <f>AVERAGE(AR9:AW9)</f>
        <v>0.3323848333333333</v>
      </c>
      <c r="AY9" s="87">
        <f>STDEV(AR9:AW9)</f>
        <v>2.0118521043224483E-2</v>
      </c>
      <c r="AZ9" s="87">
        <f>MIN(AR9:AW9)</f>
        <v>0.29215000000000002</v>
      </c>
      <c r="BA9" s="87">
        <f>MAX(AR9:AW9)</f>
        <v>0.345642</v>
      </c>
      <c r="BB9" s="86">
        <v>0.27529599999999999</v>
      </c>
      <c r="BC9" s="86">
        <v>0.25831599999999999</v>
      </c>
      <c r="BD9" s="86">
        <v>0.32727899999999999</v>
      </c>
      <c r="BE9" s="86">
        <v>0.187389</v>
      </c>
      <c r="BF9" s="86">
        <v>0.30992999999999998</v>
      </c>
      <c r="BG9" s="86">
        <v>0.29480499999999998</v>
      </c>
      <c r="BH9" s="87">
        <f>AVERAGE(BB9:BG9)</f>
        <v>0.27550249999999998</v>
      </c>
      <c r="BI9" s="87">
        <f>STDEV(BB9:BG9)</f>
        <v>4.9594460419486397E-2</v>
      </c>
      <c r="BJ9" s="87">
        <f>MIN(BB9:BG9)</f>
        <v>0.187389</v>
      </c>
      <c r="BK9" s="87">
        <f>MAX(BB9:BG9)</f>
        <v>0.32727899999999999</v>
      </c>
    </row>
    <row r="10" spans="1:63" x14ac:dyDescent="0.25">
      <c r="A10" s="25" t="s">
        <v>1</v>
      </c>
      <c r="B10" s="67"/>
      <c r="C10" s="68"/>
      <c r="D10" s="69"/>
      <c r="E10" s="69"/>
      <c r="F10" s="69"/>
      <c r="G10" s="69"/>
      <c r="H10" s="69"/>
      <c r="I10" s="70"/>
      <c r="J10" s="70"/>
      <c r="K10" s="70"/>
      <c r="L10" s="70"/>
      <c r="M10" s="71"/>
      <c r="N10" s="71"/>
      <c r="O10" s="71"/>
      <c r="P10" s="71"/>
      <c r="Q10" s="71"/>
      <c r="R10" s="71"/>
      <c r="S10" s="72"/>
      <c r="T10" s="70"/>
      <c r="U10" s="72"/>
      <c r="V10" s="72"/>
      <c r="W10" s="71"/>
      <c r="X10" s="71"/>
      <c r="Y10" s="71"/>
      <c r="Z10" s="71"/>
      <c r="AA10" s="71"/>
      <c r="AB10" s="71"/>
      <c r="AC10" s="72"/>
      <c r="AD10" s="70"/>
      <c r="AE10" s="72"/>
      <c r="AF10" s="72"/>
      <c r="AG10" s="40"/>
      <c r="AH10" s="40"/>
      <c r="AI10" s="40"/>
      <c r="AJ10" s="40"/>
      <c r="AK10" s="40"/>
      <c r="AL10" s="40"/>
      <c r="AM10" s="73"/>
      <c r="AN10" s="73"/>
      <c r="AO10" s="39"/>
      <c r="AP10" s="73"/>
      <c r="AQ10" s="73"/>
      <c r="AR10" s="74"/>
      <c r="AS10" s="74"/>
      <c r="AT10" s="74"/>
      <c r="AU10" s="74"/>
      <c r="AV10" s="74"/>
      <c r="AW10" s="74"/>
      <c r="AX10" s="75"/>
      <c r="AY10" s="75"/>
      <c r="AZ10" s="75"/>
      <c r="BA10" s="75"/>
      <c r="BB10" s="74"/>
      <c r="BC10" s="74"/>
      <c r="BD10" s="74"/>
      <c r="BE10" s="74"/>
      <c r="BF10" s="74"/>
      <c r="BG10" s="74"/>
      <c r="BH10" s="75"/>
      <c r="BI10" s="75"/>
      <c r="BJ10" s="75"/>
      <c r="BK10" s="75"/>
    </row>
    <row r="11" spans="1:63" x14ac:dyDescent="0.25">
      <c r="A11" s="88">
        <v>8</v>
      </c>
      <c r="B11" s="89">
        <v>0.128</v>
      </c>
      <c r="C11" s="90">
        <v>0.12486046434942497</v>
      </c>
      <c r="D11" s="91">
        <v>0.12432773141213993</v>
      </c>
      <c r="E11" s="91">
        <v>0.12328113259863276</v>
      </c>
      <c r="F11" s="91">
        <v>0.12512974187699327</v>
      </c>
      <c r="G11" s="91">
        <v>0.12561770771945571</v>
      </c>
      <c r="H11" s="91">
        <v>0.12213233906174881</v>
      </c>
      <c r="I11" s="92">
        <f>AVERAGE(C11:H11)</f>
        <v>0.12422485283639924</v>
      </c>
      <c r="J11" s="92">
        <f>STDEV(C11:H11)</f>
        <v>1.2994365457497774E-3</v>
      </c>
      <c r="K11" s="92">
        <f>MIN(C11:H11)</f>
        <v>0.12213233906174881</v>
      </c>
      <c r="L11" s="92">
        <f>MAX(C11:H11)</f>
        <v>0.12561770771945571</v>
      </c>
      <c r="M11" s="93">
        <v>49.420501174839202</v>
      </c>
      <c r="N11" s="93">
        <v>49.512396761069603</v>
      </c>
      <c r="O11" s="93">
        <v>51.384240914845428</v>
      </c>
      <c r="P11" s="93">
        <v>50.468432226332098</v>
      </c>
      <c r="Q11" s="93">
        <v>51.072106631344944</v>
      </c>
      <c r="R11" s="93">
        <v>50.970629963806722</v>
      </c>
      <c r="S11" s="94">
        <f>AVERAGE(M11:R11)</f>
        <v>50.471384612039664</v>
      </c>
      <c r="T11" s="92">
        <f t="shared" ref="T11:T15" si="2">STDEV(M11:R11)</f>
        <v>0.83275949814856332</v>
      </c>
      <c r="U11" s="94">
        <f>MIN(M11:R11)</f>
        <v>49.420501174839202</v>
      </c>
      <c r="V11" s="94">
        <f>MAX(M11:R11)</f>
        <v>51.384240914845428</v>
      </c>
      <c r="W11" s="93">
        <v>51.083727892367584</v>
      </c>
      <c r="X11" s="93">
        <v>52.525763887345327</v>
      </c>
      <c r="Y11" s="93">
        <v>54.795885087619745</v>
      </c>
      <c r="Z11" s="93">
        <v>45.52107357187753</v>
      </c>
      <c r="AA11" s="93">
        <v>57.401055948408661</v>
      </c>
      <c r="AB11" s="93">
        <v>54.126903227173166</v>
      </c>
      <c r="AC11" s="94">
        <f>AVERAGE(W11:AB11)</f>
        <v>52.575734935798664</v>
      </c>
      <c r="AD11" s="92">
        <f t="shared" ref="AD11:AD15" si="3">STDEV(W11:AB11)</f>
        <v>4.0648675678911239</v>
      </c>
      <c r="AE11" s="94">
        <f>MIN(W11:AB11)</f>
        <v>45.52107357187753</v>
      </c>
      <c r="AF11" s="94">
        <f>MAX(W11:AB11)</f>
        <v>57.401055948408661</v>
      </c>
      <c r="AG11" s="95">
        <f t="shared" ref="AG11:AL15" si="4">(W11/M11)-1</f>
        <v>3.3654590260917105E-2</v>
      </c>
      <c r="AH11" s="95">
        <f t="shared" si="4"/>
        <v>6.0860861590224191E-2</v>
      </c>
      <c r="AI11" s="95">
        <f t="shared" si="4"/>
        <v>6.6394756680907996E-2</v>
      </c>
      <c r="AJ11" s="95">
        <f t="shared" si="4"/>
        <v>-9.8028776330271405E-2</v>
      </c>
      <c r="AK11" s="95">
        <f t="shared" si="4"/>
        <v>0.12392183785854249</v>
      </c>
      <c r="AL11" s="95">
        <f t="shared" si="4"/>
        <v>6.1923371667323979E-2</v>
      </c>
      <c r="AM11" s="96">
        <f>AVERAGE(AG11:AL11)</f>
        <v>4.1454440287940729E-2</v>
      </c>
      <c r="AN11" s="96">
        <f>MIN(AG11:AL11)</f>
        <v>-9.8028776330271405E-2</v>
      </c>
      <c r="AO11" s="97">
        <f>MAX(AG11:AL11)</f>
        <v>0.12392183785854249</v>
      </c>
      <c r="AP11" s="96">
        <f>AM11-AN11</f>
        <v>0.13948321661821214</v>
      </c>
      <c r="AQ11" s="96">
        <f>AO11-AM11</f>
        <v>8.2467397570601758E-2</v>
      </c>
      <c r="AR11" s="98">
        <v>0.30309700000000001</v>
      </c>
      <c r="AS11" s="98">
        <v>0.30515599999999998</v>
      </c>
      <c r="AT11" s="98">
        <v>0.30681399999999998</v>
      </c>
      <c r="AU11" s="98">
        <v>0.30421100000000001</v>
      </c>
      <c r="AV11" s="98">
        <v>0.31112499999999998</v>
      </c>
      <c r="AW11" s="98">
        <v>0.31040899999999999</v>
      </c>
      <c r="AX11" s="99">
        <f>AVERAGE(AR11:AW11)</f>
        <v>0.30680199999999996</v>
      </c>
      <c r="AY11" s="99">
        <f t="shared" ref="AY11:AY15" si="5">STDEV(AR11:AW11)</f>
        <v>3.3120550720058916E-3</v>
      </c>
      <c r="AZ11" s="99">
        <f>MIN(AR11:AW11)</f>
        <v>0.30309700000000001</v>
      </c>
      <c r="BA11" s="99">
        <f>MAX(AR11:AW11)</f>
        <v>0.31112499999999998</v>
      </c>
      <c r="BB11" s="98">
        <v>0.361481</v>
      </c>
      <c r="BC11" s="98">
        <v>0.35446899999999998</v>
      </c>
      <c r="BD11" s="98">
        <v>0.278221</v>
      </c>
      <c r="BE11" s="98">
        <v>0.33819300000000002</v>
      </c>
      <c r="BF11" s="98">
        <v>0.33514699999999997</v>
      </c>
      <c r="BG11" s="98">
        <v>0.356209</v>
      </c>
      <c r="BH11" s="99">
        <f>AVERAGE(BB11:BG11)</f>
        <v>0.33728666666666668</v>
      </c>
      <c r="BI11" s="99">
        <f t="shared" ref="BI11:BI15" si="6">STDEV(BB11:BG11)</f>
        <v>3.0766233553470055E-2</v>
      </c>
      <c r="BJ11" s="99">
        <f>MIN(BB11:BG11)</f>
        <v>0.278221</v>
      </c>
      <c r="BK11" s="99">
        <f>MAX(BB11:BG11)</f>
        <v>0.361481</v>
      </c>
    </row>
    <row r="12" spans="1:63" x14ac:dyDescent="0.25">
      <c r="A12" s="88">
        <v>12</v>
      </c>
      <c r="B12" s="89">
        <v>0.192</v>
      </c>
      <c r="C12" s="90">
        <v>0.18069154791261691</v>
      </c>
      <c r="D12" s="91">
        <v>0.18174373216153619</v>
      </c>
      <c r="E12" s="91">
        <v>0.19147881063301145</v>
      </c>
      <c r="F12" s="91">
        <v>0.18199521419939424</v>
      </c>
      <c r="G12" s="91">
        <v>0.18162173572034734</v>
      </c>
      <c r="H12" s="91">
        <v>0.18144349920408748</v>
      </c>
      <c r="I12" s="92">
        <f>AVERAGE(C12:H12)</f>
        <v>0.18316242330516561</v>
      </c>
      <c r="J12" s="92">
        <f>STDEV(C12:H12)</f>
        <v>4.0980727994789478E-3</v>
      </c>
      <c r="K12" s="92">
        <f>MIN(C12:H12)</f>
        <v>0.18069154791261691</v>
      </c>
      <c r="L12" s="92">
        <f>MAX(C12:H12)</f>
        <v>0.19147881063301145</v>
      </c>
      <c r="M12" s="93">
        <v>103.97774743884763</v>
      </c>
      <c r="N12" s="93">
        <v>104.95973888640387</v>
      </c>
      <c r="O12" s="93">
        <v>104.56433341820743</v>
      </c>
      <c r="P12" s="93">
        <v>105.17471189009012</v>
      </c>
      <c r="Q12" s="93">
        <v>103.3162717364678</v>
      </c>
      <c r="R12" s="93">
        <v>104.15021184593924</v>
      </c>
      <c r="S12" s="94">
        <f>AVERAGE(M12:R12)</f>
        <v>104.35716920265935</v>
      </c>
      <c r="T12" s="92">
        <f t="shared" si="2"/>
        <v>0.68478362118580449</v>
      </c>
      <c r="U12" s="94">
        <f>MIN(M12:R12)</f>
        <v>103.3162717364678</v>
      </c>
      <c r="V12" s="94">
        <f>MAX(M12:R12)</f>
        <v>105.17471189009012</v>
      </c>
      <c r="W12" s="93">
        <v>103.95351287507738</v>
      </c>
      <c r="X12" s="93">
        <v>101.37459789717212</v>
      </c>
      <c r="Y12" s="93">
        <v>105.74440947086869</v>
      </c>
      <c r="Z12" s="93">
        <v>98.347434346199776</v>
      </c>
      <c r="AA12" s="93">
        <v>102.84420926614445</v>
      </c>
      <c r="AB12" s="93">
        <v>102.76405717904571</v>
      </c>
      <c r="AC12" s="94">
        <f>AVERAGE(W12:AB12)</f>
        <v>102.50470350575135</v>
      </c>
      <c r="AD12" s="92">
        <f t="shared" si="3"/>
        <v>2.503489459524685</v>
      </c>
      <c r="AE12" s="94">
        <f>MIN(W12:AB12)</f>
        <v>98.347434346199776</v>
      </c>
      <c r="AF12" s="94">
        <f>MAX(W12:AB12)</f>
        <v>105.74440947086869</v>
      </c>
      <c r="AG12" s="95">
        <f t="shared" si="4"/>
        <v>-2.3307452187792954E-4</v>
      </c>
      <c r="AH12" s="95">
        <f t="shared" si="4"/>
        <v>-3.4157297143354026E-2</v>
      </c>
      <c r="AI12" s="95">
        <f t="shared" si="4"/>
        <v>1.1285646014129069E-2</v>
      </c>
      <c r="AJ12" s="95">
        <f t="shared" si="4"/>
        <v>-6.4913679545183789E-2</v>
      </c>
      <c r="AK12" s="95">
        <f t="shared" si="4"/>
        <v>-4.5691009014287021E-3</v>
      </c>
      <c r="AL12" s="95">
        <f t="shared" si="4"/>
        <v>-1.3309187204956996E-2</v>
      </c>
      <c r="AM12" s="96">
        <f>AVERAGE(AG12:AL12)</f>
        <v>-1.7649448883778729E-2</v>
      </c>
      <c r="AN12" s="96">
        <f>MIN(AG12:AL12)</f>
        <v>-6.4913679545183789E-2</v>
      </c>
      <c r="AO12" s="97">
        <f>MAX(AG12:AL12)</f>
        <v>1.1285646014129069E-2</v>
      </c>
      <c r="AP12" s="96">
        <f>AM12-AN12</f>
        <v>4.726423066140506E-2</v>
      </c>
      <c r="AQ12" s="96">
        <f>AO12-AM12</f>
        <v>2.8935094897907798E-2</v>
      </c>
      <c r="AR12" s="98">
        <v>0.33643600000000001</v>
      </c>
      <c r="AS12" s="98">
        <v>0.34850900000000001</v>
      </c>
      <c r="AT12" s="98">
        <v>0.34353899999999998</v>
      </c>
      <c r="AU12" s="98">
        <v>0.33976899999999999</v>
      </c>
      <c r="AV12" s="98">
        <v>0.336289</v>
      </c>
      <c r="AW12" s="98">
        <v>0.34268999999999999</v>
      </c>
      <c r="AX12" s="99">
        <f>AVERAGE(AR12:AW12)</f>
        <v>0.34120533333333336</v>
      </c>
      <c r="AY12" s="99">
        <f t="shared" si="5"/>
        <v>4.6898552074308925E-3</v>
      </c>
      <c r="AZ12" s="99">
        <f>MIN(AR12:AW12)</f>
        <v>0.336289</v>
      </c>
      <c r="BA12" s="99">
        <f>MAX(AR12:AW12)</f>
        <v>0.34850900000000001</v>
      </c>
      <c r="BB12" s="98">
        <v>0.32592199999999999</v>
      </c>
      <c r="BC12" s="98">
        <v>0.30355399999999999</v>
      </c>
      <c r="BD12" s="98">
        <v>0.31630200000000003</v>
      </c>
      <c r="BE12" s="98">
        <v>0.292213</v>
      </c>
      <c r="BF12" s="98">
        <v>0.31158000000000002</v>
      </c>
      <c r="BG12" s="98">
        <v>0.32044899999999998</v>
      </c>
      <c r="BH12" s="99">
        <f>AVERAGE(BB12:BG12)</f>
        <v>0.31167</v>
      </c>
      <c r="BI12" s="99">
        <f t="shared" si="6"/>
        <v>1.2215548894748855E-2</v>
      </c>
      <c r="BJ12" s="99">
        <f>MIN(BB12:BG12)</f>
        <v>0.292213</v>
      </c>
      <c r="BK12" s="99">
        <f>MAX(BB12:BG12)</f>
        <v>0.32592199999999999</v>
      </c>
    </row>
    <row r="13" spans="1:63" x14ac:dyDescent="0.25">
      <c r="A13" s="88">
        <v>15</v>
      </c>
      <c r="B13" s="89">
        <v>0.24</v>
      </c>
      <c r="C13" s="90">
        <v>0.2400238889583865</v>
      </c>
      <c r="D13" s="91">
        <v>0.23980427565493351</v>
      </c>
      <c r="E13" s="91">
        <v>0.23989485127492222</v>
      </c>
      <c r="F13" s="91">
        <v>0.2398531752115261</v>
      </c>
      <c r="G13" s="91">
        <v>0.239687001766754</v>
      </c>
      <c r="H13" s="91">
        <v>0.23932987031589792</v>
      </c>
      <c r="I13" s="92">
        <f>AVERAGE(C13:H13)</f>
        <v>0.23976551053040338</v>
      </c>
      <c r="J13" s="92">
        <f t="shared" ref="J13:J15" si="7">STDEV(C13:H13)</f>
        <v>2.4025914921185326E-4</v>
      </c>
      <c r="K13" s="92">
        <f>MIN(C13:H13)</f>
        <v>0.23932987031589792</v>
      </c>
      <c r="L13" s="92">
        <f>MAX(C13:H13)</f>
        <v>0.2400238889583865</v>
      </c>
      <c r="M13" s="93">
        <v>161.64057277072502</v>
      </c>
      <c r="N13" s="93">
        <v>153.95087937625485</v>
      </c>
      <c r="O13" s="93">
        <v>158.22146577491515</v>
      </c>
      <c r="P13" s="93">
        <v>155.18053726283173</v>
      </c>
      <c r="Q13" s="93">
        <v>159.05436408275131</v>
      </c>
      <c r="R13" s="93">
        <v>156.03310814737185</v>
      </c>
      <c r="S13" s="94">
        <f>AVERAGE(M13:R13)</f>
        <v>157.34682123580831</v>
      </c>
      <c r="T13" s="92">
        <f t="shared" si="2"/>
        <v>2.8308322921468534</v>
      </c>
      <c r="U13" s="94">
        <f>MIN(M13:R13)</f>
        <v>153.95087937625485</v>
      </c>
      <c r="V13" s="94">
        <f>MAX(M13:R13)</f>
        <v>161.64057277072502</v>
      </c>
      <c r="W13" s="93">
        <v>154.03408893229175</v>
      </c>
      <c r="X13" s="93">
        <v>155.1401084677577</v>
      </c>
      <c r="Y13" s="93">
        <v>152.50704407544754</v>
      </c>
      <c r="Z13" s="93">
        <v>150.79971362153694</v>
      </c>
      <c r="AA13" s="93">
        <v>158.19568061865263</v>
      </c>
      <c r="AB13" s="93">
        <v>158.54458079229516</v>
      </c>
      <c r="AC13" s="94">
        <f>AVERAGE(W13:AB13)</f>
        <v>154.87020275133031</v>
      </c>
      <c r="AD13" s="92">
        <f t="shared" si="3"/>
        <v>3.0817265657838231</v>
      </c>
      <c r="AE13" s="94">
        <f>MIN(W13:AB13)</f>
        <v>150.79971362153694</v>
      </c>
      <c r="AF13" s="94">
        <f>MAX(W13:AB13)</f>
        <v>158.54458079229516</v>
      </c>
      <c r="AG13" s="95">
        <f t="shared" si="4"/>
        <v>-4.7058010919217019E-2</v>
      </c>
      <c r="AH13" s="95">
        <f t="shared" si="4"/>
        <v>7.7247307473728988E-3</v>
      </c>
      <c r="AI13" s="95">
        <f t="shared" si="4"/>
        <v>-3.6116601950818117E-2</v>
      </c>
      <c r="AJ13" s="95">
        <f t="shared" si="4"/>
        <v>-2.8230496675462069E-2</v>
      </c>
      <c r="AK13" s="95">
        <f t="shared" si="4"/>
        <v>-5.3986790557467579E-3</v>
      </c>
      <c r="AL13" s="95">
        <f t="shared" si="4"/>
        <v>1.609576758896103E-2</v>
      </c>
      <c r="AM13" s="96">
        <f>AVERAGE(AG13:AL13)</f>
        <v>-1.5497215044151672E-2</v>
      </c>
      <c r="AN13" s="96">
        <f>MIN(AG13:AL13)</f>
        <v>-4.7058010919217019E-2</v>
      </c>
      <c r="AO13" s="97">
        <f>MAX(AG13:AL13)</f>
        <v>1.609576758896103E-2</v>
      </c>
      <c r="AP13" s="96">
        <f>AM13-AN13</f>
        <v>3.1560795875065349E-2</v>
      </c>
      <c r="AQ13" s="96">
        <f>AO13-AM13</f>
        <v>3.15929826331127E-2</v>
      </c>
      <c r="AR13" s="98">
        <v>0.32759899999999997</v>
      </c>
      <c r="AS13" s="98">
        <v>0.32335199999999997</v>
      </c>
      <c r="AT13" s="98">
        <v>0.31460700000000003</v>
      </c>
      <c r="AU13" s="98">
        <v>0.31659300000000001</v>
      </c>
      <c r="AV13" s="98">
        <v>0.32073299999999999</v>
      </c>
      <c r="AW13" s="98">
        <v>0.322218</v>
      </c>
      <c r="AX13" s="99">
        <f>AVERAGE(AR13:AW13)</f>
        <v>0.32085033333333329</v>
      </c>
      <c r="AY13" s="99">
        <f t="shared" si="5"/>
        <v>4.7072543023153621E-3</v>
      </c>
      <c r="AZ13" s="99">
        <f>MIN(AR13:AW13)</f>
        <v>0.31460700000000003</v>
      </c>
      <c r="BA13" s="99">
        <f>MAX(AR13:AW13)</f>
        <v>0.32759899999999997</v>
      </c>
      <c r="BB13" s="98">
        <v>0.303207</v>
      </c>
      <c r="BC13" s="98">
        <v>0.3054</v>
      </c>
      <c r="BD13" s="98">
        <v>0.29311900000000002</v>
      </c>
      <c r="BE13" s="98">
        <v>0.303699</v>
      </c>
      <c r="BF13" s="98">
        <v>0.30759199999999998</v>
      </c>
      <c r="BG13" s="98">
        <v>0.31173000000000001</v>
      </c>
      <c r="BH13" s="99">
        <f>AVERAGE(BB13:BG13)</f>
        <v>0.30412450000000002</v>
      </c>
      <c r="BI13" s="99">
        <f t="shared" si="6"/>
        <v>6.2231499017780306E-3</v>
      </c>
      <c r="BJ13" s="99">
        <f>MIN(BB13:BG13)</f>
        <v>0.29311900000000002</v>
      </c>
      <c r="BK13" s="99">
        <f>MAX(BB13:BG13)</f>
        <v>0.31173000000000001</v>
      </c>
    </row>
    <row r="14" spans="1:63" x14ac:dyDescent="0.25">
      <c r="A14" s="88">
        <v>20</v>
      </c>
      <c r="B14" s="89">
        <v>0.32</v>
      </c>
      <c r="C14" s="90">
        <v>0.31139466245929343</v>
      </c>
      <c r="D14" s="91">
        <v>0.31025895340009119</v>
      </c>
      <c r="E14" s="91">
        <v>0.31125129120559514</v>
      </c>
      <c r="F14" s="91">
        <v>0.31168401940175322</v>
      </c>
      <c r="G14" s="91">
        <v>0.31072921781229756</v>
      </c>
      <c r="H14" s="91">
        <v>0.31047514995318276</v>
      </c>
      <c r="I14" s="92">
        <f>AVERAGE(C14:H14)</f>
        <v>0.31096554903870222</v>
      </c>
      <c r="J14" s="92">
        <f t="shared" si="7"/>
        <v>5.6171303784248526E-4</v>
      </c>
      <c r="K14" s="92">
        <f>MIN(C14:H14)</f>
        <v>0.31025895340009119</v>
      </c>
      <c r="L14" s="92">
        <f>MAX(C14:H14)</f>
        <v>0.31168401940175322</v>
      </c>
      <c r="M14" s="93">
        <v>245.51366300416532</v>
      </c>
      <c r="N14" s="93">
        <v>242.63281834971184</v>
      </c>
      <c r="O14" s="93">
        <v>243.85177024983307</v>
      </c>
      <c r="P14" s="93">
        <v>243.73341967493502</v>
      </c>
      <c r="Q14" s="93">
        <v>244.29577721680556</v>
      </c>
      <c r="R14" s="93">
        <v>244.08195683439899</v>
      </c>
      <c r="S14" s="94">
        <f>AVERAGE(M14:R14)</f>
        <v>244.01823422164168</v>
      </c>
      <c r="T14" s="92">
        <f t="shared" si="2"/>
        <v>0.93226655493613408</v>
      </c>
      <c r="U14" s="94">
        <f>MIN(M14:R14)</f>
        <v>242.63281834971184</v>
      </c>
      <c r="V14" s="94">
        <f>MAX(M14:R14)</f>
        <v>245.51366300416532</v>
      </c>
      <c r="W14" s="93">
        <v>246.92880088157676</v>
      </c>
      <c r="X14" s="93">
        <v>242.00455545091179</v>
      </c>
      <c r="Y14" s="93">
        <v>248.70377646795839</v>
      </c>
      <c r="Z14" s="93">
        <v>239.68247376273186</v>
      </c>
      <c r="AA14" s="93">
        <v>253.44809069912671</v>
      </c>
      <c r="AB14" s="93">
        <v>264.96535181092668</v>
      </c>
      <c r="AC14" s="94">
        <f>AVERAGE(W14:AB14)</f>
        <v>249.28884151220538</v>
      </c>
      <c r="AD14" s="92">
        <f t="shared" si="3"/>
        <v>9.1028297423374802</v>
      </c>
      <c r="AE14" s="94">
        <f>MIN(W14:AB14)</f>
        <v>239.68247376273186</v>
      </c>
      <c r="AF14" s="94">
        <f>MAX(W14:AB14)</f>
        <v>264.96535181092668</v>
      </c>
      <c r="AG14" s="95">
        <f t="shared" si="4"/>
        <v>5.7639882851954205E-3</v>
      </c>
      <c r="AH14" s="95">
        <f t="shared" si="4"/>
        <v>-2.5893566380394972E-3</v>
      </c>
      <c r="AI14" s="95">
        <f t="shared" si="4"/>
        <v>1.989735901098566E-2</v>
      </c>
      <c r="AJ14" s="95">
        <f t="shared" si="4"/>
        <v>-1.662039583084618E-2</v>
      </c>
      <c r="AK14" s="95">
        <f t="shared" si="4"/>
        <v>3.7464067478328644E-2</v>
      </c>
      <c r="AL14" s="95">
        <f t="shared" si="4"/>
        <v>8.5558946049815177E-2</v>
      </c>
      <c r="AM14" s="96">
        <f>AVERAGE(AG14:AL14)</f>
        <v>2.1579101392573203E-2</v>
      </c>
      <c r="AN14" s="96">
        <f>MIN(AG14:AL14)</f>
        <v>-1.662039583084618E-2</v>
      </c>
      <c r="AO14" s="97">
        <f>MAX(AG14:AL14)</f>
        <v>8.5558946049815177E-2</v>
      </c>
      <c r="AP14" s="96">
        <f>AM14-AN14</f>
        <v>3.8199497223419379E-2</v>
      </c>
      <c r="AQ14" s="96">
        <f>AO14-AM14</f>
        <v>6.3979844657241977E-2</v>
      </c>
      <c r="AR14" s="98">
        <v>0.31357400000000002</v>
      </c>
      <c r="AS14" s="98">
        <v>0.30880099999999999</v>
      </c>
      <c r="AT14" s="98">
        <v>0.306367</v>
      </c>
      <c r="AU14" s="98">
        <v>0.31441200000000002</v>
      </c>
      <c r="AV14" s="98">
        <v>0.313328</v>
      </c>
      <c r="AW14" s="98">
        <v>0.308612</v>
      </c>
      <c r="AX14" s="99">
        <f>AVERAGE(AR14:AW14)</f>
        <v>0.31084899999999999</v>
      </c>
      <c r="AY14" s="99">
        <f t="shared" si="5"/>
        <v>3.3332516256652542E-3</v>
      </c>
      <c r="AZ14" s="99">
        <f>MIN(AR14:AW14)</f>
        <v>0.306367</v>
      </c>
      <c r="BA14" s="99">
        <f>MAX(AR14:AW14)</f>
        <v>0.31441200000000002</v>
      </c>
      <c r="BB14" s="98">
        <v>0.31958700000000001</v>
      </c>
      <c r="BC14" s="98">
        <v>0.328681</v>
      </c>
      <c r="BD14" s="98">
        <v>0.31759300000000001</v>
      </c>
      <c r="BE14" s="98">
        <v>0.320965</v>
      </c>
      <c r="BF14" s="98">
        <v>0.30522700000000003</v>
      </c>
      <c r="BG14" s="98">
        <v>0.326048</v>
      </c>
      <c r="BH14" s="99">
        <f>AVERAGE(BB14:BG14)</f>
        <v>0.31968350000000001</v>
      </c>
      <c r="BI14" s="99">
        <f t="shared" si="6"/>
        <v>8.2033408255417408E-3</v>
      </c>
      <c r="BJ14" s="99">
        <f>MIN(BB14:BG14)</f>
        <v>0.30522700000000003</v>
      </c>
      <c r="BK14" s="99">
        <f>MAX(BB14:BG14)</f>
        <v>0.328681</v>
      </c>
    </row>
    <row r="15" spans="1:63" x14ac:dyDescent="0.25">
      <c r="A15" s="88">
        <v>30</v>
      </c>
      <c r="B15" s="89">
        <v>0.48</v>
      </c>
      <c r="C15" s="90">
        <v>0.45695883099384171</v>
      </c>
      <c r="D15" s="91">
        <v>0.45633499511750386</v>
      </c>
      <c r="E15" s="91">
        <v>0.45554175258507162</v>
      </c>
      <c r="F15" s="91">
        <v>0.45696080225512975</v>
      </c>
      <c r="G15" s="91">
        <v>0.4558445451708415</v>
      </c>
      <c r="H15" s="91">
        <v>0.44752530918558386</v>
      </c>
      <c r="I15" s="92">
        <f>AVERAGE(C15:H15)</f>
        <v>0.45486103921799542</v>
      </c>
      <c r="J15" s="92">
        <f t="shared" si="7"/>
        <v>3.6393920068177438E-3</v>
      </c>
      <c r="K15" s="92">
        <f>MIN(C15:H15)</f>
        <v>0.44752530918558386</v>
      </c>
      <c r="L15" s="92">
        <f>MAX(C15:H15)</f>
        <v>0.45696080225512975</v>
      </c>
      <c r="M15" s="93">
        <v>459.77346132152405</v>
      </c>
      <c r="N15" s="93">
        <v>465.06925745098079</v>
      </c>
      <c r="O15" s="93">
        <v>464.37496678595886</v>
      </c>
      <c r="P15" s="93">
        <v>460.71994496186761</v>
      </c>
      <c r="Q15" s="93">
        <v>462.59554841039102</v>
      </c>
      <c r="R15" s="93">
        <v>455.39250434121948</v>
      </c>
      <c r="S15" s="94">
        <f>AVERAGE(M15:R15)</f>
        <v>461.32094721199036</v>
      </c>
      <c r="T15" s="92">
        <f t="shared" si="2"/>
        <v>3.5469373994675069</v>
      </c>
      <c r="U15" s="94">
        <f>MIN(M15:R15)</f>
        <v>455.39250434121948</v>
      </c>
      <c r="V15" s="94">
        <f>MAX(M15:R15)</f>
        <v>465.06925745098079</v>
      </c>
      <c r="W15" s="93">
        <v>453.6316032488923</v>
      </c>
      <c r="X15" s="93">
        <v>467.32159107233292</v>
      </c>
      <c r="Y15" s="93">
        <v>462.33831689364587</v>
      </c>
      <c r="Z15" s="93">
        <v>453.08277665529465</v>
      </c>
      <c r="AA15" s="93">
        <v>463.76673518636176</v>
      </c>
      <c r="AB15" s="93">
        <v>444.04346896723791</v>
      </c>
      <c r="AC15" s="94">
        <f>AVERAGE(W15:AB15)</f>
        <v>457.36408200396096</v>
      </c>
      <c r="AD15" s="92">
        <f t="shared" si="3"/>
        <v>8.6555031301276664</v>
      </c>
      <c r="AE15" s="94">
        <f>MIN(W15:AB15)</f>
        <v>444.04346896723791</v>
      </c>
      <c r="AF15" s="94">
        <f>MAX(W15:AB15)</f>
        <v>467.32159107233292</v>
      </c>
      <c r="AG15" s="95">
        <f t="shared" si="4"/>
        <v>-1.3358444080217802E-2</v>
      </c>
      <c r="AH15" s="95">
        <f t="shared" si="4"/>
        <v>4.8430068968587925E-3</v>
      </c>
      <c r="AI15" s="95">
        <f t="shared" si="4"/>
        <v>-4.3857874303799838E-3</v>
      </c>
      <c r="AJ15" s="95">
        <f t="shared" si="4"/>
        <v>-1.6576595804214778E-2</v>
      </c>
      <c r="AK15" s="95">
        <f t="shared" si="4"/>
        <v>2.5317726899778403E-3</v>
      </c>
      <c r="AL15" s="95">
        <f t="shared" si="4"/>
        <v>-2.4921436487847615E-2</v>
      </c>
      <c r="AM15" s="96">
        <f>AVERAGE(AG15:AL15)</f>
        <v>-8.6445807026372581E-3</v>
      </c>
      <c r="AN15" s="96">
        <f>MIN(AG15:AL15)</f>
        <v>-2.4921436487847615E-2</v>
      </c>
      <c r="AO15" s="97">
        <f>MAX(AG15:AL15)</f>
        <v>4.8430068968587925E-3</v>
      </c>
      <c r="AP15" s="96">
        <f>AM15-AN15</f>
        <v>1.6276855785210355E-2</v>
      </c>
      <c r="AQ15" s="96">
        <f>AO15-AM15</f>
        <v>1.3487587599496051E-2</v>
      </c>
      <c r="AR15" s="98">
        <v>0.32091999999999998</v>
      </c>
      <c r="AS15" s="98">
        <v>0.32135900000000001</v>
      </c>
      <c r="AT15" s="98">
        <v>0.32552300000000001</v>
      </c>
      <c r="AU15" s="98">
        <v>0.32316699999999998</v>
      </c>
      <c r="AV15" s="98">
        <v>0.322403</v>
      </c>
      <c r="AW15" s="98">
        <v>0.32474599999999998</v>
      </c>
      <c r="AX15" s="99">
        <f>AVERAGE(AR15:AW15)</f>
        <v>0.32301966666666665</v>
      </c>
      <c r="AY15" s="99">
        <f t="shared" si="5"/>
        <v>1.8338649532249286E-3</v>
      </c>
      <c r="AZ15" s="99">
        <f>MIN(AR15:AW15)</f>
        <v>0.32091999999999998</v>
      </c>
      <c r="BA15" s="99">
        <f>MAX(AR15:AW15)</f>
        <v>0.32552300000000001</v>
      </c>
      <c r="BB15" s="98">
        <v>0.29730299999999998</v>
      </c>
      <c r="BC15" s="98">
        <v>0.32226900000000003</v>
      </c>
      <c r="BD15" s="98">
        <v>0.31956899999999999</v>
      </c>
      <c r="BE15" s="98">
        <v>0.320488</v>
      </c>
      <c r="BF15" s="98">
        <v>0.31394100000000003</v>
      </c>
      <c r="BG15" s="98">
        <v>0.31108400000000003</v>
      </c>
      <c r="BH15" s="99">
        <f>AVERAGE(BB15:BG15)</f>
        <v>0.31410899999999997</v>
      </c>
      <c r="BI15" s="99">
        <f t="shared" si="6"/>
        <v>9.2596903403947654E-3</v>
      </c>
      <c r="BJ15" s="99">
        <f>MIN(BB15:BG15)</f>
        <v>0.29730299999999998</v>
      </c>
      <c r="BK15" s="99">
        <f>MAX(BB15:BG15)</f>
        <v>0.32226900000000003</v>
      </c>
    </row>
    <row r="16" spans="1:63" x14ac:dyDescent="0.25">
      <c r="A16" s="25" t="s">
        <v>2</v>
      </c>
      <c r="B16" s="67"/>
      <c r="C16" s="68"/>
      <c r="D16" s="69"/>
      <c r="E16" s="69"/>
      <c r="F16" s="69"/>
      <c r="G16" s="69"/>
      <c r="H16" s="69"/>
      <c r="I16" s="70"/>
      <c r="J16" s="70"/>
      <c r="K16" s="70"/>
      <c r="L16" s="70"/>
      <c r="M16" s="71"/>
      <c r="N16" s="71"/>
      <c r="O16" s="71"/>
      <c r="P16" s="71"/>
      <c r="Q16" s="71"/>
      <c r="R16" s="71"/>
      <c r="S16" s="72"/>
      <c r="T16" s="70"/>
      <c r="U16" s="72"/>
      <c r="V16" s="72"/>
      <c r="W16" s="71"/>
      <c r="X16" s="71"/>
      <c r="Y16" s="71"/>
      <c r="Z16" s="71"/>
      <c r="AA16" s="71"/>
      <c r="AB16" s="71"/>
      <c r="AC16" s="72"/>
      <c r="AD16" s="70"/>
      <c r="AE16" s="72"/>
      <c r="AF16" s="72"/>
      <c r="AG16" s="40"/>
      <c r="AH16" s="40"/>
      <c r="AI16" s="40"/>
      <c r="AJ16" s="40"/>
      <c r="AK16" s="40"/>
      <c r="AL16" s="40"/>
      <c r="AM16" s="73"/>
      <c r="AN16" s="73"/>
      <c r="AO16" s="39"/>
      <c r="AP16" s="73"/>
      <c r="AQ16" s="73"/>
      <c r="AR16" s="74"/>
      <c r="AS16" s="74"/>
      <c r="AT16" s="74"/>
      <c r="AU16" s="74"/>
      <c r="AV16" s="74"/>
      <c r="AW16" s="74"/>
      <c r="AX16" s="75"/>
      <c r="AY16" s="75"/>
      <c r="AZ16" s="75"/>
      <c r="BA16" s="75"/>
      <c r="BB16" s="74"/>
      <c r="BC16" s="74"/>
      <c r="BD16" s="74"/>
      <c r="BE16" s="74"/>
      <c r="BF16" s="74"/>
      <c r="BG16" s="74"/>
      <c r="BH16" s="75"/>
      <c r="BI16" s="75"/>
      <c r="BJ16" s="75"/>
      <c r="BK16" s="75"/>
    </row>
    <row r="17" spans="1:63" x14ac:dyDescent="0.25">
      <c r="A17" s="100">
        <v>15</v>
      </c>
      <c r="B17" s="101">
        <v>0.24</v>
      </c>
      <c r="C17" s="102">
        <v>0.22719769133748902</v>
      </c>
      <c r="D17" s="103">
        <v>0.21657905474496375</v>
      </c>
      <c r="E17" s="103">
        <v>0.26800805677356526</v>
      </c>
      <c r="F17" s="103">
        <v>0.22262174044825028</v>
      </c>
      <c r="G17" s="103">
        <v>0.25566866335426131</v>
      </c>
      <c r="H17" s="103">
        <v>0.24333214421883376</v>
      </c>
      <c r="I17" s="104">
        <f>AVERAGE(C17:H17)</f>
        <v>0.23890122514622725</v>
      </c>
      <c r="J17" s="104">
        <f t="shared" ref="J17:J19" si="8">STDEV(C17:H17)</f>
        <v>2.0239868044715222E-2</v>
      </c>
      <c r="K17" s="104">
        <f>MIN(C17:H17)</f>
        <v>0.21657905474496375</v>
      </c>
      <c r="L17" s="104">
        <f>MAX(C17:H17)</f>
        <v>0.26800805677356526</v>
      </c>
      <c r="M17" s="105">
        <v>34.189819535596335</v>
      </c>
      <c r="N17" s="105">
        <v>28.71316419660744</v>
      </c>
      <c r="O17" s="105">
        <v>38.461443649719037</v>
      </c>
      <c r="P17" s="105">
        <v>33.238225232153134</v>
      </c>
      <c r="Q17" s="105">
        <v>40.003175345089474</v>
      </c>
      <c r="R17" s="105">
        <v>46.301781268708993</v>
      </c>
      <c r="S17" s="106">
        <f>AVERAGE(M17:R17)</f>
        <v>36.817934871312403</v>
      </c>
      <c r="T17" s="104">
        <f t="shared" ref="T17:T19" si="9">STDEV(M17:R17)</f>
        <v>6.1351257440735933</v>
      </c>
      <c r="U17" s="106">
        <f>MIN(M17:R17)</f>
        <v>28.71316419660744</v>
      </c>
      <c r="V17" s="106">
        <f>MAX(M17:R17)</f>
        <v>46.301781268708993</v>
      </c>
      <c r="W17" s="105">
        <v>46.761177389477012</v>
      </c>
      <c r="X17" s="105">
        <v>40.376693967234765</v>
      </c>
      <c r="Y17" s="105">
        <v>92.81566164023576</v>
      </c>
      <c r="Z17" s="105">
        <v>52.905974771226241</v>
      </c>
      <c r="AA17" s="105">
        <v>55.225123551426101</v>
      </c>
      <c r="AB17" s="105">
        <v>63.007787867241888</v>
      </c>
      <c r="AC17" s="106">
        <f>AVERAGE(W17:AB17)</f>
        <v>58.515403197806961</v>
      </c>
      <c r="AD17" s="104">
        <f t="shared" ref="AD17:AD19" si="10">STDEV(W17:AB17)</f>
        <v>18.472441493015257</v>
      </c>
      <c r="AE17" s="106">
        <f>MIN(W17:AB17)</f>
        <v>40.376693967234765</v>
      </c>
      <c r="AF17" s="106">
        <f>MAX(W17:AB17)</f>
        <v>92.81566164023576</v>
      </c>
      <c r="AG17" s="107">
        <f t="shared" ref="AG17:AL19" si="11">(W17/M17)-1</f>
        <v>0.36769301577600189</v>
      </c>
      <c r="AH17" s="107">
        <f t="shared" si="11"/>
        <v>0.40620844469678508</v>
      </c>
      <c r="AI17" s="107">
        <f t="shared" si="11"/>
        <v>1.4132131514754982</v>
      </c>
      <c r="AJ17" s="107">
        <f t="shared" si="11"/>
        <v>0.59172080945066319</v>
      </c>
      <c r="AK17" s="107">
        <f t="shared" si="11"/>
        <v>0.38051849821979622</v>
      </c>
      <c r="AL17" s="107">
        <f t="shared" si="11"/>
        <v>0.36080699577367903</v>
      </c>
      <c r="AM17" s="108">
        <f>AVERAGE(AG17:AL17)</f>
        <v>0.58669348589873727</v>
      </c>
      <c r="AN17" s="108">
        <f>MIN(AG17:AL17)</f>
        <v>0.36080699577367903</v>
      </c>
      <c r="AO17" s="109">
        <f>MAX(AG17:AL17)</f>
        <v>1.4132131514754982</v>
      </c>
      <c r="AP17" s="108">
        <f>AM17-AN17</f>
        <v>0.22588649012505824</v>
      </c>
      <c r="AQ17" s="108">
        <f>AO17-AM17</f>
        <v>0.82651966557676093</v>
      </c>
      <c r="AR17" s="110">
        <v>0.417182</v>
      </c>
      <c r="AS17" s="110">
        <v>0.42122999999999999</v>
      </c>
      <c r="AT17" s="110">
        <v>0.443046</v>
      </c>
      <c r="AU17" s="110">
        <v>0.42865599999999998</v>
      </c>
      <c r="AV17" s="110">
        <v>0.57649799999999995</v>
      </c>
      <c r="AW17" s="110">
        <v>0.51332999999999995</v>
      </c>
      <c r="AX17" s="111">
        <f>AVERAGE(AR17:AW17)</f>
        <v>0.46665699999999993</v>
      </c>
      <c r="AY17" s="111">
        <f t="shared" ref="AY17:AY19" si="12">STDEV(AR17:AW17)</f>
        <v>6.4430361610036194E-2</v>
      </c>
      <c r="AZ17" s="111">
        <f>MIN(AR17:AW17)</f>
        <v>0.417182</v>
      </c>
      <c r="BA17" s="111">
        <f>MAX(AR17:AW17)</f>
        <v>0.57649799999999995</v>
      </c>
      <c r="BB17" s="110">
        <v>0.18604299999999999</v>
      </c>
      <c r="BC17" s="110">
        <v>0.265206</v>
      </c>
      <c r="BD17" s="110">
        <v>0.34776000000000001</v>
      </c>
      <c r="BE17" s="110">
        <v>0.16272400000000001</v>
      </c>
      <c r="BF17" s="110">
        <v>0.20216700000000001</v>
      </c>
      <c r="BG17" s="110">
        <v>0.20354700000000001</v>
      </c>
      <c r="BH17" s="111">
        <f>AVERAGE(BB17:BG17)</f>
        <v>0.22790783333333334</v>
      </c>
      <c r="BI17" s="111">
        <f t="shared" ref="BI17:BI19" si="13">STDEV(BB17:BG17)</f>
        <v>6.7842954226409319E-2</v>
      </c>
      <c r="BJ17" s="111">
        <f>MIN(BB17:BG17)</f>
        <v>0.16272400000000001</v>
      </c>
      <c r="BK17" s="111">
        <f>MAX(BB17:BG17)</f>
        <v>0.34776000000000001</v>
      </c>
    </row>
    <row r="18" spans="1:63" x14ac:dyDescent="0.25">
      <c r="A18" s="100">
        <v>20</v>
      </c>
      <c r="B18" s="101">
        <v>0.32</v>
      </c>
      <c r="C18" s="102">
        <v>0.32047547367234475</v>
      </c>
      <c r="D18" s="103">
        <v>0.32779993622765985</v>
      </c>
      <c r="E18" s="103">
        <v>0.3144874140332819</v>
      </c>
      <c r="F18" s="103">
        <v>0.33776031726545747</v>
      </c>
      <c r="G18" s="103">
        <v>0.32813363610131563</v>
      </c>
      <c r="H18" s="103">
        <v>0.34667771927209134</v>
      </c>
      <c r="I18" s="104">
        <f>AVERAGE(C18:H18)</f>
        <v>0.32922241609535846</v>
      </c>
      <c r="J18" s="104">
        <f t="shared" si="8"/>
        <v>1.1613970412846697E-2</v>
      </c>
      <c r="K18" s="104">
        <f>MIN(C18:H18)</f>
        <v>0.3144874140332819</v>
      </c>
      <c r="L18" s="104">
        <f>MAX(C18:H18)</f>
        <v>0.34667771927209134</v>
      </c>
      <c r="M18" s="105">
        <v>79.788079495453204</v>
      </c>
      <c r="N18" s="105">
        <v>85.464479421570502</v>
      </c>
      <c r="O18" s="105">
        <v>97.790595345784837</v>
      </c>
      <c r="P18" s="105">
        <v>90.360584951376737</v>
      </c>
      <c r="Q18" s="105">
        <v>89.342114524153999</v>
      </c>
      <c r="R18" s="105">
        <v>79.105087092798627</v>
      </c>
      <c r="S18" s="106">
        <f>AVERAGE(M18:R18)</f>
        <v>86.975156805189656</v>
      </c>
      <c r="T18" s="104">
        <f t="shared" si="9"/>
        <v>7.069816788194073</v>
      </c>
      <c r="U18" s="106">
        <f>MIN(M18:R18)</f>
        <v>79.105087092798627</v>
      </c>
      <c r="V18" s="106">
        <f>MAX(M18:R18)</f>
        <v>97.790595345784837</v>
      </c>
      <c r="W18" s="105">
        <v>106.19770451414789</v>
      </c>
      <c r="X18" s="105">
        <v>124.97752244053723</v>
      </c>
      <c r="Y18" s="105">
        <v>135.23769841902842</v>
      </c>
      <c r="Z18" s="105">
        <v>158.17144022363323</v>
      </c>
      <c r="AA18" s="105">
        <v>125.69361864685003</v>
      </c>
      <c r="AB18" s="105">
        <v>178.29788573849584</v>
      </c>
      <c r="AC18" s="106">
        <f>AVERAGE(W18:AB18)</f>
        <v>138.09597833044879</v>
      </c>
      <c r="AD18" s="104">
        <f t="shared" si="10"/>
        <v>25.964589642967702</v>
      </c>
      <c r="AE18" s="106">
        <f>MIN(W18:AB18)</f>
        <v>106.19770451414789</v>
      </c>
      <c r="AF18" s="106">
        <f>MAX(W18:AB18)</f>
        <v>178.29788573849584</v>
      </c>
      <c r="AG18" s="107">
        <f t="shared" si="11"/>
        <v>0.33099712620855426</v>
      </c>
      <c r="AH18" s="107">
        <f t="shared" si="11"/>
        <v>0.46233292809356263</v>
      </c>
      <c r="AI18" s="107">
        <f t="shared" si="11"/>
        <v>0.38293153795445933</v>
      </c>
      <c r="AJ18" s="107">
        <f t="shared" si="11"/>
        <v>0.7504472808442495</v>
      </c>
      <c r="AK18" s="107">
        <f t="shared" si="11"/>
        <v>0.40687982723834293</v>
      </c>
      <c r="AL18" s="107">
        <f t="shared" si="11"/>
        <v>1.2539370385792457</v>
      </c>
      <c r="AM18" s="108">
        <f>AVERAGE(AG18:AL18)</f>
        <v>0.59792095648640242</v>
      </c>
      <c r="AN18" s="108">
        <f>MIN(AG18:AL18)</f>
        <v>0.33099712620855426</v>
      </c>
      <c r="AO18" s="109">
        <f>MAX(AG18:AL18)</f>
        <v>1.2539370385792457</v>
      </c>
      <c r="AP18" s="108">
        <f>AM18-AN18</f>
        <v>0.26692383027784816</v>
      </c>
      <c r="AQ18" s="108">
        <f>AO18-AM18</f>
        <v>0.65601608209284323</v>
      </c>
      <c r="AR18" s="110">
        <v>0.25603999999999999</v>
      </c>
      <c r="AS18" s="110">
        <v>0.35802099999999998</v>
      </c>
      <c r="AT18" s="110">
        <v>0.34063199999999999</v>
      </c>
      <c r="AU18" s="110">
        <v>0.23780299999999999</v>
      </c>
      <c r="AV18" s="110">
        <v>0.32023400000000002</v>
      </c>
      <c r="AW18" s="110">
        <v>0.33738699999999999</v>
      </c>
      <c r="AX18" s="111">
        <f>AVERAGE(AR18:AW18)</f>
        <v>0.30835283333333335</v>
      </c>
      <c r="AY18" s="111">
        <f t="shared" si="12"/>
        <v>4.941037917448788E-2</v>
      </c>
      <c r="AZ18" s="111">
        <f>MIN(AR18:AW18)</f>
        <v>0.23780299999999999</v>
      </c>
      <c r="BA18" s="111">
        <f>MAX(AR18:AW18)</f>
        <v>0.35802099999999998</v>
      </c>
      <c r="BB18" s="110">
        <v>0.17025799999999999</v>
      </c>
      <c r="BC18" s="110">
        <v>0.298929</v>
      </c>
      <c r="BD18" s="110">
        <v>0.21190700000000001</v>
      </c>
      <c r="BE18" s="110">
        <v>0.29169299999999998</v>
      </c>
      <c r="BF18" s="110">
        <v>0.20528099999999999</v>
      </c>
      <c r="BG18" s="110">
        <v>0.26521400000000001</v>
      </c>
      <c r="BH18" s="111">
        <f>AVERAGE(BB18:BG18)</f>
        <v>0.24054700000000004</v>
      </c>
      <c r="BI18" s="111">
        <f t="shared" si="13"/>
        <v>5.2225120403882032E-2</v>
      </c>
      <c r="BJ18" s="111">
        <f>MIN(BB18:BG18)</f>
        <v>0.17025799999999999</v>
      </c>
      <c r="BK18" s="111">
        <f>MAX(BB18:BG18)</f>
        <v>0.298929</v>
      </c>
    </row>
    <row r="19" spans="1:63" x14ac:dyDescent="0.25">
      <c r="A19" s="100">
        <v>30</v>
      </c>
      <c r="B19" s="101">
        <v>0.48</v>
      </c>
      <c r="C19" s="112">
        <v>0.43591696662155904</v>
      </c>
      <c r="D19" s="113">
        <v>0.43833301602938146</v>
      </c>
      <c r="E19" s="113">
        <v>0.47103302917574935</v>
      </c>
      <c r="F19" s="113">
        <v>0.48778596298661309</v>
      </c>
      <c r="G19" s="113">
        <v>0.48141277572279817</v>
      </c>
      <c r="H19" s="113">
        <v>0.45190793200377422</v>
      </c>
      <c r="I19" s="114">
        <f>AVERAGE(C19:H19)</f>
        <v>0.46106494708997925</v>
      </c>
      <c r="J19" s="114">
        <f t="shared" si="8"/>
        <v>2.2182975534225231E-2</v>
      </c>
      <c r="K19" s="114">
        <f>MIN(C19:H19)</f>
        <v>0.43591696662155904</v>
      </c>
      <c r="L19" s="114">
        <f>MAX(C19:H19)</f>
        <v>0.48778596298661309</v>
      </c>
      <c r="M19" s="115">
        <v>217.19079373879021</v>
      </c>
      <c r="N19" s="115">
        <v>217.18664726838333</v>
      </c>
      <c r="O19" s="115">
        <v>275.3612557170884</v>
      </c>
      <c r="P19" s="115">
        <v>330.36457607171798</v>
      </c>
      <c r="Q19" s="115">
        <v>342.87482096685943</v>
      </c>
      <c r="R19" s="115">
        <v>178.49864445313125</v>
      </c>
      <c r="S19" s="116">
        <f>AVERAGE(M19:R19)</f>
        <v>260.24612303599508</v>
      </c>
      <c r="T19" s="114">
        <f t="shared" si="9"/>
        <v>66.877644250927545</v>
      </c>
      <c r="U19" s="116">
        <f>MIN(M19:R19)</f>
        <v>178.49864445313125</v>
      </c>
      <c r="V19" s="116">
        <f>MAX(M19:R19)</f>
        <v>342.87482096685943</v>
      </c>
      <c r="W19" s="115">
        <v>289.70903174610982</v>
      </c>
      <c r="X19" s="115">
        <v>283.849724695639</v>
      </c>
      <c r="Y19" s="115">
        <v>402.52697835453415</v>
      </c>
      <c r="Z19" s="115">
        <v>320.90338671869051</v>
      </c>
      <c r="AA19" s="115">
        <v>353.79623412994255</v>
      </c>
      <c r="AB19" s="115">
        <v>296.12310241089324</v>
      </c>
      <c r="AC19" s="116">
        <f>AVERAGE(W19:AB19)</f>
        <v>324.48474300930155</v>
      </c>
      <c r="AD19" s="114">
        <f t="shared" si="10"/>
        <v>46.103183375819661</v>
      </c>
      <c r="AE19" s="116">
        <f>MIN(W19:AB19)</f>
        <v>283.849724695639</v>
      </c>
      <c r="AF19" s="116">
        <f>MAX(W19:AB19)</f>
        <v>402.52697835453415</v>
      </c>
      <c r="AG19" s="117">
        <f t="shared" si="11"/>
        <v>0.33389185959021561</v>
      </c>
      <c r="AH19" s="117">
        <f t="shared" si="11"/>
        <v>0.30693911557499365</v>
      </c>
      <c r="AI19" s="117">
        <f t="shared" si="11"/>
        <v>0.46181414413688726</v>
      </c>
      <c r="AJ19" s="117">
        <f t="shared" si="11"/>
        <v>-2.8638631494720457E-2</v>
      </c>
      <c r="AK19" s="117">
        <f t="shared" si="11"/>
        <v>3.185247937508584E-2</v>
      </c>
      <c r="AL19" s="117">
        <f t="shared" si="11"/>
        <v>0.6589655530333558</v>
      </c>
      <c r="AM19" s="118">
        <f>AVERAGE(AG19:AL19)</f>
        <v>0.2941374200359696</v>
      </c>
      <c r="AN19" s="118">
        <f>MIN(AG19:AL19)</f>
        <v>-2.8638631494720457E-2</v>
      </c>
      <c r="AO19" s="119">
        <f>MAX(AG19:AL19)</f>
        <v>0.6589655530333558</v>
      </c>
      <c r="AP19" s="118">
        <f>AM19-AN19</f>
        <v>0.32277605153069006</v>
      </c>
      <c r="AQ19" s="118">
        <f>AO19-AM19</f>
        <v>0.3648281329973862</v>
      </c>
      <c r="AR19" s="120">
        <v>0.173458</v>
      </c>
      <c r="AS19" s="120">
        <v>0.189225</v>
      </c>
      <c r="AT19" s="120">
        <v>0.217057</v>
      </c>
      <c r="AU19" s="120">
        <v>0.37706699999999999</v>
      </c>
      <c r="AV19" s="120">
        <v>0.239396</v>
      </c>
      <c r="AW19" s="120">
        <v>0.21890699999999999</v>
      </c>
      <c r="AX19" s="121">
        <f>AVERAGE(AR19:AW19)</f>
        <v>0.23585166666666665</v>
      </c>
      <c r="AY19" s="121">
        <f t="shared" si="12"/>
        <v>7.302288624168915E-2</v>
      </c>
      <c r="AZ19" s="121">
        <f>MIN(AR19:AW19)</f>
        <v>0.173458</v>
      </c>
      <c r="BA19" s="121">
        <f>MAX(AR19:AW19)</f>
        <v>0.37706699999999999</v>
      </c>
      <c r="BB19" s="120">
        <v>0.200963</v>
      </c>
      <c r="BC19" s="120">
        <v>0.28204400000000002</v>
      </c>
      <c r="BD19" s="120">
        <v>0.278582</v>
      </c>
      <c r="BE19" s="120">
        <v>0.21315000000000001</v>
      </c>
      <c r="BF19" s="120">
        <v>0.25528200000000001</v>
      </c>
      <c r="BG19" s="120">
        <v>0.20477600000000001</v>
      </c>
      <c r="BH19" s="121">
        <f>AVERAGE(BB19:BG19)</f>
        <v>0.23913283333333335</v>
      </c>
      <c r="BI19" s="121">
        <f t="shared" si="13"/>
        <v>3.7338549411655597E-2</v>
      </c>
      <c r="BJ19" s="121">
        <f>MIN(BB19:BG19)</f>
        <v>0.200963</v>
      </c>
      <c r="BK19" s="121">
        <f>MAX(BB19:BG19)</f>
        <v>0.28204400000000002</v>
      </c>
    </row>
    <row r="21" spans="1:63" x14ac:dyDescent="0.25">
      <c r="N21" s="122"/>
      <c r="O21" s="122"/>
      <c r="P21" s="122"/>
      <c r="Q21" s="122"/>
      <c r="R21" s="122"/>
      <c r="S21" s="122"/>
      <c r="T21" s="122"/>
      <c r="U21" s="122"/>
      <c r="V21" s="122"/>
      <c r="X21" s="122"/>
      <c r="Y21" s="122"/>
      <c r="Z21" s="122"/>
      <c r="AA21" s="122"/>
      <c r="AB21" s="122"/>
    </row>
    <row r="22" spans="1:63" x14ac:dyDescent="0.25">
      <c r="D22" s="23"/>
      <c r="E22" s="23"/>
      <c r="F22" s="23"/>
      <c r="G22" s="23"/>
      <c r="H22" s="23"/>
      <c r="I22" s="41"/>
      <c r="J22" s="41"/>
      <c r="K22" s="41"/>
      <c r="N22" s="122"/>
      <c r="O22" s="122"/>
      <c r="P22" s="122"/>
      <c r="Q22" s="122"/>
      <c r="R22" s="122"/>
      <c r="S22" s="122"/>
      <c r="T22" s="122"/>
      <c r="U22" s="122"/>
      <c r="V22" s="122"/>
      <c r="X22" s="122"/>
      <c r="Y22" s="122"/>
      <c r="Z22" s="122"/>
      <c r="AA22" s="122"/>
      <c r="AB22" s="122"/>
    </row>
    <row r="23" spans="1:63" x14ac:dyDescent="0.25">
      <c r="D23" s="23"/>
      <c r="E23" s="23"/>
      <c r="F23" s="23"/>
      <c r="G23" s="23"/>
      <c r="H23" s="23"/>
      <c r="I23" s="41"/>
      <c r="J23" s="41"/>
      <c r="K23" s="41"/>
      <c r="N23" s="122"/>
      <c r="O23" s="122"/>
      <c r="P23" s="122"/>
      <c r="Q23" s="122"/>
      <c r="R23" s="122"/>
      <c r="S23" s="122"/>
      <c r="T23" s="122"/>
      <c r="U23" s="122"/>
      <c r="V23" s="122"/>
      <c r="X23" s="122"/>
      <c r="Y23" s="122"/>
      <c r="Z23" s="122"/>
      <c r="AA23" s="122"/>
      <c r="AB23" s="122"/>
    </row>
    <row r="24" spans="1:63" x14ac:dyDescent="0.25">
      <c r="B24" s="41"/>
      <c r="C24" s="41"/>
      <c r="D24" s="23"/>
      <c r="E24" s="23"/>
      <c r="F24" s="23"/>
      <c r="G24" s="23"/>
      <c r="H24" s="23"/>
      <c r="I24" s="41"/>
      <c r="J24" s="41"/>
      <c r="K24" s="41"/>
      <c r="L24" s="41"/>
      <c r="M24" s="41"/>
      <c r="N24" s="190"/>
      <c r="O24" s="190"/>
      <c r="P24" s="190"/>
      <c r="Q24" s="190"/>
      <c r="R24" s="190"/>
      <c r="S24" s="190"/>
      <c r="T24" s="122"/>
      <c r="U24" s="122"/>
      <c r="V24" s="122"/>
      <c r="X24" s="122"/>
      <c r="Y24" s="122"/>
      <c r="Z24" s="122"/>
      <c r="AA24" s="122"/>
      <c r="AB24" s="122"/>
    </row>
    <row r="25" spans="1:63" x14ac:dyDescent="0.25">
      <c r="B25" s="41"/>
      <c r="C25" s="23"/>
      <c r="D25" s="41"/>
      <c r="E25" s="23"/>
      <c r="F25" s="23"/>
      <c r="G25" s="23"/>
      <c r="H25" s="23"/>
      <c r="I25" s="41"/>
      <c r="J25" s="41"/>
      <c r="K25" s="41"/>
      <c r="L25" s="41"/>
      <c r="M25" s="41"/>
      <c r="N25" s="190"/>
      <c r="O25" s="190"/>
      <c r="P25" s="190"/>
      <c r="Q25" s="190"/>
      <c r="R25" s="190"/>
      <c r="S25" s="190"/>
      <c r="T25" s="122"/>
      <c r="U25" s="122"/>
      <c r="V25" s="122"/>
      <c r="X25" s="122"/>
      <c r="Y25" s="122"/>
      <c r="Z25" s="122"/>
      <c r="AA25" s="122"/>
      <c r="AB25" s="122"/>
    </row>
    <row r="26" spans="1:63" x14ac:dyDescent="0.25">
      <c r="B26" s="41"/>
      <c r="C26" s="23"/>
      <c r="D26" s="123"/>
      <c r="E26" s="23"/>
      <c r="F26" s="23"/>
      <c r="G26" s="41"/>
      <c r="H26" s="41"/>
      <c r="I26" s="41"/>
      <c r="J26" s="41"/>
      <c r="K26" s="41"/>
      <c r="L26" s="41"/>
      <c r="M26" s="41"/>
      <c r="N26" s="190"/>
      <c r="O26" s="190"/>
      <c r="P26" s="190"/>
      <c r="Q26" s="190"/>
      <c r="R26" s="190"/>
      <c r="S26" s="190"/>
      <c r="T26" s="122"/>
      <c r="U26" s="122"/>
      <c r="V26" s="122"/>
      <c r="X26" s="122"/>
      <c r="Y26" s="122"/>
      <c r="Z26" s="122"/>
      <c r="AA26" s="122"/>
      <c r="AB26" s="122"/>
    </row>
    <row r="27" spans="1:63" x14ac:dyDescent="0.25">
      <c r="B27" s="41"/>
      <c r="C27" s="23"/>
      <c r="D27" s="126"/>
      <c r="E27" s="23"/>
      <c r="F27" s="124"/>
      <c r="G27" s="125"/>
      <c r="H27" s="41"/>
      <c r="I27" s="41"/>
      <c r="J27" s="41"/>
      <c r="K27" s="126"/>
      <c r="L27" s="187"/>
      <c r="M27" s="126"/>
      <c r="N27" s="126"/>
      <c r="O27" s="126"/>
      <c r="P27" s="126"/>
      <c r="Q27" s="190"/>
      <c r="R27" s="190"/>
      <c r="S27" s="190"/>
      <c r="T27" s="122"/>
      <c r="U27" s="122"/>
      <c r="V27" s="122"/>
      <c r="X27" s="122"/>
      <c r="Y27" s="122"/>
      <c r="Z27" s="122"/>
      <c r="AA27" s="122"/>
      <c r="AB27" s="122"/>
    </row>
    <row r="28" spans="1:63" x14ac:dyDescent="0.25">
      <c r="B28" s="41"/>
      <c r="C28" s="23"/>
      <c r="D28" s="126"/>
      <c r="E28" s="23"/>
      <c r="F28" s="124"/>
      <c r="G28" s="125"/>
      <c r="H28" s="41"/>
      <c r="I28" s="41"/>
      <c r="J28" s="41"/>
      <c r="K28" s="126"/>
      <c r="L28" s="187"/>
      <c r="M28" s="187"/>
      <c r="N28" s="126"/>
      <c r="O28" s="126"/>
      <c r="P28" s="126"/>
      <c r="Q28" s="190"/>
      <c r="R28" s="190"/>
      <c r="S28" s="190"/>
      <c r="T28" s="122"/>
      <c r="U28" s="122"/>
      <c r="V28" s="122"/>
      <c r="X28" s="122"/>
      <c r="Y28" s="122"/>
      <c r="Z28" s="122"/>
      <c r="AA28" s="122"/>
      <c r="AB28" s="122"/>
    </row>
    <row r="29" spans="1:63" x14ac:dyDescent="0.25">
      <c r="B29" s="41"/>
      <c r="C29" s="23"/>
      <c r="D29" s="126"/>
      <c r="E29" s="23"/>
      <c r="F29" s="124"/>
      <c r="G29" s="125"/>
      <c r="H29" s="41"/>
      <c r="I29" s="41"/>
      <c r="J29" s="41"/>
      <c r="K29" s="126"/>
      <c r="L29" s="126"/>
      <c r="M29" s="126"/>
      <c r="N29" s="126"/>
      <c r="O29" s="126"/>
      <c r="P29" s="126"/>
      <c r="Q29" s="190"/>
      <c r="R29" s="190"/>
      <c r="S29" s="190"/>
      <c r="T29" s="122"/>
      <c r="U29" s="122"/>
      <c r="V29" s="122"/>
      <c r="X29" s="122"/>
      <c r="Y29" s="122"/>
      <c r="Z29" s="122"/>
      <c r="AA29" s="122"/>
      <c r="AB29" s="122"/>
    </row>
    <row r="30" spans="1:63" x14ac:dyDescent="0.25">
      <c r="A30" s="41"/>
      <c r="B30" s="41"/>
      <c r="C30" s="23"/>
      <c r="D30" s="23"/>
      <c r="E30" s="23"/>
      <c r="F30" s="124"/>
      <c r="G30" s="125"/>
      <c r="H30" s="41"/>
      <c r="I30" s="41"/>
      <c r="J30" s="41"/>
      <c r="K30" s="126"/>
      <c r="L30" s="126"/>
      <c r="M30" s="126"/>
      <c r="N30" s="126"/>
      <c r="O30" s="126"/>
      <c r="P30" s="126"/>
      <c r="Q30" s="190"/>
      <c r="R30" s="190"/>
      <c r="S30" s="190"/>
      <c r="T30" s="122"/>
      <c r="U30" s="122"/>
      <c r="V30" s="122"/>
      <c r="W30" s="122"/>
      <c r="X30" s="122"/>
      <c r="Y30" s="122"/>
      <c r="Z30" s="122"/>
      <c r="AA30" s="122"/>
      <c r="AB30" s="122"/>
    </row>
    <row r="31" spans="1:63" x14ac:dyDescent="0.25">
      <c r="A31" s="41"/>
      <c r="B31" s="41"/>
      <c r="C31" s="23"/>
      <c r="D31" s="23"/>
      <c r="E31" s="23"/>
      <c r="F31" s="124"/>
      <c r="G31" s="125"/>
      <c r="H31" s="41"/>
      <c r="I31" s="41"/>
      <c r="J31" s="41"/>
      <c r="K31" s="126"/>
      <c r="L31" s="126"/>
      <c r="M31" s="126"/>
      <c r="N31" s="126"/>
      <c r="O31" s="187"/>
      <c r="P31" s="41"/>
      <c r="Q31" s="190"/>
      <c r="R31" s="190"/>
      <c r="S31" s="190"/>
      <c r="T31" s="122"/>
      <c r="U31" s="122"/>
      <c r="V31" s="122"/>
      <c r="W31" s="122"/>
      <c r="X31" s="122"/>
      <c r="Y31" s="122"/>
      <c r="Z31" s="122"/>
      <c r="AA31" s="122"/>
      <c r="AB31" s="122"/>
    </row>
    <row r="32" spans="1:63" x14ac:dyDescent="0.25">
      <c r="A32" s="41"/>
      <c r="B32" s="41"/>
      <c r="C32" s="41"/>
      <c r="D32" s="41"/>
      <c r="E32" s="41"/>
      <c r="F32" s="124"/>
      <c r="G32" s="125"/>
      <c r="H32" s="41"/>
      <c r="I32" s="41"/>
      <c r="J32" s="41"/>
      <c r="K32" s="126"/>
      <c r="L32" s="126"/>
      <c r="M32" s="126"/>
      <c r="N32" s="126"/>
      <c r="O32" s="126"/>
      <c r="P32" s="126"/>
      <c r="Q32" s="190"/>
      <c r="R32" s="190"/>
      <c r="S32" s="190"/>
      <c r="T32" s="122"/>
      <c r="U32" s="122"/>
      <c r="V32" s="122"/>
      <c r="W32" s="122"/>
      <c r="X32" s="122"/>
      <c r="Y32" s="122"/>
      <c r="Z32" s="122"/>
      <c r="AA32" s="122"/>
      <c r="AB32" s="122"/>
    </row>
    <row r="33" spans="1:28" x14ac:dyDescent="0.25">
      <c r="A33" s="41"/>
      <c r="B33" s="41"/>
      <c r="C33" s="41"/>
      <c r="D33" s="41"/>
      <c r="E33" s="41"/>
      <c r="F33" s="124"/>
      <c r="G33" s="125"/>
      <c r="H33" s="41"/>
      <c r="I33" s="41"/>
      <c r="J33" s="41"/>
      <c r="K33" s="126"/>
      <c r="L33" s="126"/>
      <c r="M33" s="126"/>
      <c r="N33" s="126"/>
      <c r="O33" s="126"/>
      <c r="P33" s="187"/>
      <c r="Q33" s="190"/>
      <c r="R33" s="190"/>
      <c r="S33" s="190"/>
      <c r="T33" s="122"/>
      <c r="U33" s="122"/>
      <c r="V33" s="122"/>
      <c r="W33" s="122"/>
      <c r="X33" s="122"/>
      <c r="Y33" s="122"/>
      <c r="Z33" s="122"/>
      <c r="AA33" s="122"/>
      <c r="AB33" s="122"/>
    </row>
    <row r="34" spans="1:28" x14ac:dyDescent="0.25">
      <c r="A34" s="41"/>
      <c r="B34" s="41"/>
      <c r="C34" s="41"/>
      <c r="D34" s="41"/>
      <c r="E34" s="41"/>
      <c r="F34" s="124"/>
      <c r="G34" s="125"/>
      <c r="H34" s="41"/>
      <c r="I34" s="41"/>
      <c r="J34" s="41"/>
      <c r="K34" s="126"/>
      <c r="L34" s="187"/>
      <c r="M34" s="126"/>
      <c r="N34" s="126"/>
      <c r="O34" s="126"/>
      <c r="P34" s="126"/>
      <c r="Q34" s="190"/>
      <c r="R34" s="190"/>
      <c r="S34" s="190"/>
      <c r="T34" s="122"/>
      <c r="U34" s="122"/>
      <c r="V34" s="122"/>
      <c r="W34" s="122"/>
      <c r="X34" s="122"/>
      <c r="Y34" s="122"/>
      <c r="Z34" s="122"/>
      <c r="AA34" s="122"/>
      <c r="AB34" s="122"/>
    </row>
    <row r="35" spans="1:28" x14ac:dyDescent="0.25">
      <c r="A35" s="41"/>
      <c r="B35" s="41"/>
      <c r="C35" s="41"/>
      <c r="D35" s="41"/>
      <c r="E35" s="41"/>
      <c r="F35" s="124"/>
      <c r="G35" s="125"/>
      <c r="H35" s="41"/>
      <c r="I35" s="41"/>
      <c r="J35" s="41"/>
      <c r="K35" s="126"/>
      <c r="L35" s="126"/>
      <c r="M35" s="126"/>
      <c r="N35" s="126"/>
      <c r="O35" s="126"/>
      <c r="P35" s="126"/>
      <c r="Q35" s="190"/>
      <c r="R35" s="190"/>
      <c r="S35" s="190"/>
      <c r="T35" s="122"/>
      <c r="U35" s="122"/>
      <c r="V35" s="122"/>
      <c r="W35" s="122"/>
      <c r="X35" s="122"/>
      <c r="Y35" s="122"/>
      <c r="Z35" s="122"/>
      <c r="AA35" s="122"/>
      <c r="AB35" s="122"/>
    </row>
    <row r="36" spans="1:28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126"/>
      <c r="L36" s="126"/>
      <c r="M36" s="126"/>
      <c r="N36" s="126"/>
      <c r="O36" s="126"/>
      <c r="P36" s="126"/>
      <c r="Q36" s="190"/>
      <c r="R36" s="190"/>
      <c r="S36" s="190"/>
      <c r="T36" s="122"/>
      <c r="U36" s="122"/>
      <c r="V36" s="122"/>
      <c r="W36" s="122"/>
      <c r="X36" s="122"/>
      <c r="Y36" s="122"/>
      <c r="Z36" s="122"/>
      <c r="AA36" s="122"/>
      <c r="AB36" s="122"/>
    </row>
    <row r="37" spans="1:28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126"/>
      <c r="L37" s="187"/>
      <c r="M37" s="126"/>
      <c r="N37" s="126"/>
      <c r="O37" s="126"/>
      <c r="P37" s="126"/>
      <c r="Q37" s="41"/>
      <c r="R37" s="41"/>
      <c r="S37" s="41"/>
    </row>
    <row r="38" spans="1:28" x14ac:dyDescent="0.25">
      <c r="A38" s="41"/>
      <c r="B38" s="41"/>
      <c r="C38" s="41"/>
      <c r="D38" s="125"/>
      <c r="E38" s="41"/>
      <c r="F38" s="124"/>
      <c r="G38" s="41"/>
      <c r="H38" s="41"/>
      <c r="I38" s="41"/>
      <c r="J38" s="41"/>
      <c r="K38" s="126"/>
      <c r="L38" s="126"/>
      <c r="M38" s="126"/>
      <c r="N38" s="126"/>
      <c r="O38" s="126"/>
      <c r="P38" s="126"/>
      <c r="Q38" s="41"/>
      <c r="R38" s="41"/>
      <c r="S38" s="41"/>
    </row>
    <row r="39" spans="1:28" x14ac:dyDescent="0.25">
      <c r="A39" s="41"/>
      <c r="B39" s="41"/>
      <c r="C39" s="41"/>
      <c r="D39" s="125"/>
      <c r="E39" s="41"/>
      <c r="F39" s="124"/>
      <c r="G39" s="41"/>
      <c r="H39" s="41"/>
      <c r="I39" s="41"/>
      <c r="J39" s="41"/>
      <c r="K39" s="126"/>
      <c r="L39" s="126"/>
      <c r="M39" s="126"/>
      <c r="N39" s="126"/>
      <c r="O39" s="126"/>
      <c r="P39" s="126"/>
      <c r="Q39" s="41"/>
      <c r="R39" s="41"/>
      <c r="S39" s="41"/>
    </row>
    <row r="40" spans="1:28" x14ac:dyDescent="0.25">
      <c r="A40" s="41"/>
      <c r="B40" s="41"/>
      <c r="C40" s="41"/>
      <c r="D40" s="125"/>
      <c r="E40" s="41"/>
      <c r="F40" s="124"/>
      <c r="G40" s="41"/>
      <c r="H40" s="41"/>
      <c r="I40" s="41"/>
      <c r="J40" s="41"/>
      <c r="K40" s="126"/>
      <c r="L40" s="126"/>
      <c r="M40" s="126"/>
      <c r="N40" s="126"/>
      <c r="O40" s="126"/>
      <c r="P40" s="126"/>
      <c r="Q40" s="41"/>
      <c r="R40" s="41"/>
      <c r="S40" s="41"/>
    </row>
    <row r="41" spans="1:28" x14ac:dyDescent="0.25">
      <c r="A41" s="41"/>
      <c r="B41" s="41"/>
      <c r="C41" s="41"/>
      <c r="D41" s="125"/>
      <c r="E41" s="41"/>
      <c r="F41" s="41"/>
      <c r="G41" s="41"/>
      <c r="H41" s="41"/>
      <c r="I41" s="41"/>
      <c r="J41" s="41"/>
      <c r="K41" s="126"/>
      <c r="L41" s="126"/>
      <c r="M41" s="126"/>
      <c r="N41" s="126"/>
      <c r="O41" s="126"/>
      <c r="P41" s="126"/>
      <c r="Q41" s="41"/>
      <c r="R41" s="41"/>
      <c r="S41" s="41"/>
    </row>
    <row r="42" spans="1:28" x14ac:dyDescent="0.25">
      <c r="A42" s="41"/>
      <c r="B42" s="41"/>
      <c r="C42" s="41"/>
      <c r="D42" s="125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</row>
    <row r="43" spans="1:28" x14ac:dyDescent="0.25">
      <c r="A43" s="41"/>
      <c r="B43" s="41"/>
      <c r="C43" s="41"/>
      <c r="D43" s="125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</row>
    <row r="44" spans="1:28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</row>
    <row r="45" spans="1:28" x14ac:dyDescent="0.25">
      <c r="A45" s="41"/>
      <c r="B45" s="41"/>
      <c r="C45" s="41"/>
      <c r="D45" s="124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</row>
    <row r="46" spans="1:28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</row>
    <row r="47" spans="1:28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1:28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</row>
    <row r="49" spans="1:19" x14ac:dyDescent="0.25">
      <c r="A49" s="41"/>
      <c r="B49" s="41"/>
      <c r="C49" s="187"/>
      <c r="D49" s="187"/>
      <c r="E49" s="126"/>
      <c r="F49" s="126"/>
      <c r="G49" s="126"/>
      <c r="H49" s="126"/>
      <c r="I49" s="126"/>
      <c r="J49" s="187"/>
      <c r="K49" s="126"/>
      <c r="L49" s="126"/>
      <c r="M49" s="187"/>
      <c r="N49" s="126"/>
      <c r="O49" s="126"/>
      <c r="P49" s="126"/>
      <c r="Q49" s="126"/>
      <c r="R49" s="41"/>
      <c r="S49" s="41"/>
    </row>
    <row r="50" spans="1:19" x14ac:dyDescent="0.25">
      <c r="A50" s="41"/>
      <c r="B50" s="41"/>
      <c r="C50" s="187"/>
      <c r="D50" s="187"/>
      <c r="E50" s="126"/>
      <c r="F50" s="126"/>
      <c r="G50" s="126"/>
      <c r="H50" s="126"/>
      <c r="I50" s="126"/>
      <c r="J50" s="187"/>
      <c r="K50" s="126"/>
      <c r="L50" s="126"/>
      <c r="M50" s="187"/>
      <c r="N50" s="126"/>
      <c r="O50" s="126"/>
      <c r="P50" s="126"/>
      <c r="Q50" s="126"/>
      <c r="R50" s="41"/>
      <c r="S50" s="41"/>
    </row>
    <row r="51" spans="1:19" x14ac:dyDescent="0.25">
      <c r="A51" s="41"/>
      <c r="B51" s="41"/>
      <c r="C51" s="187"/>
      <c r="D51" s="187"/>
      <c r="E51" s="126"/>
      <c r="F51" s="126"/>
      <c r="G51" s="126"/>
      <c r="H51" s="126"/>
      <c r="I51" s="126"/>
      <c r="J51" s="187"/>
      <c r="K51" s="126"/>
      <c r="L51" s="126"/>
      <c r="M51" s="187"/>
      <c r="N51" s="126"/>
      <c r="O51" s="126"/>
      <c r="P51" s="126"/>
      <c r="Q51" s="126"/>
      <c r="R51" s="41"/>
      <c r="S51" s="41"/>
    </row>
    <row r="52" spans="1:19" x14ac:dyDescent="0.25">
      <c r="A52" s="41"/>
      <c r="B52" s="41"/>
      <c r="C52" s="187"/>
      <c r="D52" s="187"/>
      <c r="E52" s="126"/>
      <c r="F52" s="126"/>
      <c r="G52" s="126"/>
      <c r="H52" s="126"/>
      <c r="I52" s="126"/>
      <c r="J52" s="187"/>
      <c r="K52" s="126"/>
      <c r="L52" s="126"/>
      <c r="M52" s="187"/>
      <c r="N52" s="126"/>
      <c r="O52" s="126"/>
      <c r="P52" s="126"/>
      <c r="Q52" s="126"/>
      <c r="R52" s="41"/>
      <c r="S52" s="41"/>
    </row>
    <row r="53" spans="1:19" x14ac:dyDescent="0.25">
      <c r="B53" s="41"/>
      <c r="C53" s="187"/>
      <c r="D53" s="187"/>
      <c r="E53" s="126"/>
      <c r="F53" s="126"/>
      <c r="G53" s="126"/>
      <c r="H53" s="126"/>
      <c r="I53" s="126"/>
      <c r="J53" s="187"/>
      <c r="K53" s="126"/>
      <c r="L53" s="126"/>
      <c r="M53" s="187"/>
      <c r="N53" s="126"/>
      <c r="O53" s="126"/>
      <c r="P53" s="126"/>
      <c r="Q53" s="126"/>
      <c r="R53" s="41"/>
      <c r="S53" s="41"/>
    </row>
    <row r="54" spans="1:19" x14ac:dyDescent="0.25">
      <c r="A54" s="41"/>
      <c r="B54" s="41"/>
      <c r="C54" s="187"/>
      <c r="D54" s="187"/>
      <c r="E54" s="126"/>
      <c r="F54" s="126"/>
      <c r="G54" s="126"/>
      <c r="H54" s="126"/>
      <c r="I54" s="126"/>
      <c r="J54" s="187"/>
      <c r="K54" s="126"/>
      <c r="L54" s="126"/>
      <c r="M54" s="187"/>
      <c r="N54" s="126"/>
      <c r="O54" s="126"/>
      <c r="P54" s="126"/>
      <c r="Q54" s="126"/>
      <c r="R54" s="41"/>
      <c r="S54" s="41"/>
    </row>
    <row r="55" spans="1:19" x14ac:dyDescent="0.25">
      <c r="A55" s="41"/>
      <c r="B55" s="41"/>
      <c r="C55" s="124"/>
      <c r="D55" s="124"/>
      <c r="E55" s="124"/>
      <c r="F55" s="41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41"/>
      <c r="S55" s="41"/>
    </row>
    <row r="56" spans="1:19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</row>
    <row r="57" spans="1:19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</row>
    <row r="58" spans="1:19" x14ac:dyDescent="0.25">
      <c r="A58" s="41"/>
      <c r="B58" s="41"/>
      <c r="C58" s="124"/>
      <c r="D58" s="188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41"/>
      <c r="S58" s="41"/>
    </row>
    <row r="59" spans="1:19" x14ac:dyDescent="0.25">
      <c r="A59" s="41"/>
      <c r="B59" s="41"/>
      <c r="C59" s="124"/>
      <c r="D59" s="188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41"/>
      <c r="S59" s="41"/>
    </row>
    <row r="60" spans="1:19" x14ac:dyDescent="0.25">
      <c r="A60" s="41"/>
      <c r="B60" s="41"/>
      <c r="C60" s="124"/>
      <c r="D60" s="188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41"/>
      <c r="S60" s="41"/>
    </row>
    <row r="61" spans="1:19" x14ac:dyDescent="0.25">
      <c r="A61" s="41"/>
      <c r="B61" s="41"/>
      <c r="C61" s="124"/>
      <c r="D61" s="188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41"/>
      <c r="S61" s="41"/>
    </row>
    <row r="62" spans="1:19" x14ac:dyDescent="0.25">
      <c r="B62" s="41"/>
      <c r="C62" s="124"/>
      <c r="D62" s="188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41"/>
      <c r="S62" s="41"/>
    </row>
    <row r="63" spans="1:19" x14ac:dyDescent="0.25">
      <c r="B63" s="41"/>
      <c r="C63" s="124"/>
      <c r="D63" s="188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41"/>
      <c r="S63" s="41"/>
    </row>
    <row r="64" spans="1:19" x14ac:dyDescent="0.25">
      <c r="B64" s="41"/>
      <c r="C64" s="124"/>
      <c r="D64" s="124"/>
      <c r="E64" s="124"/>
      <c r="F64" s="41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41"/>
      <c r="S64" s="41"/>
    </row>
    <row r="65" spans="2:19" x14ac:dyDescent="0.25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</row>
    <row r="66" spans="2:19" x14ac:dyDescent="0.25">
      <c r="B66" s="41"/>
      <c r="C66" s="190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</row>
    <row r="67" spans="2:19" x14ac:dyDescent="0.25">
      <c r="B67" s="41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41"/>
      <c r="S67" s="41"/>
    </row>
    <row r="68" spans="2:19" x14ac:dyDescent="0.25">
      <c r="B68" s="41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41"/>
      <c r="S68" s="41"/>
    </row>
    <row r="69" spans="2:19" x14ac:dyDescent="0.25">
      <c r="B69" s="41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41"/>
      <c r="S69" s="41"/>
    </row>
    <row r="70" spans="2:19" x14ac:dyDescent="0.25">
      <c r="B70" s="41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41"/>
      <c r="S70" s="41"/>
    </row>
    <row r="71" spans="2:19" x14ac:dyDescent="0.25">
      <c r="B71" s="41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41"/>
      <c r="S71" s="41"/>
    </row>
    <row r="72" spans="2:19" x14ac:dyDescent="0.25">
      <c r="B72" s="41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41"/>
      <c r="S72" s="41"/>
    </row>
    <row r="73" spans="2:19" x14ac:dyDescent="0.25">
      <c r="B73" s="41"/>
      <c r="C73" s="124"/>
      <c r="D73" s="124"/>
      <c r="E73" s="124"/>
      <c r="F73" s="41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41"/>
      <c r="S73" s="41"/>
    </row>
    <row r="74" spans="2:19" x14ac:dyDescent="0.25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</row>
    <row r="75" spans="2:19" x14ac:dyDescent="0.25">
      <c r="B75" s="41"/>
      <c r="C75" s="190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</row>
    <row r="76" spans="2:19" x14ac:dyDescent="0.25">
      <c r="B76" s="41"/>
      <c r="C76" s="125"/>
      <c r="D76" s="125"/>
      <c r="E76" s="125"/>
      <c r="F76" s="125"/>
      <c r="G76" s="189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41"/>
      <c r="S76" s="41"/>
    </row>
    <row r="77" spans="2:19" x14ac:dyDescent="0.25">
      <c r="B77" s="41"/>
      <c r="C77" s="125"/>
      <c r="D77" s="125"/>
      <c r="E77" s="125"/>
      <c r="F77" s="125"/>
      <c r="G77" s="189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41"/>
      <c r="S77" s="41"/>
    </row>
    <row r="78" spans="2:19" x14ac:dyDescent="0.25">
      <c r="B78" s="41"/>
      <c r="C78" s="125"/>
      <c r="D78" s="125"/>
      <c r="E78" s="125"/>
      <c r="F78" s="125"/>
      <c r="G78" s="189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41"/>
      <c r="S78" s="41"/>
    </row>
    <row r="79" spans="2:19" x14ac:dyDescent="0.25">
      <c r="B79" s="41"/>
      <c r="C79" s="125"/>
      <c r="D79" s="125"/>
      <c r="E79" s="125"/>
      <c r="F79" s="125"/>
      <c r="G79" s="189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41"/>
      <c r="S79" s="41"/>
    </row>
    <row r="80" spans="2:19" x14ac:dyDescent="0.25">
      <c r="B80" s="41"/>
      <c r="C80" s="125"/>
      <c r="D80" s="125"/>
      <c r="E80" s="125"/>
      <c r="F80" s="125"/>
      <c r="G80" s="189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41"/>
      <c r="S80" s="41"/>
    </row>
    <row r="81" spans="2:19" x14ac:dyDescent="0.25">
      <c r="B81" s="41"/>
      <c r="C81" s="125"/>
      <c r="D81" s="125"/>
      <c r="E81" s="125"/>
      <c r="F81" s="125"/>
      <c r="G81" s="189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41"/>
      <c r="S81" s="41"/>
    </row>
    <row r="82" spans="2:19" x14ac:dyDescent="0.25">
      <c r="B82" s="41"/>
      <c r="C82" s="124"/>
      <c r="D82" s="124"/>
      <c r="E82" s="124"/>
      <c r="F82" s="41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41"/>
      <c r="S82" s="41"/>
    </row>
    <row r="83" spans="2:19" x14ac:dyDescent="0.25"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</row>
    <row r="84" spans="2:19" x14ac:dyDescent="0.25">
      <c r="B84" s="41"/>
      <c r="C84" s="190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</row>
    <row r="85" spans="2:19" x14ac:dyDescent="0.25">
      <c r="B85" s="41"/>
      <c r="C85" s="125"/>
      <c r="D85" s="125"/>
      <c r="E85" s="125"/>
      <c r="F85" s="125"/>
      <c r="G85" s="125"/>
      <c r="H85" s="125"/>
      <c r="I85" s="189"/>
      <c r="J85" s="125"/>
      <c r="K85" s="125"/>
      <c r="L85" s="125"/>
      <c r="M85" s="125"/>
      <c r="N85" s="125"/>
      <c r="O85" s="125"/>
      <c r="P85" s="125"/>
      <c r="Q85" s="125"/>
      <c r="R85" s="41"/>
      <c r="S85" s="41"/>
    </row>
    <row r="86" spans="2:19" x14ac:dyDescent="0.25">
      <c r="B86" s="41"/>
      <c r="C86" s="125"/>
      <c r="D86" s="125"/>
      <c r="E86" s="125"/>
      <c r="F86" s="125"/>
      <c r="G86" s="125"/>
      <c r="H86" s="125"/>
      <c r="I86" s="189"/>
      <c r="J86" s="125"/>
      <c r="K86" s="125"/>
      <c r="L86" s="125"/>
      <c r="M86" s="125"/>
      <c r="N86" s="125"/>
      <c r="O86" s="125"/>
      <c r="P86" s="125"/>
      <c r="Q86" s="125"/>
      <c r="R86" s="41"/>
      <c r="S86" s="41"/>
    </row>
    <row r="87" spans="2:19" x14ac:dyDescent="0.25">
      <c r="B87" s="41"/>
      <c r="C87" s="125"/>
      <c r="D87" s="125"/>
      <c r="E87" s="125"/>
      <c r="F87" s="125"/>
      <c r="G87" s="125"/>
      <c r="H87" s="125"/>
      <c r="I87" s="189"/>
      <c r="J87" s="125"/>
      <c r="K87" s="125"/>
      <c r="L87" s="125"/>
      <c r="M87" s="125"/>
      <c r="N87" s="125"/>
      <c r="O87" s="125"/>
      <c r="P87" s="125"/>
      <c r="Q87" s="125"/>
      <c r="R87" s="41"/>
      <c r="S87" s="41"/>
    </row>
    <row r="88" spans="2:19" x14ac:dyDescent="0.25">
      <c r="B88" s="41"/>
      <c r="C88" s="125"/>
      <c r="D88" s="125"/>
      <c r="E88" s="125"/>
      <c r="F88" s="125"/>
      <c r="G88" s="125"/>
      <c r="H88" s="125"/>
      <c r="I88" s="189"/>
      <c r="J88" s="125"/>
      <c r="K88" s="125"/>
      <c r="L88" s="125"/>
      <c r="M88" s="125"/>
      <c r="N88" s="125"/>
      <c r="O88" s="125"/>
      <c r="P88" s="125"/>
      <c r="Q88" s="125"/>
      <c r="R88" s="41"/>
      <c r="S88" s="41"/>
    </row>
    <row r="89" spans="2:19" x14ac:dyDescent="0.25">
      <c r="B89" s="41"/>
      <c r="C89" s="125"/>
      <c r="D89" s="125"/>
      <c r="E89" s="125"/>
      <c r="F89" s="125"/>
      <c r="G89" s="125"/>
      <c r="H89" s="125"/>
      <c r="I89" s="189"/>
      <c r="J89" s="125"/>
      <c r="K89" s="125"/>
      <c r="L89" s="125"/>
      <c r="M89" s="125"/>
      <c r="N89" s="125"/>
      <c r="O89" s="125"/>
      <c r="P89" s="125"/>
      <c r="Q89" s="125"/>
      <c r="R89" s="41"/>
      <c r="S89" s="41"/>
    </row>
    <row r="90" spans="2:19" x14ac:dyDescent="0.25">
      <c r="B90" s="41"/>
      <c r="C90" s="125"/>
      <c r="D90" s="125"/>
      <c r="E90" s="125"/>
      <c r="F90" s="125"/>
      <c r="G90" s="125"/>
      <c r="H90" s="125"/>
      <c r="I90" s="189"/>
      <c r="J90" s="125"/>
      <c r="K90" s="125"/>
      <c r="L90" s="125"/>
      <c r="M90" s="125"/>
      <c r="N90" s="125"/>
      <c r="O90" s="125"/>
      <c r="P90" s="125"/>
      <c r="Q90" s="125"/>
      <c r="R90" s="41"/>
      <c r="S90" s="41"/>
    </row>
    <row r="91" spans="2:19" x14ac:dyDescent="0.25">
      <c r="B91" s="41"/>
      <c r="C91" s="124"/>
      <c r="D91" s="124"/>
      <c r="E91" s="124"/>
      <c r="F91" s="41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41"/>
      <c r="S91" s="41"/>
    </row>
    <row r="92" spans="2:19" x14ac:dyDescent="0.25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</row>
    <row r="93" spans="2:19" x14ac:dyDescent="0.25"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</row>
    <row r="94" spans="2:19" x14ac:dyDescent="0.25"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</row>
    <row r="95" spans="2:19" x14ac:dyDescent="0.25"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</row>
    <row r="96" spans="2:19" x14ac:dyDescent="0.25"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</row>
    <row r="97" spans="2:19" x14ac:dyDescent="0.25"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</row>
    <row r="98" spans="2:19" x14ac:dyDescent="0.25"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</row>
    <row r="99" spans="2:19" x14ac:dyDescent="0.25"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</row>
    <row r="100" spans="2:19" x14ac:dyDescent="0.25"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</row>
    <row r="101" spans="2:19" x14ac:dyDescent="0.25"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</row>
    <row r="102" spans="2:19" x14ac:dyDescent="0.25"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</row>
    <row r="103" spans="2:19" x14ac:dyDescent="0.25"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</row>
    <row r="104" spans="2:19" x14ac:dyDescent="0.25"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</row>
    <row r="105" spans="2:19" x14ac:dyDescent="0.25"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</row>
    <row r="106" spans="2:19" x14ac:dyDescent="0.25"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</row>
    <row r="107" spans="2:19" x14ac:dyDescent="0.25"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</row>
    <row r="108" spans="2:19" x14ac:dyDescent="0.25"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</row>
    <row r="109" spans="2:19" x14ac:dyDescent="0.25"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</row>
    <row r="110" spans="2:19" x14ac:dyDescent="0.25"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</row>
    <row r="111" spans="2:19" x14ac:dyDescent="0.25"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</row>
    <row r="112" spans="2:19" x14ac:dyDescent="0.25"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</row>
    <row r="113" spans="2:19" x14ac:dyDescent="0.25"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</row>
    <row r="114" spans="2:19" x14ac:dyDescent="0.25"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</row>
    <row r="115" spans="2:19" x14ac:dyDescent="0.25"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</row>
    <row r="116" spans="2:19" x14ac:dyDescent="0.25"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</row>
    <row r="117" spans="2:19" x14ac:dyDescent="0.25"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</row>
    <row r="118" spans="2:19" x14ac:dyDescent="0.25"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</row>
    <row r="119" spans="2:19" x14ac:dyDescent="0.25"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</row>
    <row r="120" spans="2:19" x14ac:dyDescent="0.25"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</row>
    <row r="121" spans="2:19" x14ac:dyDescent="0.25"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</row>
    <row r="122" spans="2:19" x14ac:dyDescent="0.25"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</row>
    <row r="123" spans="2:19" x14ac:dyDescent="0.25"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</row>
    <row r="124" spans="2:19" x14ac:dyDescent="0.25"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</row>
    <row r="125" spans="2:19" x14ac:dyDescent="0.25"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</row>
    <row r="126" spans="2:19" x14ac:dyDescent="0.25"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</row>
    <row r="127" spans="2:19" x14ac:dyDescent="0.25"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</row>
    <row r="128" spans="2:19" x14ac:dyDescent="0.25"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</row>
    <row r="129" spans="2:19" x14ac:dyDescent="0.25"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</row>
    <row r="130" spans="2:19" x14ac:dyDescent="0.25"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</row>
    <row r="131" spans="2:19" x14ac:dyDescent="0.25"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</row>
    <row r="132" spans="2:19" x14ac:dyDescent="0.25"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</row>
    <row r="133" spans="2:19" x14ac:dyDescent="0.25"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</row>
    <row r="134" spans="2:19" x14ac:dyDescent="0.25"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</row>
    <row r="135" spans="2:19" x14ac:dyDescent="0.25"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</row>
    <row r="136" spans="2:19" x14ac:dyDescent="0.25"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</row>
    <row r="137" spans="2:19" x14ac:dyDescent="0.25"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</row>
    <row r="138" spans="2:19" x14ac:dyDescent="0.25"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</row>
    <row r="139" spans="2:19" x14ac:dyDescent="0.25"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</row>
    <row r="140" spans="2:19" x14ac:dyDescent="0.25"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</row>
    <row r="141" spans="2:19" x14ac:dyDescent="0.25"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</row>
    <row r="142" spans="2:19" x14ac:dyDescent="0.25"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</row>
    <row r="143" spans="2:19" x14ac:dyDescent="0.25"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</row>
    <row r="144" spans="2:19" x14ac:dyDescent="0.25"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</row>
    <row r="145" spans="2:19" x14ac:dyDescent="0.25"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</row>
    <row r="146" spans="2:19" x14ac:dyDescent="0.25"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</row>
  </sheetData>
  <sortState ref="Q49:Q54">
    <sortCondition ref="Q49"/>
  </sortState>
  <mergeCells count="12">
    <mergeCell ref="AR3:AW3"/>
    <mergeCell ref="AR2:BA2"/>
    <mergeCell ref="BB2:BK2"/>
    <mergeCell ref="BB3:BG3"/>
    <mergeCell ref="C2:L2"/>
    <mergeCell ref="C3:H3"/>
    <mergeCell ref="M3:R3"/>
    <mergeCell ref="W3:AB3"/>
    <mergeCell ref="AG3:AL3"/>
    <mergeCell ref="M2:V2"/>
    <mergeCell ref="W2:AF2"/>
    <mergeCell ref="AG2:AQ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"/>
  <sheetViews>
    <sheetView zoomScaleNormal="100" workbookViewId="0">
      <selection activeCell="F70" sqref="F70"/>
    </sheetView>
  </sheetViews>
  <sheetFormatPr defaultRowHeight="15" x14ac:dyDescent="0.25"/>
  <cols>
    <col min="1" max="1" width="6.7109375" style="25" bestFit="1" customWidth="1"/>
    <col min="2" max="4" width="7.140625" style="25" bestFit="1" customWidth="1"/>
    <col min="5" max="6" width="6.7109375" style="25" bestFit="1" customWidth="1"/>
    <col min="7" max="7" width="7.140625" style="25" bestFit="1" customWidth="1"/>
    <col min="8" max="8" width="7.140625" style="25" customWidth="1"/>
    <col min="9" max="10" width="7.140625" style="25" bestFit="1" customWidth="1"/>
    <col min="11" max="11" width="6.85546875" style="25" customWidth="1"/>
    <col min="12" max="17" width="7.140625" style="25" bestFit="1" customWidth="1"/>
    <col min="18" max="18" width="8.28515625" style="25" customWidth="1"/>
    <col min="19" max="20" width="7.140625" style="25" bestFit="1" customWidth="1"/>
    <col min="21" max="21" width="9.140625" style="25" customWidth="1"/>
    <col min="22" max="27" width="7.140625" style="25" bestFit="1" customWidth="1"/>
    <col min="28" max="28" width="8.42578125" style="25" customWidth="1"/>
    <col min="29" max="30" width="7.140625" style="25" bestFit="1" customWidth="1"/>
    <col min="31" max="32" width="7.28515625" style="25" bestFit="1" customWidth="1"/>
    <col min="33" max="33" width="7.7109375" style="25" bestFit="1" customWidth="1"/>
    <col min="34" max="35" width="7.28515625" style="25" bestFit="1" customWidth="1"/>
    <col min="36" max="36" width="7.7109375" style="25" bestFit="1" customWidth="1"/>
    <col min="37" max="38" width="7.28515625" style="25" bestFit="1" customWidth="1"/>
    <col min="39" max="39" width="7.7109375" style="25" bestFit="1" customWidth="1"/>
    <col min="40" max="41" width="7.7109375" style="25" customWidth="1"/>
    <col min="42" max="16384" width="9.140625" style="25"/>
  </cols>
  <sheetData>
    <row r="1" spans="1:26" x14ac:dyDescent="0.25">
      <c r="B1" s="23"/>
      <c r="C1" s="23"/>
      <c r="D1" s="23"/>
      <c r="E1" s="23"/>
      <c r="F1" s="23"/>
      <c r="G1" s="41"/>
      <c r="H1" s="41"/>
      <c r="I1" s="41"/>
      <c r="L1" s="122"/>
      <c r="M1" s="122"/>
      <c r="N1" s="122"/>
      <c r="O1" s="122"/>
      <c r="P1" s="122"/>
      <c r="Q1" s="122"/>
      <c r="R1" s="122"/>
      <c r="S1" s="122"/>
      <c r="T1" s="122"/>
      <c r="V1" s="122"/>
      <c r="W1" s="122"/>
      <c r="X1" s="122"/>
      <c r="Y1" s="122"/>
      <c r="Z1" s="122"/>
    </row>
    <row r="2" spans="1:26" x14ac:dyDescent="0.25">
      <c r="A2" s="178" t="s">
        <v>38</v>
      </c>
      <c r="C2" s="23"/>
      <c r="D2" s="23"/>
      <c r="E2" s="23"/>
      <c r="F2" s="23"/>
      <c r="G2" s="41"/>
      <c r="H2" s="177" t="s">
        <v>63</v>
      </c>
      <c r="I2" s="41"/>
      <c r="L2" s="122"/>
      <c r="M2" s="122"/>
      <c r="N2" s="122"/>
      <c r="O2" s="122"/>
      <c r="P2" s="122"/>
      <c r="Q2" s="122"/>
      <c r="R2" s="122"/>
      <c r="S2" s="122"/>
      <c r="T2" s="122"/>
      <c r="V2" s="122"/>
      <c r="W2" s="122"/>
      <c r="X2" s="122"/>
      <c r="Y2" s="122"/>
      <c r="Z2" s="122"/>
    </row>
    <row r="3" spans="1:26" x14ac:dyDescent="0.25">
      <c r="A3" s="137" t="s">
        <v>39</v>
      </c>
      <c r="B3" s="138">
        <v>6</v>
      </c>
      <c r="C3" s="23"/>
      <c r="D3" s="139" t="s">
        <v>42</v>
      </c>
      <c r="E3" s="145"/>
      <c r="G3" s="41"/>
      <c r="H3" s="155" t="s">
        <v>0</v>
      </c>
      <c r="I3" s="156"/>
      <c r="J3" s="156" t="s">
        <v>36</v>
      </c>
      <c r="K3" s="156" t="s">
        <v>58</v>
      </c>
      <c r="L3" s="157" t="s">
        <v>59</v>
      </c>
      <c r="M3" s="157" t="s">
        <v>60</v>
      </c>
      <c r="N3" s="158" t="s">
        <v>61</v>
      </c>
      <c r="O3" s="122"/>
      <c r="P3" s="122"/>
      <c r="Q3" s="122"/>
      <c r="R3" s="122"/>
      <c r="S3" s="122"/>
      <c r="T3" s="122"/>
      <c r="V3" s="122"/>
      <c r="W3" s="122"/>
      <c r="X3" s="122"/>
      <c r="Y3" s="122"/>
      <c r="Z3" s="122"/>
    </row>
    <row r="4" spans="1:26" x14ac:dyDescent="0.25">
      <c r="A4" s="139" t="s">
        <v>37</v>
      </c>
      <c r="B4" s="140">
        <v>0.6431</v>
      </c>
      <c r="C4" s="23"/>
      <c r="D4" s="146">
        <v>0.01</v>
      </c>
      <c r="E4" s="147">
        <v>0.71299999999999997</v>
      </c>
      <c r="G4" s="41"/>
      <c r="H4" s="159">
        <v>7.5</v>
      </c>
      <c r="I4" s="58">
        <v>0.12</v>
      </c>
      <c r="J4" s="160">
        <v>0.6344354539339474</v>
      </c>
      <c r="K4" s="69">
        <v>0.90149999999999997</v>
      </c>
      <c r="L4" s="69">
        <v>0.94927971069841799</v>
      </c>
      <c r="M4" s="69">
        <v>0.91332268423995044</v>
      </c>
      <c r="N4" s="161">
        <v>0.91753324981087725</v>
      </c>
      <c r="O4" s="122"/>
      <c r="P4" s="122"/>
      <c r="Q4" s="122"/>
      <c r="R4" s="122"/>
      <c r="S4" s="122"/>
      <c r="T4" s="122"/>
      <c r="V4" s="122"/>
      <c r="W4" s="122"/>
      <c r="X4" s="122"/>
      <c r="Y4" s="122"/>
      <c r="Z4" s="122"/>
    </row>
    <row r="5" spans="1:26" x14ac:dyDescent="0.25">
      <c r="A5" s="141" t="s">
        <v>40</v>
      </c>
      <c r="B5" s="142">
        <v>0.28060000000000002</v>
      </c>
      <c r="C5" s="23"/>
      <c r="D5" s="146">
        <v>0.02</v>
      </c>
      <c r="E5" s="147">
        <v>0.74299999999999999</v>
      </c>
      <c r="G5" s="41"/>
      <c r="H5" s="159">
        <v>12.5</v>
      </c>
      <c r="I5" s="58">
        <v>0.2</v>
      </c>
      <c r="J5" s="160">
        <v>0.69631528409836363</v>
      </c>
      <c r="K5" s="160">
        <v>0.77759999999999996</v>
      </c>
      <c r="L5" s="69">
        <v>0.91392516117495037</v>
      </c>
      <c r="M5" s="69">
        <v>0.87784370120886457</v>
      </c>
      <c r="N5" s="161">
        <v>0.90000797109543451</v>
      </c>
      <c r="O5" s="122"/>
      <c r="P5" s="122"/>
      <c r="Q5" s="122"/>
      <c r="R5" s="122"/>
      <c r="S5" s="122"/>
      <c r="T5" s="122"/>
      <c r="V5" s="122"/>
      <c r="W5" s="122"/>
      <c r="X5" s="122"/>
      <c r="Y5" s="122"/>
      <c r="Z5" s="122"/>
    </row>
    <row r="6" spans="1:26" x14ac:dyDescent="0.25">
      <c r="A6" s="143" t="s">
        <v>41</v>
      </c>
      <c r="B6" s="144">
        <v>8.7499999999999994E-2</v>
      </c>
      <c r="C6" s="23"/>
      <c r="D6" s="146">
        <v>0.05</v>
      </c>
      <c r="E6" s="147">
        <v>0.78800000000000003</v>
      </c>
      <c r="G6" s="41"/>
      <c r="H6" s="162">
        <v>15</v>
      </c>
      <c r="I6" s="163">
        <v>0.24</v>
      </c>
      <c r="J6" s="164">
        <v>0.94541314989884506</v>
      </c>
      <c r="K6" s="164">
        <v>0.90429999999999999</v>
      </c>
      <c r="L6" s="164">
        <v>0.92268999753793857</v>
      </c>
      <c r="M6" s="164">
        <v>0.92085753761396694</v>
      </c>
      <c r="N6" s="165">
        <v>0.96622104514872187</v>
      </c>
      <c r="O6" s="122"/>
      <c r="P6" s="122"/>
      <c r="Q6" s="122"/>
      <c r="R6" s="122"/>
      <c r="S6" s="122"/>
      <c r="T6" s="122"/>
      <c r="V6" s="122"/>
      <c r="W6" s="122"/>
      <c r="X6" s="122"/>
      <c r="Y6" s="122"/>
      <c r="Z6" s="122"/>
    </row>
    <row r="7" spans="1:26" x14ac:dyDescent="0.25">
      <c r="A7" s="23"/>
      <c r="B7" s="23"/>
      <c r="C7" s="23"/>
      <c r="D7" s="146">
        <v>0.1</v>
      </c>
      <c r="E7" s="147">
        <v>0.82599999999999996</v>
      </c>
      <c r="G7" s="41"/>
      <c r="H7" s="155" t="s">
        <v>4</v>
      </c>
      <c r="I7" s="166"/>
      <c r="J7" s="166"/>
      <c r="K7" s="166"/>
      <c r="L7" s="166"/>
      <c r="M7" s="166"/>
      <c r="N7" s="167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spans="1:26" x14ac:dyDescent="0.25">
      <c r="A8" s="23"/>
      <c r="B8" s="23"/>
      <c r="C8" s="23"/>
      <c r="D8" s="146">
        <v>0.5</v>
      </c>
      <c r="E8" s="147">
        <v>0.92700000000000005</v>
      </c>
      <c r="G8" s="41"/>
      <c r="H8" s="168">
        <v>20</v>
      </c>
      <c r="I8" s="169">
        <v>0.32</v>
      </c>
      <c r="J8" s="164">
        <v>0.97681958621291909</v>
      </c>
      <c r="K8" s="164">
        <v>0.91749999999999998</v>
      </c>
      <c r="L8" s="164">
        <v>0.98642754781801079</v>
      </c>
      <c r="M8" s="170">
        <v>0.6814518562003965</v>
      </c>
      <c r="N8" s="44">
        <v>0.91628317936628567</v>
      </c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spans="1:26" x14ac:dyDescent="0.25">
      <c r="D9" s="148">
        <v>0.9</v>
      </c>
      <c r="E9" s="147">
        <v>0.97399999999999998</v>
      </c>
      <c r="H9" s="155" t="s">
        <v>1</v>
      </c>
      <c r="I9" s="166"/>
      <c r="J9" s="166"/>
      <c r="K9" s="166"/>
      <c r="L9" s="166"/>
      <c r="M9" s="166"/>
      <c r="N9" s="167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spans="1:26" x14ac:dyDescent="0.25">
      <c r="D10" s="148">
        <v>0.95</v>
      </c>
      <c r="E10" s="149">
        <v>0.98099999999999998</v>
      </c>
      <c r="H10" s="171">
        <v>8</v>
      </c>
      <c r="I10" s="91">
        <v>0.128</v>
      </c>
      <c r="J10" s="69">
        <v>0.93311437523822582</v>
      </c>
      <c r="K10" s="69">
        <v>0.87770000000000004</v>
      </c>
      <c r="L10" s="69">
        <v>0.94199035544229737</v>
      </c>
      <c r="M10" s="69">
        <v>0.90541658166984884</v>
      </c>
      <c r="N10" s="172">
        <v>0.78308950356564599</v>
      </c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spans="1:26" x14ac:dyDescent="0.25">
      <c r="D11" s="148">
        <v>0.98</v>
      </c>
      <c r="E11" s="149">
        <v>0.98599999999999999</v>
      </c>
      <c r="H11" s="171">
        <v>12</v>
      </c>
      <c r="I11" s="91">
        <v>0.192</v>
      </c>
      <c r="J11" s="160">
        <v>0.60079556758012398</v>
      </c>
      <c r="K11" s="69">
        <v>0.96850000000000003</v>
      </c>
      <c r="L11" s="69">
        <v>0.96097373085082627</v>
      </c>
      <c r="M11" s="69">
        <v>0.92893979129518223</v>
      </c>
      <c r="N11" s="161">
        <v>0.96497400292855551</v>
      </c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spans="1:26" x14ac:dyDescent="0.25">
      <c r="D12" s="150">
        <v>0.99</v>
      </c>
      <c r="E12" s="151">
        <v>0.98899999999999999</v>
      </c>
      <c r="H12" s="171">
        <v>15</v>
      </c>
      <c r="I12" s="91">
        <v>0.24</v>
      </c>
      <c r="J12" s="69">
        <v>0.89738155168800071</v>
      </c>
      <c r="K12" s="69">
        <v>0.9667</v>
      </c>
      <c r="L12" s="69">
        <v>0.93794925433008891</v>
      </c>
      <c r="M12" s="69">
        <v>0.97281207913720336</v>
      </c>
      <c r="N12" s="161">
        <v>0.92011484209013772</v>
      </c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</row>
    <row r="13" spans="1:26" x14ac:dyDescent="0.25">
      <c r="H13" s="171">
        <v>20</v>
      </c>
      <c r="I13" s="91">
        <v>0.32</v>
      </c>
      <c r="J13" s="69">
        <v>0.94369600668924336</v>
      </c>
      <c r="K13" s="69">
        <v>0.94889999999999997</v>
      </c>
      <c r="L13" s="69">
        <v>0.9296751868424169</v>
      </c>
      <c r="M13" s="69">
        <v>0.87254018762889884</v>
      </c>
      <c r="N13" s="161">
        <v>0.91812995900670569</v>
      </c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spans="1:26" x14ac:dyDescent="0.25">
      <c r="B14" s="25" t="s">
        <v>43</v>
      </c>
      <c r="D14" s="25" t="s">
        <v>53</v>
      </c>
      <c r="E14" s="25" t="s">
        <v>54</v>
      </c>
      <c r="H14" s="173">
        <v>30</v>
      </c>
      <c r="I14" s="174">
        <v>0.48</v>
      </c>
      <c r="J14" s="170">
        <v>0.639640219550353</v>
      </c>
      <c r="K14" s="164">
        <v>0.93730000000000002</v>
      </c>
      <c r="L14" s="164">
        <v>0.93651997352896654</v>
      </c>
      <c r="M14" s="164">
        <v>0.9408073719272162</v>
      </c>
      <c r="N14" s="165">
        <v>0.8587055971845341</v>
      </c>
    </row>
    <row r="15" spans="1:26" x14ac:dyDescent="0.25">
      <c r="A15" s="25" t="s">
        <v>44</v>
      </c>
      <c r="B15" s="152">
        <v>0.278221</v>
      </c>
      <c r="C15" s="25" t="s">
        <v>50</v>
      </c>
      <c r="D15" s="127">
        <f>B20-B15</f>
        <v>8.3260000000000001E-2</v>
      </c>
      <c r="E15" s="25">
        <f>D15*B4</f>
        <v>5.3544505999999999E-2</v>
      </c>
      <c r="H15" s="155" t="s">
        <v>2</v>
      </c>
      <c r="I15" s="166"/>
      <c r="J15" s="166"/>
      <c r="K15" s="166"/>
      <c r="L15" s="166"/>
      <c r="M15" s="166"/>
      <c r="N15" s="167"/>
    </row>
    <row r="16" spans="1:26" x14ac:dyDescent="0.25">
      <c r="A16" s="25" t="s">
        <v>45</v>
      </c>
      <c r="B16" s="99">
        <v>0.33514699999999997</v>
      </c>
      <c r="C16" s="25" t="s">
        <v>51</v>
      </c>
      <c r="D16" s="127">
        <f>B19-B16</f>
        <v>2.1062000000000025E-2</v>
      </c>
      <c r="E16" s="25">
        <f>D16*B5</f>
        <v>5.9099972000000072E-3</v>
      </c>
      <c r="H16" s="175">
        <v>15</v>
      </c>
      <c r="I16" s="103">
        <v>0.24</v>
      </c>
      <c r="J16" s="69">
        <v>0.93485425573788594</v>
      </c>
      <c r="K16" s="69">
        <v>0.98040000000000005</v>
      </c>
      <c r="L16" s="69">
        <v>0.86809937897432421</v>
      </c>
      <c r="M16" s="69">
        <v>0.80868746481697695</v>
      </c>
      <c r="N16" s="161">
        <v>0.86794564131182705</v>
      </c>
    </row>
    <row r="17" spans="1:15" x14ac:dyDescent="0.25">
      <c r="A17" s="25" t="s">
        <v>46</v>
      </c>
      <c r="B17" s="99">
        <v>0.33819300000000002</v>
      </c>
      <c r="C17" s="25" t="s">
        <v>52</v>
      </c>
      <c r="D17" s="127">
        <f>B18-B17</f>
        <v>1.6275999999999957E-2</v>
      </c>
      <c r="E17" s="25">
        <f>D17*B6</f>
        <v>1.4241499999999962E-3</v>
      </c>
      <c r="H17" s="175">
        <v>20</v>
      </c>
      <c r="I17" s="103">
        <v>0.32</v>
      </c>
      <c r="J17" s="69">
        <v>0.97028782864218455</v>
      </c>
      <c r="K17" s="69">
        <v>0.9395</v>
      </c>
      <c r="L17" s="69">
        <v>0.94759869557098508</v>
      </c>
      <c r="M17" s="69">
        <v>0.86151243630011887</v>
      </c>
      <c r="N17" s="161">
        <v>0.91425108757930373</v>
      </c>
    </row>
    <row r="18" spans="1:15" x14ac:dyDescent="0.25">
      <c r="A18" s="25" t="s">
        <v>47</v>
      </c>
      <c r="B18" s="99">
        <v>0.35446899999999998</v>
      </c>
      <c r="C18" s="25" t="s">
        <v>56</v>
      </c>
      <c r="D18" s="154">
        <f>SUM(E15:E17)</f>
        <v>6.0878653200000007E-2</v>
      </c>
      <c r="E18" s="21"/>
      <c r="H18" s="176">
        <v>30</v>
      </c>
      <c r="I18" s="113">
        <v>0.48</v>
      </c>
      <c r="J18" s="164">
        <v>0.90234943006831703</v>
      </c>
      <c r="K18" s="164">
        <v>0.90880000000000005</v>
      </c>
      <c r="L18" s="164">
        <v>0.87573983480459217</v>
      </c>
      <c r="M18" s="164">
        <v>0.79055194214286684</v>
      </c>
      <c r="N18" s="165">
        <v>0.84040509521627405</v>
      </c>
    </row>
    <row r="19" spans="1:15" x14ac:dyDescent="0.25">
      <c r="A19" s="25" t="s">
        <v>48</v>
      </c>
      <c r="B19" s="99">
        <v>0.356209</v>
      </c>
      <c r="C19" s="25" t="s">
        <v>55</v>
      </c>
      <c r="D19" s="154">
        <f>DEVSQ(B15:B20)</f>
        <v>4.7328056353333325E-3</v>
      </c>
      <c r="E19" s="21"/>
      <c r="H19" s="41"/>
      <c r="I19" s="41"/>
    </row>
    <row r="20" spans="1:15" x14ac:dyDescent="0.25">
      <c r="A20" s="25" t="s">
        <v>49</v>
      </c>
      <c r="B20" s="153">
        <v>0.361481</v>
      </c>
      <c r="C20" s="25" t="s">
        <v>57</v>
      </c>
      <c r="D20" s="154">
        <f>D18^2/D19</f>
        <v>0.78308950356564599</v>
      </c>
      <c r="E20" s="21"/>
      <c r="H20" s="41"/>
      <c r="I20" s="41"/>
    </row>
    <row r="21" spans="1:15" x14ac:dyDescent="0.25">
      <c r="H21" s="41"/>
      <c r="I21" s="41"/>
    </row>
    <row r="22" spans="1:15" x14ac:dyDescent="0.25">
      <c r="A22" s="25" t="s">
        <v>14</v>
      </c>
      <c r="B22" s="127">
        <f>AVERAGE(B15:B20)</f>
        <v>0.33728666666666668</v>
      </c>
      <c r="H22" s="41"/>
      <c r="I22" s="41"/>
    </row>
    <row r="23" spans="1:15" x14ac:dyDescent="0.25">
      <c r="H23" s="41"/>
      <c r="I23" s="41"/>
    </row>
    <row r="24" spans="1:15" x14ac:dyDescent="0.25">
      <c r="A24" s="24" t="s">
        <v>62</v>
      </c>
    </row>
    <row r="25" spans="1:15" x14ac:dyDescent="0.25">
      <c r="A25" s="24" t="s">
        <v>36</v>
      </c>
    </row>
    <row r="26" spans="1:15" x14ac:dyDescent="0.25">
      <c r="A26" s="131">
        <v>0.11390694654777785</v>
      </c>
      <c r="B26" s="131">
        <v>0.20430577290873883</v>
      </c>
      <c r="C26" s="58">
        <v>0.24663134900433006</v>
      </c>
      <c r="D26" s="69"/>
      <c r="E26" s="79">
        <v>0.30411192221854028</v>
      </c>
      <c r="F26" s="69"/>
      <c r="G26" s="91">
        <v>0.12213233906174881</v>
      </c>
      <c r="H26" s="132">
        <v>0.18069154791261691</v>
      </c>
      <c r="I26" s="91">
        <v>0.23932987031589792</v>
      </c>
      <c r="J26" s="91">
        <v>0.31025895340009119</v>
      </c>
      <c r="K26" s="132">
        <v>0.44752530918558386</v>
      </c>
      <c r="L26" s="69"/>
      <c r="M26" s="103">
        <v>0.21657905474496375</v>
      </c>
      <c r="N26" s="103">
        <v>0.3144874140332819</v>
      </c>
      <c r="O26" s="103">
        <v>0.43591696662155904</v>
      </c>
    </row>
    <row r="27" spans="1:15" x14ac:dyDescent="0.25">
      <c r="A27" s="131">
        <v>0.11404559299555425</v>
      </c>
      <c r="B27" s="131">
        <v>0.20572291270765009</v>
      </c>
      <c r="C27" s="58">
        <v>0.24786077852243274</v>
      </c>
      <c r="D27" s="69"/>
      <c r="E27" s="79">
        <v>0.30480319897087971</v>
      </c>
      <c r="F27" s="69"/>
      <c r="G27" s="91">
        <v>0.12328113259863276</v>
      </c>
      <c r="H27" s="132">
        <v>0.18144349920408748</v>
      </c>
      <c r="I27" s="91">
        <v>0.239687001766754</v>
      </c>
      <c r="J27" s="91">
        <v>0.31047514995318276</v>
      </c>
      <c r="K27" s="132">
        <v>0.45554175258507162</v>
      </c>
      <c r="L27" s="69"/>
      <c r="M27" s="103">
        <v>0.22262174044825028</v>
      </c>
      <c r="N27" s="103">
        <v>0.32047547367234475</v>
      </c>
      <c r="O27" s="103">
        <v>0.43833301602938146</v>
      </c>
    </row>
    <row r="28" spans="1:15" x14ac:dyDescent="0.25">
      <c r="A28" s="131">
        <v>0.11409753138645377</v>
      </c>
      <c r="B28" s="131">
        <v>0.20574033828615942</v>
      </c>
      <c r="C28" s="58">
        <v>0.24846466876087656</v>
      </c>
      <c r="D28" s="69"/>
      <c r="E28" s="79">
        <v>0.30503736265444154</v>
      </c>
      <c r="F28" s="69"/>
      <c r="G28" s="91">
        <v>0.12432773141213993</v>
      </c>
      <c r="H28" s="132">
        <v>0.18162173572034734</v>
      </c>
      <c r="I28" s="91">
        <v>0.23980427565493351</v>
      </c>
      <c r="J28" s="91">
        <v>0.31072921781229756</v>
      </c>
      <c r="K28" s="132">
        <v>0.4558445451708415</v>
      </c>
      <c r="L28" s="69"/>
      <c r="M28" s="103">
        <v>0.22719769133748902</v>
      </c>
      <c r="N28" s="103">
        <v>0.32779993622765985</v>
      </c>
      <c r="O28" s="103">
        <v>0.45190793200377422</v>
      </c>
    </row>
    <row r="29" spans="1:15" x14ac:dyDescent="0.25">
      <c r="A29" s="131">
        <v>0.11421191404748904</v>
      </c>
      <c r="B29" s="131">
        <v>0.20582066952600053</v>
      </c>
      <c r="C29" s="58">
        <v>0.24864631667282833</v>
      </c>
      <c r="D29" s="69"/>
      <c r="E29" s="79">
        <v>0.30577712031344534</v>
      </c>
      <c r="F29" s="69"/>
      <c r="G29" s="91">
        <v>0.12486046434942497</v>
      </c>
      <c r="H29" s="132">
        <v>0.18174373216153619</v>
      </c>
      <c r="I29" s="91">
        <v>0.2398531752115261</v>
      </c>
      <c r="J29" s="91">
        <v>0.31125129120559514</v>
      </c>
      <c r="K29" s="132">
        <v>0.45633499511750386</v>
      </c>
      <c r="L29" s="69"/>
      <c r="M29" s="103">
        <v>0.24333214421883376</v>
      </c>
      <c r="N29" s="103">
        <v>0.32813363610131563</v>
      </c>
      <c r="O29" s="103">
        <v>0.47103302917574935</v>
      </c>
    </row>
    <row r="30" spans="1:15" x14ac:dyDescent="0.25">
      <c r="A30" s="131">
        <v>0.11451320188867047</v>
      </c>
      <c r="B30" s="131">
        <v>0.20589986679403111</v>
      </c>
      <c r="C30" s="58">
        <v>0.24904601026046011</v>
      </c>
      <c r="D30" s="69"/>
      <c r="E30" s="79">
        <v>0.30619179819210868</v>
      </c>
      <c r="F30" s="69"/>
      <c r="G30" s="91">
        <v>0.12512974187699327</v>
      </c>
      <c r="H30" s="132">
        <v>0.18199521419939424</v>
      </c>
      <c r="I30" s="91">
        <v>0.23989485127492222</v>
      </c>
      <c r="J30" s="91">
        <v>0.31139466245929343</v>
      </c>
      <c r="K30" s="132">
        <v>0.45695883099384171</v>
      </c>
      <c r="L30" s="69"/>
      <c r="M30" s="103">
        <v>0.25566866335426131</v>
      </c>
      <c r="N30" s="103">
        <v>0.33776031726545747</v>
      </c>
      <c r="O30" s="103">
        <v>0.48141277572279817</v>
      </c>
    </row>
    <row r="31" spans="1:15" x14ac:dyDescent="0.25">
      <c r="A31" s="131">
        <v>0.11740388973486478</v>
      </c>
      <c r="B31" s="131">
        <v>0.20609503362957579</v>
      </c>
      <c r="C31" s="58">
        <v>0.24951768519894613</v>
      </c>
      <c r="D31" s="69"/>
      <c r="E31" s="79">
        <v>0.30733488452458657</v>
      </c>
      <c r="F31" s="69"/>
      <c r="G31" s="91">
        <v>0.12561770771945571</v>
      </c>
      <c r="H31" s="132">
        <v>0.19147881063301145</v>
      </c>
      <c r="I31" s="91">
        <v>0.2400238889583865</v>
      </c>
      <c r="J31" s="91">
        <v>0.31168401940175322</v>
      </c>
      <c r="K31" s="132">
        <v>0.45696080225512975</v>
      </c>
      <c r="L31" s="69"/>
      <c r="M31" s="103">
        <v>0.26800805677356526</v>
      </c>
      <c r="N31" s="103">
        <v>0.34667771927209134</v>
      </c>
      <c r="O31" s="103">
        <v>0.48778596298661309</v>
      </c>
    </row>
    <row r="32" spans="1:15" x14ac:dyDescent="0.25">
      <c r="A32" s="71">
        <f>AVERAGE(A26:A31)</f>
        <v>0.11469651276680171</v>
      </c>
      <c r="B32" s="71">
        <f>AVERAGE(B26:B31)</f>
        <v>0.20559743230869262</v>
      </c>
      <c r="C32" s="71">
        <f>AVERAGE(C26:C31)</f>
        <v>0.24836113473664567</v>
      </c>
      <c r="D32" s="40"/>
      <c r="E32" s="71">
        <f>AVERAGE(E26:E31)</f>
        <v>0.30554271447900039</v>
      </c>
      <c r="F32" s="71"/>
      <c r="G32" s="71">
        <f>AVERAGE(G26:G31)</f>
        <v>0.12422485283639922</v>
      </c>
      <c r="H32" s="71">
        <f>AVERAGE(H26:H31)</f>
        <v>0.18316242330516561</v>
      </c>
      <c r="I32" s="71">
        <f>AVERAGE(I26:I31)</f>
        <v>0.23976551053040338</v>
      </c>
      <c r="J32" s="71">
        <f>AVERAGE(J26:J31)</f>
        <v>0.31096554903870216</v>
      </c>
      <c r="K32" s="71">
        <f>AVERAGE(K26:K31)</f>
        <v>0.45486103921799548</v>
      </c>
      <c r="L32" s="71"/>
      <c r="M32" s="71">
        <f>AVERAGE(M26:M31)</f>
        <v>0.23890122514622722</v>
      </c>
      <c r="N32" s="71">
        <f>AVERAGE(N26:N31)</f>
        <v>0.32922241609535846</v>
      </c>
      <c r="O32" s="71">
        <f>AVERAGE(O26:O31)</f>
        <v>0.46106494708997925</v>
      </c>
    </row>
    <row r="34" spans="1:15" x14ac:dyDescent="0.25">
      <c r="A34" s="24" t="s">
        <v>58</v>
      </c>
    </row>
    <row r="35" spans="1:15" x14ac:dyDescent="0.25">
      <c r="A35" s="60">
        <v>46.425994068679955</v>
      </c>
      <c r="B35" s="128">
        <v>154.86337438853747</v>
      </c>
      <c r="C35" s="60">
        <v>206.08158869374347</v>
      </c>
      <c r="D35" s="71"/>
      <c r="E35" s="81">
        <v>493.26918009123284</v>
      </c>
      <c r="F35" s="71"/>
      <c r="G35" s="93">
        <v>49.420501174839202</v>
      </c>
      <c r="H35" s="93">
        <v>103.3162717364678</v>
      </c>
      <c r="I35" s="93">
        <v>153.95087937625485</v>
      </c>
      <c r="J35" s="93">
        <v>242.63281834971184</v>
      </c>
      <c r="K35" s="93">
        <v>455.39250434121948</v>
      </c>
      <c r="L35" s="71"/>
      <c r="M35" s="105">
        <v>28.71316419660744</v>
      </c>
      <c r="N35" s="105">
        <v>79.105087092798627</v>
      </c>
      <c r="O35" s="105">
        <v>178.49864445313125</v>
      </c>
    </row>
    <row r="36" spans="1:15" x14ac:dyDescent="0.25">
      <c r="A36" s="60">
        <v>49.205707266610581</v>
      </c>
      <c r="B36" s="128">
        <v>156.45173318122147</v>
      </c>
      <c r="C36" s="60">
        <v>211.16387625712287</v>
      </c>
      <c r="D36" s="71"/>
      <c r="E36" s="81">
        <v>500.75393585063676</v>
      </c>
      <c r="F36" s="71"/>
      <c r="G36" s="93">
        <v>49.512396761069603</v>
      </c>
      <c r="H36" s="93">
        <v>103.97774743884763</v>
      </c>
      <c r="I36" s="93">
        <v>155.18053726283173</v>
      </c>
      <c r="J36" s="93">
        <v>243.73341967493502</v>
      </c>
      <c r="K36" s="93">
        <v>459.77346132152405</v>
      </c>
      <c r="L36" s="71"/>
      <c r="M36" s="105">
        <v>33.238225232153134</v>
      </c>
      <c r="N36" s="105">
        <v>79.788079495453204</v>
      </c>
      <c r="O36" s="105">
        <v>217.18664726838333</v>
      </c>
    </row>
    <row r="37" spans="1:15" x14ac:dyDescent="0.25">
      <c r="A37" s="60">
        <v>54.733319678683209</v>
      </c>
      <c r="B37" s="128">
        <v>158.02764213852311</v>
      </c>
      <c r="C37" s="60">
        <v>211.32979817607526</v>
      </c>
      <c r="D37" s="71"/>
      <c r="E37" s="81">
        <v>500.97436896667779</v>
      </c>
      <c r="F37" s="71"/>
      <c r="G37" s="93">
        <v>50.468432226332098</v>
      </c>
      <c r="H37" s="93">
        <v>104.15021184593924</v>
      </c>
      <c r="I37" s="93">
        <v>156.03310814737185</v>
      </c>
      <c r="J37" s="93">
        <v>243.85177024983307</v>
      </c>
      <c r="K37" s="93">
        <v>460.71994496186761</v>
      </c>
      <c r="L37" s="71"/>
      <c r="M37" s="105">
        <v>34.189819535596335</v>
      </c>
      <c r="N37" s="105">
        <v>85.464479421570502</v>
      </c>
      <c r="O37" s="105">
        <v>217.19079373879021</v>
      </c>
    </row>
    <row r="38" spans="1:15" x14ac:dyDescent="0.25">
      <c r="A38" s="60">
        <v>55.279600417041038</v>
      </c>
      <c r="B38" s="128">
        <v>158.02904027434738</v>
      </c>
      <c r="C38" s="60">
        <v>211.55213296769205</v>
      </c>
      <c r="D38" s="71"/>
      <c r="E38" s="81">
        <v>503.14910980384246</v>
      </c>
      <c r="F38" s="71"/>
      <c r="G38" s="93">
        <v>50.970629963806722</v>
      </c>
      <c r="H38" s="93">
        <v>104.56433341820743</v>
      </c>
      <c r="I38" s="93">
        <v>158.22146577491515</v>
      </c>
      <c r="J38" s="93">
        <v>244.08195683439899</v>
      </c>
      <c r="K38" s="93">
        <v>462.59554841039102</v>
      </c>
      <c r="L38" s="71"/>
      <c r="M38" s="105">
        <v>38.461443649719037</v>
      </c>
      <c r="N38" s="105">
        <v>89.342114524153999</v>
      </c>
      <c r="O38" s="105">
        <v>275.3612557170884</v>
      </c>
    </row>
    <row r="39" spans="1:15" x14ac:dyDescent="0.25">
      <c r="A39" s="60">
        <v>57.050882739921562</v>
      </c>
      <c r="B39" s="128">
        <v>160.89795378129688</v>
      </c>
      <c r="C39" s="60">
        <v>212.6404503912012</v>
      </c>
      <c r="D39" s="71"/>
      <c r="E39" s="81">
        <v>508.832880753175</v>
      </c>
      <c r="F39" s="71"/>
      <c r="G39" s="93">
        <v>51.072106631344944</v>
      </c>
      <c r="H39" s="93">
        <v>104.95973888640387</v>
      </c>
      <c r="I39" s="93">
        <v>159.05436408275131</v>
      </c>
      <c r="J39" s="93">
        <v>244.29577721680556</v>
      </c>
      <c r="K39" s="93">
        <v>464.37496678595886</v>
      </c>
      <c r="L39" s="71"/>
      <c r="M39" s="105">
        <v>40.003175345089474</v>
      </c>
      <c r="N39" s="105">
        <v>90.360584951376737</v>
      </c>
      <c r="O39" s="105">
        <v>330.36457607171798</v>
      </c>
    </row>
    <row r="40" spans="1:15" x14ac:dyDescent="0.25">
      <c r="A40" s="60">
        <v>70.22627962637803</v>
      </c>
      <c r="B40" s="128">
        <v>172.53613021972063</v>
      </c>
      <c r="C40" s="60">
        <v>217.99534966161508</v>
      </c>
      <c r="D40" s="71"/>
      <c r="E40" s="81">
        <v>521.76732591754717</v>
      </c>
      <c r="F40" s="71"/>
      <c r="G40" s="93">
        <v>51.384240914845428</v>
      </c>
      <c r="H40" s="93">
        <v>105.17471189009012</v>
      </c>
      <c r="I40" s="93">
        <v>161.64057277072502</v>
      </c>
      <c r="J40" s="93">
        <v>245.51366300416532</v>
      </c>
      <c r="K40" s="93">
        <v>465.06925745098079</v>
      </c>
      <c r="L40" s="71"/>
      <c r="M40" s="105">
        <v>46.301781268708993</v>
      </c>
      <c r="N40" s="105">
        <v>97.790595345784837</v>
      </c>
      <c r="O40" s="105">
        <v>342.87482096685943</v>
      </c>
    </row>
    <row r="41" spans="1:15" x14ac:dyDescent="0.25">
      <c r="A41" s="71">
        <f>AVERAGE(A35:A40)</f>
        <v>55.486963966219065</v>
      </c>
      <c r="B41" s="71">
        <f>AVERAGE(B35:B40)</f>
        <v>160.13431233060783</v>
      </c>
      <c r="C41" s="71">
        <f>AVERAGE(C35:C40)</f>
        <v>211.79386602457498</v>
      </c>
      <c r="D41" s="40"/>
      <c r="E41" s="71">
        <f>AVERAGE(E35:E40)</f>
        <v>504.79113356385204</v>
      </c>
      <c r="F41" s="71"/>
      <c r="G41" s="71">
        <f>AVERAGE(G35:G40)</f>
        <v>50.471384612039664</v>
      </c>
      <c r="H41" s="71">
        <f>AVERAGE(H35:H40)</f>
        <v>104.35716920265934</v>
      </c>
      <c r="I41" s="71">
        <f>AVERAGE(I35:I40)</f>
        <v>157.34682123580833</v>
      </c>
      <c r="J41" s="71">
        <f>AVERAGE(J35:J40)</f>
        <v>244.01823422164162</v>
      </c>
      <c r="K41" s="71">
        <f>AVERAGE(K35:K40)</f>
        <v>461.32094721199036</v>
      </c>
      <c r="L41" s="71"/>
      <c r="M41" s="71">
        <f>AVERAGE(M35:M40)</f>
        <v>36.817934871312403</v>
      </c>
      <c r="N41" s="71">
        <f>AVERAGE(N35:N40)</f>
        <v>86.975156805189656</v>
      </c>
      <c r="O41" s="71">
        <f>AVERAGE(O35:O40)</f>
        <v>260.24612303599508</v>
      </c>
    </row>
    <row r="43" spans="1:15" x14ac:dyDescent="0.25">
      <c r="A43" s="179" t="s">
        <v>59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</row>
    <row r="44" spans="1:15" x14ac:dyDescent="0.25">
      <c r="A44" s="60">
        <v>34.300099435047734</v>
      </c>
      <c r="B44" s="60">
        <v>113.03725860625148</v>
      </c>
      <c r="C44" s="60">
        <v>161.30097395007999</v>
      </c>
      <c r="D44" s="71"/>
      <c r="E44" s="81">
        <v>330.31618309906423</v>
      </c>
      <c r="F44" s="71"/>
      <c r="G44" s="93">
        <v>45.52107357187753</v>
      </c>
      <c r="H44" s="93">
        <v>98.347434346199776</v>
      </c>
      <c r="I44" s="93">
        <v>150.79971362153694</v>
      </c>
      <c r="J44" s="93">
        <v>239.68247376273186</v>
      </c>
      <c r="K44" s="93">
        <v>444.04346896723791</v>
      </c>
      <c r="L44" s="71"/>
      <c r="M44" s="105">
        <v>40.376693967234765</v>
      </c>
      <c r="N44" s="105">
        <v>106.19770451414789</v>
      </c>
      <c r="O44" s="105">
        <v>283.849724695639</v>
      </c>
    </row>
    <row r="45" spans="1:15" x14ac:dyDescent="0.25">
      <c r="A45" s="60">
        <v>34.824740458113403</v>
      </c>
      <c r="B45" s="60">
        <v>114.56251924084044</v>
      </c>
      <c r="C45" s="60">
        <v>161.78395484673558</v>
      </c>
      <c r="D45" s="71"/>
      <c r="E45" s="81">
        <v>345.04656077633172</v>
      </c>
      <c r="F45" s="71"/>
      <c r="G45" s="93">
        <v>51.083727892367584</v>
      </c>
      <c r="H45" s="93">
        <v>101.37459789717212</v>
      </c>
      <c r="I45" s="93">
        <v>152.50704407544754</v>
      </c>
      <c r="J45" s="93">
        <v>242.00455545091179</v>
      </c>
      <c r="K45" s="93">
        <v>453.08277665529465</v>
      </c>
      <c r="L45" s="71"/>
      <c r="M45" s="105">
        <v>46.761177389477012</v>
      </c>
      <c r="N45" s="105">
        <v>124.97752244053723</v>
      </c>
      <c r="O45" s="105">
        <v>289.70903174610982</v>
      </c>
    </row>
    <row r="46" spans="1:15" x14ac:dyDescent="0.25">
      <c r="A46" s="60">
        <v>37.747596635957962</v>
      </c>
      <c r="B46" s="60">
        <v>115.22888325533458</v>
      </c>
      <c r="C46" s="60">
        <v>162.47908711350703</v>
      </c>
      <c r="D46" s="71"/>
      <c r="E46" s="81">
        <v>351.68538497682778</v>
      </c>
      <c r="F46" s="71"/>
      <c r="G46" s="93">
        <v>52.525763887345327</v>
      </c>
      <c r="H46" s="93">
        <v>102.76405717904571</v>
      </c>
      <c r="I46" s="93">
        <v>154.03408893229175</v>
      </c>
      <c r="J46" s="93">
        <v>246.92880088157676</v>
      </c>
      <c r="K46" s="93">
        <v>453.6316032488923</v>
      </c>
      <c r="L46" s="71"/>
      <c r="M46" s="105">
        <v>52.905974771226241</v>
      </c>
      <c r="N46" s="105">
        <v>125.69361864685003</v>
      </c>
      <c r="O46" s="105">
        <v>296.12310241089324</v>
      </c>
    </row>
    <row r="47" spans="1:15" x14ac:dyDescent="0.25">
      <c r="A47" s="60">
        <v>38.769796308377153</v>
      </c>
      <c r="B47" s="60">
        <v>119.5166072867025</v>
      </c>
      <c r="C47" s="60">
        <v>163.90064050798597</v>
      </c>
      <c r="D47" s="71"/>
      <c r="E47" s="81">
        <v>364.18270633419269</v>
      </c>
      <c r="F47" s="71"/>
      <c r="G47" s="93">
        <v>54.126903227173166</v>
      </c>
      <c r="H47" s="93">
        <v>102.84420926614445</v>
      </c>
      <c r="I47" s="93">
        <v>155.1401084677577</v>
      </c>
      <c r="J47" s="93">
        <v>248.70377646795839</v>
      </c>
      <c r="K47" s="93">
        <v>462.33831689364587</v>
      </c>
      <c r="L47" s="71"/>
      <c r="M47" s="105">
        <v>55.225123551426101</v>
      </c>
      <c r="N47" s="105">
        <v>135.23769841902842</v>
      </c>
      <c r="O47" s="105">
        <v>320.90338671869051</v>
      </c>
    </row>
    <row r="48" spans="1:15" x14ac:dyDescent="0.25">
      <c r="A48" s="60">
        <v>39.507633120433063</v>
      </c>
      <c r="B48" s="60">
        <v>120.1288277467842</v>
      </c>
      <c r="C48" s="60">
        <v>165.70032136747503</v>
      </c>
      <c r="D48" s="71"/>
      <c r="E48" s="81">
        <v>367.19698977863465</v>
      </c>
      <c r="F48" s="71"/>
      <c r="G48" s="93">
        <v>54.795885087619745</v>
      </c>
      <c r="H48" s="93">
        <v>103.95351287507738</v>
      </c>
      <c r="I48" s="93">
        <v>158.19568061865263</v>
      </c>
      <c r="J48" s="93">
        <v>253.44809069912671</v>
      </c>
      <c r="K48" s="93">
        <v>463.76673518636176</v>
      </c>
      <c r="L48" s="71"/>
      <c r="M48" s="105">
        <v>63.007787867241888</v>
      </c>
      <c r="N48" s="105">
        <v>158.17144022363323</v>
      </c>
      <c r="O48" s="105">
        <v>353.79623412994255</v>
      </c>
    </row>
    <row r="49" spans="1:15" x14ac:dyDescent="0.25">
      <c r="A49" s="60">
        <v>42.117022775053506</v>
      </c>
      <c r="B49" s="60">
        <v>121.99575976415647</v>
      </c>
      <c r="C49" s="60">
        <v>167.70835396410499</v>
      </c>
      <c r="D49" s="71"/>
      <c r="E49" s="81">
        <v>380.81833187984398</v>
      </c>
      <c r="F49" s="71"/>
      <c r="G49" s="93">
        <v>57.401055948408661</v>
      </c>
      <c r="H49" s="93">
        <v>105.74440947086869</v>
      </c>
      <c r="I49" s="93">
        <v>158.54458079229516</v>
      </c>
      <c r="J49" s="93">
        <v>264.96535181092668</v>
      </c>
      <c r="K49" s="93">
        <v>467.32159107233292</v>
      </c>
      <c r="L49" s="71"/>
      <c r="M49" s="105">
        <v>92.81566164023576</v>
      </c>
      <c r="N49" s="105">
        <v>178.29788573849584</v>
      </c>
      <c r="O49" s="105">
        <v>402.52697835453415</v>
      </c>
    </row>
    <row r="50" spans="1:15" x14ac:dyDescent="0.25">
      <c r="A50" s="71">
        <f>AVERAGE(A44:A49)</f>
        <v>37.87781478883047</v>
      </c>
      <c r="B50" s="71">
        <f>AVERAGE(B44:B49)</f>
        <v>117.41164265001161</v>
      </c>
      <c r="C50" s="71">
        <f>AVERAGE(C44:C49)</f>
        <v>163.81222195831475</v>
      </c>
      <c r="D50" s="40"/>
      <c r="E50" s="71">
        <f>AVERAGE(E44:E49)</f>
        <v>356.54102614081586</v>
      </c>
      <c r="F50" s="71"/>
      <c r="G50" s="71">
        <f>AVERAGE(G44:G49)</f>
        <v>52.575734935798664</v>
      </c>
      <c r="H50" s="71">
        <f>AVERAGE(H44:H49)</f>
        <v>102.50470350575135</v>
      </c>
      <c r="I50" s="71">
        <f>AVERAGE(I44:I49)</f>
        <v>154.87020275133031</v>
      </c>
      <c r="J50" s="71">
        <f>AVERAGE(J44:J49)</f>
        <v>249.28884151220538</v>
      </c>
      <c r="K50" s="71">
        <f>AVERAGE(K44:K49)</f>
        <v>457.3640820039609</v>
      </c>
      <c r="L50" s="71"/>
      <c r="M50" s="71">
        <f>AVERAGE(M44:M49)</f>
        <v>58.515403197806961</v>
      </c>
      <c r="N50" s="71">
        <f>AVERAGE(N44:N49)</f>
        <v>138.09597833044879</v>
      </c>
      <c r="O50" s="71">
        <f>AVERAGE(O44:O49)</f>
        <v>324.48474300930155</v>
      </c>
    </row>
    <row r="52" spans="1:15" x14ac:dyDescent="0.25">
      <c r="A52" s="179" t="s">
        <v>60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1:15" x14ac:dyDescent="0.25">
      <c r="A53" s="65">
        <v>0.33368900000000001</v>
      </c>
      <c r="B53" s="65">
        <v>0.352217</v>
      </c>
      <c r="C53" s="65">
        <v>0.314583</v>
      </c>
      <c r="D53" s="74"/>
      <c r="E53" s="129">
        <v>0.29215000000000002</v>
      </c>
      <c r="F53" s="74"/>
      <c r="G53" s="98">
        <v>0.30309700000000001</v>
      </c>
      <c r="H53" s="98">
        <v>0.336289</v>
      </c>
      <c r="I53" s="98">
        <v>0.31460700000000003</v>
      </c>
      <c r="J53" s="98">
        <v>0.306367</v>
      </c>
      <c r="K53" s="98">
        <v>0.32091999999999998</v>
      </c>
      <c r="L53" s="74"/>
      <c r="M53" s="110">
        <v>0.417182</v>
      </c>
      <c r="N53" s="110">
        <v>0.23780299999999999</v>
      </c>
      <c r="O53" s="110">
        <v>0.173458</v>
      </c>
    </row>
    <row r="54" spans="1:15" x14ac:dyDescent="0.25">
      <c r="A54" s="65">
        <v>0.360317</v>
      </c>
      <c r="B54" s="65">
        <v>0.38655600000000001</v>
      </c>
      <c r="C54" s="65">
        <v>0.32563999999999999</v>
      </c>
      <c r="D54" s="74"/>
      <c r="E54" s="129">
        <v>0.33362399999999998</v>
      </c>
      <c r="F54" s="74"/>
      <c r="G54" s="98">
        <v>0.30421100000000001</v>
      </c>
      <c r="H54" s="98">
        <v>0.33643600000000001</v>
      </c>
      <c r="I54" s="98">
        <v>0.31659300000000001</v>
      </c>
      <c r="J54" s="98">
        <v>0.308612</v>
      </c>
      <c r="K54" s="98">
        <v>0.32135900000000001</v>
      </c>
      <c r="L54" s="74"/>
      <c r="M54" s="110">
        <v>0.42122999999999999</v>
      </c>
      <c r="N54" s="110">
        <v>0.25603999999999999</v>
      </c>
      <c r="O54" s="110">
        <v>0.189225</v>
      </c>
    </row>
    <row r="55" spans="1:15" x14ac:dyDescent="0.25">
      <c r="A55" s="65">
        <v>0.38150499999999998</v>
      </c>
      <c r="B55" s="65">
        <v>0.39299600000000001</v>
      </c>
      <c r="C55" s="65">
        <v>0.327845</v>
      </c>
      <c r="D55" s="74"/>
      <c r="E55" s="129">
        <v>0.339036</v>
      </c>
      <c r="F55" s="74"/>
      <c r="G55" s="98">
        <v>0.30515599999999998</v>
      </c>
      <c r="H55" s="98">
        <v>0.33976899999999999</v>
      </c>
      <c r="I55" s="98">
        <v>0.32073299999999999</v>
      </c>
      <c r="J55" s="98">
        <v>0.30880099999999999</v>
      </c>
      <c r="K55" s="98">
        <v>0.322403</v>
      </c>
      <c r="L55" s="74"/>
      <c r="M55" s="110">
        <v>0.42865599999999998</v>
      </c>
      <c r="N55" s="110">
        <v>0.32023400000000002</v>
      </c>
      <c r="O55" s="110">
        <v>0.217057</v>
      </c>
    </row>
    <row r="56" spans="1:15" x14ac:dyDescent="0.25">
      <c r="A56" s="65">
        <v>0.39551799999999998</v>
      </c>
      <c r="B56" s="65">
        <v>0.39321600000000001</v>
      </c>
      <c r="C56" s="65">
        <v>0.33674599999999999</v>
      </c>
      <c r="D56" s="74"/>
      <c r="E56" s="129">
        <v>0.34114</v>
      </c>
      <c r="F56" s="74"/>
      <c r="G56" s="98">
        <v>0.30681399999999998</v>
      </c>
      <c r="H56" s="98">
        <v>0.34268999999999999</v>
      </c>
      <c r="I56" s="98">
        <v>0.322218</v>
      </c>
      <c r="J56" s="98">
        <v>0.313328</v>
      </c>
      <c r="K56" s="98">
        <v>0.32316699999999998</v>
      </c>
      <c r="L56" s="74"/>
      <c r="M56" s="110">
        <v>0.443046</v>
      </c>
      <c r="N56" s="110">
        <v>0.33738699999999999</v>
      </c>
      <c r="O56" s="110">
        <v>0.21890699999999999</v>
      </c>
    </row>
    <row r="57" spans="1:15" x14ac:dyDescent="0.25">
      <c r="A57" s="65">
        <v>0.47647600000000001</v>
      </c>
      <c r="B57" s="65">
        <v>0.393708</v>
      </c>
      <c r="C57" s="65">
        <v>0.359935</v>
      </c>
      <c r="D57" s="74"/>
      <c r="E57" s="129">
        <v>0.34271699999999999</v>
      </c>
      <c r="F57" s="74"/>
      <c r="G57" s="98">
        <v>0.31040899999999999</v>
      </c>
      <c r="H57" s="98">
        <v>0.34353899999999998</v>
      </c>
      <c r="I57" s="98">
        <v>0.32335199999999997</v>
      </c>
      <c r="J57" s="98">
        <v>0.31357400000000002</v>
      </c>
      <c r="K57" s="98">
        <v>0.32474599999999998</v>
      </c>
      <c r="L57" s="74"/>
      <c r="M57" s="110">
        <v>0.51332999999999995</v>
      </c>
      <c r="N57" s="110">
        <v>0.34063199999999999</v>
      </c>
      <c r="O57" s="110">
        <v>0.239396</v>
      </c>
    </row>
    <row r="58" spans="1:15" x14ac:dyDescent="0.25">
      <c r="A58" s="65">
        <v>0.52613699999999997</v>
      </c>
      <c r="B58" s="65">
        <v>0.420267</v>
      </c>
      <c r="C58" s="65">
        <v>0.37062600000000001</v>
      </c>
      <c r="D58" s="74"/>
      <c r="E58" s="129">
        <v>0.345642</v>
      </c>
      <c r="F58" s="74"/>
      <c r="G58" s="98">
        <v>0.31112499999999998</v>
      </c>
      <c r="H58" s="98">
        <v>0.34850900000000001</v>
      </c>
      <c r="I58" s="98">
        <v>0.32759899999999997</v>
      </c>
      <c r="J58" s="98">
        <v>0.31441200000000002</v>
      </c>
      <c r="K58" s="98">
        <v>0.32552300000000001</v>
      </c>
      <c r="L58" s="74"/>
      <c r="M58" s="110">
        <v>0.57649799999999995</v>
      </c>
      <c r="N58" s="110">
        <v>0.35802099999999998</v>
      </c>
      <c r="O58" s="110">
        <v>0.37706699999999999</v>
      </c>
    </row>
    <row r="59" spans="1:15" x14ac:dyDescent="0.25">
      <c r="A59" s="71">
        <f>AVERAGE(A53:A58)</f>
        <v>0.41227366666666665</v>
      </c>
      <c r="B59" s="71">
        <f>AVERAGE(B53:B58)</f>
        <v>0.38982666666666671</v>
      </c>
      <c r="C59" s="71">
        <f>AVERAGE(C53:C58)</f>
        <v>0.33922916666666669</v>
      </c>
      <c r="D59" s="40"/>
      <c r="E59" s="71">
        <f>AVERAGE(E53:E58)</f>
        <v>0.33238483333333335</v>
      </c>
      <c r="F59" s="71"/>
      <c r="G59" s="71">
        <f>AVERAGE(G53:G58)</f>
        <v>0.30680199999999996</v>
      </c>
      <c r="H59" s="71">
        <f>AVERAGE(H53:H58)</f>
        <v>0.34120533333333336</v>
      </c>
      <c r="I59" s="71">
        <f>AVERAGE(I53:I58)</f>
        <v>0.32085033333333329</v>
      </c>
      <c r="J59" s="71">
        <f>AVERAGE(J53:J58)</f>
        <v>0.31084899999999999</v>
      </c>
      <c r="K59" s="71">
        <f>AVERAGE(K53:K58)</f>
        <v>0.32301966666666665</v>
      </c>
      <c r="L59" s="71"/>
      <c r="M59" s="71">
        <f>AVERAGE(M53:M58)</f>
        <v>0.46665699999999993</v>
      </c>
      <c r="N59" s="71">
        <f>AVERAGE(N53:N58)</f>
        <v>0.3083528333333333</v>
      </c>
      <c r="O59" s="71">
        <f>AVERAGE(O53:O58)</f>
        <v>0.23585166666666665</v>
      </c>
    </row>
    <row r="61" spans="1:15" x14ac:dyDescent="0.25">
      <c r="A61" s="179" t="s">
        <v>61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</row>
    <row r="62" spans="1:15" x14ac:dyDescent="0.25">
      <c r="A62" s="65">
        <v>0.29628300000000002</v>
      </c>
      <c r="B62" s="65">
        <v>0.29835899999999999</v>
      </c>
      <c r="C62" s="65">
        <v>0.303228</v>
      </c>
      <c r="D62" s="74"/>
      <c r="E62" s="86">
        <v>0.187389</v>
      </c>
      <c r="F62" s="74"/>
      <c r="G62" s="130">
        <v>0.278221</v>
      </c>
      <c r="H62" s="98">
        <v>0.292213</v>
      </c>
      <c r="I62" s="98">
        <v>0.29311900000000002</v>
      </c>
      <c r="J62" s="98">
        <v>0.30522700000000003</v>
      </c>
      <c r="K62" s="98">
        <v>0.29730299999999998</v>
      </c>
      <c r="L62" s="74"/>
      <c r="M62" s="110">
        <v>0.16272400000000001</v>
      </c>
      <c r="N62" s="110">
        <v>0.17025799999999999</v>
      </c>
      <c r="O62" s="110">
        <v>0.200963</v>
      </c>
    </row>
    <row r="63" spans="1:15" x14ac:dyDescent="0.25">
      <c r="A63" s="65">
        <v>0.32408500000000001</v>
      </c>
      <c r="B63" s="65">
        <v>0.30443599999999998</v>
      </c>
      <c r="C63" s="65">
        <v>0.30566900000000002</v>
      </c>
      <c r="D63" s="74"/>
      <c r="E63" s="86">
        <v>0.25831599999999999</v>
      </c>
      <c r="F63" s="74"/>
      <c r="G63" s="130">
        <v>0.33514699999999997</v>
      </c>
      <c r="H63" s="98">
        <v>0.30355399999999999</v>
      </c>
      <c r="I63" s="98">
        <v>0.303207</v>
      </c>
      <c r="J63" s="98">
        <v>0.31759300000000001</v>
      </c>
      <c r="K63" s="98">
        <v>0.31108400000000003</v>
      </c>
      <c r="L63" s="74"/>
      <c r="M63" s="110">
        <v>0.18604299999999999</v>
      </c>
      <c r="N63" s="110">
        <v>0.20528099999999999</v>
      </c>
      <c r="O63" s="110">
        <v>0.20477600000000001</v>
      </c>
    </row>
    <row r="64" spans="1:15" x14ac:dyDescent="0.25">
      <c r="A64" s="65">
        <v>0.32572600000000002</v>
      </c>
      <c r="B64" s="65">
        <v>0.31048399999999998</v>
      </c>
      <c r="C64" s="65">
        <v>0.313197</v>
      </c>
      <c r="D64" s="74"/>
      <c r="E64" s="86">
        <v>0.27529599999999999</v>
      </c>
      <c r="F64" s="74"/>
      <c r="G64" s="130">
        <v>0.33819300000000002</v>
      </c>
      <c r="H64" s="98">
        <v>0.31158000000000002</v>
      </c>
      <c r="I64" s="98">
        <v>0.303699</v>
      </c>
      <c r="J64" s="98">
        <v>0.31958700000000001</v>
      </c>
      <c r="K64" s="98">
        <v>0.31394100000000003</v>
      </c>
      <c r="L64" s="74"/>
      <c r="M64" s="110">
        <v>0.20216700000000001</v>
      </c>
      <c r="N64" s="110">
        <v>0.21190700000000001</v>
      </c>
      <c r="O64" s="110">
        <v>0.21315000000000001</v>
      </c>
    </row>
    <row r="65" spans="1:15" x14ac:dyDescent="0.25">
      <c r="A65" s="65">
        <v>0.33102300000000001</v>
      </c>
      <c r="B65" s="65">
        <v>0.31437100000000001</v>
      </c>
      <c r="C65" s="65">
        <v>0.31659100000000001</v>
      </c>
      <c r="D65" s="74"/>
      <c r="E65" s="86">
        <v>0.29480499999999998</v>
      </c>
      <c r="F65" s="74"/>
      <c r="G65" s="130">
        <v>0.35446899999999998</v>
      </c>
      <c r="H65" s="98">
        <v>0.31630200000000003</v>
      </c>
      <c r="I65" s="98">
        <v>0.3054</v>
      </c>
      <c r="J65" s="98">
        <v>0.320965</v>
      </c>
      <c r="K65" s="98">
        <v>0.31956899999999999</v>
      </c>
      <c r="L65" s="74"/>
      <c r="M65" s="110">
        <v>0.20354700000000001</v>
      </c>
      <c r="N65" s="110">
        <v>0.26521400000000001</v>
      </c>
      <c r="O65" s="110">
        <v>0.25528200000000001</v>
      </c>
    </row>
    <row r="66" spans="1:15" x14ac:dyDescent="0.25">
      <c r="A66" s="65">
        <v>0.33177499999999999</v>
      </c>
      <c r="B66" s="65">
        <v>0.31655100000000003</v>
      </c>
      <c r="C66" s="65">
        <v>0.32196000000000002</v>
      </c>
      <c r="D66" s="74"/>
      <c r="E66" s="86">
        <v>0.30992999999999998</v>
      </c>
      <c r="F66" s="74"/>
      <c r="G66" s="130">
        <v>0.356209</v>
      </c>
      <c r="H66" s="98">
        <v>0.32044899999999998</v>
      </c>
      <c r="I66" s="98">
        <v>0.30759199999999998</v>
      </c>
      <c r="J66" s="98">
        <v>0.326048</v>
      </c>
      <c r="K66" s="98">
        <v>0.320488</v>
      </c>
      <c r="L66" s="74"/>
      <c r="M66" s="110">
        <v>0.265206</v>
      </c>
      <c r="N66" s="110">
        <v>0.29169299999999998</v>
      </c>
      <c r="O66" s="110">
        <v>0.278582</v>
      </c>
    </row>
    <row r="67" spans="1:15" x14ac:dyDescent="0.25">
      <c r="A67" s="65">
        <v>0.35419400000000001</v>
      </c>
      <c r="B67" s="65">
        <v>0.31730199999999997</v>
      </c>
      <c r="C67" s="65">
        <v>0.32902100000000001</v>
      </c>
      <c r="D67" s="74"/>
      <c r="E67" s="86">
        <v>0.32727899999999999</v>
      </c>
      <c r="F67" s="74"/>
      <c r="G67" s="130">
        <v>0.361481</v>
      </c>
      <c r="H67" s="98">
        <v>0.32592199999999999</v>
      </c>
      <c r="I67" s="98">
        <v>0.31173000000000001</v>
      </c>
      <c r="J67" s="98">
        <v>0.328681</v>
      </c>
      <c r="K67" s="98">
        <v>0.32226900000000003</v>
      </c>
      <c r="L67" s="74"/>
      <c r="M67" s="110">
        <v>0.34776000000000001</v>
      </c>
      <c r="N67" s="110">
        <v>0.298929</v>
      </c>
      <c r="O67" s="110">
        <v>0.28204400000000002</v>
      </c>
    </row>
    <row r="68" spans="1:15" x14ac:dyDescent="0.25">
      <c r="A68" s="127">
        <f>AVERAGE(A62:A67)</f>
        <v>0.327181</v>
      </c>
      <c r="B68" s="127">
        <f>AVERAGE(B62:B67)</f>
        <v>0.31025049999999998</v>
      </c>
      <c r="C68" s="127">
        <f>AVERAGE(C62:C67)</f>
        <v>0.31494433333333333</v>
      </c>
      <c r="E68" s="127">
        <f>AVERAGE(E62:E67)</f>
        <v>0.27550249999999998</v>
      </c>
      <c r="F68" s="127"/>
      <c r="G68" s="127">
        <f>AVERAGE(G62:G67)</f>
        <v>0.33728666666666668</v>
      </c>
      <c r="H68" s="127">
        <f>AVERAGE(H62:H67)</f>
        <v>0.31167</v>
      </c>
      <c r="I68" s="127">
        <f>AVERAGE(I62:I67)</f>
        <v>0.30412450000000002</v>
      </c>
      <c r="J68" s="127">
        <f>AVERAGE(J62:J67)</f>
        <v>0.31968350000000001</v>
      </c>
      <c r="K68" s="127">
        <f>AVERAGE(K62:K67)</f>
        <v>0.31410899999999997</v>
      </c>
      <c r="L68" s="127"/>
      <c r="M68" s="127">
        <f>AVERAGE(M62:M67)</f>
        <v>0.22790783333333334</v>
      </c>
      <c r="N68" s="127">
        <f>AVERAGE(N62:N67)</f>
        <v>0.24054699999999998</v>
      </c>
      <c r="O68" s="127">
        <f>AVERAGE(O62:O67)</f>
        <v>0.23913283333333335</v>
      </c>
    </row>
  </sheetData>
  <mergeCells count="3">
    <mergeCell ref="D18:E18"/>
    <mergeCell ref="D19:E19"/>
    <mergeCell ref="D20:E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F17" sqref="F17"/>
    </sheetView>
  </sheetViews>
  <sheetFormatPr defaultRowHeight="15" x14ac:dyDescent="0.25"/>
  <cols>
    <col min="2" max="3" width="26.28515625" customWidth="1"/>
  </cols>
  <sheetData>
    <row r="1" spans="1:14" x14ac:dyDescent="0.25">
      <c r="A1" s="8" t="s">
        <v>81</v>
      </c>
      <c r="B1" s="8"/>
      <c r="C1" s="8"/>
      <c r="D1" s="8"/>
      <c r="E1" s="11"/>
      <c r="F1" s="8"/>
      <c r="G1" s="2"/>
    </row>
    <row r="2" spans="1:14" x14ac:dyDescent="0.25">
      <c r="A2" s="8" t="s">
        <v>35</v>
      </c>
      <c r="B2" s="20" t="s">
        <v>24</v>
      </c>
      <c r="C2" s="21"/>
      <c r="D2" s="8"/>
      <c r="E2" s="11"/>
      <c r="F2" s="8"/>
      <c r="G2" s="2"/>
    </row>
    <row r="3" spans="1:14" x14ac:dyDescent="0.25">
      <c r="A3" t="s">
        <v>0</v>
      </c>
      <c r="B3" s="16" t="s">
        <v>25</v>
      </c>
      <c r="C3" s="17" t="s">
        <v>26</v>
      </c>
      <c r="D3" s="8"/>
      <c r="E3" t="s">
        <v>82</v>
      </c>
      <c r="G3" s="2"/>
    </row>
    <row r="4" spans="1:14" x14ac:dyDescent="0.25">
      <c r="A4" s="4">
        <v>7.5</v>
      </c>
      <c r="B4" s="134">
        <f>_xlfn.T.TEST('Raw Data'!M5:R5,'Raw Data'!W5:AB5,2,1)</f>
        <v>1.5196388794713126E-3</v>
      </c>
      <c r="C4" s="12">
        <f>_xlfn.T.TEST('Raw Data'!AR5:AW5,'Raw Data'!BB5:BG5,2,1)</f>
        <v>3.3770701658243259E-2</v>
      </c>
      <c r="D4" s="8"/>
      <c r="E4" s="180" t="s">
        <v>83</v>
      </c>
      <c r="F4" s="181" t="s">
        <v>84</v>
      </c>
      <c r="G4" s="180" t="s">
        <v>64</v>
      </c>
      <c r="H4" s="180" t="s">
        <v>65</v>
      </c>
      <c r="I4" s="180" t="s">
        <v>66</v>
      </c>
      <c r="J4" s="180" t="s">
        <v>67</v>
      </c>
      <c r="K4" s="180" t="s">
        <v>68</v>
      </c>
      <c r="L4" s="25"/>
      <c r="M4" s="25"/>
      <c r="N4" s="25"/>
    </row>
    <row r="5" spans="1:14" x14ac:dyDescent="0.25">
      <c r="A5" s="4">
        <v>12.5</v>
      </c>
      <c r="B5" s="135">
        <v>2.7707849358079795E-2</v>
      </c>
      <c r="C5" s="14">
        <f>_xlfn.T.TEST('Raw Data'!AR6:AW6,'Raw Data'!BB6:BG6,2,1)</f>
        <v>3.4490581852466364E-4</v>
      </c>
      <c r="D5" s="8"/>
      <c r="E5" s="99">
        <v>0.30309700000000001</v>
      </c>
      <c r="F5" s="182">
        <v>0.278221</v>
      </c>
      <c r="G5" s="72">
        <f>F5-E5</f>
        <v>-2.4876000000000009E-2</v>
      </c>
      <c r="H5" s="73">
        <f>ABS(G5)</f>
        <v>2.4876000000000009E-2</v>
      </c>
      <c r="I5" s="73">
        <f>_xlfn.RANK.AVG(H5,$H$5:$H$10)</f>
        <v>6</v>
      </c>
      <c r="J5" s="73">
        <f>I5</f>
        <v>6</v>
      </c>
      <c r="K5" s="3"/>
      <c r="L5" s="25"/>
    </row>
    <row r="6" spans="1:14" x14ac:dyDescent="0.25">
      <c r="A6" s="4">
        <v>15</v>
      </c>
      <c r="B6" s="136">
        <f>_xlfn.T.TEST('Raw Data'!M7:R7,'Raw Data'!W7:AB7,2,1)</f>
        <v>1.0837884523215211E-6</v>
      </c>
      <c r="C6" s="13">
        <f>_xlfn.T.TEST('Raw Data'!AR7:AW7,'Raw Data'!BB7:BG7,2,1)</f>
        <v>3.3210710037197472E-2</v>
      </c>
      <c r="D6" s="8"/>
      <c r="E6" s="99">
        <v>0.30421100000000001</v>
      </c>
      <c r="F6" s="182">
        <v>0.33514699999999997</v>
      </c>
      <c r="G6" s="72">
        <f>F6-E6</f>
        <v>3.0935999999999964E-2</v>
      </c>
      <c r="H6" s="73">
        <f>ABS(G6)</f>
        <v>3.0935999999999964E-2</v>
      </c>
      <c r="I6" s="73">
        <f>_xlfn.RANK.AVG(H6,$H$5:$H$10)</f>
        <v>5</v>
      </c>
      <c r="J6" s="73"/>
      <c r="K6" s="73">
        <f>I6</f>
        <v>5</v>
      </c>
      <c r="L6" s="25"/>
    </row>
    <row r="7" spans="1:14" x14ac:dyDescent="0.25">
      <c r="A7" t="s">
        <v>4</v>
      </c>
      <c r="B7" s="2"/>
      <c r="C7" s="15"/>
      <c r="D7" s="2"/>
      <c r="E7" s="99">
        <v>0.30515599999999998</v>
      </c>
      <c r="F7" s="182">
        <v>0.33819300000000002</v>
      </c>
      <c r="G7" s="72">
        <f>F7-E7</f>
        <v>3.3037000000000039E-2</v>
      </c>
      <c r="H7" s="73">
        <f>ABS(G7)</f>
        <v>3.3037000000000039E-2</v>
      </c>
      <c r="I7" s="73">
        <f>_xlfn.RANK.AVG(H7,$H$5:$H$10)</f>
        <v>4</v>
      </c>
      <c r="J7" s="73"/>
      <c r="K7" s="73">
        <f>I7</f>
        <v>4</v>
      </c>
      <c r="L7" s="25"/>
    </row>
    <row r="8" spans="1:14" x14ac:dyDescent="0.25">
      <c r="A8" s="7">
        <v>20</v>
      </c>
      <c r="B8" s="19">
        <f>_xlfn.T.TEST('Raw Data'!M9:R9,'Raw Data'!W9:AB9,2,1)</f>
        <v>1.5775843280509414E-5</v>
      </c>
      <c r="C8" s="133">
        <v>2.7707849358079795E-2</v>
      </c>
      <c r="D8" s="10"/>
      <c r="E8" s="99">
        <v>0.30681399999999998</v>
      </c>
      <c r="F8" s="182">
        <v>0.35446899999999998</v>
      </c>
      <c r="G8" s="72">
        <f>F8-E8</f>
        <v>4.7655000000000003E-2</v>
      </c>
      <c r="H8" s="73">
        <f>ABS(G8)</f>
        <v>4.7655000000000003E-2</v>
      </c>
      <c r="I8" s="73">
        <f>_xlfn.RANK.AVG(H8,$H$5:$H$10)</f>
        <v>2</v>
      </c>
      <c r="J8" s="73"/>
      <c r="K8" s="73">
        <f>I8</f>
        <v>2</v>
      </c>
      <c r="L8" s="25"/>
    </row>
    <row r="9" spans="1:14" x14ac:dyDescent="0.25">
      <c r="A9" t="s">
        <v>1</v>
      </c>
      <c r="B9" s="2"/>
      <c r="C9" s="15"/>
      <c r="D9" s="10"/>
      <c r="E9" s="99">
        <v>0.31040899999999999</v>
      </c>
      <c r="F9" s="182">
        <v>0.356209</v>
      </c>
      <c r="G9" s="72">
        <f>F9-E9</f>
        <v>4.5800000000000007E-2</v>
      </c>
      <c r="H9" s="73">
        <f>ABS(G9)</f>
        <v>4.5800000000000007E-2</v>
      </c>
      <c r="I9" s="73">
        <f>_xlfn.RANK.AVG(H9,$H$5:$H$10)</f>
        <v>3</v>
      </c>
      <c r="J9" s="73"/>
      <c r="K9" s="73">
        <f>I9</f>
        <v>3</v>
      </c>
      <c r="L9" s="25"/>
    </row>
    <row r="10" spans="1:14" x14ac:dyDescent="0.25">
      <c r="A10" s="5">
        <v>8</v>
      </c>
      <c r="B10" s="12">
        <f>_xlfn.T.TEST('Raw Data'!M11:R11,'Raw Data'!W11:AB11,2,1)</f>
        <v>0.23077450290808049</v>
      </c>
      <c r="C10" s="12">
        <v>0.34544753046922572</v>
      </c>
      <c r="D10" s="10"/>
      <c r="E10" s="153">
        <v>0.31112499999999998</v>
      </c>
      <c r="F10" s="183">
        <v>0.361481</v>
      </c>
      <c r="G10" s="184">
        <f>F10-E10</f>
        <v>5.0356000000000012E-2</v>
      </c>
      <c r="H10" s="185">
        <f>ABS(G10)</f>
        <v>5.0356000000000012E-2</v>
      </c>
      <c r="I10" s="185">
        <f>_xlfn.RANK.AVG(H10,$H$5:$H$10)</f>
        <v>1</v>
      </c>
      <c r="J10" s="185"/>
      <c r="K10" s="185">
        <f>I10</f>
        <v>1</v>
      </c>
      <c r="L10" s="25"/>
    </row>
    <row r="11" spans="1:14" x14ac:dyDescent="0.25">
      <c r="A11" s="5">
        <v>12</v>
      </c>
      <c r="B11" s="14">
        <f>_xlfn.T.TEST('Raw Data'!M12:R12,'Raw Data'!W12:AB12,2,1)</f>
        <v>0.17997320344832948</v>
      </c>
      <c r="C11" s="14">
        <f>_xlfn.T.TEST('Raw Data'!AR12:AW12,'Raw Data'!BB12:BG12,2,1)</f>
        <v>3.7697585015783876E-3</v>
      </c>
      <c r="D11" s="10"/>
      <c r="E11" s="25"/>
      <c r="F11" s="25"/>
      <c r="G11" s="25"/>
      <c r="H11" s="25"/>
      <c r="I11" s="25"/>
      <c r="J11" s="180" t="s">
        <v>74</v>
      </c>
      <c r="K11" s="180" t="s">
        <v>75</v>
      </c>
      <c r="L11" s="25"/>
    </row>
    <row r="12" spans="1:14" x14ac:dyDescent="0.25">
      <c r="A12" s="5">
        <v>15</v>
      </c>
      <c r="B12" s="14">
        <f>_xlfn.T.TEST('Raw Data'!M13:R13,'Raw Data'!W13:AB13,2,1)</f>
        <v>0.19294360864309726</v>
      </c>
      <c r="C12" s="14">
        <f>_xlfn.T.TEST('Raw Data'!AR13:AW13,'Raw Data'!BB13:BG13,2,1)</f>
        <v>6.6827390024363012E-4</v>
      </c>
      <c r="D12" s="10"/>
      <c r="E12" s="25"/>
      <c r="F12" s="25"/>
      <c r="G12" s="25"/>
      <c r="H12" s="25"/>
      <c r="I12" s="25"/>
      <c r="J12" s="185">
        <f>SUM(J5:J10)</f>
        <v>6</v>
      </c>
      <c r="K12" s="185">
        <f>SUM(K5:K10)</f>
        <v>15</v>
      </c>
      <c r="L12" s="25"/>
    </row>
    <row r="13" spans="1:14" x14ac:dyDescent="0.25">
      <c r="A13" s="5">
        <v>20</v>
      </c>
      <c r="B13" s="14">
        <f>_xlfn.T.TEST('Raw Data'!M14:R14,'Raw Data'!W14:AB14,2,1)</f>
        <v>0.2063504050704778</v>
      </c>
      <c r="C13" s="14">
        <f>_xlfn.T.TEST('Raw Data'!AR14:AW14,'Raw Data'!BB14:BG14,2,1)</f>
        <v>8.3148772822235387E-2</v>
      </c>
      <c r="D13" s="10"/>
      <c r="E13" s="25"/>
      <c r="F13" s="25"/>
      <c r="G13" s="25"/>
      <c r="H13" s="25"/>
      <c r="I13" s="25"/>
      <c r="J13" s="25"/>
      <c r="K13" s="25"/>
      <c r="L13" s="25"/>
    </row>
    <row r="14" spans="1:14" x14ac:dyDescent="0.25">
      <c r="A14" s="5">
        <v>30</v>
      </c>
      <c r="B14" s="13">
        <f>_xlfn.T.TEST('Raw Data'!M15:R15,'Raw Data'!W15:AB15,2,1)</f>
        <v>0.1280906949569465</v>
      </c>
      <c r="C14" s="13">
        <f>_xlfn.T.TEST('Raw Data'!AR15:AW15,'Raw Data'!BB15:BG15,2,1)</f>
        <v>5.4917405017997668E-2</v>
      </c>
      <c r="D14" s="10"/>
      <c r="E14" s="25"/>
      <c r="F14" s="25"/>
      <c r="G14" s="25"/>
      <c r="H14" s="25"/>
      <c r="I14" s="25"/>
      <c r="J14" s="155" t="s">
        <v>69</v>
      </c>
      <c r="K14" s="145">
        <v>0.05</v>
      </c>
      <c r="L14" s="25"/>
    </row>
    <row r="15" spans="1:14" x14ac:dyDescent="0.25">
      <c r="A15" t="s">
        <v>2</v>
      </c>
      <c r="B15" s="2"/>
      <c r="C15" s="15"/>
      <c r="D15" s="10"/>
      <c r="E15" s="25"/>
      <c r="F15" s="25"/>
      <c r="G15" s="25"/>
      <c r="H15" s="25"/>
      <c r="I15" s="25"/>
      <c r="J15" s="39" t="s">
        <v>70</v>
      </c>
      <c r="K15" s="186">
        <v>2</v>
      </c>
      <c r="L15" s="25"/>
    </row>
    <row r="16" spans="1:14" x14ac:dyDescent="0.25">
      <c r="A16" s="6">
        <v>15</v>
      </c>
      <c r="B16" s="12">
        <f>_xlfn.T.TEST('Raw Data'!M17:R17,'Raw Data'!W17:AB17,2,1)</f>
        <v>2.2216048505040966E-2</v>
      </c>
      <c r="C16" s="12">
        <f>_xlfn.T.TEST('Raw Data'!AR17:AW17,'Raw Data'!BB17:BG17,2,1)</f>
        <v>2.2247637650871653E-3</v>
      </c>
      <c r="D16" s="10"/>
      <c r="E16" s="25"/>
      <c r="F16" s="25"/>
      <c r="G16" s="25"/>
      <c r="H16" s="25"/>
      <c r="I16" s="25"/>
      <c r="J16" s="39" t="s">
        <v>39</v>
      </c>
      <c r="K16" s="186">
        <v>6</v>
      </c>
      <c r="L16" s="25"/>
    </row>
    <row r="17" spans="1:11" x14ac:dyDescent="0.25">
      <c r="A17" s="6">
        <v>20</v>
      </c>
      <c r="B17" s="14">
        <f>_xlfn.T.TEST('Raw Data'!M18:R18,'Raw Data'!W18:AB18,2,1)</f>
        <v>5.95549604362503E-3</v>
      </c>
      <c r="C17" s="14">
        <f>_xlfn.T.TEST('Raw Data'!AR18:AW18,'Raw Data'!BB18:BG18,2,1)</f>
        <v>5.1079973416466529E-2</v>
      </c>
      <c r="D17" s="10"/>
      <c r="G17" s="2"/>
      <c r="J17" s="39" t="s">
        <v>71</v>
      </c>
      <c r="K17" s="186">
        <f>MIN(J12:K12)</f>
        <v>6</v>
      </c>
    </row>
    <row r="18" spans="1:11" x14ac:dyDescent="0.25">
      <c r="A18" s="6">
        <v>30</v>
      </c>
      <c r="B18" s="13">
        <f>_xlfn.T.TEST('Raw Data'!M19:R19,'Raw Data'!W19:AB19,2,1)</f>
        <v>3.5499380190113346E-2</v>
      </c>
      <c r="C18" s="13">
        <f>_xlfn.T.TEST('Raw Data'!AR19:AW19,'Raw Data'!BB19:BG19,2,1)</f>
        <v>0.93223641236426902</v>
      </c>
      <c r="D18" s="10"/>
      <c r="G18" s="2"/>
      <c r="J18" s="39" t="s">
        <v>72</v>
      </c>
      <c r="K18" s="186">
        <v>0</v>
      </c>
    </row>
    <row r="19" spans="1:11" x14ac:dyDescent="0.25">
      <c r="A19" s="2"/>
      <c r="B19" s="10"/>
      <c r="C19" s="10"/>
      <c r="D19" s="10"/>
      <c r="E19" s="10"/>
      <c r="F19" s="10"/>
      <c r="G19" s="2"/>
      <c r="J19" s="39" t="s">
        <v>76</v>
      </c>
      <c r="K19" s="186">
        <f>(K16)*(K16+1)/4</f>
        <v>10.5</v>
      </c>
    </row>
    <row r="20" spans="1:11" x14ac:dyDescent="0.25">
      <c r="A20" s="2"/>
      <c r="B20" s="10"/>
      <c r="C20" s="10"/>
      <c r="D20" s="10"/>
      <c r="E20" s="10"/>
      <c r="F20" s="10"/>
      <c r="G20" s="2"/>
      <c r="J20" s="39" t="s">
        <v>77</v>
      </c>
      <c r="K20" s="186">
        <f>K19*(2*K16+1)/6</f>
        <v>22.75</v>
      </c>
    </row>
    <row r="21" spans="1:11" x14ac:dyDescent="0.25">
      <c r="A21" s="2" t="s">
        <v>36</v>
      </c>
      <c r="B21" s="22" t="s">
        <v>27</v>
      </c>
      <c r="C21" s="21"/>
      <c r="D21" s="10"/>
      <c r="E21" s="10"/>
      <c r="F21" s="10"/>
      <c r="G21" s="2"/>
      <c r="J21" s="39" t="s">
        <v>78</v>
      </c>
      <c r="K21" s="186">
        <f>SQRT(K20)</f>
        <v>4.7696960070847281</v>
      </c>
    </row>
    <row r="22" spans="1:11" x14ac:dyDescent="0.25">
      <c r="A22" t="s">
        <v>34</v>
      </c>
      <c r="B22" s="18" t="s">
        <v>30</v>
      </c>
      <c r="C22" s="18" t="s">
        <v>31</v>
      </c>
      <c r="G22" s="2"/>
      <c r="J22" s="39" t="s">
        <v>79</v>
      </c>
      <c r="K22" s="186">
        <f>ABS(K17-K19)/K21</f>
        <v>0.94345635304972653</v>
      </c>
    </row>
    <row r="23" spans="1:11" x14ac:dyDescent="0.25">
      <c r="A23" s="2">
        <v>15</v>
      </c>
      <c r="B23" s="12">
        <f>_xlfn.T.TEST('Raw Data'!M7:R7,'Raw Data'!M13:R13,2,1)</f>
        <v>4.6630743422244595E-7</v>
      </c>
      <c r="C23" s="12">
        <f>_xlfn.T.TEST('Raw Data'!W7:AB7,'Raw Data'!W13:AB13,2,1)</f>
        <v>3.5652774911073279E-3</v>
      </c>
      <c r="D23" s="10"/>
      <c r="J23" s="39" t="s">
        <v>72</v>
      </c>
      <c r="K23" s="186">
        <f>K19+K21*_xlfn.NORM.S.INV(K14/2)-0.05</f>
        <v>1.1015676089094313</v>
      </c>
    </row>
    <row r="24" spans="1:11" x14ac:dyDescent="0.25">
      <c r="A24" s="2">
        <v>20</v>
      </c>
      <c r="B24" s="13">
        <f>_xlfn.T.TEST('Raw Data'!M9:R9,'Raw Data'!M14:R14,2,1)</f>
        <v>9.8710491777957612E-9</v>
      </c>
      <c r="C24" s="13">
        <f>_xlfn.T.TEST('Raw Data'!W9:AB9,'Raw Data'!W14:AB14,2,1)</f>
        <v>8.8427866913587705E-6</v>
      </c>
      <c r="J24" s="39" t="s">
        <v>80</v>
      </c>
      <c r="K24" s="186">
        <f>2*(1-_xlfn.NORM.S.DIST(K22,TRUE))</f>
        <v>0.34544753046922572</v>
      </c>
    </row>
    <row r="25" spans="1:11" x14ac:dyDescent="0.25">
      <c r="B25" s="1"/>
      <c r="C25" s="1"/>
      <c r="J25" s="42" t="s">
        <v>73</v>
      </c>
      <c r="K25" s="44" t="str">
        <f>IF(K24&lt;K14,"yes","no")</f>
        <v>no</v>
      </c>
    </row>
    <row r="26" spans="1:11" x14ac:dyDescent="0.25">
      <c r="A26" s="2"/>
      <c r="B26" s="22" t="s">
        <v>28</v>
      </c>
      <c r="C26" s="21"/>
      <c r="E26" s="8"/>
      <c r="F26" s="8"/>
    </row>
    <row r="27" spans="1:11" x14ac:dyDescent="0.25">
      <c r="A27" t="s">
        <v>34</v>
      </c>
      <c r="B27" s="18" t="s">
        <v>30</v>
      </c>
      <c r="C27" s="18" t="s">
        <v>31</v>
      </c>
    </row>
    <row r="28" spans="1:11" x14ac:dyDescent="0.25">
      <c r="A28" s="2">
        <v>15</v>
      </c>
      <c r="B28" s="12">
        <f>_xlfn.T.TEST('Raw Data'!M7:R7,'Raw Data'!M17:R17,2,1)</f>
        <v>5.0826089372120255E-8</v>
      </c>
      <c r="C28" s="12">
        <f>_xlfn.T.TEST('Raw Data'!W7:AB7,'Raw Data'!W17:AB17,2,1)</f>
        <v>2.1789470699907417E-5</v>
      </c>
    </row>
    <row r="29" spans="1:11" x14ac:dyDescent="0.25">
      <c r="A29" s="2">
        <v>20</v>
      </c>
      <c r="B29" s="13">
        <f>_xlfn.T.TEST('Raw Data'!M9:R9,'Raw Data'!M18:R18,2,1)</f>
        <v>8.1247928253183525E-9</v>
      </c>
      <c r="C29" s="13">
        <f>_xlfn.T.TEST('Raw Data'!W9:AB9,'Raw Data'!W18:AB18,2,1)</f>
        <v>1.4562824193237383E-5</v>
      </c>
    </row>
    <row r="30" spans="1:11" x14ac:dyDescent="0.25">
      <c r="B30" s="1"/>
      <c r="C30" s="1"/>
    </row>
    <row r="31" spans="1:11" x14ac:dyDescent="0.25">
      <c r="A31" s="2"/>
      <c r="B31" s="22" t="s">
        <v>29</v>
      </c>
      <c r="C31" s="21"/>
      <c r="E31" s="9"/>
      <c r="F31" s="9"/>
    </row>
    <row r="32" spans="1:11" x14ac:dyDescent="0.25">
      <c r="A32" t="s">
        <v>34</v>
      </c>
      <c r="B32" s="18" t="s">
        <v>30</v>
      </c>
      <c r="C32" s="18" t="s">
        <v>31</v>
      </c>
    </row>
    <row r="33" spans="1:3" x14ac:dyDescent="0.25">
      <c r="A33" s="2">
        <v>15</v>
      </c>
      <c r="B33" s="12">
        <f>_xlfn.T.TEST('Raw Data'!M13:R13,'Raw Data'!M17:R17,2,1)</f>
        <v>7.6403607596559393E-8</v>
      </c>
      <c r="C33" s="12">
        <f>_xlfn.T.TEST('Raw Data'!W13:AB13,'Raw Data'!W17:AB17,2,1)</f>
        <v>6.3551514087032684E-5</v>
      </c>
    </row>
    <row r="34" spans="1:3" x14ac:dyDescent="0.25">
      <c r="A34" s="2">
        <v>20</v>
      </c>
      <c r="B34" s="14">
        <f>_xlfn.T.TEST('Raw Data'!M14:R14,'Raw Data'!M18:R18,2,1)</f>
        <v>5.1171090274681275E-8</v>
      </c>
      <c r="C34" s="14">
        <f>_xlfn.T.TEST('Raw Data'!W14:AB14,'Raw Data'!W18:AB18,2,1)</f>
        <v>7.7246593687604244E-5</v>
      </c>
    </row>
    <row r="35" spans="1:3" x14ac:dyDescent="0.25">
      <c r="A35" s="2">
        <v>30</v>
      </c>
      <c r="B35" s="13">
        <f>_xlfn.T.TEST('Raw Data'!M15:R15,'Raw Data'!M19:R19,2,1)</f>
        <v>6.5654882707317564E-4</v>
      </c>
      <c r="C35" s="13">
        <f>_xlfn.T.TEST('Raw Data'!W15:AB15,'Raw Data'!W19:AB19,2,1)</f>
        <v>6.9903329204688456E-4</v>
      </c>
    </row>
  </sheetData>
  <mergeCells count="4">
    <mergeCell ref="B2:C2"/>
    <mergeCell ref="B31:C31"/>
    <mergeCell ref="B26:C26"/>
    <mergeCell ref="B21:C21"/>
  </mergeCells>
  <conditionalFormatting sqref="B35">
    <cfRule type="cellIs" dxfId="36" priority="42" operator="lessThan">
      <formula>0.05</formula>
    </cfRule>
  </conditionalFormatting>
  <conditionalFormatting sqref="B23">
    <cfRule type="cellIs" dxfId="35" priority="48" operator="lessThan">
      <formula>0.05</formula>
    </cfRule>
  </conditionalFormatting>
  <conditionalFormatting sqref="B24">
    <cfRule type="cellIs" dxfId="34" priority="47" operator="lessThan">
      <formula>0.05</formula>
    </cfRule>
  </conditionalFormatting>
  <conditionalFormatting sqref="B28">
    <cfRule type="cellIs" dxfId="33" priority="46" operator="lessThan">
      <formula>0.05</formula>
    </cfRule>
  </conditionalFormatting>
  <conditionalFormatting sqref="B29">
    <cfRule type="cellIs" dxfId="32" priority="45" operator="lessThan">
      <formula>0.05</formula>
    </cfRule>
  </conditionalFormatting>
  <conditionalFormatting sqref="B33">
    <cfRule type="cellIs" dxfId="31" priority="44" operator="lessThan">
      <formula>0.05</formula>
    </cfRule>
  </conditionalFormatting>
  <conditionalFormatting sqref="B34">
    <cfRule type="cellIs" dxfId="30" priority="43" operator="lessThan">
      <formula>0.05</formula>
    </cfRule>
  </conditionalFormatting>
  <conditionalFormatting sqref="C35">
    <cfRule type="cellIs" dxfId="29" priority="35" operator="lessThan">
      <formula>0.05</formula>
    </cfRule>
  </conditionalFormatting>
  <conditionalFormatting sqref="C23">
    <cfRule type="cellIs" dxfId="28" priority="41" operator="lessThan">
      <formula>0.05</formula>
    </cfRule>
  </conditionalFormatting>
  <conditionalFormatting sqref="C24">
    <cfRule type="cellIs" dxfId="27" priority="40" operator="lessThan">
      <formula>0.05</formula>
    </cfRule>
  </conditionalFormatting>
  <conditionalFormatting sqref="C28">
    <cfRule type="cellIs" dxfId="26" priority="39" operator="lessThan">
      <formula>0.05</formula>
    </cfRule>
  </conditionalFormatting>
  <conditionalFormatting sqref="C29">
    <cfRule type="cellIs" dxfId="25" priority="38" operator="lessThan">
      <formula>0.05</formula>
    </cfRule>
  </conditionalFormatting>
  <conditionalFormatting sqref="C33">
    <cfRule type="cellIs" dxfId="24" priority="37" operator="lessThan">
      <formula>0.05</formula>
    </cfRule>
  </conditionalFormatting>
  <conditionalFormatting sqref="C34">
    <cfRule type="cellIs" dxfId="23" priority="36" operator="lessThan">
      <formula>0.05</formula>
    </cfRule>
  </conditionalFormatting>
  <conditionalFormatting sqref="C7 C15 C9">
    <cfRule type="cellIs" dxfId="22" priority="34" operator="lessThan">
      <formula>0.05</formula>
    </cfRule>
  </conditionalFormatting>
  <conditionalFormatting sqref="B18">
    <cfRule type="cellIs" dxfId="21" priority="30" operator="lessThan">
      <formula>0.05</formula>
    </cfRule>
  </conditionalFormatting>
  <conditionalFormatting sqref="B16">
    <cfRule type="cellIs" dxfId="20" priority="32" operator="lessThan">
      <formula>0.05</formula>
    </cfRule>
  </conditionalFormatting>
  <conditionalFormatting sqref="B17">
    <cfRule type="cellIs" dxfId="19" priority="31" operator="lessThan">
      <formula>0.05</formula>
    </cfRule>
  </conditionalFormatting>
  <conditionalFormatting sqref="C4">
    <cfRule type="cellIs" dxfId="18" priority="25" operator="lessThan">
      <formula>0.05</formula>
    </cfRule>
  </conditionalFormatting>
  <conditionalFormatting sqref="B10">
    <cfRule type="cellIs" dxfId="17" priority="24" operator="lessThan">
      <formula>0.05</formula>
    </cfRule>
  </conditionalFormatting>
  <conditionalFormatting sqref="B4">
    <cfRule type="cellIs" dxfId="16" priority="26" operator="lessThan">
      <formula>0.05</formula>
    </cfRule>
  </conditionalFormatting>
  <conditionalFormatting sqref="B14">
    <cfRule type="cellIs" dxfId="15" priority="17" operator="lessThan">
      <formula>0.05</formula>
    </cfRule>
  </conditionalFormatting>
  <conditionalFormatting sqref="B6">
    <cfRule type="cellIs" dxfId="14" priority="21" operator="lessThan">
      <formula>0.05</formula>
    </cfRule>
  </conditionalFormatting>
  <conditionalFormatting sqref="B5">
    <cfRule type="cellIs" dxfId="13" priority="22" operator="lessThan">
      <formula>0.05</formula>
    </cfRule>
  </conditionalFormatting>
  <conditionalFormatting sqref="B12">
    <cfRule type="cellIs" dxfId="12" priority="12" operator="lessThan">
      <formula>0.05</formula>
    </cfRule>
  </conditionalFormatting>
  <conditionalFormatting sqref="B13">
    <cfRule type="cellIs" dxfId="11" priority="18" operator="lessThan">
      <formula>0.05</formula>
    </cfRule>
  </conditionalFormatting>
  <conditionalFormatting sqref="B11">
    <cfRule type="cellIs" dxfId="10" priority="14" operator="lessThan">
      <formula>0.05</formula>
    </cfRule>
  </conditionalFormatting>
  <conditionalFormatting sqref="C5">
    <cfRule type="cellIs" dxfId="9" priority="8" operator="lessThan">
      <formula>0.05</formula>
    </cfRule>
  </conditionalFormatting>
  <conditionalFormatting sqref="C10">
    <cfRule type="cellIs" dxfId="8" priority="6" operator="lessThan">
      <formula>0.05</formula>
    </cfRule>
  </conditionalFormatting>
  <conditionalFormatting sqref="B8">
    <cfRule type="cellIs" dxfId="7" priority="10" operator="lessThan">
      <formula>0.05</formula>
    </cfRule>
  </conditionalFormatting>
  <conditionalFormatting sqref="C8">
    <cfRule type="cellIs" dxfId="6" priority="9" operator="lessThan">
      <formula>0.05</formula>
    </cfRule>
  </conditionalFormatting>
  <conditionalFormatting sqref="C6">
    <cfRule type="cellIs" dxfId="5" priority="7" operator="lessThan">
      <formula>0.05</formula>
    </cfRule>
  </conditionalFormatting>
  <conditionalFormatting sqref="C11:C13">
    <cfRule type="cellIs" dxfId="4" priority="5" operator="lessThan">
      <formula>0.05</formula>
    </cfRule>
  </conditionalFormatting>
  <conditionalFormatting sqref="C17">
    <cfRule type="cellIs" dxfId="3" priority="4" operator="lessThan">
      <formula>0.05</formula>
    </cfRule>
  </conditionalFormatting>
  <conditionalFormatting sqref="C14">
    <cfRule type="cellIs" dxfId="2" priority="3" operator="lessThan">
      <formula>0.05</formula>
    </cfRule>
  </conditionalFormatting>
  <conditionalFormatting sqref="C18">
    <cfRule type="cellIs" dxfId="1" priority="2" operator="lessThan">
      <formula>0.05</formula>
    </cfRule>
  </conditionalFormatting>
  <conditionalFormatting sqref="C16">
    <cfRule type="cellIs" dxfId="0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Raw Data</vt:lpstr>
      <vt:lpstr>Normality</vt:lpstr>
      <vt:lpstr>Significance</vt:lpstr>
      <vt:lpstr>Figure 3</vt:lpstr>
      <vt:lpstr>Figure 4</vt:lpstr>
      <vt:lpstr>Figure 5</vt:lpstr>
    </vt:vector>
  </TitlesOfParts>
  <Company>none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Dickinson A.S.</dc:creator>
  <cp:lastModifiedBy>Dickinson A.S.</cp:lastModifiedBy>
  <dcterms:created xsi:type="dcterms:W3CDTF">2017-10-16T15:58:02Z</dcterms:created>
  <dcterms:modified xsi:type="dcterms:W3CDTF">2019-03-26T13:37:04Z</dcterms:modified>
</cp:coreProperties>
</file>