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 Álvarez\Desktop\Soton\PhD Engineering &amp; The Environment\20180820 THESIS\data_deposit\"/>
    </mc:Choice>
  </mc:AlternateContent>
  <xr:revisionPtr revIDLastSave="0" documentId="13_ncr:1_{64756910-0579-45F0-BBFB-D01FB44617BD}" xr6:coauthVersionLast="41" xr6:coauthVersionMax="41" xr10:uidLastSave="{00000000-0000-0000-0000-000000000000}"/>
  <bookViews>
    <workbookView xWindow="-120" yWindow="-120" windowWidth="20730" windowHeight="11160" tabRatio="855" firstSheet="9" activeTab="16" xr2:uid="{00000000-000D-0000-FFFF-FFFF00000000}"/>
  </bookViews>
  <sheets>
    <sheet name="CSNW05-B-MB (1)" sheetId="3" r:id="rId1"/>
    <sheet name="CSNW07-B-MA (2)" sheetId="7" r:id="rId2"/>
    <sheet name="CSNW10-E-MB (3)" sheetId="30" r:id="rId3"/>
    <sheet name="CSOM01-MB (4)" sheetId="9" r:id="rId4"/>
    <sheet name="CSOM02-MA (5)" sheetId="10" r:id="rId5"/>
    <sheet name="CSOM04-MB (6)" sheetId="28" r:id="rId6"/>
    <sheet name="CSOM05-MB (7)" sheetId="27" r:id="rId7"/>
    <sheet name="CSNW08-INTACT (8)" sheetId="8" r:id="rId8"/>
    <sheet name="CSNW09-INTACT (9)" sheetId="25" r:id="rId9"/>
    <sheet name="CSOM03-INTACT (10)" sheetId="23" r:id="rId10"/>
    <sheet name="Additional data1" sheetId="5" r:id="rId11"/>
    <sheet name="Additional data2" sheetId="13" r:id="rId12"/>
    <sheet name="Additional data3" sheetId="14" r:id="rId13"/>
    <sheet name="Figure 4.8" sheetId="29" r:id="rId14"/>
    <sheet name="Figure 4.9" sheetId="16" r:id="rId15"/>
    <sheet name="Figure 5.6" sheetId="18" r:id="rId16"/>
    <sheet name="Figure 5.7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14" l="1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K14" i="5" l="1"/>
  <c r="J14" i="5"/>
  <c r="F19" i="30"/>
  <c r="G13" i="14" l="1"/>
  <c r="G15" i="14"/>
  <c r="G22" i="14"/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4" i="5"/>
  <c r="O9" i="5"/>
  <c r="N9" i="5"/>
  <c r="M9" i="5"/>
  <c r="K13" i="5" l="1"/>
  <c r="J13" i="5"/>
  <c r="K8" i="14" l="1"/>
  <c r="E8" i="14"/>
  <c r="AA2" i="13"/>
  <c r="D8" i="14" s="1"/>
  <c r="F8" i="14" s="1"/>
  <c r="G8" i="14" s="1"/>
  <c r="H8" i="14" l="1"/>
  <c r="I8" i="14"/>
  <c r="J8" i="14"/>
  <c r="AE2" i="13" l="1"/>
  <c r="D6" i="14" s="1"/>
  <c r="W2" i="13"/>
  <c r="D9" i="14" s="1"/>
  <c r="E9" i="14" l="1"/>
  <c r="E6" i="14"/>
  <c r="I6" i="14" s="1"/>
  <c r="E31" i="9" l="1"/>
  <c r="F31" i="9" l="1"/>
  <c r="E40" i="9"/>
  <c r="G28" i="3"/>
  <c r="F28" i="3"/>
  <c r="G24" i="3"/>
  <c r="F24" i="3"/>
  <c r="G31" i="9" l="1"/>
  <c r="F40" i="9" l="1"/>
  <c r="E27" i="9"/>
  <c r="F27" i="9"/>
  <c r="I9" i="5" l="1"/>
  <c r="F76" i="14" l="1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24" i="14"/>
  <c r="F23" i="14"/>
  <c r="G23" i="14" s="1"/>
  <c r="F21" i="14"/>
  <c r="G21" i="14" s="1"/>
  <c r="F20" i="14"/>
  <c r="F19" i="14"/>
  <c r="G19" i="14" s="1"/>
  <c r="F18" i="14"/>
  <c r="G18" i="14" s="1"/>
  <c r="F17" i="14"/>
  <c r="G17" i="14" s="1"/>
  <c r="F16" i="14"/>
  <c r="F14" i="14"/>
  <c r="G14" i="14" s="1"/>
  <c r="K12" i="14"/>
  <c r="E12" i="14"/>
  <c r="F11" i="14"/>
  <c r="G11" i="14" s="1"/>
  <c r="F10" i="14"/>
  <c r="K9" i="14"/>
  <c r="F9" i="14"/>
  <c r="K7" i="14"/>
  <c r="E7" i="14"/>
  <c r="K6" i="14"/>
  <c r="F6" i="14"/>
  <c r="F5" i="14"/>
  <c r="K4" i="14"/>
  <c r="E4" i="14"/>
  <c r="F3" i="14"/>
  <c r="S2" i="13"/>
  <c r="D12" i="14" s="1"/>
  <c r="F12" i="14" s="1"/>
  <c r="G12" i="14" s="1"/>
  <c r="O2" i="13"/>
  <c r="D4" i="14" s="1"/>
  <c r="F4" i="14" s="1"/>
  <c r="G4" i="14" s="1"/>
  <c r="K2" i="13"/>
  <c r="G2" i="13"/>
  <c r="D7" i="14" s="1"/>
  <c r="F7" i="14" s="1"/>
  <c r="G7" i="14" s="1"/>
  <c r="C2" i="13"/>
  <c r="K12" i="5"/>
  <c r="J12" i="5"/>
  <c r="K11" i="5"/>
  <c r="J11" i="5"/>
  <c r="K10" i="5"/>
  <c r="J10" i="5"/>
  <c r="K9" i="5"/>
  <c r="K16" i="5" s="1"/>
  <c r="J9" i="5"/>
  <c r="I10" i="5"/>
  <c r="I11" i="5" s="1"/>
  <c r="I12" i="5" s="1"/>
  <c r="F22" i="10"/>
  <c r="F48" i="9"/>
  <c r="G40" i="9"/>
  <c r="F22" i="7"/>
  <c r="F36" i="3"/>
  <c r="H24" i="3"/>
  <c r="C1" i="3"/>
  <c r="G3" i="14" l="1"/>
  <c r="H3" i="14" s="1"/>
  <c r="G16" i="14"/>
  <c r="J16" i="14" s="1"/>
  <c r="G20" i="14"/>
  <c r="J20" i="14" s="1"/>
  <c r="G9" i="14"/>
  <c r="H9" i="14" s="1"/>
  <c r="J16" i="5"/>
  <c r="G5" i="14"/>
  <c r="J5" i="14" s="1"/>
  <c r="G10" i="14"/>
  <c r="I10" i="14" s="1"/>
  <c r="G24" i="14"/>
  <c r="J24" i="14" s="1"/>
  <c r="I16" i="5"/>
  <c r="I13" i="5"/>
  <c r="I14" i="5" s="1"/>
  <c r="G27" i="9"/>
  <c r="H28" i="3"/>
  <c r="I17" i="14"/>
  <c r="H17" i="14"/>
  <c r="H18" i="14"/>
  <c r="I18" i="14"/>
  <c r="H14" i="14"/>
  <c r="I14" i="14"/>
  <c r="I21" i="14"/>
  <c r="J21" i="14"/>
  <c r="H21" i="14"/>
  <c r="H19" i="14"/>
  <c r="I19" i="14"/>
  <c r="J19" i="14"/>
  <c r="H11" i="14"/>
  <c r="J11" i="14"/>
  <c r="H23" i="14"/>
  <c r="J23" i="14"/>
  <c r="I23" i="14"/>
  <c r="I4" i="14"/>
  <c r="I3" i="14"/>
  <c r="H5" i="14"/>
  <c r="J17" i="14"/>
  <c r="J3" i="14"/>
  <c r="I5" i="14"/>
  <c r="H7" i="14"/>
  <c r="H4" i="14"/>
  <c r="J4" i="14"/>
  <c r="I12" i="14"/>
  <c r="I7" i="14"/>
  <c r="J6" i="14"/>
  <c r="J7" i="14"/>
  <c r="I11" i="14"/>
  <c r="J12" i="14"/>
  <c r="J14" i="14"/>
  <c r="H16" i="14"/>
  <c r="J18" i="14"/>
  <c r="I16" i="14"/>
  <c r="I24" i="14"/>
  <c r="H6" i="14"/>
  <c r="H12" i="14"/>
  <c r="I20" i="14" l="1"/>
  <c r="H24" i="14"/>
  <c r="I9" i="14"/>
  <c r="H10" i="14"/>
  <c r="H20" i="14"/>
  <c r="J10" i="14"/>
  <c r="J9" i="14"/>
</calcChain>
</file>

<file path=xl/sharedStrings.xml><?xml version="1.0" encoding="utf-8"?>
<sst xmlns="http://schemas.openxmlformats.org/spreadsheetml/2006/main" count="202" uniqueCount="91">
  <si>
    <t>Increment</t>
  </si>
  <si>
    <r>
      <rPr>
        <sz val="9"/>
        <color theme="1"/>
        <rFont val="Calibri"/>
        <family val="2"/>
      </rPr>
      <t>σ</t>
    </r>
    <r>
      <rPr>
        <vertAlign val="subscript"/>
        <sz val="9"/>
        <color theme="1"/>
        <rFont val="Calibri"/>
        <family val="2"/>
      </rPr>
      <t>y</t>
    </r>
    <r>
      <rPr>
        <sz val="9"/>
        <color theme="1"/>
        <rFont val="Calibri"/>
        <family val="2"/>
        <scheme val="minor"/>
      </rPr>
      <t xml:space="preserve"> (kPa)</t>
    </r>
  </si>
  <si>
    <t>Void ratio (final)</t>
  </si>
  <si>
    <t>U1</t>
  </si>
  <si>
    <t>U2</t>
  </si>
  <si>
    <t>U3</t>
  </si>
  <si>
    <t>U4</t>
  </si>
  <si>
    <t>U5</t>
  </si>
  <si>
    <t>U6</t>
  </si>
  <si>
    <t>max</t>
  </si>
  <si>
    <t>min</t>
  </si>
  <si>
    <t>U7</t>
  </si>
  <si>
    <t>U8</t>
  </si>
  <si>
    <t>U9</t>
  </si>
  <si>
    <t>U10</t>
  </si>
  <si>
    <t>U11</t>
  </si>
  <si>
    <t>U12</t>
  </si>
  <si>
    <t>U13</t>
  </si>
  <si>
    <r>
      <t>φ'</t>
    </r>
    <r>
      <rPr>
        <vertAlign val="subscript"/>
        <sz val="11"/>
        <color theme="1"/>
        <rFont val="Calibri"/>
        <family val="2"/>
        <scheme val="minor"/>
      </rPr>
      <t>crit</t>
    </r>
  </si>
  <si>
    <t>CSNW05-B-MB</t>
  </si>
  <si>
    <r>
      <t xml:space="preserve">05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B SNW MB,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w=34.04%</t>
    </r>
    <r>
      <rPr>
        <sz val="9"/>
        <color theme="1"/>
        <rFont val="Calibri"/>
        <family val="2"/>
        <scheme val="minor"/>
      </rPr>
      <t xml:space="preserve"> (1.20 x LL)</t>
    </r>
  </si>
  <si>
    <r>
      <t>σ'</t>
    </r>
    <r>
      <rPr>
        <vertAlign val="subscript"/>
        <sz val="11"/>
        <color theme="1"/>
        <rFont val="Calibri"/>
        <family val="2"/>
        <scheme val="minor"/>
      </rPr>
      <t>y</t>
    </r>
  </si>
  <si>
    <t>Liquid limit</t>
  </si>
  <si>
    <t>Plastic Limit</t>
  </si>
  <si>
    <t>e</t>
  </si>
  <si>
    <r>
      <t>e</t>
    </r>
    <r>
      <rPr>
        <vertAlign val="subscript"/>
        <sz val="11"/>
        <color theme="1"/>
        <rFont val="Calibri"/>
        <family val="2"/>
        <scheme val="minor"/>
      </rPr>
      <t>max</t>
    </r>
  </si>
  <si>
    <r>
      <t>e</t>
    </r>
    <r>
      <rPr>
        <vertAlign val="subscript"/>
        <sz val="11"/>
        <color theme="1"/>
        <rFont val="Calibri"/>
        <family val="2"/>
        <scheme val="minor"/>
      </rPr>
      <t>min</t>
    </r>
  </si>
  <si>
    <t>CSNW07-B-MA</t>
  </si>
  <si>
    <r>
      <t xml:space="preserve">07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B SNW MA,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w=36.33%</t>
    </r>
    <r>
      <rPr>
        <sz val="9"/>
        <color theme="1"/>
        <rFont val="Calibri"/>
        <family val="2"/>
        <scheme val="minor"/>
      </rPr>
      <t xml:space="preserve"> (1.26 x LL)</t>
    </r>
  </si>
  <si>
    <r>
      <rPr>
        <sz val="9"/>
        <color theme="1"/>
        <rFont val="Calibri"/>
        <family val="2"/>
      </rPr>
      <t>σ</t>
    </r>
    <r>
      <rPr>
        <vertAlign val="subscript"/>
        <sz val="9"/>
        <color theme="1"/>
        <rFont val="Calibri"/>
        <family val="2"/>
      </rPr>
      <t>v</t>
    </r>
    <r>
      <rPr>
        <sz val="9"/>
        <color theme="1"/>
        <rFont val="Calibri"/>
        <family val="2"/>
        <scheme val="minor"/>
      </rPr>
      <t xml:space="preserve"> (kPa)</t>
    </r>
  </si>
  <si>
    <t>CSNW08-INTACT</t>
  </si>
  <si>
    <r>
      <t xml:space="preserve">08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SNW intact (IDD = 1.53)</t>
    </r>
  </si>
  <si>
    <t>CSOM01-MB</t>
  </si>
  <si>
    <r>
      <t xml:space="preserve">01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SOMB M. B.,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w=36.29%</t>
    </r>
    <r>
      <rPr>
        <sz val="9"/>
        <color theme="1"/>
        <rFont val="Calibri"/>
        <family val="2"/>
        <scheme val="minor"/>
      </rPr>
      <t xml:space="preserve"> (1.18 x LL)</t>
    </r>
  </si>
  <si>
    <t>U14</t>
  </si>
  <si>
    <t>CSOM02-MA</t>
  </si>
  <si>
    <r>
      <t xml:space="preserve">02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SOMB M. A.,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w=37.23%</t>
    </r>
    <r>
      <rPr>
        <sz val="9"/>
        <color theme="1"/>
        <rFont val="Calibri"/>
        <family val="2"/>
        <scheme val="minor"/>
      </rPr>
      <t xml:space="preserve"> (1.22 x LL)</t>
    </r>
  </si>
  <si>
    <t xml:space="preserve">Max </t>
  </si>
  <si>
    <t>void ratio</t>
  </si>
  <si>
    <t>(σ'v) Using triaxial conv</t>
  </si>
  <si>
    <t>(σ'v) Using triax conv</t>
  </si>
  <si>
    <t>IDD (Mg/m^3)</t>
  </si>
  <si>
    <t>IDD</t>
  </si>
  <si>
    <t xml:space="preserve">(σ'V) </t>
  </si>
  <si>
    <t>Leddra (1989)</t>
  </si>
  <si>
    <t>Matthews (1993)</t>
  </si>
  <si>
    <t>(σ'V) kPa</t>
  </si>
  <si>
    <t>This study</t>
  </si>
  <si>
    <t>Intact void ratio</t>
  </si>
  <si>
    <t>Clayton &amp; Mattews (1987)</t>
  </si>
  <si>
    <t>Addis (1987)</t>
  </si>
  <si>
    <t>yield</t>
  </si>
  <si>
    <t>Variable strain rate</t>
  </si>
  <si>
    <t>σ'e</t>
  </si>
  <si>
    <t>σ'y/σ'e</t>
  </si>
  <si>
    <t>bond strength</t>
  </si>
  <si>
    <t>Normalised bond strength</t>
  </si>
  <si>
    <t>σv (kPa)</t>
  </si>
  <si>
    <t>This Study</t>
  </si>
  <si>
    <t>Void ratio at yield</t>
  </si>
  <si>
    <t>CSOM03-INTACT</t>
  </si>
  <si>
    <r>
      <t xml:space="preserve">03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SOM intact (IDD = 1.39)</t>
    </r>
  </si>
  <si>
    <t>(σ'v)</t>
  </si>
  <si>
    <t>Test</t>
  </si>
  <si>
    <t>Triaxial</t>
  </si>
  <si>
    <t>material</t>
  </si>
  <si>
    <t>ekofisk (maastrichtian) 98.4%</t>
  </si>
  <si>
    <t>Pegwell (white chalk) &gt;96%</t>
  </si>
  <si>
    <t>Stevn's Klint (maastrichtian) 99%</t>
  </si>
  <si>
    <t>oedometer</t>
  </si>
  <si>
    <t>Needham mkt (Culver) &gt;98%</t>
  </si>
  <si>
    <t>Leatherhead (Seaford) &gt;98%</t>
  </si>
  <si>
    <t>Trendline for reconstituted K0- yield</t>
  </si>
  <si>
    <t>Upper Ekofisk (&gt;95%)</t>
  </si>
  <si>
    <t>One-dimensional yield stress (MPa)</t>
  </si>
  <si>
    <t>Johnson et al (1988)</t>
  </si>
  <si>
    <t>CSNW09-INTACT</t>
  </si>
  <si>
    <r>
      <t xml:space="preserve">09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SNW intact (IDD = 1.49)</t>
    </r>
  </si>
  <si>
    <t>CSOM05-MB</t>
  </si>
  <si>
    <r>
      <t xml:space="preserve">05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SOMB M. B.,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w=32.83%</t>
    </r>
    <r>
      <rPr>
        <sz val="9"/>
        <color theme="1"/>
        <rFont val="Calibri"/>
        <family val="2"/>
        <scheme val="minor"/>
      </rPr>
      <t xml:space="preserve"> (1.06 x LL)</t>
    </r>
  </si>
  <si>
    <t>CSOM04-MB</t>
  </si>
  <si>
    <r>
      <t xml:space="preserve">04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SOMB M. B.,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w=33.25%</t>
    </r>
    <r>
      <rPr>
        <sz val="9"/>
        <color theme="1"/>
        <rFont val="Calibri"/>
        <family val="2"/>
        <scheme val="minor"/>
      </rPr>
      <t xml:space="preserve"> (1.08 x LL)</t>
    </r>
  </si>
  <si>
    <t>e0</t>
  </si>
  <si>
    <t>ξ</t>
  </si>
  <si>
    <r>
      <rPr>
        <sz val="11"/>
        <color theme="1"/>
        <rFont val="Calibri"/>
        <family val="2"/>
      </rPr>
      <t>λ</t>
    </r>
    <r>
      <rPr>
        <sz val="9.35"/>
        <color theme="1"/>
        <rFont val="Calibri"/>
        <family val="2"/>
      </rPr>
      <t>c</t>
    </r>
  </si>
  <si>
    <t>Error-bars 38mm</t>
  </si>
  <si>
    <t>Error-bars 20mm</t>
  </si>
  <si>
    <t>CSNW10-E-MB</t>
  </si>
  <si>
    <r>
      <t xml:space="preserve">10 </t>
    </r>
    <r>
      <rPr>
        <b/>
        <sz val="9"/>
        <color theme="1"/>
        <rFont val="Calibri"/>
        <family val="2"/>
        <scheme val="minor"/>
      </rPr>
      <t>Oedometer</t>
    </r>
    <r>
      <rPr>
        <sz val="9"/>
        <color theme="1"/>
        <rFont val="Calibri"/>
        <family val="2"/>
        <scheme val="minor"/>
      </rPr>
      <t xml:space="preserve"> - E SNW MB, </t>
    </r>
    <r>
      <rPr>
        <b/>
        <sz val="9"/>
        <color theme="1"/>
        <rFont val="Calibri"/>
        <family val="2"/>
        <scheme val="minor"/>
      </rPr>
      <t>reconstituted</t>
    </r>
    <r>
      <rPr>
        <sz val="9"/>
        <color theme="1"/>
        <rFont val="Calibri"/>
        <family val="2"/>
        <scheme val="minor"/>
      </rPr>
      <t xml:space="preserve"> at </t>
    </r>
    <r>
      <rPr>
        <b/>
        <sz val="9"/>
        <color theme="1"/>
        <rFont val="Calibri"/>
        <family val="2"/>
        <scheme val="minor"/>
      </rPr>
      <t>w=32.66%</t>
    </r>
    <r>
      <rPr>
        <sz val="9"/>
        <color theme="1"/>
        <rFont val="Calibri"/>
        <family val="2"/>
        <scheme val="minor"/>
      </rPr>
      <t xml:space="preserve"> (1.15 x LL)</t>
    </r>
  </si>
  <si>
    <t>NCL fit</t>
  </si>
  <si>
    <r>
      <t>S</t>
    </r>
    <r>
      <rPr>
        <sz val="11"/>
        <color theme="1"/>
        <rFont val="Calibri"/>
        <family val="2"/>
      </rPr>
      <t>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</si>
</sst>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7" fillId="0" borderId="0" xfId="0" applyFont="1"/>
    <xf numFmtId="1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1" applyNumberFormat="1" applyFont="1"/>
    <xf numFmtId="0" fontId="0" fillId="0" borderId="0" xfId="0" applyFill="1"/>
    <xf numFmtId="9" fontId="0" fillId="0" borderId="0" xfId="0" applyNumberFormat="1"/>
    <xf numFmtId="0" fontId="2" fillId="0" borderId="0" xfId="0" applyFont="1" applyAlignment="1">
      <alignment horizontal="center" textRotation="90"/>
    </xf>
    <xf numFmtId="166" fontId="0" fillId="0" borderId="0" xfId="0" applyNumberFormat="1" applyFill="1"/>
    <xf numFmtId="16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49553788400103"/>
          <c:y val="3.1198824957011932E-2"/>
          <c:w val="0.81142246963691433"/>
          <c:h val="0.79924950290304608"/>
        </c:manualLayout>
      </c:layout>
      <c:scatterChart>
        <c:scatterStyle val="lineMarker"/>
        <c:varyColors val="0"/>
        <c:ser>
          <c:idx val="2"/>
          <c:order val="0"/>
          <c:tx>
            <c:v>SNW A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'CSNW07-B-MA (2)'!$C$8:$C$21</c:f>
              <c:numCache>
                <c:formatCode>General</c:formatCode>
                <c:ptCount val="14"/>
                <c:pt idx="0">
                  <c:v>10.62248446916022</c:v>
                </c:pt>
                <c:pt idx="1">
                  <c:v>20.362484469160222</c:v>
                </c:pt>
                <c:pt idx="2">
                  <c:v>39.382484469160225</c:v>
                </c:pt>
                <c:pt idx="3">
                  <c:v>78.822484469160216</c:v>
                </c:pt>
                <c:pt idx="4">
                  <c:v>143.33248446916022</c:v>
                </c:pt>
                <c:pt idx="5">
                  <c:v>294.7624844691602</c:v>
                </c:pt>
                <c:pt idx="6">
                  <c:v>580.71248446916024</c:v>
                </c:pt>
                <c:pt idx="7">
                  <c:v>1173.5824844691601</c:v>
                </c:pt>
                <c:pt idx="8">
                  <c:v>2351.6924844691603</c:v>
                </c:pt>
                <c:pt idx="9">
                  <c:v>4736.0624844691602</c:v>
                </c:pt>
                <c:pt idx="10">
                  <c:v>7063.2124844691607</c:v>
                </c:pt>
                <c:pt idx="11">
                  <c:v>9390.5524844691608</c:v>
                </c:pt>
                <c:pt idx="12">
                  <c:v>12242.51248446916</c:v>
                </c:pt>
                <c:pt idx="13">
                  <c:v>14199.322484469159</c:v>
                </c:pt>
              </c:numCache>
            </c:numRef>
          </c:xVal>
          <c:yVal>
            <c:numRef>
              <c:f>'CSNW07-B-MA (2)'!$D$8:$D$21</c:f>
              <c:numCache>
                <c:formatCode>0.000</c:formatCode>
                <c:ptCount val="14"/>
                <c:pt idx="0">
                  <c:v>0.7122687432554391</c:v>
                </c:pt>
                <c:pt idx="1">
                  <c:v>0.71270233842897257</c:v>
                </c:pt>
                <c:pt idx="2">
                  <c:v>0.70963228459386118</c:v>
                </c:pt>
                <c:pt idx="3">
                  <c:v>0.7008950968561849</c:v>
                </c:pt>
                <c:pt idx="4">
                  <c:v>0.69650192641933772</c:v>
                </c:pt>
                <c:pt idx="5">
                  <c:v>0.68284052035159259</c:v>
                </c:pt>
                <c:pt idx="6">
                  <c:v>0.66323784146773412</c:v>
                </c:pt>
                <c:pt idx="7">
                  <c:v>0.65172826973020659</c:v>
                </c:pt>
                <c:pt idx="8">
                  <c:v>0.63266284029955866</c:v>
                </c:pt>
                <c:pt idx="9">
                  <c:v>0.6060858443838254</c:v>
                </c:pt>
                <c:pt idx="10">
                  <c:v>0.59196054288869981</c:v>
                </c:pt>
                <c:pt idx="11">
                  <c:v>0.58076756820144126</c:v>
                </c:pt>
                <c:pt idx="12">
                  <c:v>0.57147120926439676</c:v>
                </c:pt>
                <c:pt idx="13">
                  <c:v>0.56432685930430493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4-4113-A2F4-CB31DE21606A}"/>
            </c:ext>
          </c:extLst>
        </c:ser>
        <c:ser>
          <c:idx val="4"/>
          <c:order val="1"/>
          <c:tx>
            <c:v>SNW B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'CSNW05-B-MB (1)'!$C$8:$C$35</c:f>
              <c:numCache>
                <c:formatCode>General</c:formatCode>
                <c:ptCount val="28"/>
                <c:pt idx="0">
                  <c:v>10.59449022023807</c:v>
                </c:pt>
                <c:pt idx="1">
                  <c:v>20.33449022023807</c:v>
                </c:pt>
                <c:pt idx="2">
                  <c:v>39.354490220238077</c:v>
                </c:pt>
                <c:pt idx="3">
                  <c:v>78.79449022023806</c:v>
                </c:pt>
                <c:pt idx="4">
                  <c:v>143.30449022023808</c:v>
                </c:pt>
                <c:pt idx="5">
                  <c:v>143.30449022023808</c:v>
                </c:pt>
                <c:pt idx="6">
                  <c:v>39.354490220238077</c:v>
                </c:pt>
                <c:pt idx="7">
                  <c:v>20.33449022023807</c:v>
                </c:pt>
                <c:pt idx="8">
                  <c:v>39.354490220238077</c:v>
                </c:pt>
                <c:pt idx="9">
                  <c:v>143.30449022023808</c:v>
                </c:pt>
                <c:pt idx="10">
                  <c:v>294.73449022023806</c:v>
                </c:pt>
                <c:pt idx="11">
                  <c:v>580.6844902202381</c:v>
                </c:pt>
                <c:pt idx="12">
                  <c:v>1173.554490220238</c:v>
                </c:pt>
                <c:pt idx="13">
                  <c:v>2351.6644902202379</c:v>
                </c:pt>
                <c:pt idx="14">
                  <c:v>2351.6644902202379</c:v>
                </c:pt>
                <c:pt idx="15">
                  <c:v>1173.554490220238</c:v>
                </c:pt>
                <c:pt idx="16">
                  <c:v>580.6844902202381</c:v>
                </c:pt>
                <c:pt idx="17">
                  <c:v>143.30449022023808</c:v>
                </c:pt>
                <c:pt idx="18">
                  <c:v>39.344490220238072</c:v>
                </c:pt>
                <c:pt idx="19">
                  <c:v>143.30449022023808</c:v>
                </c:pt>
                <c:pt idx="20">
                  <c:v>580.08449022023808</c:v>
                </c:pt>
                <c:pt idx="21">
                  <c:v>1173.554490220238</c:v>
                </c:pt>
                <c:pt idx="22">
                  <c:v>2351.6644902202379</c:v>
                </c:pt>
                <c:pt idx="23">
                  <c:v>4736.0344902202378</c:v>
                </c:pt>
                <c:pt idx="24">
                  <c:v>7063.1844902202383</c:v>
                </c:pt>
                <c:pt idx="25">
                  <c:v>9390.5244902202394</c:v>
                </c:pt>
                <c:pt idx="26">
                  <c:v>12242.484490220239</c:v>
                </c:pt>
                <c:pt idx="27">
                  <c:v>14199.294490220238</c:v>
                </c:pt>
              </c:numCache>
            </c:numRef>
          </c:xVal>
          <c:yVal>
            <c:numRef>
              <c:f>'CSNW05-B-MB (1)'!$D$8:$D$35</c:f>
              <c:numCache>
                <c:formatCode>0.000</c:formatCode>
                <c:ptCount val="28"/>
                <c:pt idx="0">
                  <c:v>0.73524851436842176</c:v>
                </c:pt>
                <c:pt idx="1">
                  <c:v>0.73514182991165777</c:v>
                </c:pt>
                <c:pt idx="2">
                  <c:v>0.72713358502266212</c:v>
                </c:pt>
                <c:pt idx="3">
                  <c:v>0.72171613239547161</c:v>
                </c:pt>
                <c:pt idx="4">
                  <c:v>0.71540440718448017</c:v>
                </c:pt>
                <c:pt idx="5">
                  <c:v>0.71275710282237481</c:v>
                </c:pt>
                <c:pt idx="6">
                  <c:v>0.71250412383765704</c:v>
                </c:pt>
                <c:pt idx="7">
                  <c:v>0.71168989220478651</c:v>
                </c:pt>
                <c:pt idx="8">
                  <c:v>0.71221794290961338</c:v>
                </c:pt>
                <c:pt idx="9">
                  <c:v>0.71317445404545854</c:v>
                </c:pt>
                <c:pt idx="10">
                  <c:v>0.69934036001990962</c:v>
                </c:pt>
                <c:pt idx="11">
                  <c:v>0.68105845564866807</c:v>
                </c:pt>
                <c:pt idx="12">
                  <c:v>0.66638532969363995</c:v>
                </c:pt>
                <c:pt idx="13">
                  <c:v>0.64239545520637464</c:v>
                </c:pt>
                <c:pt idx="14">
                  <c:v>0.63312988993900543</c:v>
                </c:pt>
                <c:pt idx="15">
                  <c:v>0.63432787851363326</c:v>
                </c:pt>
                <c:pt idx="16">
                  <c:v>0.63527058080130216</c:v>
                </c:pt>
                <c:pt idx="17">
                  <c:v>0.63649947407070862</c:v>
                </c:pt>
                <c:pt idx="18">
                  <c:v>0.63929661961567574</c:v>
                </c:pt>
                <c:pt idx="19">
                  <c:v>0.63963121290477121</c:v>
                </c:pt>
                <c:pt idx="20">
                  <c:v>0.63789551058343164</c:v>
                </c:pt>
                <c:pt idx="21">
                  <c:v>0.63776382774288587</c:v>
                </c:pt>
                <c:pt idx="22">
                  <c:v>0.63358139973375094</c:v>
                </c:pt>
                <c:pt idx="23">
                  <c:v>0.62567649017273907</c:v>
                </c:pt>
                <c:pt idx="24">
                  <c:v>0.59739365287850776</c:v>
                </c:pt>
                <c:pt idx="25">
                  <c:v>0.58818523306297354</c:v>
                </c:pt>
                <c:pt idx="26">
                  <c:v>0.57853366326565114</c:v>
                </c:pt>
                <c:pt idx="27">
                  <c:v>0.56577028035884158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3D-4D70-8B83-6F5BFCF297D1}"/>
            </c:ext>
          </c:extLst>
        </c:ser>
        <c:ser>
          <c:idx val="6"/>
          <c:order val="2"/>
          <c:tx>
            <c:v>SOM A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('CSOM02-MA (5)'!$C$8:$C$17,'CSOM02-MA (5)'!$C$18:$C$22)</c:f>
              <c:numCache>
                <c:formatCode>General</c:formatCode>
                <c:ptCount val="15"/>
                <c:pt idx="0">
                  <c:v>10.624601841037823</c:v>
                </c:pt>
                <c:pt idx="1">
                  <c:v>20.364601841037821</c:v>
                </c:pt>
                <c:pt idx="2">
                  <c:v>39.384601841037828</c:v>
                </c:pt>
                <c:pt idx="3">
                  <c:v>78.824601841037818</c:v>
                </c:pt>
                <c:pt idx="4">
                  <c:v>143.33460184103782</c:v>
                </c:pt>
                <c:pt idx="5">
                  <c:v>295.06460184103781</c:v>
                </c:pt>
                <c:pt idx="6">
                  <c:v>580.71460184103785</c:v>
                </c:pt>
                <c:pt idx="7">
                  <c:v>1173.5846018410377</c:v>
                </c:pt>
                <c:pt idx="8">
                  <c:v>2351.6946018410376</c:v>
                </c:pt>
                <c:pt idx="9">
                  <c:v>2351.6946018410376</c:v>
                </c:pt>
                <c:pt idx="10">
                  <c:v>4736.064601841038</c:v>
                </c:pt>
                <c:pt idx="11">
                  <c:v>7063.2146018410385</c:v>
                </c:pt>
                <c:pt idx="12">
                  <c:v>9390.5546018410387</c:v>
                </c:pt>
                <c:pt idx="13">
                  <c:v>12242.114601841038</c:v>
                </c:pt>
                <c:pt idx="14">
                  <c:v>14199.114601841038</c:v>
                </c:pt>
              </c:numCache>
            </c:numRef>
          </c:xVal>
          <c:yVal>
            <c:numRef>
              <c:f>('CSOM02-MA (5)'!$D$8:$D$17,'CSOM02-MA (5)'!$D$18:$D$22)</c:f>
              <c:numCache>
                <c:formatCode>0.000</c:formatCode>
                <c:ptCount val="15"/>
                <c:pt idx="0">
                  <c:v>0.82714476601246034</c:v>
                </c:pt>
                <c:pt idx="1">
                  <c:v>0.8236463652965077</c:v>
                </c:pt>
                <c:pt idx="2">
                  <c:v>0.80692216863788602</c:v>
                </c:pt>
                <c:pt idx="3">
                  <c:v>0.78400931397186913</c:v>
                </c:pt>
                <c:pt idx="4">
                  <c:v>0.77356790536000797</c:v>
                </c:pt>
                <c:pt idx="5">
                  <c:v>0.73537709164849285</c:v>
                </c:pt>
                <c:pt idx="6">
                  <c:v>0.70595850346642841</c:v>
                </c:pt>
                <c:pt idx="7">
                  <c:v>0.68167595979377782</c:v>
                </c:pt>
                <c:pt idx="8">
                  <c:v>0.6492373334900845</c:v>
                </c:pt>
                <c:pt idx="9">
                  <c:v>0.63707810901458073</c:v>
                </c:pt>
                <c:pt idx="10">
                  <c:v>0.62991352703607695</c:v>
                </c:pt>
                <c:pt idx="11">
                  <c:v>0.59710874482790521</c:v>
                </c:pt>
                <c:pt idx="12">
                  <c:v>0.58934244807418956</c:v>
                </c:pt>
                <c:pt idx="13">
                  <c:v>0.58166574229618373</c:v>
                </c:pt>
                <c:pt idx="14">
                  <c:v>0.56190061109017253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F4-4113-A2F4-CB31DE21606A}"/>
            </c:ext>
          </c:extLst>
        </c:ser>
        <c:ser>
          <c:idx val="0"/>
          <c:order val="3"/>
          <c:tx>
            <c:v>SOM B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'CSOM01-MB (4)'!$C$8:$C$50</c:f>
              <c:numCache>
                <c:formatCode>0.0</c:formatCode>
                <c:ptCount val="43"/>
                <c:pt idx="0">
                  <c:v>10.624428994353936</c:v>
                </c:pt>
                <c:pt idx="1">
                  <c:v>20.364428994353936</c:v>
                </c:pt>
                <c:pt idx="2">
                  <c:v>39.384428994353939</c:v>
                </c:pt>
                <c:pt idx="3">
                  <c:v>78.824428994353923</c:v>
                </c:pt>
                <c:pt idx="4">
                  <c:v>143.33442899435394</c:v>
                </c:pt>
                <c:pt idx="5">
                  <c:v>143.33442899435394</c:v>
                </c:pt>
                <c:pt idx="6">
                  <c:v>39.384428994353939</c:v>
                </c:pt>
                <c:pt idx="7">
                  <c:v>20.364428994353936</c:v>
                </c:pt>
                <c:pt idx="8">
                  <c:v>39.384428994353939</c:v>
                </c:pt>
                <c:pt idx="9">
                  <c:v>78.824428994353923</c:v>
                </c:pt>
                <c:pt idx="10">
                  <c:v>143.33442899435394</c:v>
                </c:pt>
                <c:pt idx="11">
                  <c:v>295.06442899435393</c:v>
                </c:pt>
                <c:pt idx="12">
                  <c:v>580.71442899435397</c:v>
                </c:pt>
                <c:pt idx="13">
                  <c:v>1173.5844289943539</c:v>
                </c:pt>
                <c:pt idx="14">
                  <c:v>2351.694428994354</c:v>
                </c:pt>
                <c:pt idx="15">
                  <c:v>2351.694428994354</c:v>
                </c:pt>
                <c:pt idx="16">
                  <c:v>1173.5844289943539</c:v>
                </c:pt>
                <c:pt idx="17">
                  <c:v>580.71442899435397</c:v>
                </c:pt>
                <c:pt idx="18">
                  <c:v>272.71442899435397</c:v>
                </c:pt>
                <c:pt idx="19">
                  <c:v>143.33442899435394</c:v>
                </c:pt>
                <c:pt idx="20">
                  <c:v>39.384428994353939</c:v>
                </c:pt>
                <c:pt idx="21">
                  <c:v>20.364428994353936</c:v>
                </c:pt>
                <c:pt idx="22">
                  <c:v>143.33442899435394</c:v>
                </c:pt>
                <c:pt idx="23">
                  <c:v>580.71442899435397</c:v>
                </c:pt>
                <c:pt idx="24">
                  <c:v>1173.5844289943539</c:v>
                </c:pt>
                <c:pt idx="25">
                  <c:v>2351.694428994354</c:v>
                </c:pt>
                <c:pt idx="26">
                  <c:v>4736.0644289943539</c:v>
                </c:pt>
                <c:pt idx="27">
                  <c:v>7063.2144289943544</c:v>
                </c:pt>
                <c:pt idx="28">
                  <c:v>9390.5544289943537</c:v>
                </c:pt>
                <c:pt idx="29">
                  <c:v>9390.5544289943537</c:v>
                </c:pt>
                <c:pt idx="30">
                  <c:v>3127.634428994354</c:v>
                </c:pt>
                <c:pt idx="31">
                  <c:v>1173.5844289943539</c:v>
                </c:pt>
                <c:pt idx="32">
                  <c:v>580.71442899435397</c:v>
                </c:pt>
                <c:pt idx="33">
                  <c:v>143.33442899435394</c:v>
                </c:pt>
                <c:pt idx="34">
                  <c:v>39.374428994353934</c:v>
                </c:pt>
                <c:pt idx="35">
                  <c:v>20.364428994353936</c:v>
                </c:pt>
                <c:pt idx="36">
                  <c:v>143.33442899435394</c:v>
                </c:pt>
                <c:pt idx="37">
                  <c:v>581.01442899435392</c:v>
                </c:pt>
                <c:pt idx="38">
                  <c:v>1173.5844289943539</c:v>
                </c:pt>
                <c:pt idx="39">
                  <c:v>7063.2544289943544</c:v>
                </c:pt>
                <c:pt idx="40">
                  <c:v>9390.5544289943537</c:v>
                </c:pt>
                <c:pt idx="41">
                  <c:v>12242.114428994353</c:v>
                </c:pt>
                <c:pt idx="42">
                  <c:v>14199.114428994353</c:v>
                </c:pt>
              </c:numCache>
            </c:numRef>
          </c:xVal>
          <c:yVal>
            <c:numRef>
              <c:f>'CSOM01-MB (4)'!$D$8:$D$50</c:f>
              <c:numCache>
                <c:formatCode>0.000</c:formatCode>
                <c:ptCount val="43"/>
                <c:pt idx="0">
                  <c:v>0.77564868673351772</c:v>
                </c:pt>
                <c:pt idx="1">
                  <c:v>0.77182658335741028</c:v>
                </c:pt>
                <c:pt idx="2">
                  <c:v>0.75885615367071413</c:v>
                </c:pt>
                <c:pt idx="3">
                  <c:v>0.74346499953397627</c:v>
                </c:pt>
                <c:pt idx="4">
                  <c:v>0.73762628162187893</c:v>
                </c:pt>
                <c:pt idx="5">
                  <c:v>0.73384645064091625</c:v>
                </c:pt>
                <c:pt idx="6">
                  <c:v>0.73378250725554117</c:v>
                </c:pt>
                <c:pt idx="7">
                  <c:v>0.73327854827616568</c:v>
                </c:pt>
                <c:pt idx="8">
                  <c:v>0.73355524684055562</c:v>
                </c:pt>
                <c:pt idx="9">
                  <c:v>0.73324845908384051</c:v>
                </c:pt>
                <c:pt idx="10">
                  <c:v>0.73246647658769104</c:v>
                </c:pt>
                <c:pt idx="11">
                  <c:v>0.71113151017431619</c:v>
                </c:pt>
                <c:pt idx="12">
                  <c:v>0.68572393356829731</c:v>
                </c:pt>
                <c:pt idx="13">
                  <c:v>0.66490083127706956</c:v>
                </c:pt>
                <c:pt idx="14">
                  <c:v>0.63380814577671463</c:v>
                </c:pt>
                <c:pt idx="15">
                  <c:v>0.6240085839742171</c:v>
                </c:pt>
                <c:pt idx="16">
                  <c:v>0.62485546738664988</c:v>
                </c:pt>
                <c:pt idx="17">
                  <c:v>0.62554714938429934</c:v>
                </c:pt>
                <c:pt idx="18">
                  <c:v>0.62555813273241689</c:v>
                </c:pt>
                <c:pt idx="19">
                  <c:v>0.6267625927797299</c:v>
                </c:pt>
                <c:pt idx="20">
                  <c:v>0.62969258378428716</c:v>
                </c:pt>
                <c:pt idx="21">
                  <c:v>0.63067731822428674</c:v>
                </c:pt>
                <c:pt idx="22">
                  <c:v>0.62976538479262423</c:v>
                </c:pt>
                <c:pt idx="23">
                  <c:v>0.62724009020209393</c:v>
                </c:pt>
                <c:pt idx="24">
                  <c:v>0.62610970637011742</c:v>
                </c:pt>
                <c:pt idx="25">
                  <c:v>0.62449202814881011</c:v>
                </c:pt>
                <c:pt idx="26">
                  <c:v>0.60521260906247543</c:v>
                </c:pt>
                <c:pt idx="27">
                  <c:v>0.59349230472325387</c:v>
                </c:pt>
                <c:pt idx="28">
                  <c:v>0.57451358756858217</c:v>
                </c:pt>
                <c:pt idx="29">
                  <c:v>0.56583397568637028</c:v>
                </c:pt>
                <c:pt idx="30">
                  <c:v>0.56797465587887908</c:v>
                </c:pt>
                <c:pt idx="31">
                  <c:v>0.56440693438915224</c:v>
                </c:pt>
                <c:pt idx="32">
                  <c:v>0.56475583461916135</c:v>
                </c:pt>
                <c:pt idx="33">
                  <c:v>0.57289859153639278</c:v>
                </c:pt>
                <c:pt idx="34">
                  <c:v>0.57591245261773794</c:v>
                </c:pt>
                <c:pt idx="35">
                  <c:v>0.57814046040237721</c:v>
                </c:pt>
                <c:pt idx="36">
                  <c:v>0.57919830983799825</c:v>
                </c:pt>
                <c:pt idx="37">
                  <c:v>0.5727386306236586</c:v>
                </c:pt>
                <c:pt idx="38">
                  <c:v>0.57084664643079319</c:v>
                </c:pt>
                <c:pt idx="39">
                  <c:v>0.56657977882635324</c:v>
                </c:pt>
                <c:pt idx="40">
                  <c:v>0.56089818344323927</c:v>
                </c:pt>
                <c:pt idx="41">
                  <c:v>0.55786451011258864</c:v>
                </c:pt>
                <c:pt idx="42">
                  <c:v>0.5568256531946465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F4-4113-A2F4-CB31DE21606A}"/>
            </c:ext>
          </c:extLst>
        </c:ser>
        <c:ser>
          <c:idx val="15"/>
          <c:order val="4"/>
          <c:tx>
            <c:v>SOM B - 20mm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0.12264528671057748"/>
                  <c:y val="1.1948791431493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Test 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8-4FD9-84A2-39E5A1BAE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'CSOM05-MB (7)'!$C$8:$C$19</c:f>
              <c:numCache>
                <c:formatCode>General</c:formatCode>
                <c:ptCount val="12"/>
                <c:pt idx="0">
                  <c:v>34.359124464038274</c:v>
                </c:pt>
                <c:pt idx="1">
                  <c:v>69.556360131638044</c:v>
                </c:pt>
                <c:pt idx="2">
                  <c:v>139.42185964163889</c:v>
                </c:pt>
                <c:pt idx="3">
                  <c:v>280.78099272101821</c:v>
                </c:pt>
                <c:pt idx="4">
                  <c:v>513.8583444786691</c:v>
                </c:pt>
                <c:pt idx="5">
                  <c:v>1061.3785323790692</c:v>
                </c:pt>
                <c:pt idx="6">
                  <c:v>2112.4524188127107</c:v>
                </c:pt>
                <c:pt idx="7">
                  <c:v>4278.8324847398271</c:v>
                </c:pt>
                <c:pt idx="8">
                  <c:v>8639.758648844896</c:v>
                </c:pt>
                <c:pt idx="9">
                  <c:v>16593.571365922475</c:v>
                </c:pt>
                <c:pt idx="10">
                  <c:v>33768.324763167089</c:v>
                </c:pt>
                <c:pt idx="11">
                  <c:v>52526.215265827588</c:v>
                </c:pt>
              </c:numCache>
            </c:numRef>
          </c:xVal>
          <c:yVal>
            <c:numRef>
              <c:f>'CSOM05-MB (7)'!$D$8:$D$19</c:f>
              <c:numCache>
                <c:formatCode>0.000</c:formatCode>
                <c:ptCount val="12"/>
                <c:pt idx="0">
                  <c:v>0.73425223921130556</c:v>
                </c:pt>
                <c:pt idx="1">
                  <c:v>0.73425223921130556</c:v>
                </c:pt>
                <c:pt idx="2">
                  <c:v>0.72628553354740055</c:v>
                </c:pt>
                <c:pt idx="3">
                  <c:v>0.71732298967550778</c:v>
                </c:pt>
                <c:pt idx="4">
                  <c:v>0.7021364570036891</c:v>
                </c:pt>
                <c:pt idx="5">
                  <c:v>0.67798738045997708</c:v>
                </c:pt>
                <c:pt idx="6">
                  <c:v>0.65184662750028899</c:v>
                </c:pt>
                <c:pt idx="7">
                  <c:v>0.61549853290872303</c:v>
                </c:pt>
                <c:pt idx="8">
                  <c:v>0.57143269220524862</c:v>
                </c:pt>
                <c:pt idx="9">
                  <c:v>0.52886060881375674</c:v>
                </c:pt>
                <c:pt idx="10">
                  <c:v>0.45989881291057949</c:v>
                </c:pt>
                <c:pt idx="11">
                  <c:v>0.42628927339098044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98-4FD9-84A2-39E5A1BAE2CA}"/>
            </c:ext>
          </c:extLst>
        </c:ser>
        <c:ser>
          <c:idx val="1"/>
          <c:order val="5"/>
          <c:tx>
            <c:v>NCL</c:v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5370740682286136"/>
                  <c:y val="-1.28899099647141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1D-NCL</a:t>
                    </a:r>
                    <a:r>
                      <a:rPr lang="en-US" baseline="0"/>
                      <a:t> (eq. 10)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5591116860773"/>
                      <c:h val="5.9291677256826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D98-4FD9-84A2-39E5A1BAE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'Additional data1'!$C$4:$C$19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80</c:v>
                </c:pt>
                <c:pt idx="4">
                  <c:v>120</c:v>
                </c:pt>
                <c:pt idx="5">
                  <c:v>300</c:v>
                </c:pt>
                <c:pt idx="6">
                  <c:v>800</c:v>
                </c:pt>
                <c:pt idx="7">
                  <c:v>1000</c:v>
                </c:pt>
                <c:pt idx="8">
                  <c:v>5000</c:v>
                </c:pt>
                <c:pt idx="9">
                  <c:v>10000</c:v>
                </c:pt>
                <c:pt idx="10">
                  <c:v>20000</c:v>
                </c:pt>
                <c:pt idx="11">
                  <c:v>30000</c:v>
                </c:pt>
                <c:pt idx="12">
                  <c:v>50000</c:v>
                </c:pt>
                <c:pt idx="13">
                  <c:v>70000</c:v>
                </c:pt>
                <c:pt idx="14">
                  <c:v>90000</c:v>
                </c:pt>
                <c:pt idx="15">
                  <c:v>100000</c:v>
                </c:pt>
              </c:numCache>
            </c:numRef>
          </c:xVal>
          <c:yVal>
            <c:numRef>
              <c:f>'Additional data1'!$F$4:$F$19</c:f>
              <c:numCache>
                <c:formatCode>General</c:formatCode>
                <c:ptCount val="16"/>
                <c:pt idx="0">
                  <c:v>0.82824172706273047</c:v>
                </c:pt>
                <c:pt idx="1">
                  <c:v>0.8145596566783635</c:v>
                </c:pt>
                <c:pt idx="2">
                  <c:v>0.7935486021291287</c:v>
                </c:pt>
                <c:pt idx="3">
                  <c:v>0.78130240072560997</c:v>
                </c:pt>
                <c:pt idx="4">
                  <c:v>0.76984457899839054</c:v>
                </c:pt>
                <c:pt idx="5">
                  <c:v>0.74054423478606513</c:v>
                </c:pt>
                <c:pt idx="6">
                  <c:v>0.70313594522406742</c:v>
                </c:pt>
                <c:pt idx="7">
                  <c:v>0.69363179137805664</c:v>
                </c:pt>
                <c:pt idx="8">
                  <c:v>0.61207813817750312</c:v>
                </c:pt>
                <c:pt idx="9">
                  <c:v>0.56871899884044907</c:v>
                </c:pt>
                <c:pt idx="10">
                  <c:v>0.51940708931452617</c:v>
                </c:pt>
                <c:pt idx="11">
                  <c:v>0.48747997065341753</c:v>
                </c:pt>
                <c:pt idx="12">
                  <c:v>0.44368059530672355</c:v>
                </c:pt>
                <c:pt idx="13">
                  <c:v>0.41247728665605998</c:v>
                </c:pt>
                <c:pt idx="14">
                  <c:v>0.38786641909386033</c:v>
                </c:pt>
                <c:pt idx="15">
                  <c:v>0.37720218080861234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3D-4D70-8B83-6F5BFCF297D1}"/>
            </c:ext>
          </c:extLst>
        </c:ser>
        <c:ser>
          <c:idx val="7"/>
          <c:order val="6"/>
          <c:tx>
            <c:v>Max. error range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x"/>
            <c:size val="8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('Additional data1'!$I$16,'Additional data1'!$I$16)</c:f>
              <c:numCache>
                <c:formatCode>0</c:formatCode>
                <c:ptCount val="2"/>
                <c:pt idx="0">
                  <c:v>14199.294490220238</c:v>
                </c:pt>
                <c:pt idx="1">
                  <c:v>14199.294490220238</c:v>
                </c:pt>
              </c:numCache>
            </c:numRef>
          </c:xVal>
          <c:yVal>
            <c:numRef>
              <c:f>('Additional data1'!$J$16,'Additional data1'!$K$16)</c:f>
              <c:numCache>
                <c:formatCode>0.0000</c:formatCode>
                <c:ptCount val="2"/>
                <c:pt idx="0">
                  <c:v>0.57922960672022183</c:v>
                </c:pt>
                <c:pt idx="1">
                  <c:v>0.53528773822308173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F4-4113-A2F4-CB31DE21606A}"/>
            </c:ext>
          </c:extLst>
        </c:ser>
        <c:ser>
          <c:idx val="17"/>
          <c:order val="7"/>
          <c:tx>
            <c:v>Accuracy range - 20mm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x"/>
            <c:size val="8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('Additional data1'!$M$9,'Additional data1'!$M$9)</c:f>
              <c:numCache>
                <c:formatCode>General</c:formatCode>
                <c:ptCount val="2"/>
                <c:pt idx="0">
                  <c:v>52526.215265827588</c:v>
                </c:pt>
                <c:pt idx="1">
                  <c:v>52526.215265827588</c:v>
                </c:pt>
              </c:numCache>
            </c:numRef>
          </c:xVal>
          <c:yVal>
            <c:numRef>
              <c:f>('Additional data1'!$N$9,'Additional data1'!$O$9)</c:f>
              <c:numCache>
                <c:formatCode>General</c:formatCode>
                <c:ptCount val="2"/>
                <c:pt idx="0">
                  <c:v>0.45241077423796355</c:v>
                </c:pt>
                <c:pt idx="1">
                  <c:v>0.40016777254399732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98-4FD9-84A2-39E5A1BAE2CA}"/>
            </c:ext>
          </c:extLst>
        </c:ser>
        <c:ser>
          <c:idx val="3"/>
          <c:order val="8"/>
          <c:tx>
            <c:v>LL SNW 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2024047716723283E-2"/>
                  <c:y val="-4.9863691036780101E-2"/>
                </c:manualLayout>
              </c:layout>
              <c:tx>
                <c:rich>
                  <a:bodyPr/>
                  <a:lstStyle/>
                  <a:p>
                    <a:r>
                      <a:rPr lang="en-US" i="1"/>
                      <a:t>w</a:t>
                    </a:r>
                    <a:r>
                      <a:rPr lang="en-US"/>
                      <a:t> = 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D-4D70-8B83-6F5BFCF29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'Additional data1'!$H$2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'Additional data1'!$I$2</c:f>
              <c:numCache>
                <c:formatCode>General</c:formatCode>
                <c:ptCount val="1"/>
                <c:pt idx="0">
                  <c:v>0.81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3D-4D70-8B83-6F5BFCF297D1}"/>
            </c:ext>
          </c:extLst>
        </c:ser>
        <c:ser>
          <c:idx val="8"/>
          <c:order val="9"/>
          <c:tx>
            <c:v>PL SNW 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15216224094923E-2"/>
                  <c:y val="3.5331460683973491E-2"/>
                </c:manualLayout>
              </c:layout>
              <c:tx>
                <c:rich>
                  <a:bodyPr/>
                  <a:lstStyle/>
                  <a:p>
                    <a:r>
                      <a:rPr lang="en-US" i="1"/>
                      <a:t>w</a:t>
                    </a:r>
                    <a:r>
                      <a:rPr lang="en-US"/>
                      <a:t> = 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3D-4D70-8B83-6F5BFCF297D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'Additional data1'!$K$2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'Additional data1'!$L$2</c:f>
              <c:numCache>
                <c:formatCode>General</c:formatCode>
                <c:ptCount val="1"/>
                <c:pt idx="0">
                  <c:v>0.59399999999999997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53D-4D70-8B83-6F5BFCF297D1}"/>
            </c:ext>
          </c:extLst>
        </c:ser>
        <c:ser>
          <c:idx val="16"/>
          <c:order val="1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'CSOM04-MB (6)'!$C$8:$C$19</c:f>
              <c:numCache>
                <c:formatCode>General</c:formatCode>
                <c:ptCount val="12"/>
                <c:pt idx="0">
                  <c:v>7.7251542410829899</c:v>
                </c:pt>
                <c:pt idx="1">
                  <c:v>17.274316448683539</c:v>
                </c:pt>
                <c:pt idx="2">
                  <c:v>36.309842467541316</c:v>
                </c:pt>
                <c:pt idx="3">
                  <c:v>80.739707880445621</c:v>
                </c:pt>
                <c:pt idx="4">
                  <c:v>177.92878963942837</c:v>
                </c:pt>
                <c:pt idx="5">
                  <c:v>379.64485062102636</c:v>
                </c:pt>
                <c:pt idx="6">
                  <c:v>767.85311892523373</c:v>
                </c:pt>
                <c:pt idx="7">
                  <c:v>1541.4151829725881</c:v>
                </c:pt>
                <c:pt idx="8">
                  <c:v>3097.1027287504776</c:v>
                </c:pt>
                <c:pt idx="9">
                  <c:v>5950.62379895714</c:v>
                </c:pt>
                <c:pt idx="10">
                  <c:v>10709.02955824474</c:v>
                </c:pt>
                <c:pt idx="11">
                  <c:v>14516.895954699245</c:v>
                </c:pt>
              </c:numCache>
            </c:numRef>
          </c:xVal>
          <c:yVal>
            <c:numRef>
              <c:f>'CSOM04-MB (6)'!$D$8:$D$19</c:f>
              <c:numCache>
                <c:formatCode>0.000</c:formatCode>
                <c:ptCount val="12"/>
                <c:pt idx="0">
                  <c:v>0.78615292822859995</c:v>
                </c:pt>
                <c:pt idx="1">
                  <c:v>0.77468748072965399</c:v>
                </c:pt>
                <c:pt idx="2">
                  <c:v>0.76633408326613661</c:v>
                </c:pt>
                <c:pt idx="3">
                  <c:v>0.74373077248250108</c:v>
                </c:pt>
                <c:pt idx="4">
                  <c:v>0.72391192752003786</c:v>
                </c:pt>
                <c:pt idx="5">
                  <c:v>0.70540341941459705</c:v>
                </c:pt>
                <c:pt idx="6">
                  <c:v>0.68705870341628406</c:v>
                </c:pt>
                <c:pt idx="7">
                  <c:v>0.66986053216786545</c:v>
                </c:pt>
                <c:pt idx="8">
                  <c:v>0.64349000292029068</c:v>
                </c:pt>
                <c:pt idx="9">
                  <c:v>0.61302467099452085</c:v>
                </c:pt>
                <c:pt idx="10">
                  <c:v>0.5706025152484222</c:v>
                </c:pt>
                <c:pt idx="11">
                  <c:v>0.5507836702859592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98-4FD9-84A2-39E5A1BAE2CA}"/>
            </c:ext>
          </c:extLst>
        </c:ser>
        <c:ser>
          <c:idx val="19"/>
          <c:order val="12"/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'CSNW10-E-MB (3)'!$C$7:$C$18</c:f>
              <c:numCache>
                <c:formatCode>General</c:formatCode>
                <c:ptCount val="12"/>
                <c:pt idx="0">
                  <c:v>7.7251542410829899</c:v>
                </c:pt>
                <c:pt idx="1">
                  <c:v>17.274316448683539</c:v>
                </c:pt>
                <c:pt idx="2">
                  <c:v>36.309842467541316</c:v>
                </c:pt>
                <c:pt idx="3">
                  <c:v>80.739707880445621</c:v>
                </c:pt>
                <c:pt idx="4">
                  <c:v>177.92878963942837</c:v>
                </c:pt>
                <c:pt idx="5">
                  <c:v>379.64485062102636</c:v>
                </c:pt>
                <c:pt idx="6">
                  <c:v>767.85311892523373</c:v>
                </c:pt>
                <c:pt idx="7">
                  <c:v>1541.4151829725881</c:v>
                </c:pt>
                <c:pt idx="8">
                  <c:v>3097.1027287504776</c:v>
                </c:pt>
                <c:pt idx="9">
                  <c:v>5950.62379895714</c:v>
                </c:pt>
                <c:pt idx="10">
                  <c:v>10709.02955824474</c:v>
                </c:pt>
                <c:pt idx="11">
                  <c:v>14516.895954699245</c:v>
                </c:pt>
              </c:numCache>
            </c:numRef>
          </c:xVal>
          <c:yVal>
            <c:numRef>
              <c:f>'CSNW10-E-MB (3)'!$D$7:$D$18</c:f>
              <c:numCache>
                <c:formatCode>0.000</c:formatCode>
                <c:ptCount val="12"/>
                <c:pt idx="0">
                  <c:v>0.78947290853964791</c:v>
                </c:pt>
                <c:pt idx="1">
                  <c:v>0.77646947208854911</c:v>
                </c:pt>
                <c:pt idx="2">
                  <c:v>0.76134047390986703</c:v>
                </c:pt>
                <c:pt idx="3">
                  <c:v>0.73970975750563583</c:v>
                </c:pt>
                <c:pt idx="4">
                  <c:v>0.72670632105453725</c:v>
                </c:pt>
                <c:pt idx="5">
                  <c:v>0.70620090203549712</c:v>
                </c:pt>
                <c:pt idx="6">
                  <c:v>0.69544806035478091</c:v>
                </c:pt>
                <c:pt idx="7">
                  <c:v>0.6689410552813877</c:v>
                </c:pt>
                <c:pt idx="8">
                  <c:v>0.64330928150758759</c:v>
                </c:pt>
                <c:pt idx="9">
                  <c:v>0.61517684687780694</c:v>
                </c:pt>
                <c:pt idx="10">
                  <c:v>0.5827932887928593</c:v>
                </c:pt>
                <c:pt idx="11">
                  <c:v>0.57291567841173618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98-4FD9-84A2-39E5A1BAE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277592"/>
        <c:axId val="400279160"/>
        <c:extLst>
          <c:ext xmlns:c15="http://schemas.microsoft.com/office/drawing/2012/chart" uri="{02D57815-91ED-43cb-92C2-25804820EDAC}">
            <c15:filteredScatterSeries>
              <c15:ser>
                <c:idx val="18"/>
                <c:order val="11"/>
                <c:spPr>
                  <a:ln w="5080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'Additional data1'!$C$4:$C$19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50</c:v>
                      </c:pt>
                      <c:pt idx="3">
                        <c:v>80</c:v>
                      </c:pt>
                      <c:pt idx="4">
                        <c:v>120</c:v>
                      </c:pt>
                      <c:pt idx="5">
                        <c:v>300</c:v>
                      </c:pt>
                      <c:pt idx="6">
                        <c:v>800</c:v>
                      </c:pt>
                      <c:pt idx="7">
                        <c:v>1000</c:v>
                      </c:pt>
                      <c:pt idx="8">
                        <c:v>5000</c:v>
                      </c:pt>
                      <c:pt idx="9">
                        <c:v>10000</c:v>
                      </c:pt>
                      <c:pt idx="10">
                        <c:v>20000</c:v>
                      </c:pt>
                      <c:pt idx="11">
                        <c:v>30000</c:v>
                      </c:pt>
                      <c:pt idx="12">
                        <c:v>50000</c:v>
                      </c:pt>
                      <c:pt idx="13">
                        <c:v>70000</c:v>
                      </c:pt>
                      <c:pt idx="14">
                        <c:v>90000</c:v>
                      </c:pt>
                      <c:pt idx="15">
                        <c:v>100000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'Additional data1'!$F$4:$F$19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0.82824172706273047</c:v>
                      </c:pt>
                      <c:pt idx="1">
                        <c:v>0.8145596566783635</c:v>
                      </c:pt>
                      <c:pt idx="2">
                        <c:v>0.7935486021291287</c:v>
                      </c:pt>
                      <c:pt idx="3">
                        <c:v>0.78130240072560997</c:v>
                      </c:pt>
                      <c:pt idx="4">
                        <c:v>0.76984457899839054</c:v>
                      </c:pt>
                      <c:pt idx="5">
                        <c:v>0.74054423478606513</c:v>
                      </c:pt>
                      <c:pt idx="6">
                        <c:v>0.70313594522406742</c:v>
                      </c:pt>
                      <c:pt idx="7">
                        <c:v>0.69363179137805664</c:v>
                      </c:pt>
                      <c:pt idx="8">
                        <c:v>0.61207813817750312</c:v>
                      </c:pt>
                      <c:pt idx="9">
                        <c:v>0.56871899884044907</c:v>
                      </c:pt>
                      <c:pt idx="10">
                        <c:v>0.51940708931452617</c:v>
                      </c:pt>
                      <c:pt idx="11">
                        <c:v>0.48747997065341753</c:v>
                      </c:pt>
                      <c:pt idx="12">
                        <c:v>0.44368059530672355</c:v>
                      </c:pt>
                      <c:pt idx="13">
                        <c:v>0.41247728665605998</c:v>
                      </c:pt>
                      <c:pt idx="14">
                        <c:v>0.38786641909386033</c:v>
                      </c:pt>
                      <c:pt idx="15">
                        <c:v>0.37720218080861234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2D98-4FD9-84A2-39E5A1BAE2CA}"/>
                  </c:ext>
                </c:extLst>
              </c15:ser>
            </c15:filteredScatterSeries>
          </c:ext>
        </c:extLst>
      </c:scatterChart>
      <c:valAx>
        <c:axId val="400277592"/>
        <c:scaling>
          <c:logBase val="10"/>
          <c:orientation val="minMax"/>
          <c:max val="2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σ</a:t>
                </a:r>
                <a:r>
                  <a:rPr lang="en-GB">
                    <a:latin typeface="Cambria" panose="02040503050406030204" pitchFamily="18" charset="0"/>
                    <a:ea typeface="Cambria" panose="02040503050406030204" pitchFamily="18" charset="0"/>
                  </a:rPr>
                  <a:t>'</a:t>
                </a:r>
                <a:r>
                  <a:rPr lang="en-GB" baseline="-25000">
                    <a:latin typeface="Cambria" panose="02040503050406030204" pitchFamily="18" charset="0"/>
                    <a:ea typeface="Cambria" panose="02040503050406030204" pitchFamily="18" charset="0"/>
                  </a:rPr>
                  <a:t>v</a:t>
                </a:r>
                <a:r>
                  <a:rPr lang="en-GB"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  <a:r>
                  <a:rPr lang="en-GB"/>
                  <a:t>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79160"/>
        <c:crosses val="autoZero"/>
        <c:crossBetween val="midCat"/>
      </c:valAx>
      <c:valAx>
        <c:axId val="400279160"/>
        <c:scaling>
          <c:orientation val="minMax"/>
          <c:max val="0.92"/>
          <c:min val="0.3600000000000000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6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e</a:t>
                </a:r>
              </a:p>
            </c:rich>
          </c:tx>
          <c:layout>
            <c:manualLayout>
              <c:xMode val="edge"/>
              <c:yMode val="edge"/>
              <c:x val="1.0297886787815418E-2"/>
              <c:y val="0.40117778255968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6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77592"/>
        <c:crosses val="autoZero"/>
        <c:crossBetween val="midCat"/>
        <c:majorUnit val="8.0000000000000016E-2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74191063254349232"/>
          <c:y val="2.6082677165355505E-4"/>
          <c:w val="0.25808936745650773"/>
          <c:h val="0.25115163365785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1459828887453"/>
          <c:y val="3.1198824957011932E-2"/>
          <c:w val="0.82384987497169992"/>
          <c:h val="0.79924950290304608"/>
        </c:manualLayout>
      </c:layout>
      <c:scatterChart>
        <c:scatterStyle val="lineMarker"/>
        <c:varyColors val="0"/>
        <c:ser>
          <c:idx val="1"/>
          <c:order val="0"/>
          <c:tx>
            <c:v>NCL</c:v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'Additional data1'!$C$6:$C$19</c:f>
              <c:numCache>
                <c:formatCode>General</c:formatCode>
                <c:ptCount val="14"/>
                <c:pt idx="0">
                  <c:v>50</c:v>
                </c:pt>
                <c:pt idx="1">
                  <c:v>80</c:v>
                </c:pt>
                <c:pt idx="2">
                  <c:v>120</c:v>
                </c:pt>
                <c:pt idx="3">
                  <c:v>300</c:v>
                </c:pt>
                <c:pt idx="4">
                  <c:v>800</c:v>
                </c:pt>
                <c:pt idx="5">
                  <c:v>1000</c:v>
                </c:pt>
                <c:pt idx="6">
                  <c:v>5000</c:v>
                </c:pt>
                <c:pt idx="7">
                  <c:v>10000</c:v>
                </c:pt>
                <c:pt idx="8">
                  <c:v>20000</c:v>
                </c:pt>
                <c:pt idx="9">
                  <c:v>30000</c:v>
                </c:pt>
                <c:pt idx="10">
                  <c:v>50000</c:v>
                </c:pt>
                <c:pt idx="11">
                  <c:v>70000</c:v>
                </c:pt>
                <c:pt idx="12">
                  <c:v>90000</c:v>
                </c:pt>
                <c:pt idx="13">
                  <c:v>100000</c:v>
                </c:pt>
              </c:numCache>
            </c:numRef>
          </c:xVal>
          <c:yVal>
            <c:numRef>
              <c:f>'Additional data1'!$F$6:$F$19</c:f>
              <c:numCache>
                <c:formatCode>General</c:formatCode>
                <c:ptCount val="14"/>
                <c:pt idx="0">
                  <c:v>0.7935486021291287</c:v>
                </c:pt>
                <c:pt idx="1">
                  <c:v>0.78130240072560997</c:v>
                </c:pt>
                <c:pt idx="2">
                  <c:v>0.76984457899839054</c:v>
                </c:pt>
                <c:pt idx="3">
                  <c:v>0.74054423478606513</c:v>
                </c:pt>
                <c:pt idx="4">
                  <c:v>0.70313594522406742</c:v>
                </c:pt>
                <c:pt idx="5">
                  <c:v>0.69363179137805664</c:v>
                </c:pt>
                <c:pt idx="6">
                  <c:v>0.61207813817750312</c:v>
                </c:pt>
                <c:pt idx="7">
                  <c:v>0.56871899884044907</c:v>
                </c:pt>
                <c:pt idx="8">
                  <c:v>0.51940708931452617</c:v>
                </c:pt>
                <c:pt idx="9">
                  <c:v>0.48747997065341753</c:v>
                </c:pt>
                <c:pt idx="10">
                  <c:v>0.44368059530672355</c:v>
                </c:pt>
                <c:pt idx="11">
                  <c:v>0.41247728665605998</c:v>
                </c:pt>
                <c:pt idx="12">
                  <c:v>0.38786641909386033</c:v>
                </c:pt>
                <c:pt idx="13">
                  <c:v>0.37720218080861234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3D-4D70-8B83-6F5BFCF297D1}"/>
            </c:ext>
          </c:extLst>
        </c:ser>
        <c:ser>
          <c:idx val="0"/>
          <c:order val="1"/>
          <c:tx>
            <c:v>SNW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'CSNW08-INTACT (8)'!$C$7:$C$21</c:f>
              <c:numCache>
                <c:formatCode>General</c:formatCode>
                <c:ptCount val="15"/>
                <c:pt idx="0">
                  <c:v>580.71486111106367</c:v>
                </c:pt>
                <c:pt idx="1">
                  <c:v>771.23486111106365</c:v>
                </c:pt>
                <c:pt idx="2">
                  <c:v>1173.5848611110637</c:v>
                </c:pt>
                <c:pt idx="3">
                  <c:v>1575.8048611110637</c:v>
                </c:pt>
                <c:pt idx="4">
                  <c:v>2351.6948611110638</c:v>
                </c:pt>
                <c:pt idx="5">
                  <c:v>3127.4648611110638</c:v>
                </c:pt>
                <c:pt idx="6">
                  <c:v>3931.7948611110637</c:v>
                </c:pt>
                <c:pt idx="7">
                  <c:v>4959.454861111064</c:v>
                </c:pt>
                <c:pt idx="8">
                  <c:v>5909.204861111064</c:v>
                </c:pt>
                <c:pt idx="9">
                  <c:v>6859.4648611110642</c:v>
                </c:pt>
                <c:pt idx="10">
                  <c:v>7809.954861111064</c:v>
                </c:pt>
                <c:pt idx="11">
                  <c:v>9389.6848611110636</c:v>
                </c:pt>
                <c:pt idx="12">
                  <c:v>10941.004861111063</c:v>
                </c:pt>
                <c:pt idx="13">
                  <c:v>12492.524861111064</c:v>
                </c:pt>
                <c:pt idx="14">
                  <c:v>14220.024861111064</c:v>
                </c:pt>
              </c:numCache>
            </c:numRef>
          </c:xVal>
          <c:yVal>
            <c:numRef>
              <c:f>'CSNW08-INTACT (8)'!$D$7:$D$21</c:f>
              <c:numCache>
                <c:formatCode>General</c:formatCode>
                <c:ptCount val="15"/>
                <c:pt idx="0">
                  <c:v>0.76342908740907856</c:v>
                </c:pt>
                <c:pt idx="1">
                  <c:v>0.76377225854028519</c:v>
                </c:pt>
                <c:pt idx="2">
                  <c:v>0.76282835219750067</c:v>
                </c:pt>
                <c:pt idx="3">
                  <c:v>0.76187948761189384</c:v>
                </c:pt>
                <c:pt idx="4">
                  <c:v>0.75744090493612826</c:v>
                </c:pt>
                <c:pt idx="5">
                  <c:v>0.75084504075042202</c:v>
                </c:pt>
                <c:pt idx="6">
                  <c:v>0.74109718984143436</c:v>
                </c:pt>
                <c:pt idx="7">
                  <c:v>0.72256270527639688</c:v>
                </c:pt>
                <c:pt idx="8">
                  <c:v>0.69461696982135634</c:v>
                </c:pt>
                <c:pt idx="9">
                  <c:v>0.6660456762264616</c:v>
                </c:pt>
                <c:pt idx="10">
                  <c:v>0.64344584577344499</c:v>
                </c:pt>
                <c:pt idx="11">
                  <c:v>0.60585603867689031</c:v>
                </c:pt>
                <c:pt idx="12">
                  <c:v>0.59033559630573162</c:v>
                </c:pt>
                <c:pt idx="13">
                  <c:v>0.57775562224828425</c:v>
                </c:pt>
                <c:pt idx="14">
                  <c:v>0.5611597139141894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E-4588-ADC8-6BC8253F90FA}"/>
            </c:ext>
          </c:extLst>
        </c:ser>
        <c:ser>
          <c:idx val="17"/>
          <c:order val="2"/>
          <c:tx>
            <c:v>SNW - 20mm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'CSNW09-INTACT (9)'!$C$7:$C$29</c:f>
              <c:numCache>
                <c:formatCode>0.0</c:formatCode>
                <c:ptCount val="23"/>
                <c:pt idx="0">
                  <c:v>34.359124464038274</c:v>
                </c:pt>
                <c:pt idx="1">
                  <c:v>69.556360131638044</c:v>
                </c:pt>
                <c:pt idx="2">
                  <c:v>139.42185964163889</c:v>
                </c:pt>
                <c:pt idx="3">
                  <c:v>280.78099272101821</c:v>
                </c:pt>
                <c:pt idx="4">
                  <c:v>513.8583444786691</c:v>
                </c:pt>
                <c:pt idx="5">
                  <c:v>1061.3785323790692</c:v>
                </c:pt>
                <c:pt idx="6">
                  <c:v>2112.4524188127107</c:v>
                </c:pt>
                <c:pt idx="7">
                  <c:v>2826.5643828308607</c:v>
                </c:pt>
                <c:pt idx="8">
                  <c:v>4278.8324847398271</c:v>
                </c:pt>
                <c:pt idx="9">
                  <c:v>5004.6230474961285</c:v>
                </c:pt>
                <c:pt idx="10">
                  <c:v>5732.4745394415168</c:v>
                </c:pt>
                <c:pt idx="11">
                  <c:v>7186.1165941432073</c:v>
                </c:pt>
                <c:pt idx="12">
                  <c:v>8639.758648844896</c:v>
                </c:pt>
                <c:pt idx="13">
                  <c:v>10781.751052701165</c:v>
                </c:pt>
                <c:pt idx="14">
                  <c:v>13688.348185708184</c:v>
                </c:pt>
                <c:pt idx="15">
                  <c:v>16593.571365922475</c:v>
                </c:pt>
                <c:pt idx="16">
                  <c:v>20025.705442146318</c:v>
                </c:pt>
                <c:pt idx="17">
                  <c:v>26893.992406512709</c:v>
                </c:pt>
                <c:pt idx="18">
                  <c:v>33768.324763167089</c:v>
                </c:pt>
                <c:pt idx="19">
                  <c:v>40647.019419938355</c:v>
                </c:pt>
                <c:pt idx="20">
                  <c:v>46885.452075300382</c:v>
                </c:pt>
                <c:pt idx="21">
                  <c:v>52526.215265827588</c:v>
                </c:pt>
              </c:numCache>
            </c:numRef>
          </c:xVal>
          <c:yVal>
            <c:numRef>
              <c:f>'CSNW09-INTACT (9)'!$D$7:$D$29</c:f>
              <c:numCache>
                <c:formatCode>0.000</c:formatCode>
                <c:ptCount val="23"/>
                <c:pt idx="0">
                  <c:v>0.79923949925468607</c:v>
                </c:pt>
                <c:pt idx="1">
                  <c:v>0.80214227876410482</c:v>
                </c:pt>
                <c:pt idx="2">
                  <c:v>0.80214227876410482</c:v>
                </c:pt>
                <c:pt idx="3">
                  <c:v>0.80214227876410482</c:v>
                </c:pt>
                <c:pt idx="4">
                  <c:v>0.80214227876410482</c:v>
                </c:pt>
                <c:pt idx="5">
                  <c:v>0.79615529602592905</c:v>
                </c:pt>
                <c:pt idx="6">
                  <c:v>0.78744695749767279</c:v>
                </c:pt>
                <c:pt idx="7">
                  <c:v>0.78454417798825404</c:v>
                </c:pt>
                <c:pt idx="8">
                  <c:v>0.76549468745769389</c:v>
                </c:pt>
                <c:pt idx="9">
                  <c:v>0.7580563149648083</c:v>
                </c:pt>
                <c:pt idx="10">
                  <c:v>0.75225075594597102</c:v>
                </c:pt>
                <c:pt idx="11">
                  <c:v>0.73773685839887759</c:v>
                </c:pt>
                <c:pt idx="12">
                  <c:v>0.72594431664186421</c:v>
                </c:pt>
                <c:pt idx="13">
                  <c:v>0.69365089459958118</c:v>
                </c:pt>
                <c:pt idx="14">
                  <c:v>0.67605279382373029</c:v>
                </c:pt>
                <c:pt idx="15">
                  <c:v>0.63196683002443388</c:v>
                </c:pt>
                <c:pt idx="16">
                  <c:v>0.59695205219207104</c:v>
                </c:pt>
                <c:pt idx="17">
                  <c:v>0.56320724039507875</c:v>
                </c:pt>
                <c:pt idx="18">
                  <c:v>0.52329402214057152</c:v>
                </c:pt>
                <c:pt idx="19">
                  <c:v>0.48519504107945138</c:v>
                </c:pt>
                <c:pt idx="20">
                  <c:v>0.46469416079418208</c:v>
                </c:pt>
                <c:pt idx="21">
                  <c:v>0.43820629777073622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8E-4588-ADC8-6BC8253F90FA}"/>
            </c:ext>
          </c:extLst>
        </c:ser>
        <c:ser>
          <c:idx val="16"/>
          <c:order val="3"/>
          <c:tx>
            <c:v>SOM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('CSOM03-INTACT (10)'!$C$10:$C$12,'CSOM03-INTACT (10)'!$C$17:$C$46)</c:f>
              <c:numCache>
                <c:formatCode>0.0</c:formatCode>
                <c:ptCount val="33"/>
                <c:pt idx="0">
                  <c:v>39.415447526775004</c:v>
                </c:pt>
                <c:pt idx="1">
                  <c:v>78.855447526774995</c:v>
                </c:pt>
                <c:pt idx="2">
                  <c:v>143.34544752677499</c:v>
                </c:pt>
                <c:pt idx="3">
                  <c:v>294.79544752677498</c:v>
                </c:pt>
                <c:pt idx="4">
                  <c:v>582.94544752677496</c:v>
                </c:pt>
                <c:pt idx="5">
                  <c:v>784.145447526775</c:v>
                </c:pt>
                <c:pt idx="6">
                  <c:v>1186.3854475267751</c:v>
                </c:pt>
                <c:pt idx="7">
                  <c:v>1387.4654475267751</c:v>
                </c:pt>
                <c:pt idx="8">
                  <c:v>1589.1454475267751</c:v>
                </c:pt>
                <c:pt idx="9">
                  <c:v>1991.755447526775</c:v>
                </c:pt>
                <c:pt idx="10">
                  <c:v>2394.4454475267753</c:v>
                </c:pt>
                <c:pt idx="11">
                  <c:v>2998.1454475267751</c:v>
                </c:pt>
                <c:pt idx="12">
                  <c:v>3801.1454475267751</c:v>
                </c:pt>
                <c:pt idx="13">
                  <c:v>4608.1454475267747</c:v>
                </c:pt>
                <c:pt idx="14">
                  <c:v>5558.8454475267745</c:v>
                </c:pt>
                <c:pt idx="15">
                  <c:v>5558.8454475267745</c:v>
                </c:pt>
                <c:pt idx="16">
                  <c:v>3801.1454475267751</c:v>
                </c:pt>
                <c:pt idx="17">
                  <c:v>2394.1454475267751</c:v>
                </c:pt>
                <c:pt idx="18">
                  <c:v>1589.1454475267751</c:v>
                </c:pt>
                <c:pt idx="19">
                  <c:v>784.145447526775</c:v>
                </c:pt>
                <c:pt idx="20">
                  <c:v>295.145447526775</c:v>
                </c:pt>
                <c:pt idx="21">
                  <c:v>784.145447526775</c:v>
                </c:pt>
                <c:pt idx="22">
                  <c:v>1589.1454475267751</c:v>
                </c:pt>
                <c:pt idx="23">
                  <c:v>2394.1454475267751</c:v>
                </c:pt>
                <c:pt idx="24">
                  <c:v>3801.1454475267751</c:v>
                </c:pt>
                <c:pt idx="25">
                  <c:v>5558.8454475267745</c:v>
                </c:pt>
                <c:pt idx="26">
                  <c:v>6510.0454475267743</c:v>
                </c:pt>
                <c:pt idx="27">
                  <c:v>7461.3454475267745</c:v>
                </c:pt>
                <c:pt idx="28">
                  <c:v>8412.9454475267739</c:v>
                </c:pt>
                <c:pt idx="29">
                  <c:v>9365.6454475267747</c:v>
                </c:pt>
                <c:pt idx="30">
                  <c:v>10318.145447526775</c:v>
                </c:pt>
                <c:pt idx="31">
                  <c:v>12222.095447526775</c:v>
                </c:pt>
                <c:pt idx="32">
                  <c:v>14551.145447526775</c:v>
                </c:pt>
              </c:numCache>
            </c:numRef>
          </c:xVal>
          <c:yVal>
            <c:numRef>
              <c:f>('CSOM03-INTACT (10)'!$D$10:$D$12,'CSOM03-INTACT (10)'!$D$17:$D$46)</c:f>
              <c:numCache>
                <c:formatCode>General</c:formatCode>
                <c:ptCount val="33"/>
                <c:pt idx="0">
                  <c:v>0.91013418313294125</c:v>
                </c:pt>
                <c:pt idx="1">
                  <c:v>0.91219238691777127</c:v>
                </c:pt>
                <c:pt idx="2">
                  <c:v>0.91219238691777127</c:v>
                </c:pt>
                <c:pt idx="3">
                  <c:v>0.91086060799817536</c:v>
                </c:pt>
                <c:pt idx="4">
                  <c:v>0.91013418313294125</c:v>
                </c:pt>
                <c:pt idx="5">
                  <c:v>0.90722848367200504</c:v>
                </c:pt>
                <c:pt idx="6">
                  <c:v>0.89173141988034521</c:v>
                </c:pt>
                <c:pt idx="7">
                  <c:v>0.88528594405204863</c:v>
                </c:pt>
                <c:pt idx="8">
                  <c:v>0.87914005554962171</c:v>
                </c:pt>
                <c:pt idx="9">
                  <c:v>0.84221345823355742</c:v>
                </c:pt>
                <c:pt idx="10">
                  <c:v>0.82078392470915285</c:v>
                </c:pt>
                <c:pt idx="11">
                  <c:v>0.80129152415870575</c:v>
                </c:pt>
                <c:pt idx="12">
                  <c:v>0.77598772468638644</c:v>
                </c:pt>
                <c:pt idx="13">
                  <c:v>0.76424385603176925</c:v>
                </c:pt>
                <c:pt idx="14">
                  <c:v>0.72731725871570485</c:v>
                </c:pt>
                <c:pt idx="15">
                  <c:v>0.71557339006108767</c:v>
                </c:pt>
                <c:pt idx="16">
                  <c:v>0.71557339006108767</c:v>
                </c:pt>
                <c:pt idx="17">
                  <c:v>0.71763159384591735</c:v>
                </c:pt>
                <c:pt idx="18">
                  <c:v>0.71956872681987494</c:v>
                </c:pt>
                <c:pt idx="19">
                  <c:v>0.7215058597938323</c:v>
                </c:pt>
                <c:pt idx="20">
                  <c:v>0.72477477168738558</c:v>
                </c:pt>
                <c:pt idx="21">
                  <c:v>0.72538012574174715</c:v>
                </c:pt>
                <c:pt idx="22">
                  <c:v>0.7215058597938323</c:v>
                </c:pt>
                <c:pt idx="23">
                  <c:v>0.71920551438725799</c:v>
                </c:pt>
                <c:pt idx="24">
                  <c:v>0.71557339006108767</c:v>
                </c:pt>
                <c:pt idx="25">
                  <c:v>0.7116991241131726</c:v>
                </c:pt>
                <c:pt idx="26">
                  <c:v>0.70528237113693859</c:v>
                </c:pt>
                <c:pt idx="27">
                  <c:v>0.67029290679483178</c:v>
                </c:pt>
                <c:pt idx="28">
                  <c:v>0.65491691381404427</c:v>
                </c:pt>
                <c:pt idx="29">
                  <c:v>0.63978306245500138</c:v>
                </c:pt>
                <c:pt idx="30">
                  <c:v>0.62816026461125651</c:v>
                </c:pt>
                <c:pt idx="31">
                  <c:v>0.61774817487623523</c:v>
                </c:pt>
                <c:pt idx="32">
                  <c:v>0.60079826135410741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8E-4588-ADC8-6BC8253F90FA}"/>
            </c:ext>
          </c:extLst>
        </c:ser>
        <c:ser>
          <c:idx val="14"/>
          <c:order val="4"/>
          <c:tx>
            <c:v>Addis (1987)</c:v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'Additional data2'!$C$4:$C$29</c:f>
              <c:numCache>
                <c:formatCode>General</c:formatCode>
                <c:ptCount val="26"/>
                <c:pt idx="0">
                  <c:v>4144.820006958299</c:v>
                </c:pt>
                <c:pt idx="1">
                  <c:v>5272.1012375264345</c:v>
                </c:pt>
                <c:pt idx="2">
                  <c:v>6691.4217546246</c:v>
                </c:pt>
                <c:pt idx="3">
                  <c:v>8306.408586391346</c:v>
                </c:pt>
                <c:pt idx="4">
                  <c:v>10257.718801942778</c:v>
                </c:pt>
                <c:pt idx="5">
                  <c:v>12572.106057489304</c:v>
                </c:pt>
                <c:pt idx="6">
                  <c:v>15243.963018329401</c:v>
                </c:pt>
                <c:pt idx="7">
                  <c:v>16618.523272602601</c:v>
                </c:pt>
                <c:pt idx="8">
                  <c:v>17101.199880018328</c:v>
                </c:pt>
                <c:pt idx="9">
                  <c:v>18467.30711166628</c:v>
                </c:pt>
                <c:pt idx="10">
                  <c:v>20115.257231764004</c:v>
                </c:pt>
                <c:pt idx="11">
                  <c:v>21725.981841897526</c:v>
                </c:pt>
                <c:pt idx="12">
                  <c:v>23395.153945738664</c:v>
                </c:pt>
                <c:pt idx="13">
                  <c:v>24792.757314726467</c:v>
                </c:pt>
                <c:pt idx="14">
                  <c:v>26461.150074585828</c:v>
                </c:pt>
                <c:pt idx="15">
                  <c:v>28171.347855732678</c:v>
                </c:pt>
                <c:pt idx="16">
                  <c:v>29920.610745459759</c:v>
                </c:pt>
                <c:pt idx="17">
                  <c:v>31790.590117690128</c:v>
                </c:pt>
                <c:pt idx="18">
                  <c:v>33592.609035892463</c:v>
                </c:pt>
                <c:pt idx="19">
                  <c:v>35145.422356302945</c:v>
                </c:pt>
                <c:pt idx="20">
                  <c:v>36183.754583281625</c:v>
                </c:pt>
                <c:pt idx="21">
                  <c:v>26233.035775438686</c:v>
                </c:pt>
                <c:pt idx="22">
                  <c:v>21096.083617157772</c:v>
                </c:pt>
                <c:pt idx="23">
                  <c:v>16488.425193395695</c:v>
                </c:pt>
                <c:pt idx="24">
                  <c:v>26604.888180749484</c:v>
                </c:pt>
                <c:pt idx="25">
                  <c:v>31404.96192852296</c:v>
                </c:pt>
              </c:numCache>
            </c:numRef>
          </c:xVal>
          <c:yVal>
            <c:numRef>
              <c:f>'Additional data2'!$B$4:$B$29</c:f>
              <c:numCache>
                <c:formatCode>General</c:formatCode>
                <c:ptCount val="26"/>
                <c:pt idx="0">
                  <c:v>0.60632839999999999</c:v>
                </c:pt>
                <c:pt idx="1">
                  <c:v>0.60461600000000004</c:v>
                </c:pt>
                <c:pt idx="2">
                  <c:v>0.60169720000000004</c:v>
                </c:pt>
                <c:pt idx="3">
                  <c:v>0.59848120000000005</c:v>
                </c:pt>
                <c:pt idx="4">
                  <c:v>0.59367579999999998</c:v>
                </c:pt>
                <c:pt idx="5">
                  <c:v>0.58816480000000004</c:v>
                </c:pt>
                <c:pt idx="6">
                  <c:v>0.58086700000000002</c:v>
                </c:pt>
                <c:pt idx="7">
                  <c:v>0.5737215</c:v>
                </c:pt>
                <c:pt idx="8">
                  <c:v>0.56816230000000001</c:v>
                </c:pt>
                <c:pt idx="9">
                  <c:v>0.55937539999999997</c:v>
                </c:pt>
                <c:pt idx="10">
                  <c:v>0.55029700000000004</c:v>
                </c:pt>
                <c:pt idx="11">
                  <c:v>0.5411842</c:v>
                </c:pt>
                <c:pt idx="12">
                  <c:v>0.53212559999999998</c:v>
                </c:pt>
                <c:pt idx="13">
                  <c:v>0.5235554</c:v>
                </c:pt>
                <c:pt idx="14">
                  <c:v>0.51402820000000005</c:v>
                </c:pt>
                <c:pt idx="15">
                  <c:v>0.50311419999999996</c:v>
                </c:pt>
                <c:pt idx="16">
                  <c:v>0.49172510000000003</c:v>
                </c:pt>
                <c:pt idx="17">
                  <c:v>0.47949530000000001</c:v>
                </c:pt>
                <c:pt idx="18">
                  <c:v>0.46672249999999998</c:v>
                </c:pt>
                <c:pt idx="19">
                  <c:v>0.45391860000000001</c:v>
                </c:pt>
                <c:pt idx="20">
                  <c:v>0.4433473</c:v>
                </c:pt>
                <c:pt idx="21">
                  <c:v>0.44267339999999999</c:v>
                </c:pt>
                <c:pt idx="22">
                  <c:v>0.44305840000000002</c:v>
                </c:pt>
                <c:pt idx="23">
                  <c:v>0.4452778</c:v>
                </c:pt>
                <c:pt idx="24">
                  <c:v>0.44030599999999998</c:v>
                </c:pt>
                <c:pt idx="25">
                  <c:v>0.43928919999999999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8E-4588-ADC8-6BC8253F90FA}"/>
            </c:ext>
          </c:extLst>
        </c:ser>
        <c:ser>
          <c:idx val="6"/>
          <c:order val="5"/>
          <c:tx>
            <c:v>Matthews (1993)</c:v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'Additional data2'!$O$4:$O$33</c:f>
              <c:numCache>
                <c:formatCode>General</c:formatCode>
                <c:ptCount val="30"/>
                <c:pt idx="0">
                  <c:v>1031.1545493135307</c:v>
                </c:pt>
                <c:pt idx="1">
                  <c:v>2079.2739638685493</c:v>
                </c:pt>
                <c:pt idx="2">
                  <c:v>3093.9167957834516</c:v>
                </c:pt>
                <c:pt idx="3">
                  <c:v>4109.998030828533</c:v>
                </c:pt>
                <c:pt idx="4">
                  <c:v>5150.5693532786718</c:v>
                </c:pt>
                <c:pt idx="5">
                  <c:v>6241.5517195016846</c:v>
                </c:pt>
                <c:pt idx="6">
                  <c:v>7241.0316679409889</c:v>
                </c:pt>
                <c:pt idx="7">
                  <c:v>8282.3560511989235</c:v>
                </c:pt>
                <c:pt idx="8">
                  <c:v>9318.6192058236666</c:v>
                </c:pt>
                <c:pt idx="9">
                  <c:v>10405.947283438418</c:v>
                </c:pt>
                <c:pt idx="10">
                  <c:v>11424.892047779664</c:v>
                </c:pt>
                <c:pt idx="11">
                  <c:v>12446.695112217372</c:v>
                </c:pt>
                <c:pt idx="12">
                  <c:v>13534.106326368525</c:v>
                </c:pt>
                <c:pt idx="13">
                  <c:v>14605.842505931658</c:v>
                </c:pt>
                <c:pt idx="14">
                  <c:v>15624.774283353698</c:v>
                </c:pt>
                <c:pt idx="15">
                  <c:v>16788.621896420671</c:v>
                </c:pt>
                <c:pt idx="16">
                  <c:v>17790.496073047638</c:v>
                </c:pt>
                <c:pt idx="17">
                  <c:v>18831.365014278501</c:v>
                </c:pt>
                <c:pt idx="18">
                  <c:v>19998.462937718894</c:v>
                </c:pt>
                <c:pt idx="19">
                  <c:v>21226.112753322519</c:v>
                </c:pt>
                <c:pt idx="20">
                  <c:v>22289.993998959155</c:v>
                </c:pt>
                <c:pt idx="21">
                  <c:v>23637.273572662267</c:v>
                </c:pt>
                <c:pt idx="22">
                  <c:v>25043.708199888464</c:v>
                </c:pt>
                <c:pt idx="23">
                  <c:v>26420.498216996824</c:v>
                </c:pt>
                <c:pt idx="24">
                  <c:v>28067.309699911188</c:v>
                </c:pt>
                <c:pt idx="25">
                  <c:v>29949.629544693289</c:v>
                </c:pt>
                <c:pt idx="26">
                  <c:v>31816.414699089157</c:v>
                </c:pt>
                <c:pt idx="27">
                  <c:v>33559.992109465566</c:v>
                </c:pt>
                <c:pt idx="28">
                  <c:v>35367.636809899574</c:v>
                </c:pt>
                <c:pt idx="29">
                  <c:v>37472.036411642694</c:v>
                </c:pt>
              </c:numCache>
            </c:numRef>
          </c:xVal>
          <c:yVal>
            <c:numRef>
              <c:f>'Additional data2'!$N$4:$N$33</c:f>
              <c:numCache>
                <c:formatCode>General</c:formatCode>
                <c:ptCount val="30"/>
                <c:pt idx="0">
                  <c:v>0.99502159999999995</c:v>
                </c:pt>
                <c:pt idx="1">
                  <c:v>0.98058310000000004</c:v>
                </c:pt>
                <c:pt idx="2">
                  <c:v>0.95329839999999999</c:v>
                </c:pt>
                <c:pt idx="3">
                  <c:v>0.85125459999999997</c:v>
                </c:pt>
                <c:pt idx="4">
                  <c:v>0.80355799999999999</c:v>
                </c:pt>
                <c:pt idx="5">
                  <c:v>0.7762095</c:v>
                </c:pt>
                <c:pt idx="6">
                  <c:v>0.75404720000000003</c:v>
                </c:pt>
                <c:pt idx="7">
                  <c:v>0.7354813</c:v>
                </c:pt>
                <c:pt idx="8">
                  <c:v>0.72149450000000004</c:v>
                </c:pt>
                <c:pt idx="9">
                  <c:v>0.70720050000000001</c:v>
                </c:pt>
                <c:pt idx="10">
                  <c:v>0.69530760000000003</c:v>
                </c:pt>
                <c:pt idx="11">
                  <c:v>0.68482299999999996</c:v>
                </c:pt>
                <c:pt idx="12">
                  <c:v>0.67515700000000001</c:v>
                </c:pt>
                <c:pt idx="13">
                  <c:v>0.66651939999999998</c:v>
                </c:pt>
                <c:pt idx="14">
                  <c:v>0.65964860000000003</c:v>
                </c:pt>
                <c:pt idx="15">
                  <c:v>0.65065980000000001</c:v>
                </c:pt>
                <c:pt idx="16">
                  <c:v>0.64300000000000002</c:v>
                </c:pt>
                <c:pt idx="17">
                  <c:v>0.63761429999999997</c:v>
                </c:pt>
                <c:pt idx="18">
                  <c:v>0.62986220000000004</c:v>
                </c:pt>
                <c:pt idx="19">
                  <c:v>0.62301700000000004</c:v>
                </c:pt>
                <c:pt idx="20">
                  <c:v>0.61776370000000003</c:v>
                </c:pt>
                <c:pt idx="21">
                  <c:v>0.61060000000000003</c:v>
                </c:pt>
                <c:pt idx="22">
                  <c:v>0.60295880000000002</c:v>
                </c:pt>
                <c:pt idx="23">
                  <c:v>0.59575659999999997</c:v>
                </c:pt>
                <c:pt idx="24">
                  <c:v>0.58779700000000001</c:v>
                </c:pt>
                <c:pt idx="25">
                  <c:v>0.58063339999999997</c:v>
                </c:pt>
                <c:pt idx="26">
                  <c:v>0.57235539999999996</c:v>
                </c:pt>
                <c:pt idx="27">
                  <c:v>0.56551010000000002</c:v>
                </c:pt>
                <c:pt idx="28">
                  <c:v>0.5578689</c:v>
                </c:pt>
                <c:pt idx="29">
                  <c:v>0.55068499999999998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8E-4588-ADC8-6BC8253F90FA}"/>
            </c:ext>
          </c:extLst>
        </c:ser>
        <c:ser>
          <c:idx val="7"/>
          <c:order val="7"/>
          <c:tx>
            <c:strRef>
              <c:f>'Additional data2'!$S$2</c:f>
              <c:strCache>
                <c:ptCount val="1"/>
                <c:pt idx="0">
                  <c:v>1.56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'Additional data2'!$S$4:$S$37</c:f>
              <c:numCache>
                <c:formatCode>0</c:formatCode>
                <c:ptCount val="34"/>
                <c:pt idx="0">
                  <c:v>1011.6634106368718</c:v>
                </c:pt>
                <c:pt idx="1">
                  <c:v>2043.6735520523489</c:v>
                </c:pt>
                <c:pt idx="2">
                  <c:v>3059.7650611996278</c:v>
                </c:pt>
                <c:pt idx="3">
                  <c:v>4090.2015552253647</c:v>
                </c:pt>
                <c:pt idx="4">
                  <c:v>5127.4594637414093</c:v>
                </c:pt>
                <c:pt idx="5">
                  <c:v>6193.8745654668583</c:v>
                </c:pt>
                <c:pt idx="6">
                  <c:v>7230.5895054281973</c:v>
                </c:pt>
                <c:pt idx="7">
                  <c:v>8228.9988881679637</c:v>
                </c:pt>
                <c:pt idx="8">
                  <c:v>9239.2059943477307</c:v>
                </c:pt>
                <c:pt idx="9">
                  <c:v>10202.711707592678</c:v>
                </c:pt>
                <c:pt idx="10">
                  <c:v>11307.834285999876</c:v>
                </c:pt>
                <c:pt idx="11">
                  <c:v>12383.534695493792</c:v>
                </c:pt>
                <c:pt idx="12">
                  <c:v>13429.645115265846</c:v>
                </c:pt>
                <c:pt idx="13">
                  <c:v>14440.216589805805</c:v>
                </c:pt>
                <c:pt idx="14">
                  <c:v>15430.737041739843</c:v>
                </c:pt>
                <c:pt idx="15">
                  <c:v>16679.49287838057</c:v>
                </c:pt>
                <c:pt idx="16">
                  <c:v>17670.09991312716</c:v>
                </c:pt>
                <c:pt idx="17">
                  <c:v>18719.539809546757</c:v>
                </c:pt>
                <c:pt idx="18">
                  <c:v>19737.745243691712</c:v>
                </c:pt>
                <c:pt idx="19">
                  <c:v>20811.333572751308</c:v>
                </c:pt>
                <c:pt idx="20">
                  <c:v>21819.137836836624</c:v>
                </c:pt>
                <c:pt idx="21">
                  <c:v>22871.442976730017</c:v>
                </c:pt>
                <c:pt idx="22">
                  <c:v>23944.193789690304</c:v>
                </c:pt>
                <c:pt idx="23">
                  <c:v>24992.763674655354</c:v>
                </c:pt>
                <c:pt idx="24">
                  <c:v>26243.002717159176</c:v>
                </c:pt>
                <c:pt idx="25">
                  <c:v>27460.874488792873</c:v>
                </c:pt>
                <c:pt idx="26">
                  <c:v>28646.380994695821</c:v>
                </c:pt>
                <c:pt idx="27">
                  <c:v>29794.258041925994</c:v>
                </c:pt>
                <c:pt idx="28">
                  <c:v>31136.064834197023</c:v>
                </c:pt>
                <c:pt idx="29">
                  <c:v>32615.857211551116</c:v>
                </c:pt>
                <c:pt idx="30">
                  <c:v>33986.704245321765</c:v>
                </c:pt>
                <c:pt idx="31">
                  <c:v>35496.173384032918</c:v>
                </c:pt>
                <c:pt idx="32">
                  <c:v>37183.20780289016</c:v>
                </c:pt>
                <c:pt idx="33">
                  <c:v>38169.984210650429</c:v>
                </c:pt>
              </c:numCache>
            </c:numRef>
          </c:xVal>
          <c:yVal>
            <c:numRef>
              <c:f>'Additional data2'!$R$4:$R$37</c:f>
              <c:numCache>
                <c:formatCode>General</c:formatCode>
                <c:ptCount val="34"/>
                <c:pt idx="0">
                  <c:v>0.73465619999999998</c:v>
                </c:pt>
                <c:pt idx="1">
                  <c:v>0.73142450000000003</c:v>
                </c:pt>
                <c:pt idx="2">
                  <c:v>0.72963089999999997</c:v>
                </c:pt>
                <c:pt idx="3">
                  <c:v>0.72566929999999996</c:v>
                </c:pt>
                <c:pt idx="4">
                  <c:v>0.72434869999999996</c:v>
                </c:pt>
                <c:pt idx="5">
                  <c:v>0.72190520000000002</c:v>
                </c:pt>
                <c:pt idx="6">
                  <c:v>0.71763889999999997</c:v>
                </c:pt>
                <c:pt idx="7">
                  <c:v>0.71418289999999995</c:v>
                </c:pt>
                <c:pt idx="8">
                  <c:v>0.71144030000000003</c:v>
                </c:pt>
                <c:pt idx="9">
                  <c:v>0.70867899999999995</c:v>
                </c:pt>
                <c:pt idx="10">
                  <c:v>0.70414200000000005</c:v>
                </c:pt>
                <c:pt idx="11">
                  <c:v>0.70141969999999998</c:v>
                </c:pt>
                <c:pt idx="12">
                  <c:v>0.69779000000000002</c:v>
                </c:pt>
                <c:pt idx="13">
                  <c:v>0.68941039999999998</c:v>
                </c:pt>
                <c:pt idx="14">
                  <c:v>0.68425480000000005</c:v>
                </c:pt>
                <c:pt idx="15">
                  <c:v>0.67764530000000001</c:v>
                </c:pt>
                <c:pt idx="16">
                  <c:v>0.67053359999999995</c:v>
                </c:pt>
                <c:pt idx="17">
                  <c:v>0.66172869999999995</c:v>
                </c:pt>
                <c:pt idx="18">
                  <c:v>0.65309309999999998</c:v>
                </c:pt>
                <c:pt idx="19">
                  <c:v>0.64598140000000004</c:v>
                </c:pt>
                <c:pt idx="20">
                  <c:v>0.63886980000000004</c:v>
                </c:pt>
                <c:pt idx="21">
                  <c:v>0.63203180000000003</c:v>
                </c:pt>
                <c:pt idx="22">
                  <c:v>0.62638349999999998</c:v>
                </c:pt>
                <c:pt idx="23">
                  <c:v>0.61966940000000004</c:v>
                </c:pt>
                <c:pt idx="24">
                  <c:v>0.61327509999999996</c:v>
                </c:pt>
                <c:pt idx="25">
                  <c:v>0.60726800000000003</c:v>
                </c:pt>
                <c:pt idx="26">
                  <c:v>0.60204599999999997</c:v>
                </c:pt>
                <c:pt idx="27">
                  <c:v>0.5966108</c:v>
                </c:pt>
                <c:pt idx="28">
                  <c:v>0.58989670000000005</c:v>
                </c:pt>
                <c:pt idx="29">
                  <c:v>0.58350239999999998</c:v>
                </c:pt>
                <c:pt idx="30">
                  <c:v>0.57750060000000003</c:v>
                </c:pt>
                <c:pt idx="31">
                  <c:v>0.57163909999999996</c:v>
                </c:pt>
                <c:pt idx="32">
                  <c:v>0.56343299999999996</c:v>
                </c:pt>
                <c:pt idx="33">
                  <c:v>0.55597289999999999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8E-4588-ADC8-6BC8253F90FA}"/>
            </c:ext>
          </c:extLst>
        </c:ser>
        <c:ser>
          <c:idx val="15"/>
          <c:order val="8"/>
          <c:tx>
            <c:v>Yield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</c:dPt>
          <c:xVal>
            <c:numRef>
              <c:f>('Additional data2'!$C$10,'Additional data2'!$O$6,'Additional data2'!$S$16,'Additional data2'!$W$11,'Additional data2'!$AE$19,'Additional data2'!$AA$14)</c:f>
              <c:numCache>
                <c:formatCode>General</c:formatCode>
                <c:ptCount val="6"/>
                <c:pt idx="0">
                  <c:v>15243.963018329401</c:v>
                </c:pt>
                <c:pt idx="1">
                  <c:v>3093.9167957834516</c:v>
                </c:pt>
                <c:pt idx="2" formatCode="0">
                  <c:v>13429.645115265846</c:v>
                </c:pt>
                <c:pt idx="3">
                  <c:v>4959.454861111064</c:v>
                </c:pt>
                <c:pt idx="4">
                  <c:v>1589.1454475267751</c:v>
                </c:pt>
                <c:pt idx="5">
                  <c:v>5732.4745394415168</c:v>
                </c:pt>
              </c:numCache>
            </c:numRef>
          </c:xVal>
          <c:yVal>
            <c:numRef>
              <c:f>('Additional data2'!$B$10,'Additional data2'!$N$6,'Additional data2'!$R$16,'Additional data2'!$V$11,'Additional data2'!$AD$19,'Additional data2'!$Z$14)</c:f>
              <c:numCache>
                <c:formatCode>General</c:formatCode>
                <c:ptCount val="6"/>
                <c:pt idx="0">
                  <c:v>0.58086700000000002</c:v>
                </c:pt>
                <c:pt idx="1">
                  <c:v>0.95329839999999999</c:v>
                </c:pt>
                <c:pt idx="2">
                  <c:v>0.69779000000000002</c:v>
                </c:pt>
                <c:pt idx="3">
                  <c:v>0.72256270527639688</c:v>
                </c:pt>
                <c:pt idx="4">
                  <c:v>0.87914005554962171</c:v>
                </c:pt>
                <c:pt idx="5">
                  <c:v>0.75225075594597102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8E-4588-ADC8-6BC8253F90FA}"/>
            </c:ext>
          </c:extLst>
        </c:ser>
        <c:ser>
          <c:idx val="18"/>
          <c:order val="9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0.15511892956115364"/>
                  <c:y val="9.8214285714285712E-2"/>
                </c:manualLayout>
              </c:layout>
              <c:tx>
                <c:rich>
                  <a:bodyPr/>
                  <a:lstStyle/>
                  <a:p>
                    <a:r>
                      <a:rPr lang="en-US" sz="2600"/>
                      <a:t>Test</a:t>
                    </a:r>
                    <a:r>
                      <a:rPr lang="en-US" sz="2600" baseline="0"/>
                      <a:t> 7 (reconstituted)</a:t>
                    </a:r>
                    <a:endParaRPr lang="en-US" sz="26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C-44F9-A911-F6E5924C23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'CSOM05-MB (7)'!$C$8:$C$19</c:f>
              <c:numCache>
                <c:formatCode>General</c:formatCode>
                <c:ptCount val="12"/>
                <c:pt idx="0">
                  <c:v>34.359124464038274</c:v>
                </c:pt>
                <c:pt idx="1">
                  <c:v>69.556360131638044</c:v>
                </c:pt>
                <c:pt idx="2">
                  <c:v>139.42185964163889</c:v>
                </c:pt>
                <c:pt idx="3">
                  <c:v>280.78099272101821</c:v>
                </c:pt>
                <c:pt idx="4">
                  <c:v>513.8583444786691</c:v>
                </c:pt>
                <c:pt idx="5">
                  <c:v>1061.3785323790692</c:v>
                </c:pt>
                <c:pt idx="6">
                  <c:v>2112.4524188127107</c:v>
                </c:pt>
                <c:pt idx="7">
                  <c:v>4278.8324847398271</c:v>
                </c:pt>
                <c:pt idx="8">
                  <c:v>8639.758648844896</c:v>
                </c:pt>
                <c:pt idx="9">
                  <c:v>16593.571365922475</c:v>
                </c:pt>
                <c:pt idx="10">
                  <c:v>33768.324763167089</c:v>
                </c:pt>
                <c:pt idx="11">
                  <c:v>52526.215265827588</c:v>
                </c:pt>
              </c:numCache>
            </c:numRef>
          </c:xVal>
          <c:yVal>
            <c:numRef>
              <c:f>'CSOM05-MB (7)'!$D$8:$D$19</c:f>
              <c:numCache>
                <c:formatCode>0.000</c:formatCode>
                <c:ptCount val="12"/>
                <c:pt idx="0">
                  <c:v>0.73425223921130556</c:v>
                </c:pt>
                <c:pt idx="1">
                  <c:v>0.73425223921130556</c:v>
                </c:pt>
                <c:pt idx="2">
                  <c:v>0.72628553354740055</c:v>
                </c:pt>
                <c:pt idx="3">
                  <c:v>0.71732298967550778</c:v>
                </c:pt>
                <c:pt idx="4">
                  <c:v>0.7021364570036891</c:v>
                </c:pt>
                <c:pt idx="5">
                  <c:v>0.67798738045997708</c:v>
                </c:pt>
                <c:pt idx="6">
                  <c:v>0.65184662750028899</c:v>
                </c:pt>
                <c:pt idx="7">
                  <c:v>0.61549853290872303</c:v>
                </c:pt>
                <c:pt idx="8">
                  <c:v>0.57143269220524862</c:v>
                </c:pt>
                <c:pt idx="9">
                  <c:v>0.52886060881375674</c:v>
                </c:pt>
                <c:pt idx="10">
                  <c:v>0.45989881291057949</c:v>
                </c:pt>
                <c:pt idx="11">
                  <c:v>0.42628927339098044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9C-44F9-A911-F6E5924C23AB}"/>
            </c:ext>
          </c:extLst>
        </c:ser>
        <c:ser>
          <c:idx val="19"/>
          <c:order val="10"/>
          <c:tx>
            <c:v>Max. error range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x"/>
            <c:size val="8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('CSNW09-INTACT (9)'!$C$28,'CSNW09-INTACT (9)'!$C$28)</c:f>
              <c:numCache>
                <c:formatCode>0.0</c:formatCode>
                <c:ptCount val="2"/>
                <c:pt idx="0">
                  <c:v>52526.215265827588</c:v>
                </c:pt>
                <c:pt idx="1">
                  <c:v>52526.215265827588</c:v>
                </c:pt>
              </c:numCache>
            </c:numRef>
          </c:xVal>
          <c:yVal>
            <c:numRef>
              <c:f>('CSNW09-INTACT (9)'!$E$28,'CSNW09-INTACT (9)'!$F$28)</c:f>
              <c:numCache>
                <c:formatCode>General</c:formatCode>
                <c:ptCount val="2"/>
                <c:pt idx="0">
                  <c:v>0.43061830249557304</c:v>
                </c:pt>
                <c:pt idx="1">
                  <c:v>0.44579429304589918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A9C-44F9-A911-F6E5924C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279552"/>
        <c:axId val="400285432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'Additional data2'!$L$2</c15:sqref>
                        </c15:formulaRef>
                      </c:ext>
                    </c:extLst>
                    <c:strCache>
                      <c:ptCount val="1"/>
                      <c:pt idx="0">
                        <c:v>38%</c:v>
                      </c:pt>
                    </c:strCache>
                  </c:strRef>
                </c:tx>
                <c:spPr>
                  <a:ln w="19050" cap="rnd">
                    <a:solidFill>
                      <a:schemeClr val="tx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star"/>
                  <c:size val="7"/>
                  <c:spPr>
                    <a:noFill/>
                    <a:ln w="15875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'Additional data2'!$K$4:$K$35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1752.0606925346835</c:v>
                      </c:pt>
                      <c:pt idx="1">
                        <c:v>2140.3883827052723</c:v>
                      </c:pt>
                      <c:pt idx="2">
                        <c:v>3977.3906321010895</c:v>
                      </c:pt>
                      <c:pt idx="3">
                        <c:v>7222.1528285172026</c:v>
                      </c:pt>
                      <c:pt idx="4">
                        <c:v>12974.033820665521</c:v>
                      </c:pt>
                      <c:pt idx="5">
                        <c:v>17422.390803858299</c:v>
                      </c:pt>
                      <c:pt idx="6">
                        <c:v>21006.400433850526</c:v>
                      </c:pt>
                      <c:pt idx="7">
                        <c:v>24144.480625028769</c:v>
                      </c:pt>
                      <c:pt idx="8">
                        <c:v>26284.820416943519</c:v>
                      </c:pt>
                      <c:pt idx="9">
                        <c:v>29807.956001752304</c:v>
                      </c:pt>
                      <c:pt idx="10">
                        <c:v>33196.248444835779</c:v>
                      </c:pt>
                      <c:pt idx="11">
                        <c:v>34210.648679487909</c:v>
                      </c:pt>
                      <c:pt idx="12">
                        <c:v>35304.084464370731</c:v>
                      </c:pt>
                      <c:pt idx="13">
                        <c:v>35473.896440369805</c:v>
                      </c:pt>
                      <c:pt idx="14">
                        <c:v>36321.113037972427</c:v>
                      </c:pt>
                      <c:pt idx="15">
                        <c:v>36731.42233735558</c:v>
                      </c:pt>
                      <c:pt idx="16">
                        <c:v>37510.553325838431</c:v>
                      </c:pt>
                      <c:pt idx="17">
                        <c:v>38152.453992645816</c:v>
                      </c:pt>
                      <c:pt idx="18">
                        <c:v>39121.493791993831</c:v>
                      </c:pt>
                      <c:pt idx="19">
                        <c:v>40327.282847766597</c:v>
                      </c:pt>
                      <c:pt idx="20">
                        <c:v>43991.061691375588</c:v>
                      </c:pt>
                      <c:pt idx="21">
                        <c:v>45310.665110256436</c:v>
                      </c:pt>
                      <c:pt idx="22">
                        <c:v>47682.414762868262</c:v>
                      </c:pt>
                      <c:pt idx="23">
                        <c:v>49755.021029874042</c:v>
                      </c:pt>
                      <c:pt idx="24">
                        <c:v>50401.897476607548</c:v>
                      </c:pt>
                      <c:pt idx="25">
                        <c:v>53674.369953864407</c:v>
                      </c:pt>
                      <c:pt idx="26">
                        <c:v>56093.381293639366</c:v>
                      </c:pt>
                      <c:pt idx="27">
                        <c:v>58050.413900389663</c:v>
                      </c:pt>
                      <c:pt idx="28">
                        <c:v>61994.110530593221</c:v>
                      </c:pt>
                      <c:pt idx="29">
                        <c:v>64544.303931041715</c:v>
                      </c:pt>
                      <c:pt idx="30">
                        <c:v>66631.997374751954</c:v>
                      </c:pt>
                      <c:pt idx="31">
                        <c:v>71227.417927740942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'Additional data2'!$J$4:$J$35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0.61480000000000001</c:v>
                      </c:pt>
                      <c:pt idx="1">
                        <c:v>0.60709999999999997</c:v>
                      </c:pt>
                      <c:pt idx="2">
                        <c:v>0.60189999999999999</c:v>
                      </c:pt>
                      <c:pt idx="3">
                        <c:v>0.60070000000000001</c:v>
                      </c:pt>
                      <c:pt idx="4">
                        <c:v>0.59840000000000004</c:v>
                      </c:pt>
                      <c:pt idx="5">
                        <c:v>0.59630000000000005</c:v>
                      </c:pt>
                      <c:pt idx="6">
                        <c:v>0.59309999999999996</c:v>
                      </c:pt>
                      <c:pt idx="7">
                        <c:v>0.59030000000000005</c:v>
                      </c:pt>
                      <c:pt idx="8">
                        <c:v>0.58630000000000004</c:v>
                      </c:pt>
                      <c:pt idx="9">
                        <c:v>0.58099999999999996</c:v>
                      </c:pt>
                      <c:pt idx="10">
                        <c:v>0.57569999999999999</c:v>
                      </c:pt>
                      <c:pt idx="11">
                        <c:v>0.56999999999999995</c:v>
                      </c:pt>
                      <c:pt idx="12">
                        <c:v>0.56410000000000005</c:v>
                      </c:pt>
                      <c:pt idx="13">
                        <c:v>0.55940000000000001</c:v>
                      </c:pt>
                      <c:pt idx="14">
                        <c:v>0.55469999999999997</c:v>
                      </c:pt>
                      <c:pt idx="15">
                        <c:v>0.54920000000000002</c:v>
                      </c:pt>
                      <c:pt idx="16">
                        <c:v>0.54449999999999998</c:v>
                      </c:pt>
                      <c:pt idx="17">
                        <c:v>0.53749999999999998</c:v>
                      </c:pt>
                      <c:pt idx="18">
                        <c:v>0.52859999999999996</c:v>
                      </c:pt>
                      <c:pt idx="19">
                        <c:v>0.51119999999999999</c:v>
                      </c:pt>
                      <c:pt idx="20">
                        <c:v>0.4874</c:v>
                      </c:pt>
                      <c:pt idx="21">
                        <c:v>0.47599999999999998</c:v>
                      </c:pt>
                      <c:pt idx="22">
                        <c:v>0.46179999999999999</c:v>
                      </c:pt>
                      <c:pt idx="23">
                        <c:v>0.44779999999999998</c:v>
                      </c:pt>
                      <c:pt idx="24">
                        <c:v>0.44319999999999998</c:v>
                      </c:pt>
                      <c:pt idx="25">
                        <c:v>0.42497000000000001</c:v>
                      </c:pt>
                      <c:pt idx="26">
                        <c:v>0.41210000000000002</c:v>
                      </c:pt>
                      <c:pt idx="27">
                        <c:v>0.40210000000000001</c:v>
                      </c:pt>
                      <c:pt idx="28">
                        <c:v>0.3881</c:v>
                      </c:pt>
                      <c:pt idx="29">
                        <c:v>0.37719999999999998</c:v>
                      </c:pt>
                      <c:pt idx="30">
                        <c:v>0.36670000000000003</c:v>
                      </c:pt>
                      <c:pt idx="31">
                        <c:v>0.35089999999999999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E08E-4588-ADC8-6BC8253F90FA}"/>
                  </c:ext>
                </c:extLst>
              </c15:ser>
            </c15:filteredScatterSeries>
            <c15:filteredScatterSeries>
              <c15:ser>
                <c:idx val="20"/>
                <c:order val="11"/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'Additional data1'!$C$4:$C$19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50</c:v>
                      </c:pt>
                      <c:pt idx="3">
                        <c:v>80</c:v>
                      </c:pt>
                      <c:pt idx="4">
                        <c:v>120</c:v>
                      </c:pt>
                      <c:pt idx="5">
                        <c:v>300</c:v>
                      </c:pt>
                      <c:pt idx="6">
                        <c:v>800</c:v>
                      </c:pt>
                      <c:pt idx="7">
                        <c:v>1000</c:v>
                      </c:pt>
                      <c:pt idx="8">
                        <c:v>5000</c:v>
                      </c:pt>
                      <c:pt idx="9">
                        <c:v>10000</c:v>
                      </c:pt>
                      <c:pt idx="10">
                        <c:v>20000</c:v>
                      </c:pt>
                      <c:pt idx="11">
                        <c:v>30000</c:v>
                      </c:pt>
                      <c:pt idx="12">
                        <c:v>50000</c:v>
                      </c:pt>
                      <c:pt idx="13">
                        <c:v>70000</c:v>
                      </c:pt>
                      <c:pt idx="14">
                        <c:v>90000</c:v>
                      </c:pt>
                      <c:pt idx="15">
                        <c:v>100000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'Additional data1'!$F$4:$F$19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0.82824172706273047</c:v>
                      </c:pt>
                      <c:pt idx="1">
                        <c:v>0.8145596566783635</c:v>
                      </c:pt>
                      <c:pt idx="2">
                        <c:v>0.7935486021291287</c:v>
                      </c:pt>
                      <c:pt idx="3">
                        <c:v>0.78130240072560997</c:v>
                      </c:pt>
                      <c:pt idx="4">
                        <c:v>0.76984457899839054</c:v>
                      </c:pt>
                      <c:pt idx="5">
                        <c:v>0.74054423478606513</c:v>
                      </c:pt>
                      <c:pt idx="6">
                        <c:v>0.70313594522406742</c:v>
                      </c:pt>
                      <c:pt idx="7">
                        <c:v>0.69363179137805664</c:v>
                      </c:pt>
                      <c:pt idx="8">
                        <c:v>0.61207813817750312</c:v>
                      </c:pt>
                      <c:pt idx="9">
                        <c:v>0.56871899884044907</c:v>
                      </c:pt>
                      <c:pt idx="10">
                        <c:v>0.51940708931452617</c:v>
                      </c:pt>
                      <c:pt idx="11">
                        <c:v>0.48747997065341753</c:v>
                      </c:pt>
                      <c:pt idx="12">
                        <c:v>0.44368059530672355</c:v>
                      </c:pt>
                      <c:pt idx="13">
                        <c:v>0.41247728665605998</c:v>
                      </c:pt>
                      <c:pt idx="14">
                        <c:v>0.38786641909386033</c:v>
                      </c:pt>
                      <c:pt idx="15">
                        <c:v>0.37720218080861234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A9C-44F9-A911-F6E5924C23AB}"/>
                  </c:ext>
                </c:extLst>
              </c15:ser>
            </c15:filteredScatterSeries>
          </c:ext>
        </c:extLst>
      </c:scatterChart>
      <c:valAx>
        <c:axId val="400279552"/>
        <c:scaling>
          <c:logBase val="10"/>
          <c:orientation val="minMax"/>
          <c:max val="300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σ</a:t>
                </a:r>
                <a:r>
                  <a:rPr lang="en-GB" baseline="0"/>
                  <a:t>'</a:t>
                </a:r>
                <a:r>
                  <a:rPr lang="en-GB" baseline="-25000"/>
                  <a:t>v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85432"/>
        <c:crosses val="autoZero"/>
        <c:crossBetween val="midCat"/>
      </c:valAx>
      <c:valAx>
        <c:axId val="400285432"/>
        <c:scaling>
          <c:orientation val="minMax"/>
          <c:max val="1.05"/>
          <c:min val="0.3000000000000000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6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e</a:t>
                </a:r>
              </a:p>
            </c:rich>
          </c:tx>
          <c:layout>
            <c:manualLayout>
              <c:xMode val="edge"/>
              <c:yMode val="edge"/>
              <c:x val="4.591955419754299E-3"/>
              <c:y val="0.40117778255968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6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7955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3027031290075228"/>
          <c:y val="8.9548732184842536E-3"/>
          <c:w val="0.26371766324088608"/>
          <c:h val="0.28906021612930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Addis (1987)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9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('Additional data3'!$D$16:$D$21,'Additional data3'!$D$14)</c:f>
              <c:numCache>
                <c:formatCode>0.0000</c:formatCode>
                <c:ptCount val="7"/>
                <c:pt idx="0">
                  <c:v>1.647</c:v>
                </c:pt>
                <c:pt idx="1">
                  <c:v>1.623</c:v>
                </c:pt>
                <c:pt idx="2">
                  <c:v>1.5880000000000001</c:v>
                </c:pt>
                <c:pt idx="3">
                  <c:v>1.617</c:v>
                </c:pt>
                <c:pt idx="4">
                  <c:v>1.609</c:v>
                </c:pt>
                <c:pt idx="5">
                  <c:v>1.585</c:v>
                </c:pt>
                <c:pt idx="6">
                  <c:v>1.62</c:v>
                </c:pt>
              </c:numCache>
            </c:numRef>
          </c:xVal>
          <c:yVal>
            <c:numRef>
              <c:f>('Additional data3'!$E$16:$E$21,'Additional data3'!$E$14)</c:f>
              <c:numCache>
                <c:formatCode>0.0000</c:formatCode>
                <c:ptCount val="7"/>
                <c:pt idx="0">
                  <c:v>15.5</c:v>
                </c:pt>
                <c:pt idx="1">
                  <c:v>16.8</c:v>
                </c:pt>
                <c:pt idx="2">
                  <c:v>8.4</c:v>
                </c:pt>
                <c:pt idx="3">
                  <c:v>14.3</c:v>
                </c:pt>
                <c:pt idx="4">
                  <c:v>11.5</c:v>
                </c:pt>
                <c:pt idx="5">
                  <c:v>8.5</c:v>
                </c:pt>
                <c:pt idx="6">
                  <c:v>26.3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A9-4251-A554-DE5DB28E468B}"/>
            </c:ext>
          </c:extLst>
        </c:ser>
        <c:ser>
          <c:idx val="1"/>
          <c:order val="1"/>
          <c:tx>
            <c:v>Clayton &amp; Matthews (1987)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'Additional data3'!$D$5</c:f>
              <c:numCache>
                <c:formatCode>0.0000</c:formatCode>
                <c:ptCount val="1"/>
                <c:pt idx="0">
                  <c:v>1.38</c:v>
                </c:pt>
              </c:numCache>
            </c:numRef>
          </c:xVal>
          <c:yVal>
            <c:numRef>
              <c:f>'Additional data3'!$E$5</c:f>
              <c:numCache>
                <c:formatCode>0.0000</c:formatCode>
                <c:ptCount val="1"/>
                <c:pt idx="0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A9-4251-A554-DE5DB28E468B}"/>
            </c:ext>
          </c:extLst>
        </c:ser>
        <c:ser>
          <c:idx val="3"/>
          <c:order val="2"/>
          <c:tx>
            <c:v>Johnson et al. (1988)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'Additional data3'!$D$23:$D$24</c:f>
              <c:numCache>
                <c:formatCode>0.0000</c:formatCode>
                <c:ptCount val="2"/>
                <c:pt idx="0">
                  <c:v>1.62</c:v>
                </c:pt>
                <c:pt idx="1">
                  <c:v>1.6739999999999999</c:v>
                </c:pt>
              </c:numCache>
            </c:numRef>
          </c:xVal>
          <c:yVal>
            <c:numRef>
              <c:f>'Additional data3'!$E$23:$E$24</c:f>
              <c:numCache>
                <c:formatCode>0.0000</c:formatCode>
                <c:ptCount val="2"/>
                <c:pt idx="0">
                  <c:v>25.71</c:v>
                </c:pt>
                <c:pt idx="1">
                  <c:v>30.91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A9-4251-A554-DE5DB28E468B}"/>
            </c:ext>
          </c:extLst>
        </c:ser>
        <c:ser>
          <c:idx val="6"/>
          <c:order val="3"/>
          <c:tx>
            <c:v>Matthews (1993)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('Additional data3'!$D$3:$D$4,'Additional data3'!$D$10:$D$12)</c:f>
              <c:numCache>
                <c:formatCode>0.0000</c:formatCode>
                <c:ptCount val="5"/>
                <c:pt idx="0">
                  <c:v>1.34</c:v>
                </c:pt>
                <c:pt idx="1">
                  <c:v>1.3533688056309767</c:v>
                </c:pt>
                <c:pt idx="2">
                  <c:v>1.54</c:v>
                </c:pt>
                <c:pt idx="3">
                  <c:v>1.54</c:v>
                </c:pt>
                <c:pt idx="4">
                  <c:v>1.5565043955107649</c:v>
                </c:pt>
              </c:numCache>
            </c:numRef>
          </c:xVal>
          <c:yVal>
            <c:numRef>
              <c:f>('Additional data3'!$E$3:$E$4,'Additional data3'!$E$10:$E$12)</c:f>
              <c:numCache>
                <c:formatCode>0.0000</c:formatCode>
                <c:ptCount val="5"/>
                <c:pt idx="0">
                  <c:v>1.8520000000000001</c:v>
                </c:pt>
                <c:pt idx="1">
                  <c:v>3.0939167957834517</c:v>
                </c:pt>
                <c:pt idx="2">
                  <c:v>8.8879999999999999</c:v>
                </c:pt>
                <c:pt idx="3">
                  <c:v>12.962999999999999</c:v>
                </c:pt>
                <c:pt idx="4">
                  <c:v>13.429645115265846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A9-4251-A554-DE5DB28E468B}"/>
            </c:ext>
          </c:extLst>
        </c:ser>
        <c:ser>
          <c:idx val="7"/>
          <c:order val="4"/>
          <c:tx>
            <c:v>This study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('Additional data3'!$D$9,'Additional data3'!$D$6,'Additional data3'!$D$8)</c:f>
              <c:numCache>
                <c:formatCode>0.0000</c:formatCode>
                <c:ptCount val="3"/>
                <c:pt idx="0">
                  <c:v>1.5311077827161057</c:v>
                </c:pt>
                <c:pt idx="1">
                  <c:v>1.4105628547814901</c:v>
                </c:pt>
                <c:pt idx="2">
                  <c:v>1.5006340184941713</c:v>
                </c:pt>
              </c:numCache>
            </c:numRef>
          </c:xVal>
          <c:yVal>
            <c:numRef>
              <c:f>('Additional data3'!$E$9,'Additional data3'!$E$6,'Additional data3'!$E$8)</c:f>
              <c:numCache>
                <c:formatCode>0.0000</c:formatCode>
                <c:ptCount val="3"/>
                <c:pt idx="0">
                  <c:v>4.9594548611110643</c:v>
                </c:pt>
                <c:pt idx="1">
                  <c:v>1.5891454475267752</c:v>
                </c:pt>
                <c:pt idx="2">
                  <c:v>5.7324745394415171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A9-4251-A554-DE5DB28E468B}"/>
            </c:ext>
          </c:extLst>
        </c:ser>
        <c:ser>
          <c:idx val="8"/>
          <c:order val="5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1.55</c:v>
              </c:pt>
              <c:pt idx="1">
                <c:v>1.55</c:v>
              </c:pt>
            </c:numLit>
          </c:xVal>
          <c:yVal>
            <c:numLit>
              <c:formatCode>General</c:formatCode>
              <c:ptCount val="2"/>
              <c:pt idx="0">
                <c:v>0.01</c:v>
              </c:pt>
              <c:pt idx="1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DA9-4251-A554-DE5DB28E4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281904"/>
        <c:axId val="400281512"/>
      </c:scatterChart>
      <c:valAx>
        <c:axId val="400281904"/>
        <c:scaling>
          <c:orientation val="minMax"/>
          <c:min val="1.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IDD (Mg/m</a:t>
                </a:r>
                <a:r>
                  <a:rPr lang="en-GB" baseline="30000"/>
                  <a:t>3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81512"/>
        <c:crossesAt val="1.0000000000000002E-2"/>
        <c:crossBetween val="midCat"/>
        <c:majorUnit val="0.1"/>
      </c:valAx>
      <c:valAx>
        <c:axId val="400281512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σ</a:t>
                </a:r>
                <a:r>
                  <a:rPr lang="en-GB"/>
                  <a:t>'</a:t>
                </a:r>
                <a:r>
                  <a:rPr lang="en-GB" baseline="-25000"/>
                  <a:t>y</a:t>
                </a:r>
                <a:r>
                  <a:rPr lang="en-GB"/>
                  <a:t> </a:t>
                </a:r>
                <a:r>
                  <a:rPr lang="en-GB" baseline="0"/>
                  <a:t>(MPa)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81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4436407867239445"/>
          <c:y val="0.17232693652114303"/>
          <c:w val="0.30583719365180184"/>
          <c:h val="0.210435542750947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3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'Additional data3'!$AA$15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('Additional data3'!$D$8:$D$12,'Additional data3'!$D$14,'Additional data3'!$D$16:$D$21,'Additional data3'!$D$23:$D$24)</c:f>
              <c:numCache>
                <c:formatCode>0.0000</c:formatCode>
                <c:ptCount val="14"/>
                <c:pt idx="0">
                  <c:v>1.5006340184941713</c:v>
                </c:pt>
                <c:pt idx="1">
                  <c:v>1.5311077827161057</c:v>
                </c:pt>
                <c:pt idx="2">
                  <c:v>1.54</c:v>
                </c:pt>
                <c:pt idx="3">
                  <c:v>1.54</c:v>
                </c:pt>
                <c:pt idx="4">
                  <c:v>1.5565043955107649</c:v>
                </c:pt>
                <c:pt idx="5">
                  <c:v>1.62</c:v>
                </c:pt>
                <c:pt idx="6">
                  <c:v>1.647</c:v>
                </c:pt>
                <c:pt idx="7">
                  <c:v>1.623</c:v>
                </c:pt>
                <c:pt idx="8">
                  <c:v>1.5880000000000001</c:v>
                </c:pt>
                <c:pt idx="9">
                  <c:v>1.617</c:v>
                </c:pt>
                <c:pt idx="10">
                  <c:v>1.609</c:v>
                </c:pt>
                <c:pt idx="11">
                  <c:v>1.585</c:v>
                </c:pt>
                <c:pt idx="12">
                  <c:v>1.62</c:v>
                </c:pt>
                <c:pt idx="13">
                  <c:v>1.6739999999999999</c:v>
                </c:pt>
              </c:numCache>
            </c:numRef>
          </c:xVal>
          <c:yVal>
            <c:numRef>
              <c:f>('Additional data3'!$J$8:$J$12,'Additional data3'!$J$14,'Additional data3'!$J$16:$J$21,'Additional data3'!$J$23:$J$24)</c:f>
              <c:numCache>
                <c:formatCode>0.000</c:formatCode>
                <c:ptCount val="14"/>
                <c:pt idx="0">
                  <c:v>144.76007911799493</c:v>
                </c:pt>
                <c:pt idx="1">
                  <c:v>33.354223161472014</c:v>
                </c:pt>
                <c:pt idx="2">
                  <c:v>43.247693768694866</c:v>
                </c:pt>
                <c:pt idx="3">
                  <c:v>63.076041215525599</c:v>
                </c:pt>
                <c:pt idx="4">
                  <c:v>37.891127653128379</c:v>
                </c:pt>
                <c:pt idx="5">
                  <c:v>14.622597413396804</c:v>
                </c:pt>
                <c:pt idx="6">
                  <c:v>5.0423827154891585</c:v>
                </c:pt>
                <c:pt idx="7">
                  <c:v>8.768889058056633</c:v>
                </c:pt>
                <c:pt idx="8">
                  <c:v>9.802916161861857</c:v>
                </c:pt>
                <c:pt idx="9">
                  <c:v>8.4774914216415489</c:v>
                </c:pt>
                <c:pt idx="10">
                  <c:v>8.1305725791942454</c:v>
                </c:pt>
                <c:pt idx="11">
                  <c:v>10.710496287905436</c:v>
                </c:pt>
                <c:pt idx="12">
                  <c:v>14.294561958115279</c:v>
                </c:pt>
                <c:pt idx="13">
                  <c:v>6.2697487616466443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0-47B4-88E5-E03189C781DF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1.55</c:v>
              </c:pt>
              <c:pt idx="1">
                <c:v>1.55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3B0-47B4-88E5-E03189C781D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'Additional data3'!$D$3:$D$7</c:f>
              <c:numCache>
                <c:formatCode>0.0000</c:formatCode>
                <c:ptCount val="5"/>
                <c:pt idx="0">
                  <c:v>1.34</c:v>
                </c:pt>
                <c:pt idx="1">
                  <c:v>1.3533688056309767</c:v>
                </c:pt>
                <c:pt idx="2">
                  <c:v>1.38</c:v>
                </c:pt>
                <c:pt idx="3">
                  <c:v>1.4105628547814901</c:v>
                </c:pt>
                <c:pt idx="4">
                  <c:v>1.3983840894965818</c:v>
                </c:pt>
              </c:numCache>
            </c:numRef>
          </c:xVal>
          <c:yVal>
            <c:numRef>
              <c:f>'Additional data3'!$J$3:$J$7</c:f>
              <c:numCache>
                <c:formatCode>0.000</c:formatCode>
                <c:ptCount val="5"/>
                <c:pt idx="0">
                  <c:v>231.5</c:v>
                </c:pt>
                <c:pt idx="1">
                  <c:v>386.73959947293145</c:v>
                </c:pt>
                <c:pt idx="2">
                  <c:v>212.5</c:v>
                </c:pt>
                <c:pt idx="3">
                  <c:v>198.64318094084689</c:v>
                </c:pt>
                <c:pt idx="4">
                  <c:v>994.52244789615668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E6-4CAE-BD8E-4124F1A2066A}"/>
            </c:ext>
          </c:extLst>
        </c:ser>
        <c:ser>
          <c:idx val="3"/>
          <c:order val="3"/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4.9683257761203803E-2"/>
                  <c:y val="-9.68254021061223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23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400" b="0" i="0" u="none" strike="noStrike" kern="1200" baseline="0">
                        <a:solidFill>
                          <a:sysClr val="windowText" lastClr="000000"/>
                        </a:solidFill>
                      </a:rPr>
                      <a:t>S</a:t>
                    </a:r>
                    <a:r>
                      <a:rPr lang="el-GR" sz="2400" b="0" i="0" u="none" strike="noStrike" kern="1200" baseline="-2500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σ</a:t>
                    </a:r>
                    <a:r>
                      <a:rPr lang="el-GR" sz="2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≈(1.24×10</a:t>
                    </a:r>
                    <a:r>
                      <a:rPr lang="el-GR" sz="2400" b="0" i="0" u="none" strike="noStrike" kern="1200" baseline="3000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7</a:t>
                    </a:r>
                    <a:r>
                      <a:rPr lang="el-GR" sz="2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)</a:t>
                    </a:r>
                    <a:r>
                      <a:rPr lang="en-US" sz="2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IDD</a:t>
                    </a:r>
                    <a:r>
                      <a:rPr lang="en-US" sz="2400" b="0" i="0" u="none" strike="noStrike" kern="1200" baseline="3000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-29</a:t>
                    </a:r>
                    <a:endParaRPr lang="en-US" sz="2400" b="0" i="0" u="none" strike="noStrike" kern="1200" baseline="3000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23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42383030629455"/>
                      <c:h val="7.3349712559550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F6-4155-A5ED-82FC30941B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58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'Additional data3'!$D$42:$D$76</c:f>
              <c:numCache>
                <c:formatCode>General</c:formatCode>
                <c:ptCount val="35"/>
                <c:pt idx="0">
                  <c:v>1.43</c:v>
                </c:pt>
                <c:pt idx="1">
                  <c:v>1.44</c:v>
                </c:pt>
                <c:pt idx="2">
                  <c:v>1.45</c:v>
                </c:pt>
                <c:pt idx="3">
                  <c:v>1.46</c:v>
                </c:pt>
                <c:pt idx="4">
                  <c:v>1.47</c:v>
                </c:pt>
                <c:pt idx="5">
                  <c:v>1.48</c:v>
                </c:pt>
                <c:pt idx="6">
                  <c:v>1.49</c:v>
                </c:pt>
                <c:pt idx="7">
                  <c:v>1.5</c:v>
                </c:pt>
                <c:pt idx="8">
                  <c:v>1.51</c:v>
                </c:pt>
                <c:pt idx="9">
                  <c:v>1.52</c:v>
                </c:pt>
                <c:pt idx="10">
                  <c:v>1.53</c:v>
                </c:pt>
                <c:pt idx="11">
                  <c:v>1.54</c:v>
                </c:pt>
                <c:pt idx="12">
                  <c:v>1.55</c:v>
                </c:pt>
                <c:pt idx="13">
                  <c:v>1.56</c:v>
                </c:pt>
                <c:pt idx="14">
                  <c:v>1.57</c:v>
                </c:pt>
                <c:pt idx="15">
                  <c:v>1.58</c:v>
                </c:pt>
                <c:pt idx="16">
                  <c:v>1.59</c:v>
                </c:pt>
                <c:pt idx="17">
                  <c:v>1.6</c:v>
                </c:pt>
                <c:pt idx="18">
                  <c:v>1.61</c:v>
                </c:pt>
                <c:pt idx="19">
                  <c:v>1.62</c:v>
                </c:pt>
                <c:pt idx="20">
                  <c:v>1.63</c:v>
                </c:pt>
                <c:pt idx="21">
                  <c:v>1.64</c:v>
                </c:pt>
                <c:pt idx="22">
                  <c:v>1.65</c:v>
                </c:pt>
                <c:pt idx="23">
                  <c:v>1.66</c:v>
                </c:pt>
                <c:pt idx="24">
                  <c:v>1.67</c:v>
                </c:pt>
                <c:pt idx="25">
                  <c:v>1.68</c:v>
                </c:pt>
                <c:pt idx="26">
                  <c:v>1.69</c:v>
                </c:pt>
                <c:pt idx="27">
                  <c:v>1.7</c:v>
                </c:pt>
                <c:pt idx="28">
                  <c:v>1.71</c:v>
                </c:pt>
                <c:pt idx="29">
                  <c:v>1.72</c:v>
                </c:pt>
                <c:pt idx="30">
                  <c:v>1.73</c:v>
                </c:pt>
                <c:pt idx="31">
                  <c:v>1.74</c:v>
                </c:pt>
                <c:pt idx="32">
                  <c:v>1.75</c:v>
                </c:pt>
                <c:pt idx="33">
                  <c:v>1.76</c:v>
                </c:pt>
                <c:pt idx="34">
                  <c:v>1.77</c:v>
                </c:pt>
              </c:numCache>
            </c:numRef>
          </c:xVal>
          <c:yVal>
            <c:numRef>
              <c:f>'Additional data3'!$E$42:$E$76</c:f>
              <c:numCache>
                <c:formatCode>0.00</c:formatCode>
                <c:ptCount val="35"/>
                <c:pt idx="0">
                  <c:v>370.4335072148524</c:v>
                </c:pt>
                <c:pt idx="1">
                  <c:v>302.37761701121991</c:v>
                </c:pt>
                <c:pt idx="2">
                  <c:v>247.17191920534489</c:v>
                </c:pt>
                <c:pt idx="3">
                  <c:v>202.32537119573527</c:v>
                </c:pt>
                <c:pt idx="4">
                  <c:v>165.84220890444945</c:v>
                </c:pt>
                <c:pt idx="5">
                  <c:v>136.12104214053423</c:v>
                </c:pt>
                <c:pt idx="6">
                  <c:v>111.87499682370517</c:v>
                </c:pt>
                <c:pt idx="7">
                  <c:v>92.068413285838702</c:v>
                </c:pt>
                <c:pt idx="8">
                  <c:v>75.866589312443594</c:v>
                </c:pt>
                <c:pt idx="9">
                  <c:v>62.595817836003945</c:v>
                </c:pt>
                <c:pt idx="10">
                  <c:v>51.711561863378115</c:v>
                </c:pt>
                <c:pt idx="11">
                  <c:v>42.773071417431616</c:v>
                </c:pt>
                <c:pt idx="12">
                  <c:v>35.423108318680889</c:v>
                </c:pt>
                <c:pt idx="13">
                  <c:v>29.371727124414246</c:v>
                </c:pt>
                <c:pt idx="14">
                  <c:v>24.383281928457464</c:v>
                </c:pt>
                <c:pt idx="15">
                  <c:v>20.266002498658356</c:v>
                </c:pt>
                <c:pt idx="16">
                  <c:v>16.863619845212064</c:v>
                </c:pt>
                <c:pt idx="17">
                  <c:v>14.048628883200626</c:v>
                </c:pt>
                <c:pt idx="18">
                  <c:v>11.7168606823162</c:v>
                </c:pt>
                <c:pt idx="19">
                  <c:v>9.7831037942687775</c:v>
                </c:pt>
                <c:pt idx="20">
                  <c:v>8.1775671413400399</c:v>
                </c:pt>
                <c:pt idx="21">
                  <c:v>6.8430189271176669</c:v>
                </c:pt>
                <c:pt idx="22">
                  <c:v>5.7324693307538883</c:v>
                </c:pt>
                <c:pt idx="23">
                  <c:v>4.8072912008094004</c:v>
                </c:pt>
                <c:pt idx="24">
                  <c:v>4.0356940109725503</c:v>
                </c:pt>
                <c:pt idx="25">
                  <c:v>3.3914831068918998</c:v>
                </c:pt>
                <c:pt idx="26">
                  <c:v>2.8530496496340976</c:v>
                </c:pt>
                <c:pt idx="27">
                  <c:v>2.4025473471547194</c:v>
                </c:pt>
                <c:pt idx="28">
                  <c:v>2.0252206133169128</c:v>
                </c:pt>
                <c:pt idx="29">
                  <c:v>1.7088556412027374</c:v>
                </c:pt>
                <c:pt idx="30">
                  <c:v>1.4433313694316929</c:v>
                </c:pt>
                <c:pt idx="31">
                  <c:v>1.2202517309141776</c:v>
                </c:pt>
                <c:pt idx="32">
                  <c:v>1.0326441203671417</c:v>
                </c:pt>
                <c:pt idx="33">
                  <c:v>0.87471187281205964</c:v>
                </c:pt>
                <c:pt idx="34">
                  <c:v>0.74163084767868015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F6-4155-A5ED-82FC3094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276808"/>
        <c:axId val="400283472"/>
        <c:extLst/>
      </c:scatterChart>
      <c:valAx>
        <c:axId val="400276808"/>
        <c:scaling>
          <c:orientation val="minMax"/>
          <c:max val="1.7000000000000002"/>
          <c:min val="1.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IDD (Mg/m</a:t>
                </a:r>
                <a:r>
                  <a:rPr lang="en-GB" baseline="30000"/>
                  <a:t>3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83472"/>
        <c:crossesAt val="1.0000000000000002E-3"/>
        <c:crossBetween val="midCat"/>
      </c:valAx>
      <c:valAx>
        <c:axId val="400283472"/>
        <c:scaling>
          <c:logBase val="10"/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</a:t>
                </a:r>
                <a:r>
                  <a:rPr lang="el-GR" baseline="-25000"/>
                  <a:t>σ</a:t>
                </a:r>
                <a:endParaRPr lang="en-GB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7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3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7"/>
  <sheetViews>
    <sheetView zoomScale="60" workbookViewId="0" zoomToFit="1"/>
  </sheetViews>
  <pageMargins left="0" right="0" top="0" bottom="0" header="0" footer="0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0"/>
  <sheetViews>
    <sheetView zoomScale="60" workbookViewId="0" zoomToFit="1"/>
  </sheetViews>
  <pageMargins left="0" right="0" top="0" bottom="0" header="0" footer="0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3"/>
  <sheetViews>
    <sheetView zoomScale="61" workbookViewId="0" zoomToFit="1"/>
  </sheetViews>
  <pageMargins left="0" right="0" top="0" bottom="0" header="0" footer="0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Chart14"/>
  <sheetViews>
    <sheetView tabSelected="1" zoomScale="6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566400" cy="7442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566400" cy="7442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0.29158</cdr:x>
      <cdr:y>0.17923</cdr:y>
    </cdr:from>
    <cdr:to>
      <cdr:x>0.50949</cdr:x>
      <cdr:y>0.29445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79751" y="1333500"/>
          <a:ext cx="2301568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400" i="1"/>
            <a:t>Structure</a:t>
          </a:r>
          <a:r>
            <a:rPr lang="en-GB" sz="2400" i="1" baseline="0"/>
            <a:t>-permitted space</a:t>
          </a:r>
          <a:endParaRPr lang="en-GB" sz="2400" i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352582" cy="72140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0.31419</cdr:x>
      <cdr:y>0.02623</cdr:y>
    </cdr:from>
    <cdr:to>
      <cdr:x>0.4663</cdr:x>
      <cdr:y>0.08286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6531" y="158671"/>
          <a:ext cx="1411991" cy="342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800"/>
            <a:t>Low density</a:t>
          </a:r>
        </a:p>
      </cdr:txBody>
    </cdr:sp>
  </cdr:relSizeAnchor>
  <cdr:relSizeAnchor xmlns:cdr="http://schemas.openxmlformats.org/drawingml/2006/chartDrawing">
    <cdr:from>
      <cdr:x>0.69854</cdr:x>
      <cdr:y>0.02772</cdr:y>
    </cdr:from>
    <cdr:to>
      <cdr:x>0.89199</cdr:x>
      <cdr:y>0.07054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93949" y="168307"/>
          <a:ext cx="1798364" cy="259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/>
            <a:t>Medium density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352582" cy="72140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0.3457</cdr:x>
      <cdr:y>0.02221</cdr:y>
    </cdr:from>
    <cdr:to>
      <cdr:x>0.49804</cdr:x>
      <cdr:y>0.07905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09049" y="134383"/>
          <a:ext cx="1414126" cy="343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/>
            <a:t>Low density</a:t>
          </a:r>
        </a:p>
      </cdr:txBody>
    </cdr:sp>
  </cdr:relSizeAnchor>
  <cdr:relSizeAnchor xmlns:cdr="http://schemas.openxmlformats.org/drawingml/2006/chartDrawing">
    <cdr:from>
      <cdr:x>0.74323</cdr:x>
      <cdr:y>0.02371</cdr:y>
    </cdr:from>
    <cdr:to>
      <cdr:x>0.93696</cdr:x>
      <cdr:y>0.06668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99211" y="143457"/>
          <a:ext cx="1798337" cy="259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/>
            <a:t>Medium density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opLeftCell="A19" workbookViewId="0">
      <selection activeCell="I13" sqref="I13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  <col min="9" max="9" width="12" bestFit="1" customWidth="1"/>
    <col min="11" max="11" width="12" bestFit="1" customWidth="1"/>
  </cols>
  <sheetData>
    <row r="1" spans="1:9" ht="18" x14ac:dyDescent="0.35">
      <c r="B1" t="s">
        <v>18</v>
      </c>
      <c r="C1" t="e">
        <f>#REF!</f>
        <v>#REF!</v>
      </c>
    </row>
    <row r="3" spans="1:9" x14ac:dyDescent="0.25">
      <c r="A3" t="s">
        <v>19</v>
      </c>
    </row>
    <row r="4" spans="1:9" ht="30" customHeight="1" x14ac:dyDescent="0.25">
      <c r="B4" s="16" t="s">
        <v>20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1</v>
      </c>
      <c r="D6" s="2" t="s">
        <v>2</v>
      </c>
    </row>
    <row r="7" spans="1:9" x14ac:dyDescent="0.25">
      <c r="B7">
        <v>0</v>
      </c>
      <c r="C7">
        <v>4.8844902202380709</v>
      </c>
      <c r="D7" s="9">
        <v>0.73636693110499252</v>
      </c>
    </row>
    <row r="8" spans="1:9" x14ac:dyDescent="0.25">
      <c r="B8">
        <v>1</v>
      </c>
      <c r="C8">
        <v>10.59449022023807</v>
      </c>
      <c r="D8" s="9">
        <v>0.73524851436842176</v>
      </c>
    </row>
    <row r="9" spans="1:9" x14ac:dyDescent="0.25">
      <c r="B9">
        <v>2</v>
      </c>
      <c r="C9">
        <v>20.33449022023807</v>
      </c>
      <c r="D9" s="9">
        <v>0.73514182991165777</v>
      </c>
    </row>
    <row r="10" spans="1:9" x14ac:dyDescent="0.25">
      <c r="B10">
        <v>3</v>
      </c>
      <c r="C10">
        <v>39.354490220238077</v>
      </c>
      <c r="D10" s="9">
        <v>0.72713358502266212</v>
      </c>
    </row>
    <row r="11" spans="1:9" x14ac:dyDescent="0.25">
      <c r="B11">
        <v>4</v>
      </c>
      <c r="C11">
        <v>78.79449022023806</v>
      </c>
      <c r="D11" s="9">
        <v>0.72171613239547161</v>
      </c>
    </row>
    <row r="12" spans="1:9" x14ac:dyDescent="0.25">
      <c r="B12">
        <v>5</v>
      </c>
      <c r="C12">
        <v>143.30449022023808</v>
      </c>
      <c r="D12" s="9">
        <v>0.71540440718448017</v>
      </c>
    </row>
    <row r="13" spans="1:9" x14ac:dyDescent="0.25">
      <c r="C13">
        <v>143.30449022023808</v>
      </c>
      <c r="D13" s="9">
        <v>0.71275710282237481</v>
      </c>
    </row>
    <row r="14" spans="1:9" x14ac:dyDescent="0.25">
      <c r="B14" t="s">
        <v>3</v>
      </c>
      <c r="C14">
        <v>39.354490220238077</v>
      </c>
      <c r="D14" s="9">
        <v>0.71250412383765704</v>
      </c>
    </row>
    <row r="15" spans="1:9" x14ac:dyDescent="0.25">
      <c r="B15" t="s">
        <v>4</v>
      </c>
      <c r="C15">
        <v>20.33449022023807</v>
      </c>
      <c r="D15" s="9">
        <v>0.71168989220478651</v>
      </c>
    </row>
    <row r="16" spans="1:9" x14ac:dyDescent="0.25">
      <c r="B16">
        <v>6</v>
      </c>
      <c r="C16">
        <v>39.354490220238077</v>
      </c>
      <c r="D16" s="9">
        <v>0.71221794290961338</v>
      </c>
    </row>
    <row r="17" spans="2:8" x14ac:dyDescent="0.25">
      <c r="B17">
        <v>7</v>
      </c>
      <c r="C17">
        <v>143.30449022023808</v>
      </c>
      <c r="D17" s="9">
        <v>0.71317445404545854</v>
      </c>
    </row>
    <row r="18" spans="2:8" x14ac:dyDescent="0.25">
      <c r="B18">
        <v>8</v>
      </c>
      <c r="C18">
        <v>294.73449022023806</v>
      </c>
      <c r="D18" s="9">
        <v>0.69934036001990962</v>
      </c>
    </row>
    <row r="19" spans="2:8" x14ac:dyDescent="0.25">
      <c r="B19">
        <v>9</v>
      </c>
      <c r="C19">
        <v>580.6844902202381</v>
      </c>
      <c r="D19" s="9">
        <v>0.68105845564866807</v>
      </c>
    </row>
    <row r="20" spans="2:8" x14ac:dyDescent="0.25">
      <c r="B20">
        <v>10</v>
      </c>
      <c r="C20">
        <v>1173.554490220238</v>
      </c>
      <c r="D20" s="9">
        <v>0.66638532969363995</v>
      </c>
    </row>
    <row r="21" spans="2:8" x14ac:dyDescent="0.25">
      <c r="B21">
        <v>11</v>
      </c>
      <c r="C21">
        <v>2351.6644902202379</v>
      </c>
      <c r="D21" s="9">
        <v>0.64239545520637464</v>
      </c>
    </row>
    <row r="22" spans="2:8" x14ac:dyDescent="0.25">
      <c r="C22">
        <v>2351.6644902202379</v>
      </c>
      <c r="D22" s="9">
        <v>0.63312988993900543</v>
      </c>
    </row>
    <row r="23" spans="2:8" x14ac:dyDescent="0.25">
      <c r="B23" t="s">
        <v>5</v>
      </c>
      <c r="C23">
        <v>1173.554490220238</v>
      </c>
      <c r="D23" s="9">
        <v>0.63432787851363326</v>
      </c>
    </row>
    <row r="24" spans="2:8" x14ac:dyDescent="0.25">
      <c r="B24" t="s">
        <v>6</v>
      </c>
      <c r="C24">
        <v>580.6844902202381</v>
      </c>
      <c r="D24" s="9">
        <v>0.63527058080130216</v>
      </c>
      <c r="F24">
        <f>D26-D22</f>
        <v>6.1667296766703128E-3</v>
      </c>
      <c r="G24">
        <f>LOG(C22-C26)</f>
        <v>3.3640479355519095</v>
      </c>
      <c r="H24">
        <f>F24/G24</f>
        <v>1.8331277659569354E-3</v>
      </c>
    </row>
    <row r="25" spans="2:8" x14ac:dyDescent="0.25">
      <c r="B25" t="s">
        <v>7</v>
      </c>
      <c r="C25">
        <v>143.30449022023808</v>
      </c>
      <c r="D25" s="9">
        <v>0.63649947407070862</v>
      </c>
    </row>
    <row r="26" spans="2:8" x14ac:dyDescent="0.25">
      <c r="B26" t="s">
        <v>8</v>
      </c>
      <c r="C26">
        <v>39.344490220238072</v>
      </c>
      <c r="D26" s="9">
        <v>0.63929661961567574</v>
      </c>
    </row>
    <row r="27" spans="2:8" x14ac:dyDescent="0.25">
      <c r="B27">
        <v>12</v>
      </c>
      <c r="C27">
        <v>143.30449022023808</v>
      </c>
      <c r="D27" s="9">
        <v>0.63963121290477121</v>
      </c>
    </row>
    <row r="28" spans="2:8" x14ac:dyDescent="0.25">
      <c r="B28">
        <v>13</v>
      </c>
      <c r="C28">
        <v>580.08449022023808</v>
      </c>
      <c r="D28" s="9">
        <v>0.63789551058343164</v>
      </c>
      <c r="F28">
        <f>D26-D30</f>
        <v>5.7152198819248046E-3</v>
      </c>
      <c r="G28">
        <f>LOG(C30-C26)</f>
        <v>3.3640479355519095</v>
      </c>
      <c r="H28">
        <f>F28/G28</f>
        <v>1.6989115468674673E-3</v>
      </c>
    </row>
    <row r="29" spans="2:8" x14ac:dyDescent="0.25">
      <c r="B29">
        <v>14</v>
      </c>
      <c r="C29">
        <v>1173.554490220238</v>
      </c>
      <c r="D29" s="9">
        <v>0.63776382774288587</v>
      </c>
    </row>
    <row r="30" spans="2:8" x14ac:dyDescent="0.25">
      <c r="B30">
        <v>15</v>
      </c>
      <c r="C30">
        <v>2351.6644902202379</v>
      </c>
      <c r="D30" s="9">
        <v>0.63358139973375094</v>
      </c>
    </row>
    <row r="31" spans="2:8" x14ac:dyDescent="0.25">
      <c r="B31">
        <v>16</v>
      </c>
      <c r="C31">
        <v>4736.0344902202378</v>
      </c>
      <c r="D31" s="9">
        <v>0.62567649017273907</v>
      </c>
    </row>
    <row r="32" spans="2:8" x14ac:dyDescent="0.25">
      <c r="B32">
        <v>17</v>
      </c>
      <c r="C32">
        <v>7063.1844902202383</v>
      </c>
      <c r="D32" s="9">
        <v>0.59739365287850776</v>
      </c>
    </row>
    <row r="33" spans="2:6" x14ac:dyDescent="0.25">
      <c r="B33">
        <v>18</v>
      </c>
      <c r="C33">
        <v>9390.5244902202394</v>
      </c>
      <c r="D33" s="9">
        <v>0.58818523306297354</v>
      </c>
    </row>
    <row r="34" spans="2:6" x14ac:dyDescent="0.25">
      <c r="B34">
        <v>19</v>
      </c>
      <c r="C34">
        <v>12242.484490220239</v>
      </c>
      <c r="D34" s="9">
        <v>0.57853366326565114</v>
      </c>
      <c r="E34" t="s">
        <v>9</v>
      </c>
      <c r="F34" t="s">
        <v>10</v>
      </c>
    </row>
    <row r="35" spans="2:6" x14ac:dyDescent="0.25">
      <c r="B35">
        <v>20</v>
      </c>
      <c r="C35">
        <v>14199.294490220238</v>
      </c>
      <c r="D35" s="9">
        <v>0.56577028035884158</v>
      </c>
      <c r="E35">
        <v>0.571091962328234</v>
      </c>
      <c r="F35">
        <v>0.56044859838944905</v>
      </c>
    </row>
    <row r="36" spans="2:6" x14ac:dyDescent="0.25">
      <c r="F36">
        <f>E35-F35</f>
        <v>1.0643363938784955E-2</v>
      </c>
    </row>
    <row r="40" spans="2:6" x14ac:dyDescent="0.25">
      <c r="C40" s="3"/>
      <c r="D40" s="4"/>
    </row>
    <row r="41" spans="2:6" x14ac:dyDescent="0.25">
      <c r="C41" s="3"/>
      <c r="D41" s="4"/>
    </row>
    <row r="42" spans="2:6" x14ac:dyDescent="0.25">
      <c r="C42" s="3"/>
      <c r="D42" s="3"/>
      <c r="E42" s="4"/>
    </row>
    <row r="43" spans="2:6" x14ac:dyDescent="0.25">
      <c r="C43" s="3"/>
      <c r="D43" s="3"/>
      <c r="E43" s="4"/>
    </row>
    <row r="44" spans="2:6" x14ac:dyDescent="0.25">
      <c r="C44" s="3"/>
      <c r="D44" s="3"/>
      <c r="E44" s="4"/>
    </row>
    <row r="45" spans="2:6" x14ac:dyDescent="0.25">
      <c r="C45" s="3"/>
      <c r="D45" s="3"/>
      <c r="E45" s="4"/>
    </row>
  </sheetData>
  <mergeCells count="1">
    <mergeCell ref="B4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3:E54"/>
  <sheetViews>
    <sheetView workbookViewId="0">
      <selection activeCell="D10" sqref="D10"/>
    </sheetView>
  </sheetViews>
  <sheetFormatPr baseColWidth="10" defaultColWidth="9.140625" defaultRowHeight="15" x14ac:dyDescent="0.25"/>
  <cols>
    <col min="3" max="3" width="11.5703125" bestFit="1" customWidth="1"/>
  </cols>
  <sheetData>
    <row r="3" spans="1:5" x14ac:dyDescent="0.25">
      <c r="A3" t="s">
        <v>60</v>
      </c>
    </row>
    <row r="4" spans="1:5" x14ac:dyDescent="0.25">
      <c r="B4" s="16" t="s">
        <v>61</v>
      </c>
      <c r="C4" s="16"/>
      <c r="D4" s="16"/>
      <c r="E4" s="16"/>
    </row>
    <row r="5" spans="1:5" x14ac:dyDescent="0.25">
      <c r="B5" s="16"/>
      <c r="C5" s="16"/>
      <c r="D5" s="16"/>
      <c r="E5" s="16"/>
    </row>
    <row r="6" spans="1:5" x14ac:dyDescent="0.25">
      <c r="B6" s="2" t="s">
        <v>0</v>
      </c>
      <c r="C6" s="2" t="s">
        <v>29</v>
      </c>
      <c r="D6" s="2" t="s">
        <v>2</v>
      </c>
    </row>
    <row r="7" spans="1:5" x14ac:dyDescent="0.25">
      <c r="C7" s="3"/>
      <c r="D7" s="9"/>
    </row>
    <row r="8" spans="1:5" x14ac:dyDescent="0.25">
      <c r="C8" s="3">
        <v>10.645447526775001</v>
      </c>
      <c r="D8">
        <v>0.91412951989172853</v>
      </c>
    </row>
    <row r="9" spans="1:5" x14ac:dyDescent="0.25">
      <c r="C9" s="3">
        <v>20.395447526775001</v>
      </c>
      <c r="D9">
        <v>0.91207131610689907</v>
      </c>
    </row>
    <row r="10" spans="1:5" x14ac:dyDescent="0.25">
      <c r="C10" s="3">
        <v>39.415447526775004</v>
      </c>
      <c r="D10">
        <v>0.91013418313294125</v>
      </c>
    </row>
    <row r="11" spans="1:5" x14ac:dyDescent="0.25">
      <c r="C11" s="3">
        <v>78.855447526774995</v>
      </c>
      <c r="D11">
        <v>0.91219238691777127</v>
      </c>
    </row>
    <row r="12" spans="1:5" x14ac:dyDescent="0.25">
      <c r="C12" s="3">
        <v>143.34544752677499</v>
      </c>
      <c r="D12">
        <v>0.91219238691777127</v>
      </c>
    </row>
    <row r="13" spans="1:5" x14ac:dyDescent="0.25">
      <c r="C13" s="3">
        <v>39.415447526775004</v>
      </c>
      <c r="D13">
        <v>0.91025525394381379</v>
      </c>
    </row>
    <row r="14" spans="1:5" x14ac:dyDescent="0.25">
      <c r="C14" s="3">
        <v>20.395447526775001</v>
      </c>
      <c r="D14">
        <v>0.91025525394381379</v>
      </c>
    </row>
    <row r="15" spans="1:5" x14ac:dyDescent="0.25">
      <c r="C15" s="3">
        <v>39.415447526775004</v>
      </c>
      <c r="D15">
        <v>0.91025525394381379</v>
      </c>
    </row>
    <row r="16" spans="1:5" x14ac:dyDescent="0.25">
      <c r="C16" s="3">
        <v>143.34544752677499</v>
      </c>
      <c r="D16">
        <v>0.91025525394381379</v>
      </c>
    </row>
    <row r="17" spans="3:4" x14ac:dyDescent="0.25">
      <c r="C17" s="3">
        <v>294.79544752677498</v>
      </c>
      <c r="D17">
        <v>0.91086060799817536</v>
      </c>
    </row>
    <row r="18" spans="3:4" x14ac:dyDescent="0.25">
      <c r="C18" s="3">
        <v>582.94544752677496</v>
      </c>
      <c r="D18">
        <v>0.91013418313294125</v>
      </c>
    </row>
    <row r="19" spans="3:4" x14ac:dyDescent="0.25">
      <c r="C19" s="3">
        <v>784.145447526775</v>
      </c>
      <c r="D19">
        <v>0.90722848367200504</v>
      </c>
    </row>
    <row r="20" spans="3:4" x14ac:dyDescent="0.25">
      <c r="C20" s="3">
        <v>1186.3854475267751</v>
      </c>
      <c r="D20">
        <v>0.89173141988034521</v>
      </c>
    </row>
    <row r="21" spans="3:4" x14ac:dyDescent="0.25">
      <c r="C21" s="3">
        <v>1387.4654475267751</v>
      </c>
      <c r="D21">
        <v>0.88528594405204863</v>
      </c>
    </row>
    <row r="22" spans="3:4" x14ac:dyDescent="0.25">
      <c r="C22" s="3">
        <v>1589.1454475267751</v>
      </c>
      <c r="D22">
        <v>0.87914005554962171</v>
      </c>
    </row>
    <row r="23" spans="3:4" x14ac:dyDescent="0.25">
      <c r="C23" s="3">
        <v>1991.755447526775</v>
      </c>
      <c r="D23">
        <v>0.84221345823355742</v>
      </c>
    </row>
    <row r="24" spans="3:4" x14ac:dyDescent="0.25">
      <c r="C24" s="3">
        <v>2394.4454475267753</v>
      </c>
      <c r="D24">
        <v>0.82078392470915285</v>
      </c>
    </row>
    <row r="25" spans="3:4" x14ac:dyDescent="0.25">
      <c r="C25" s="3">
        <v>2998.1454475267751</v>
      </c>
      <c r="D25">
        <v>0.80129152415870575</v>
      </c>
    </row>
    <row r="26" spans="3:4" x14ac:dyDescent="0.25">
      <c r="C26" s="3">
        <v>3801.1454475267751</v>
      </c>
      <c r="D26">
        <v>0.77598772468638644</v>
      </c>
    </row>
    <row r="27" spans="3:4" x14ac:dyDescent="0.25">
      <c r="C27" s="3">
        <v>4608.1454475267747</v>
      </c>
      <c r="D27">
        <v>0.76424385603176925</v>
      </c>
    </row>
    <row r="28" spans="3:4" x14ac:dyDescent="0.25">
      <c r="C28" s="3">
        <v>5558.8454475267745</v>
      </c>
      <c r="D28">
        <v>0.72731725871570485</v>
      </c>
    </row>
    <row r="29" spans="3:4" x14ac:dyDescent="0.25">
      <c r="C29" s="3">
        <v>5558.8454475267745</v>
      </c>
      <c r="D29">
        <v>0.71557339006108767</v>
      </c>
    </row>
    <row r="30" spans="3:4" x14ac:dyDescent="0.25">
      <c r="C30" s="3">
        <v>3801.1454475267751</v>
      </c>
      <c r="D30">
        <v>0.71557339006108767</v>
      </c>
    </row>
    <row r="31" spans="3:4" x14ac:dyDescent="0.25">
      <c r="C31" s="3">
        <v>2394.1454475267751</v>
      </c>
      <c r="D31">
        <v>0.71763159384591735</v>
      </c>
    </row>
    <row r="32" spans="3:4" x14ac:dyDescent="0.25">
      <c r="C32" s="3">
        <v>1589.1454475267751</v>
      </c>
      <c r="D32">
        <v>0.71956872681987494</v>
      </c>
    </row>
    <row r="33" spans="3:4" x14ac:dyDescent="0.25">
      <c r="C33" s="3">
        <v>784.145447526775</v>
      </c>
      <c r="D33">
        <v>0.7215058597938323</v>
      </c>
    </row>
    <row r="34" spans="3:4" x14ac:dyDescent="0.25">
      <c r="C34" s="3">
        <v>295.145447526775</v>
      </c>
      <c r="D34">
        <v>0.72477477168738558</v>
      </c>
    </row>
    <row r="35" spans="3:4" x14ac:dyDescent="0.25">
      <c r="C35" s="3">
        <v>784.145447526775</v>
      </c>
      <c r="D35">
        <v>0.72538012574174715</v>
      </c>
    </row>
    <row r="36" spans="3:4" x14ac:dyDescent="0.25">
      <c r="C36" s="3">
        <v>1589.1454475267751</v>
      </c>
      <c r="D36">
        <v>0.7215058597938323</v>
      </c>
    </row>
    <row r="37" spans="3:4" x14ac:dyDescent="0.25">
      <c r="C37" s="3">
        <v>2394.1454475267751</v>
      </c>
      <c r="D37">
        <v>0.71920551438725799</v>
      </c>
    </row>
    <row r="38" spans="3:4" x14ac:dyDescent="0.25">
      <c r="C38" s="3">
        <v>3801.1454475267751</v>
      </c>
      <c r="D38">
        <v>0.71557339006108767</v>
      </c>
    </row>
    <row r="39" spans="3:4" x14ac:dyDescent="0.25">
      <c r="C39" s="3">
        <v>5558.8454475267745</v>
      </c>
      <c r="D39">
        <v>0.7116991241131726</v>
      </c>
    </row>
    <row r="40" spans="3:4" x14ac:dyDescent="0.25">
      <c r="C40" s="3">
        <v>6510.0454475267743</v>
      </c>
      <c r="D40">
        <v>0.70528237113693859</v>
      </c>
    </row>
    <row r="41" spans="3:4" x14ac:dyDescent="0.25">
      <c r="C41" s="3">
        <v>7461.3454475267745</v>
      </c>
      <c r="D41">
        <v>0.67029290679483178</v>
      </c>
    </row>
    <row r="42" spans="3:4" x14ac:dyDescent="0.25">
      <c r="C42" s="3">
        <v>8412.9454475267739</v>
      </c>
      <c r="D42">
        <v>0.65491691381404427</v>
      </c>
    </row>
    <row r="43" spans="3:4" x14ac:dyDescent="0.25">
      <c r="C43" s="3">
        <v>9365.6454475267747</v>
      </c>
      <c r="D43">
        <v>0.63978306245500138</v>
      </c>
    </row>
    <row r="44" spans="3:4" x14ac:dyDescent="0.25">
      <c r="C44" s="3">
        <v>10318.145447526775</v>
      </c>
      <c r="D44">
        <v>0.62816026461125651</v>
      </c>
    </row>
    <row r="45" spans="3:4" x14ac:dyDescent="0.25">
      <c r="C45" s="3">
        <v>12222.095447526775</v>
      </c>
      <c r="D45">
        <v>0.61774817487623523</v>
      </c>
    </row>
    <row r="46" spans="3:4" x14ac:dyDescent="0.25">
      <c r="C46" s="3">
        <v>14551.145447526775</v>
      </c>
      <c r="D46">
        <v>0.60079826135410741</v>
      </c>
    </row>
    <row r="47" spans="3:4" x14ac:dyDescent="0.25">
      <c r="C47" s="3"/>
      <c r="D47" s="9"/>
    </row>
    <row r="48" spans="3:4" x14ac:dyDescent="0.25">
      <c r="C48" s="3"/>
      <c r="D48" s="9"/>
    </row>
    <row r="49" spans="3:4" x14ac:dyDescent="0.25">
      <c r="C49" s="3"/>
      <c r="D49" s="9"/>
    </row>
    <row r="50" spans="3:4" x14ac:dyDescent="0.25">
      <c r="C50" s="3"/>
      <c r="D50" s="9"/>
    </row>
    <row r="51" spans="3:4" x14ac:dyDescent="0.25">
      <c r="C51" s="3"/>
      <c r="D51" s="9"/>
    </row>
    <row r="52" spans="3:4" x14ac:dyDescent="0.25">
      <c r="C52" s="3"/>
      <c r="D52" s="9"/>
    </row>
    <row r="53" spans="3:4" x14ac:dyDescent="0.25">
      <c r="C53" s="3"/>
      <c r="D53" s="9"/>
    </row>
    <row r="54" spans="3:4" x14ac:dyDescent="0.25">
      <c r="C54" s="3"/>
      <c r="D54" s="9"/>
    </row>
  </sheetData>
  <mergeCells count="1">
    <mergeCell ref="B4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J38"/>
  <sheetViews>
    <sheetView zoomScale="85" zoomScaleNormal="85" workbookViewId="0">
      <selection activeCell="H9" sqref="H9"/>
    </sheetView>
  </sheetViews>
  <sheetFormatPr baseColWidth="10" defaultColWidth="9.140625" defaultRowHeight="15" x14ac:dyDescent="0.25"/>
  <cols>
    <col min="3" max="3" width="15" bestFit="1" customWidth="1"/>
    <col min="5" max="5" width="12.28515625" customWidth="1"/>
    <col min="19" max="19" width="14.5703125" customWidth="1"/>
    <col min="21" max="21" width="14.140625" customWidth="1"/>
    <col min="22" max="22" width="15.5703125" bestFit="1" customWidth="1"/>
    <col min="26" max="26" width="12.7109375" bestFit="1" customWidth="1"/>
    <col min="29" max="29" width="14.140625" bestFit="1" customWidth="1"/>
    <col min="30" max="30" width="11.28515625" customWidth="1"/>
  </cols>
  <sheetData>
    <row r="1" spans="1:15" x14ac:dyDescent="0.25">
      <c r="D1" s="5"/>
      <c r="H1" t="s">
        <v>22</v>
      </c>
      <c r="K1" t="s">
        <v>23</v>
      </c>
    </row>
    <row r="2" spans="1:15" x14ac:dyDescent="0.25">
      <c r="A2" t="s">
        <v>89</v>
      </c>
      <c r="H2">
        <v>1</v>
      </c>
      <c r="I2">
        <v>0.81</v>
      </c>
      <c r="K2">
        <v>1</v>
      </c>
      <c r="L2">
        <v>0.59399999999999997</v>
      </c>
    </row>
    <row r="4" spans="1:15" x14ac:dyDescent="0.25">
      <c r="A4" t="s">
        <v>82</v>
      </c>
      <c r="B4" s="4">
        <v>0.92789999999999995</v>
      </c>
      <c r="C4">
        <v>10</v>
      </c>
      <c r="F4">
        <f>$B$4-$B$6*(C4^$B$5)</f>
        <v>0.82824172706273047</v>
      </c>
    </row>
    <row r="5" spans="1:15" x14ac:dyDescent="0.25">
      <c r="A5" s="6" t="s">
        <v>83</v>
      </c>
      <c r="B5" s="4">
        <v>0.18559999999999999</v>
      </c>
      <c r="C5">
        <v>20</v>
      </c>
      <c r="F5">
        <f>$B$4-$B$6*(C5^$B$5)</f>
        <v>0.8145596566783635</v>
      </c>
    </row>
    <row r="6" spans="1:15" x14ac:dyDescent="0.25">
      <c r="A6" s="6" t="s">
        <v>84</v>
      </c>
      <c r="B6" s="15">
        <v>6.5000000000000002E-2</v>
      </c>
      <c r="C6">
        <v>50</v>
      </c>
      <c r="F6">
        <f>$B$4-$B$6*(C6^$B$5)</f>
        <v>0.7935486021291287</v>
      </c>
    </row>
    <row r="7" spans="1:15" x14ac:dyDescent="0.25">
      <c r="C7">
        <v>80</v>
      </c>
      <c r="F7">
        <f>$B$4-$B$6*(C7^$B$5)</f>
        <v>0.78130240072560997</v>
      </c>
      <c r="I7" t="s">
        <v>85</v>
      </c>
      <c r="M7" t="s">
        <v>86</v>
      </c>
    </row>
    <row r="8" spans="1:15" ht="18" x14ac:dyDescent="0.35">
      <c r="C8">
        <v>120</v>
      </c>
      <c r="F8">
        <f>$B$4-$B$6*(C8^$B$5)</f>
        <v>0.76984457899839054</v>
      </c>
      <c r="I8" s="5" t="s">
        <v>21</v>
      </c>
      <c r="J8" t="s">
        <v>25</v>
      </c>
      <c r="K8" t="s">
        <v>26</v>
      </c>
      <c r="M8" s="5" t="s">
        <v>21</v>
      </c>
      <c r="N8" t="s">
        <v>25</v>
      </c>
      <c r="O8" t="s">
        <v>26</v>
      </c>
    </row>
    <row r="9" spans="1:15" x14ac:dyDescent="0.25">
      <c r="C9">
        <v>300</v>
      </c>
      <c r="F9">
        <f>$B$4-$B$6*(C9^$B$5)</f>
        <v>0.74054423478606513</v>
      </c>
      <c r="I9" s="7">
        <f>'CSNW05-B-MB (1)'!C35</f>
        <v>14199.294490220238</v>
      </c>
      <c r="J9" s="4">
        <f>'CSNW05-B-MB (1)'!E35</f>
        <v>0.571091962328234</v>
      </c>
      <c r="K9" s="4">
        <f>'CSNW05-B-MB (1)'!F35</f>
        <v>0.56044859838944905</v>
      </c>
      <c r="M9">
        <f>'CSOM05-MB (7)'!C19</f>
        <v>52526.215265827588</v>
      </c>
      <c r="N9">
        <f>'CSOM05-MB (7)'!E19</f>
        <v>0.45241077423796355</v>
      </c>
      <c r="O9">
        <f>'CSOM05-MB (7)'!F19</f>
        <v>0.40016777254399732</v>
      </c>
    </row>
    <row r="10" spans="1:15" x14ac:dyDescent="0.25">
      <c r="C10">
        <v>800</v>
      </c>
      <c r="F10">
        <f>$B$4-$B$6*(C10^$B$5)</f>
        <v>0.70313594522406742</v>
      </c>
      <c r="I10" s="7">
        <f>I9</f>
        <v>14199.294490220238</v>
      </c>
      <c r="J10" s="4">
        <f>'CSNW07-B-MA (2)'!E21</f>
        <v>0.57215031004032091</v>
      </c>
      <c r="K10" s="4">
        <f>'CSNW07-B-MA (2)'!F21</f>
        <v>0.55650340856828895</v>
      </c>
    </row>
    <row r="11" spans="1:15" x14ac:dyDescent="0.25">
      <c r="C11">
        <v>1000</v>
      </c>
      <c r="F11">
        <f>$B$4-$B$6*(C11^$B$5)</f>
        <v>0.69363179137805664</v>
      </c>
      <c r="I11" s="7">
        <f>I10</f>
        <v>14199.294490220238</v>
      </c>
      <c r="J11" s="4">
        <f>'CSOM01-MB (4)'!E47</f>
        <v>0.56434298834008834</v>
      </c>
      <c r="K11" s="4">
        <f>'CSOM01-MB (4)'!F47</f>
        <v>0.53528773822308173</v>
      </c>
    </row>
    <row r="12" spans="1:15" x14ac:dyDescent="0.25">
      <c r="C12">
        <v>5000</v>
      </c>
      <c r="F12">
        <f>$B$4-$B$6*(C12^$B$5)</f>
        <v>0.61207813817750312</v>
      </c>
      <c r="I12" s="7">
        <f>I11</f>
        <v>14199.294490220238</v>
      </c>
      <c r="J12" s="4">
        <f>'CSOM02-MA (5)'!E21</f>
        <v>0.57491674447749741</v>
      </c>
      <c r="K12" s="4">
        <f>'CSOM02-MA (5)'!F21</f>
        <v>0.54888447770284754</v>
      </c>
    </row>
    <row r="13" spans="1:15" x14ac:dyDescent="0.25">
      <c r="C13">
        <v>10000</v>
      </c>
      <c r="F13">
        <f>$B$4-$B$6*(C13^$B$5)</f>
        <v>0.56871899884044907</v>
      </c>
      <c r="I13" s="7">
        <f>I12</f>
        <v>14199.294490220238</v>
      </c>
      <c r="J13">
        <f>'CSOM04-MB (6)'!E19</f>
        <v>0.57491674447749741</v>
      </c>
      <c r="K13">
        <f>'CSOM04-MB (6)'!F19</f>
        <v>0.54888447770284754</v>
      </c>
    </row>
    <row r="14" spans="1:15" x14ac:dyDescent="0.25">
      <c r="C14">
        <v>20000</v>
      </c>
      <c r="F14">
        <f>$B$4-$B$6*(C14^$B$5)</f>
        <v>0.51940708931452617</v>
      </c>
      <c r="I14" s="7">
        <f>I13</f>
        <v>14199.294490220238</v>
      </c>
      <c r="J14">
        <f>'CSNW10-E-MB (3)'!E18</f>
        <v>0.57922960672022183</v>
      </c>
      <c r="K14">
        <f>'CSNW10-E-MB (3)'!F18</f>
        <v>0.56660175010325042</v>
      </c>
    </row>
    <row r="15" spans="1:15" x14ac:dyDescent="0.25">
      <c r="C15">
        <v>30000</v>
      </c>
      <c r="F15">
        <f>$B$4-$B$6*(C15^$B$5)</f>
        <v>0.48747997065341753</v>
      </c>
    </row>
    <row r="16" spans="1:15" x14ac:dyDescent="0.25">
      <c r="C16">
        <v>50000</v>
      </c>
      <c r="F16">
        <f>$B$4-$B$6*(C16^$B$5)</f>
        <v>0.44368059530672355</v>
      </c>
      <c r="I16" s="7">
        <f>I12</f>
        <v>14199.294490220238</v>
      </c>
      <c r="J16" s="4">
        <f>MAX(J9:J14)</f>
        <v>0.57922960672022183</v>
      </c>
      <c r="K16" s="4">
        <f>MIN(K9:K14)</f>
        <v>0.53528773822308173</v>
      </c>
    </row>
    <row r="17" spans="3:36" x14ac:dyDescent="0.25">
      <c r="C17">
        <v>70000</v>
      </c>
      <c r="F17">
        <f>$B$4-$B$6*(C17^$B$5)</f>
        <v>0.41247728665605998</v>
      </c>
    </row>
    <row r="18" spans="3:36" x14ac:dyDescent="0.25">
      <c r="C18">
        <v>90000</v>
      </c>
      <c r="F18">
        <f>$B$4-$B$6*(C18^$B$5)</f>
        <v>0.38786641909386033</v>
      </c>
    </row>
    <row r="19" spans="3:36" x14ac:dyDescent="0.25">
      <c r="C19">
        <v>100000</v>
      </c>
      <c r="F19">
        <f>$B$4-$B$6*(C19^$B$5)</f>
        <v>0.37720218080861234</v>
      </c>
      <c r="H19" s="8"/>
    </row>
    <row r="20" spans="3:36" x14ac:dyDescent="0.25">
      <c r="C20" s="8"/>
      <c r="H20" s="8"/>
    </row>
    <row r="21" spans="3:36" x14ac:dyDescent="0.25">
      <c r="C21" s="15"/>
      <c r="H21" s="8"/>
      <c r="L21" s="5"/>
      <c r="Q21" s="5"/>
    </row>
    <row r="22" spans="3:36" x14ac:dyDescent="0.25">
      <c r="H22" s="8"/>
      <c r="K22" s="6"/>
      <c r="P22" s="6"/>
      <c r="V22" s="4"/>
      <c r="W22" s="8"/>
    </row>
    <row r="23" spans="3:36" x14ac:dyDescent="0.25">
      <c r="H23" s="8"/>
      <c r="V23" s="4"/>
    </row>
    <row r="24" spans="3:36" x14ac:dyDescent="0.25">
      <c r="H24" s="8"/>
      <c r="K24" s="6"/>
      <c r="P24" s="6"/>
    </row>
    <row r="25" spans="3:36" x14ac:dyDescent="0.25">
      <c r="H25" s="8"/>
    </row>
    <row r="26" spans="3:36" x14ac:dyDescent="0.25">
      <c r="H26" s="8"/>
      <c r="L26" s="5"/>
      <c r="Q26" s="5"/>
    </row>
    <row r="27" spans="3:36" x14ac:dyDescent="0.25">
      <c r="M27" s="4"/>
      <c r="R27" s="4"/>
    </row>
    <row r="28" spans="3:36" x14ac:dyDescent="0.25">
      <c r="M28" s="4"/>
      <c r="R28" s="4"/>
    </row>
    <row r="29" spans="3:36" x14ac:dyDescent="0.25">
      <c r="M29" s="4"/>
      <c r="R29" s="4"/>
    </row>
    <row r="30" spans="3:36" x14ac:dyDescent="0.25">
      <c r="M30" s="4"/>
      <c r="R30" s="4"/>
      <c r="AG30" s="9"/>
      <c r="AH30" s="9"/>
      <c r="AJ30" s="10"/>
    </row>
    <row r="31" spans="3:36" x14ac:dyDescent="0.25">
      <c r="M31" s="4"/>
      <c r="R31" s="4"/>
      <c r="AG31" s="9"/>
      <c r="AH31" s="9"/>
      <c r="AJ31" s="10"/>
    </row>
    <row r="32" spans="3:36" x14ac:dyDescent="0.25">
      <c r="M32" s="4"/>
      <c r="R32" s="4"/>
      <c r="AG32" s="9"/>
      <c r="AH32" s="9"/>
      <c r="AJ32" s="10"/>
    </row>
    <row r="33" spans="13:36" x14ac:dyDescent="0.25">
      <c r="M33" s="4"/>
      <c r="R33" s="4"/>
      <c r="V33" s="9"/>
      <c r="AA33" s="9"/>
      <c r="AG33" s="9"/>
      <c r="AH33" s="9"/>
      <c r="AJ33" s="10"/>
    </row>
    <row r="34" spans="13:36" x14ac:dyDescent="0.25">
      <c r="M34" s="4"/>
      <c r="R34" s="4"/>
      <c r="V34" s="9"/>
      <c r="AA34" s="9"/>
      <c r="AG34" s="9"/>
      <c r="AH34" s="9"/>
      <c r="AJ34" s="10"/>
    </row>
    <row r="35" spans="13:36" x14ac:dyDescent="0.25">
      <c r="M35" s="4"/>
      <c r="R35" s="4"/>
      <c r="V35" s="9"/>
      <c r="AA35" s="9"/>
      <c r="AG35" s="9"/>
      <c r="AH35" s="9"/>
      <c r="AJ35" s="10"/>
    </row>
    <row r="36" spans="13:36" x14ac:dyDescent="0.25">
      <c r="AA36" s="9"/>
      <c r="AG36" s="9"/>
      <c r="AH36" s="9"/>
      <c r="AJ36" s="10"/>
    </row>
    <row r="37" spans="13:36" x14ac:dyDescent="0.25">
      <c r="AA37" s="9"/>
      <c r="AG37" s="9"/>
      <c r="AH37" s="9"/>
      <c r="AJ37" s="10"/>
    </row>
    <row r="38" spans="13:36" x14ac:dyDescent="0.25">
      <c r="AA38" s="9"/>
      <c r="AG38" s="9"/>
      <c r="AH38" s="9"/>
      <c r="AJ38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AE51"/>
  <sheetViews>
    <sheetView topLeftCell="C1" workbookViewId="0">
      <selection activeCell="X9" sqref="X9"/>
    </sheetView>
  </sheetViews>
  <sheetFormatPr baseColWidth="10" defaultColWidth="9.140625" defaultRowHeight="15" x14ac:dyDescent="0.25"/>
  <sheetData>
    <row r="1" spans="1:31" x14ac:dyDescent="0.25">
      <c r="B1" t="s">
        <v>50</v>
      </c>
      <c r="F1" t="s">
        <v>44</v>
      </c>
      <c r="N1" t="s">
        <v>45</v>
      </c>
      <c r="V1" t="s">
        <v>58</v>
      </c>
    </row>
    <row r="2" spans="1:31" x14ac:dyDescent="0.25">
      <c r="B2" t="s">
        <v>42</v>
      </c>
      <c r="C2" s="8">
        <f>2.7/(1+B4)</f>
        <v>1.6808518108750365</v>
      </c>
      <c r="D2" s="12">
        <v>0.48</v>
      </c>
      <c r="F2" t="s">
        <v>42</v>
      </c>
      <c r="G2" s="8">
        <f>2.7/(1+F4)</f>
        <v>1.3983840894965818</v>
      </c>
      <c r="H2" s="12">
        <v>0.48</v>
      </c>
      <c r="J2" t="s">
        <v>42</v>
      </c>
      <c r="K2" s="8">
        <f>2.7/(1+J4)</f>
        <v>1.6720336883824622</v>
      </c>
      <c r="L2" s="12">
        <v>0.38</v>
      </c>
      <c r="N2" t="s">
        <v>42</v>
      </c>
      <c r="O2" s="8">
        <f>2.7/(1+N4)</f>
        <v>1.3533688056309767</v>
      </c>
      <c r="R2" t="s">
        <v>42</v>
      </c>
      <c r="S2" s="8">
        <f>2.7/(1+R4)</f>
        <v>1.5565043955107649</v>
      </c>
      <c r="W2" s="8">
        <f>2.7/(1+V4)</f>
        <v>1.5311077827161057</v>
      </c>
      <c r="AA2" s="8">
        <f>2.7/(1+Z4)</f>
        <v>1.5006340184941713</v>
      </c>
      <c r="AE2" s="8">
        <f>2.7/(1+AD4)</f>
        <v>1.4105628547814901</v>
      </c>
    </row>
    <row r="3" spans="1:31" x14ac:dyDescent="0.25">
      <c r="B3" t="s">
        <v>38</v>
      </c>
      <c r="C3" t="s">
        <v>62</v>
      </c>
      <c r="F3" t="s">
        <v>38</v>
      </c>
      <c r="G3" t="s">
        <v>39</v>
      </c>
      <c r="J3" t="s">
        <v>38</v>
      </c>
      <c r="K3" t="s">
        <v>40</v>
      </c>
      <c r="N3" s="2" t="s">
        <v>38</v>
      </c>
      <c r="O3" s="2" t="s">
        <v>43</v>
      </c>
      <c r="R3" s="2" t="s">
        <v>38</v>
      </c>
      <c r="S3" s="2" t="s">
        <v>46</v>
      </c>
      <c r="V3" t="s">
        <v>2</v>
      </c>
      <c r="W3" t="s">
        <v>57</v>
      </c>
      <c r="Z3" t="s">
        <v>2</v>
      </c>
      <c r="AA3" t="s">
        <v>57</v>
      </c>
      <c r="AD3" t="s">
        <v>2</v>
      </c>
      <c r="AE3" t="s">
        <v>57</v>
      </c>
    </row>
    <row r="4" spans="1:31" x14ac:dyDescent="0.25">
      <c r="B4">
        <v>0.60632839999999999</v>
      </c>
      <c r="C4">
        <v>4144.820006958299</v>
      </c>
      <c r="F4">
        <v>0.93079999999999996</v>
      </c>
      <c r="G4">
        <v>622.95370608949588</v>
      </c>
      <c r="J4">
        <v>0.61480000000000001</v>
      </c>
      <c r="K4">
        <v>1752.0606925346835</v>
      </c>
      <c r="N4">
        <v>0.99502159999999995</v>
      </c>
      <c r="O4">
        <v>1031.1545493135307</v>
      </c>
      <c r="R4">
        <v>0.73465619999999998</v>
      </c>
      <c r="S4" s="7">
        <v>1011.6634106368718</v>
      </c>
      <c r="V4">
        <v>0.76342908740907856</v>
      </c>
      <c r="W4">
        <v>580.71486111106367</v>
      </c>
      <c r="Z4">
        <v>0.79923949925468607</v>
      </c>
      <c r="AA4">
        <v>34.359124464038274</v>
      </c>
      <c r="AD4">
        <v>0.91412951989172875</v>
      </c>
      <c r="AE4">
        <v>4.9554475267750018</v>
      </c>
    </row>
    <row r="5" spans="1:31" x14ac:dyDescent="0.25">
      <c r="B5">
        <v>0.60461600000000004</v>
      </c>
      <c r="C5">
        <v>5272.1012375264345</v>
      </c>
      <c r="F5">
        <v>0.92700000000000005</v>
      </c>
      <c r="G5">
        <v>2027.9594495279025</v>
      </c>
      <c r="J5">
        <v>0.60709999999999997</v>
      </c>
      <c r="K5">
        <v>2140.3883827052723</v>
      </c>
      <c r="N5">
        <v>0.98058310000000004</v>
      </c>
      <c r="O5">
        <v>2079.2739638685493</v>
      </c>
      <c r="R5">
        <v>0.73142450000000003</v>
      </c>
      <c r="S5" s="7">
        <v>2043.6735520523489</v>
      </c>
      <c r="V5">
        <v>0.76377225854028519</v>
      </c>
      <c r="W5">
        <v>771.23486111106365</v>
      </c>
      <c r="Z5">
        <v>0.80214227876410482</v>
      </c>
      <c r="AA5">
        <v>69.556360131638044</v>
      </c>
      <c r="AD5">
        <v>0.91412951989172853</v>
      </c>
      <c r="AE5">
        <v>10.645447526775001</v>
      </c>
    </row>
    <row r="6" spans="1:31" x14ac:dyDescent="0.25">
      <c r="B6">
        <v>0.60169720000000004</v>
      </c>
      <c r="C6">
        <v>6691.4217546246</v>
      </c>
      <c r="F6">
        <v>0.92269999999999996</v>
      </c>
      <c r="G6">
        <v>3189.097631445029</v>
      </c>
      <c r="J6">
        <v>0.60189999999999999</v>
      </c>
      <c r="K6">
        <v>3977.3906321010895</v>
      </c>
      <c r="M6" t="s">
        <v>51</v>
      </c>
      <c r="N6">
        <v>0.95329839999999999</v>
      </c>
      <c r="O6">
        <v>3093.9167957834516</v>
      </c>
      <c r="R6">
        <v>0.72963089999999997</v>
      </c>
      <c r="S6" s="7">
        <v>3059.7650611996278</v>
      </c>
      <c r="V6">
        <v>0.76282835219750067</v>
      </c>
      <c r="W6">
        <v>1173.5848611110637</v>
      </c>
      <c r="Z6">
        <v>0.80214227876410482</v>
      </c>
      <c r="AA6">
        <v>139.42185964163889</v>
      </c>
      <c r="AD6">
        <v>0.91207131610689907</v>
      </c>
      <c r="AE6">
        <v>20.395447526775001</v>
      </c>
    </row>
    <row r="7" spans="1:31" x14ac:dyDescent="0.25">
      <c r="B7">
        <v>0.59848120000000005</v>
      </c>
      <c r="C7">
        <v>8306.408586391346</v>
      </c>
      <c r="F7">
        <v>0.91879999999999995</v>
      </c>
      <c r="G7">
        <v>5544.8184205353618</v>
      </c>
      <c r="J7">
        <v>0.60070000000000001</v>
      </c>
      <c r="K7">
        <v>7222.1528285172026</v>
      </c>
      <c r="N7">
        <v>0.85125459999999997</v>
      </c>
      <c r="O7">
        <v>4109.998030828533</v>
      </c>
      <c r="R7">
        <v>0.72566929999999996</v>
      </c>
      <c r="S7" s="7">
        <v>4090.2015552253647</v>
      </c>
      <c r="V7">
        <v>0.76187948761189384</v>
      </c>
      <c r="W7">
        <v>1575.8048611110637</v>
      </c>
      <c r="Z7">
        <v>0.80214227876410482</v>
      </c>
      <c r="AA7">
        <v>280.78099272101821</v>
      </c>
      <c r="AD7">
        <v>0.91013418313294125</v>
      </c>
      <c r="AE7">
        <v>39.415447526775004</v>
      </c>
    </row>
    <row r="8" spans="1:31" x14ac:dyDescent="0.25">
      <c r="B8">
        <v>0.59367579999999998</v>
      </c>
      <c r="C8">
        <v>10257.718801942778</v>
      </c>
      <c r="F8">
        <v>0.91500000000000004</v>
      </c>
      <c r="G8">
        <v>7062.9852165248421</v>
      </c>
      <c r="J8">
        <v>0.59840000000000004</v>
      </c>
      <c r="K8">
        <v>12974.033820665521</v>
      </c>
      <c r="N8">
        <v>0.80355799999999999</v>
      </c>
      <c r="O8">
        <v>5150.5693532786718</v>
      </c>
      <c r="R8">
        <v>0.72434869999999996</v>
      </c>
      <c r="S8" s="7">
        <v>5127.4594637414093</v>
      </c>
      <c r="V8">
        <v>0.75744090493612826</v>
      </c>
      <c r="W8">
        <v>2351.6948611110638</v>
      </c>
      <c r="Z8">
        <v>0.80214227876410482</v>
      </c>
      <c r="AA8">
        <v>513.8583444786691</v>
      </c>
      <c r="AD8">
        <v>0.91219238691777127</v>
      </c>
      <c r="AE8">
        <v>78.855447526774995</v>
      </c>
    </row>
    <row r="9" spans="1:31" x14ac:dyDescent="0.25">
      <c r="B9">
        <v>0.58816480000000004</v>
      </c>
      <c r="C9">
        <v>12572.106057489304</v>
      </c>
      <c r="E9" t="s">
        <v>51</v>
      </c>
      <c r="F9">
        <v>0.91069999999999995</v>
      </c>
      <c r="G9">
        <v>7956.1795831692543</v>
      </c>
      <c r="J9">
        <v>0.59630000000000005</v>
      </c>
      <c r="K9">
        <v>17422.390803858299</v>
      </c>
      <c r="N9">
        <v>0.7762095</v>
      </c>
      <c r="O9">
        <v>6241.5517195016846</v>
      </c>
      <c r="R9">
        <v>0.72190520000000002</v>
      </c>
      <c r="S9" s="7">
        <v>6193.8745654668583</v>
      </c>
      <c r="V9">
        <v>0.75084504075042202</v>
      </c>
      <c r="W9">
        <v>3127.4648611110638</v>
      </c>
      <c r="Z9">
        <v>0.79615529602592905</v>
      </c>
      <c r="AA9">
        <v>1061.3785323790692</v>
      </c>
      <c r="AD9">
        <v>0.91219238691777127</v>
      </c>
      <c r="AE9">
        <v>143.34544752677499</v>
      </c>
    </row>
    <row r="10" spans="1:31" x14ac:dyDescent="0.25">
      <c r="A10" t="s">
        <v>51</v>
      </c>
      <c r="B10">
        <v>0.58086700000000002</v>
      </c>
      <c r="C10">
        <v>15243.963018329401</v>
      </c>
      <c r="F10">
        <v>0.89929999999999999</v>
      </c>
      <c r="G10">
        <v>7524.7643703175709</v>
      </c>
      <c r="J10">
        <v>0.59309999999999996</v>
      </c>
      <c r="K10">
        <v>21006.400433850526</v>
      </c>
      <c r="N10">
        <v>0.75404720000000003</v>
      </c>
      <c r="O10">
        <v>7241.0316679409889</v>
      </c>
      <c r="R10">
        <v>0.71763889999999997</v>
      </c>
      <c r="S10" s="7">
        <v>7230.5895054281973</v>
      </c>
      <c r="V10">
        <v>0.74109718984143436</v>
      </c>
      <c r="W10">
        <v>3931.7948611110637</v>
      </c>
      <c r="Z10">
        <v>0.78744695749767279</v>
      </c>
      <c r="AA10">
        <v>2112.4524188127107</v>
      </c>
      <c r="AD10">
        <v>0.91025525394381379</v>
      </c>
      <c r="AE10">
        <v>39.415447526775004</v>
      </c>
    </row>
    <row r="11" spans="1:31" x14ac:dyDescent="0.25">
      <c r="B11">
        <v>0.5737215</v>
      </c>
      <c r="C11">
        <v>16618.523272602601</v>
      </c>
      <c r="F11">
        <v>0.88990000000000002</v>
      </c>
      <c r="G11">
        <v>8419.9693796664469</v>
      </c>
      <c r="J11">
        <v>0.59030000000000005</v>
      </c>
      <c r="K11">
        <v>24144.480625028769</v>
      </c>
      <c r="N11">
        <v>0.7354813</v>
      </c>
      <c r="O11">
        <v>8282.3560511989235</v>
      </c>
      <c r="R11">
        <v>0.71418289999999995</v>
      </c>
      <c r="S11" s="7">
        <v>8228.9988881679637</v>
      </c>
      <c r="U11" t="s">
        <v>51</v>
      </c>
      <c r="V11">
        <v>0.72256270527639688</v>
      </c>
      <c r="W11">
        <v>4959.454861111064</v>
      </c>
      <c r="Z11">
        <v>0.78454417798825404</v>
      </c>
      <c r="AA11">
        <v>2826.5643828308607</v>
      </c>
      <c r="AD11">
        <v>0.91025525394381379</v>
      </c>
      <c r="AE11">
        <v>20.395447526775001</v>
      </c>
    </row>
    <row r="12" spans="1:31" x14ac:dyDescent="0.25">
      <c r="B12">
        <v>0.56816230000000001</v>
      </c>
      <c r="C12">
        <v>17101.199880018328</v>
      </c>
      <c r="F12">
        <v>0.88380000000000003</v>
      </c>
      <c r="G12">
        <v>8517.4333461000497</v>
      </c>
      <c r="J12">
        <v>0.58630000000000004</v>
      </c>
      <c r="K12">
        <v>26284.820416943519</v>
      </c>
      <c r="N12">
        <v>0.72149450000000004</v>
      </c>
      <c r="O12">
        <v>9318.6192058236666</v>
      </c>
      <c r="R12">
        <v>0.71144030000000003</v>
      </c>
      <c r="S12" s="7">
        <v>9239.2059943477307</v>
      </c>
      <c r="V12">
        <v>0.69461696982135634</v>
      </c>
      <c r="W12">
        <v>5909.204861111064</v>
      </c>
      <c r="Z12">
        <v>0.76404329770298429</v>
      </c>
      <c r="AA12">
        <v>4278.8324847398271</v>
      </c>
      <c r="AD12">
        <v>0.91025525394381379</v>
      </c>
      <c r="AE12">
        <v>39.415447526775004</v>
      </c>
    </row>
    <row r="13" spans="1:31" x14ac:dyDescent="0.25">
      <c r="B13">
        <v>0.55937539999999997</v>
      </c>
      <c r="C13">
        <v>18467.30711166628</v>
      </c>
      <c r="F13">
        <v>0.87770000000000004</v>
      </c>
      <c r="G13">
        <v>8761.3743460971036</v>
      </c>
      <c r="J13">
        <v>0.58099999999999996</v>
      </c>
      <c r="K13">
        <v>29807.956001752304</v>
      </c>
      <c r="N13">
        <v>0.70720050000000001</v>
      </c>
      <c r="O13">
        <v>10405.947283438418</v>
      </c>
      <c r="R13">
        <v>0.70867899999999995</v>
      </c>
      <c r="S13" s="7">
        <v>10202.711707592678</v>
      </c>
      <c r="V13">
        <v>0.6660456762264616</v>
      </c>
      <c r="W13">
        <v>6859.4648611110642</v>
      </c>
      <c r="Z13">
        <v>0.75515353545538977</v>
      </c>
      <c r="AA13">
        <v>5004.6230474961285</v>
      </c>
      <c r="AD13">
        <v>0.91025525394381379</v>
      </c>
      <c r="AE13">
        <v>143.34544752677499</v>
      </c>
    </row>
    <row r="14" spans="1:31" x14ac:dyDescent="0.25">
      <c r="B14">
        <v>0.55029700000000004</v>
      </c>
      <c r="C14">
        <v>20115.257231764004</v>
      </c>
      <c r="F14">
        <v>0.87109999999999999</v>
      </c>
      <c r="G14">
        <v>8766.3738137123564</v>
      </c>
      <c r="I14" t="s">
        <v>51</v>
      </c>
      <c r="J14">
        <v>0.57569999999999999</v>
      </c>
      <c r="K14">
        <v>33196.248444835779</v>
      </c>
      <c r="N14">
        <v>0.69530760000000003</v>
      </c>
      <c r="O14">
        <v>11424.892047779664</v>
      </c>
      <c r="R14">
        <v>0.70414200000000005</v>
      </c>
      <c r="S14" s="7">
        <v>11307.834285999876</v>
      </c>
      <c r="V14">
        <v>0.64344584577344499</v>
      </c>
      <c r="W14">
        <v>7809.954861111064</v>
      </c>
      <c r="Y14" t="s">
        <v>51</v>
      </c>
      <c r="Z14">
        <v>0.75225075594597102</v>
      </c>
      <c r="AA14">
        <v>5732.4745394415168</v>
      </c>
      <c r="AD14">
        <v>0.91086060799817536</v>
      </c>
      <c r="AE14">
        <v>294.79544752677498</v>
      </c>
    </row>
    <row r="15" spans="1:31" x14ac:dyDescent="0.25">
      <c r="B15">
        <v>0.5411842</v>
      </c>
      <c r="C15">
        <v>21725.981841897526</v>
      </c>
      <c r="F15">
        <v>0.86509999999999998</v>
      </c>
      <c r="G15">
        <v>8872.9588828645319</v>
      </c>
      <c r="J15">
        <v>0.56999999999999995</v>
      </c>
      <c r="K15">
        <v>34210.648679487909</v>
      </c>
      <c r="N15">
        <v>0.68482299999999996</v>
      </c>
      <c r="O15">
        <v>12446.695112217372</v>
      </c>
      <c r="R15">
        <v>0.70141969999999998</v>
      </c>
      <c r="S15" s="7">
        <v>12383.534695493792</v>
      </c>
      <c r="V15">
        <v>0.60585603867689031</v>
      </c>
      <c r="W15">
        <v>9389.6848611110636</v>
      </c>
      <c r="Z15">
        <v>0.73773685839887759</v>
      </c>
      <c r="AA15">
        <v>7186.1165941432073</v>
      </c>
      <c r="AD15">
        <v>0.91013418313294125</v>
      </c>
      <c r="AE15">
        <v>582.94544752677496</v>
      </c>
    </row>
    <row r="16" spans="1:31" x14ac:dyDescent="0.25">
      <c r="B16">
        <v>0.53212559999999998</v>
      </c>
      <c r="C16">
        <v>23395.153945738664</v>
      </c>
      <c r="F16">
        <v>0.85699999999999998</v>
      </c>
      <c r="G16">
        <v>9258.6981282847701</v>
      </c>
      <c r="J16">
        <v>0.56410000000000005</v>
      </c>
      <c r="K16">
        <v>35304.084464370731</v>
      </c>
      <c r="N16">
        <v>0.67515700000000001</v>
      </c>
      <c r="O16">
        <v>13534.106326368525</v>
      </c>
      <c r="Q16" t="s">
        <v>51</v>
      </c>
      <c r="R16">
        <v>0.69779000000000002</v>
      </c>
      <c r="S16" s="7">
        <v>13429.645115265846</v>
      </c>
      <c r="V16">
        <v>0.59033559630573162</v>
      </c>
      <c r="W16">
        <v>10941.004861111063</v>
      </c>
      <c r="Z16">
        <v>0.72594431664186421</v>
      </c>
      <c r="AA16">
        <v>8639.758648844896</v>
      </c>
      <c r="AD16">
        <v>0.90722848367200504</v>
      </c>
      <c r="AE16">
        <v>784.145447526775</v>
      </c>
    </row>
    <row r="17" spans="2:31" x14ac:dyDescent="0.25">
      <c r="B17">
        <v>0.5235554</v>
      </c>
      <c r="C17">
        <v>24792.757314726467</v>
      </c>
      <c r="F17">
        <v>0.84509999999999996</v>
      </c>
      <c r="G17">
        <v>8393.9403434155774</v>
      </c>
      <c r="J17">
        <v>0.55940000000000001</v>
      </c>
      <c r="K17">
        <v>35473.896440369805</v>
      </c>
      <c r="N17">
        <v>0.66651939999999998</v>
      </c>
      <c r="O17">
        <v>14605.842505931658</v>
      </c>
      <c r="R17">
        <v>0.68941039999999998</v>
      </c>
      <c r="S17" s="7">
        <v>14440.216589805805</v>
      </c>
      <c r="V17">
        <v>0.57775562224828425</v>
      </c>
      <c r="W17">
        <v>12492.524861111064</v>
      </c>
      <c r="Z17">
        <v>0.69074811509016232</v>
      </c>
      <c r="AA17">
        <v>10781.751052701165</v>
      </c>
      <c r="AD17">
        <v>0.89173141988034521</v>
      </c>
      <c r="AE17">
        <v>1186.3854475267751</v>
      </c>
    </row>
    <row r="18" spans="2:31" x14ac:dyDescent="0.25">
      <c r="B18">
        <v>0.51402820000000005</v>
      </c>
      <c r="C18">
        <v>26461.150074585828</v>
      </c>
      <c r="F18">
        <v>0.83560000000000001</v>
      </c>
      <c r="G18">
        <v>9212.8078503086963</v>
      </c>
      <c r="J18">
        <v>0.55469999999999997</v>
      </c>
      <c r="K18">
        <v>36321.113037972427</v>
      </c>
      <c r="N18">
        <v>0.65964860000000003</v>
      </c>
      <c r="O18">
        <v>15624.774283353698</v>
      </c>
      <c r="R18">
        <v>0.68425480000000005</v>
      </c>
      <c r="S18" s="7">
        <v>15430.737041739843</v>
      </c>
      <c r="V18">
        <v>0.5611597139141894</v>
      </c>
      <c r="W18">
        <v>14220.024861111064</v>
      </c>
      <c r="Z18">
        <v>0.67605279382373029</v>
      </c>
      <c r="AA18">
        <v>13688.348185708184</v>
      </c>
      <c r="AD18">
        <v>0.88528594405204863</v>
      </c>
      <c r="AE18">
        <v>1387.4654475267751</v>
      </c>
    </row>
    <row r="19" spans="2:31" x14ac:dyDescent="0.25">
      <c r="B19">
        <v>0.50311419999999996</v>
      </c>
      <c r="C19">
        <v>28171.347855732678</v>
      </c>
      <c r="F19">
        <v>0.82550000000000001</v>
      </c>
      <c r="G19">
        <v>9215.5992801196498</v>
      </c>
      <c r="J19">
        <v>0.54920000000000002</v>
      </c>
      <c r="K19">
        <v>36731.42233735558</v>
      </c>
      <c r="N19">
        <v>0.65065980000000001</v>
      </c>
      <c r="O19">
        <v>16788.621896420671</v>
      </c>
      <c r="R19">
        <v>0.67764530000000001</v>
      </c>
      <c r="S19" s="7">
        <v>16679.49287838057</v>
      </c>
      <c r="V19">
        <v>0.5631922372364</v>
      </c>
      <c r="W19">
        <v>10940.114861111064</v>
      </c>
      <c r="Z19">
        <v>0.62906405051501513</v>
      </c>
      <c r="AA19">
        <v>16593.571365922475</v>
      </c>
      <c r="AC19" t="s">
        <v>51</v>
      </c>
      <c r="AD19">
        <v>0.87914005554962171</v>
      </c>
      <c r="AE19">
        <v>1589.1454475267751</v>
      </c>
    </row>
    <row r="20" spans="2:31" x14ac:dyDescent="0.25">
      <c r="B20">
        <v>0.49172510000000003</v>
      </c>
      <c r="C20">
        <v>29920.610745459759</v>
      </c>
      <c r="F20">
        <v>0.81810000000000005</v>
      </c>
      <c r="G20">
        <v>9408.2199251630882</v>
      </c>
      <c r="J20">
        <v>0.54449999999999998</v>
      </c>
      <c r="K20">
        <v>37510.553325838431</v>
      </c>
      <c r="N20">
        <v>0.64300000000000002</v>
      </c>
      <c r="O20">
        <v>17790.496073047638</v>
      </c>
      <c r="R20">
        <v>0.67053359999999995</v>
      </c>
      <c r="S20" s="7">
        <v>17670.09991312716</v>
      </c>
      <c r="V20">
        <v>0.56023189340417801</v>
      </c>
      <c r="W20">
        <v>7809.9448611110638</v>
      </c>
      <c r="Z20">
        <v>0.59695205219207104</v>
      </c>
      <c r="AA20">
        <v>20025.705442146318</v>
      </c>
      <c r="AD20">
        <v>0.84221345823355742</v>
      </c>
      <c r="AE20">
        <v>1991.755447526775</v>
      </c>
    </row>
    <row r="21" spans="2:31" x14ac:dyDescent="0.25">
      <c r="B21">
        <v>0.47949530000000001</v>
      </c>
      <c r="C21">
        <v>31790.590117690128</v>
      </c>
      <c r="F21">
        <v>0.79510000000000003</v>
      </c>
      <c r="G21">
        <v>9709.9693377562126</v>
      </c>
      <c r="J21">
        <v>0.53749999999999998</v>
      </c>
      <c r="K21">
        <v>38152.453992645816</v>
      </c>
      <c r="N21">
        <v>0.63761429999999997</v>
      </c>
      <c r="O21">
        <v>18831.365014278501</v>
      </c>
      <c r="R21">
        <v>0.66172869999999995</v>
      </c>
      <c r="S21" s="7">
        <v>18719.539809546757</v>
      </c>
      <c r="V21">
        <v>0.56168801177451988</v>
      </c>
      <c r="W21">
        <v>4959.4748611110635</v>
      </c>
      <c r="Z21">
        <v>0.56320724039507875</v>
      </c>
      <c r="AA21">
        <v>26893.992406512709</v>
      </c>
      <c r="AD21">
        <v>0.82078392470915285</v>
      </c>
      <c r="AE21">
        <v>2394.4454475267753</v>
      </c>
    </row>
    <row r="22" spans="2:31" x14ac:dyDescent="0.25">
      <c r="B22">
        <v>0.46672249999999998</v>
      </c>
      <c r="C22">
        <v>33592.609035892463</v>
      </c>
      <c r="F22">
        <v>0.78080000000000005</v>
      </c>
      <c r="G22">
        <v>10243.969311999206</v>
      </c>
      <c r="J22">
        <v>0.52859999999999996</v>
      </c>
      <c r="K22">
        <v>39121.493791993831</v>
      </c>
      <c r="N22">
        <v>0.62986220000000004</v>
      </c>
      <c r="O22">
        <v>19998.462937718894</v>
      </c>
      <c r="R22">
        <v>0.65309309999999998</v>
      </c>
      <c r="S22" s="7">
        <v>19737.745243691712</v>
      </c>
      <c r="V22">
        <v>0.56676822052482034</v>
      </c>
      <c r="W22">
        <v>2351.6748611110638</v>
      </c>
      <c r="Z22">
        <v>0.52329402214057152</v>
      </c>
      <c r="AA22">
        <v>33768.324763167089</v>
      </c>
      <c r="AD22">
        <v>0.80129152415870575</v>
      </c>
      <c r="AE22">
        <v>2998.1454475267751</v>
      </c>
    </row>
    <row r="23" spans="2:31" x14ac:dyDescent="0.25">
      <c r="B23">
        <v>0.45391860000000001</v>
      </c>
      <c r="C23">
        <v>35145.422356302945</v>
      </c>
      <c r="F23">
        <v>0.76790000000000003</v>
      </c>
      <c r="G23">
        <v>9655.5464773026524</v>
      </c>
      <c r="J23">
        <v>0.51119999999999999</v>
      </c>
      <c r="K23">
        <v>40327.282847766597</v>
      </c>
      <c r="N23">
        <v>0.62301700000000004</v>
      </c>
      <c r="O23">
        <v>21226.112753322519</v>
      </c>
      <c r="R23">
        <v>0.64598140000000004</v>
      </c>
      <c r="S23" s="7">
        <v>20811.333572751308</v>
      </c>
      <c r="V23">
        <v>0.57844299427906032</v>
      </c>
      <c r="W23">
        <v>771.33486111106367</v>
      </c>
      <c r="Z23">
        <v>0.48519504107945138</v>
      </c>
      <c r="AA23">
        <v>40647.019419938355</v>
      </c>
      <c r="AD23">
        <v>0.77598772468638644</v>
      </c>
      <c r="AE23">
        <v>3801.1454475267751</v>
      </c>
    </row>
    <row r="24" spans="2:31" x14ac:dyDescent="0.25">
      <c r="B24">
        <v>0.4433473</v>
      </c>
      <c r="C24">
        <v>36183.754583281625</v>
      </c>
      <c r="F24">
        <v>0.74160000000000004</v>
      </c>
      <c r="G24">
        <v>11281.180125429819</v>
      </c>
      <c r="J24">
        <v>0.4874</v>
      </c>
      <c r="K24">
        <v>43991.061691375588</v>
      </c>
      <c r="N24">
        <v>0.61776370000000003</v>
      </c>
      <c r="O24">
        <v>22289.993998959155</v>
      </c>
      <c r="R24">
        <v>0.63886980000000004</v>
      </c>
      <c r="S24" s="7">
        <v>21819.137836836624</v>
      </c>
      <c r="V24">
        <v>0.56874561913294597</v>
      </c>
      <c r="W24">
        <v>294.90486111106367</v>
      </c>
      <c r="Z24">
        <v>0.46469416079418208</v>
      </c>
      <c r="AA24">
        <v>46885.452075300382</v>
      </c>
      <c r="AD24">
        <v>0.76424385603176925</v>
      </c>
      <c r="AE24">
        <v>4608.1454475267747</v>
      </c>
    </row>
    <row r="25" spans="2:31" x14ac:dyDescent="0.25">
      <c r="B25">
        <v>0.44267339999999999</v>
      </c>
      <c r="C25">
        <v>26233.035775438686</v>
      </c>
      <c r="F25">
        <v>0.73280000000000001</v>
      </c>
      <c r="G25">
        <v>11630.766069706626</v>
      </c>
      <c r="J25">
        <v>0.47599999999999998</v>
      </c>
      <c r="K25">
        <v>45310.665110256436</v>
      </c>
      <c r="N25">
        <v>0.61060000000000003</v>
      </c>
      <c r="O25">
        <v>23637.273572662267</v>
      </c>
      <c r="R25">
        <v>0.63203180000000003</v>
      </c>
      <c r="S25" s="7">
        <v>22871.442976730017</v>
      </c>
      <c r="V25">
        <v>0.58588293002861969</v>
      </c>
      <c r="W25">
        <v>39.384861111063657</v>
      </c>
      <c r="Z25">
        <v>0.43240073875189888</v>
      </c>
      <c r="AA25">
        <v>52526.215265827588</v>
      </c>
      <c r="AD25">
        <v>0.72731725871570485</v>
      </c>
      <c r="AE25">
        <v>5558.8454475267745</v>
      </c>
    </row>
    <row r="26" spans="2:31" x14ac:dyDescent="0.25">
      <c r="B26">
        <v>0.44305840000000002</v>
      </c>
      <c r="C26">
        <v>21096.083617157772</v>
      </c>
      <c r="F26">
        <v>0.71240000000000003</v>
      </c>
      <c r="G26">
        <v>12298.468370592813</v>
      </c>
      <c r="J26">
        <v>0.46179999999999999</v>
      </c>
      <c r="K26">
        <v>47682.414762868262</v>
      </c>
      <c r="N26">
        <v>0.60295880000000002</v>
      </c>
      <c r="O26">
        <v>25043.708199888464</v>
      </c>
      <c r="R26">
        <v>0.62638349999999998</v>
      </c>
      <c r="S26" s="7">
        <v>23944.193789690304</v>
      </c>
      <c r="V26">
        <v>0.59665910410802869</v>
      </c>
      <c r="W26">
        <v>5.864861111063651</v>
      </c>
      <c r="AD26">
        <v>0.71557339006108767</v>
      </c>
      <c r="AE26">
        <v>5558.8454475267745</v>
      </c>
    </row>
    <row r="27" spans="2:31" x14ac:dyDescent="0.25">
      <c r="B27">
        <v>0.4452778</v>
      </c>
      <c r="C27">
        <v>16488.425193395695</v>
      </c>
      <c r="F27">
        <v>0.68979999999999997</v>
      </c>
      <c r="G27">
        <v>13686.312460862246</v>
      </c>
      <c r="J27">
        <v>0.44779999999999998</v>
      </c>
      <c r="K27">
        <v>49755.021029874042</v>
      </c>
      <c r="N27">
        <v>0.59575659999999997</v>
      </c>
      <c r="O27">
        <v>26420.498216996824</v>
      </c>
      <c r="R27">
        <v>0.61966940000000004</v>
      </c>
      <c r="S27" s="7">
        <v>24992.763674655354</v>
      </c>
      <c r="AD27">
        <v>0.71557339006108767</v>
      </c>
      <c r="AE27">
        <v>3801.1454475267751</v>
      </c>
    </row>
    <row r="28" spans="2:31" x14ac:dyDescent="0.25">
      <c r="B28">
        <v>0.44030599999999998</v>
      </c>
      <c r="C28">
        <v>26604.888180749484</v>
      </c>
      <c r="F28">
        <v>0.68100000000000005</v>
      </c>
      <c r="G28">
        <v>13961.721061349586</v>
      </c>
      <c r="J28">
        <v>0.44319999999999998</v>
      </c>
      <c r="K28">
        <v>50401.897476607548</v>
      </c>
      <c r="N28">
        <v>0.58779700000000001</v>
      </c>
      <c r="O28">
        <v>28067.309699911188</v>
      </c>
      <c r="R28">
        <v>0.61327509999999996</v>
      </c>
      <c r="S28" s="7">
        <v>26243.002717159176</v>
      </c>
      <c r="AD28">
        <v>0.71763159384591735</v>
      </c>
      <c r="AE28">
        <v>2394.1454475267751</v>
      </c>
    </row>
    <row r="29" spans="2:31" x14ac:dyDescent="0.25">
      <c r="B29">
        <v>0.43928919999999999</v>
      </c>
      <c r="C29">
        <v>31404.96192852296</v>
      </c>
      <c r="F29">
        <v>0.66859999999999997</v>
      </c>
      <c r="G29">
        <v>15108.707805001766</v>
      </c>
      <c r="J29">
        <v>0.42497000000000001</v>
      </c>
      <c r="K29">
        <v>53674.369953864407</v>
      </c>
      <c r="N29">
        <v>0.58063339999999997</v>
      </c>
      <c r="O29">
        <v>29949.629544693289</v>
      </c>
      <c r="R29">
        <v>0.60726800000000003</v>
      </c>
      <c r="S29" s="7">
        <v>27460.874488792873</v>
      </c>
      <c r="AD29">
        <v>0.71956872681987494</v>
      </c>
      <c r="AE29">
        <v>1589.1454475267751</v>
      </c>
    </row>
    <row r="30" spans="2:31" x14ac:dyDescent="0.25">
      <c r="F30">
        <v>0.63849999999999996</v>
      </c>
      <c r="G30">
        <v>17354.530770996917</v>
      </c>
      <c r="J30">
        <v>0.41210000000000002</v>
      </c>
      <c r="K30">
        <v>56093.381293639366</v>
      </c>
      <c r="N30">
        <v>0.57235539999999996</v>
      </c>
      <c r="O30">
        <v>31816.414699089157</v>
      </c>
      <c r="R30">
        <v>0.60204599999999997</v>
      </c>
      <c r="S30" s="7">
        <v>28646.380994695821</v>
      </c>
      <c r="AD30">
        <v>0.7215058597938323</v>
      </c>
      <c r="AE30">
        <v>784.145447526775</v>
      </c>
    </row>
    <row r="31" spans="2:31" x14ac:dyDescent="0.25">
      <c r="F31">
        <v>0.62509999999999999</v>
      </c>
      <c r="G31">
        <v>17789.400202289984</v>
      </c>
      <c r="J31">
        <v>0.40210000000000001</v>
      </c>
      <c r="K31">
        <v>58050.413900389663</v>
      </c>
      <c r="N31">
        <v>0.56551010000000002</v>
      </c>
      <c r="O31">
        <v>33559.992109465566</v>
      </c>
      <c r="R31">
        <v>0.5966108</v>
      </c>
      <c r="S31" s="7">
        <v>29794.258041925994</v>
      </c>
      <c r="AD31">
        <v>0.72477477168738558</v>
      </c>
      <c r="AE31">
        <v>295.145447526775</v>
      </c>
    </row>
    <row r="32" spans="2:31" x14ac:dyDescent="0.25">
      <c r="F32">
        <v>0.60640000000000005</v>
      </c>
      <c r="G32">
        <v>19673.466716206498</v>
      </c>
      <c r="J32">
        <v>0.3881</v>
      </c>
      <c r="K32">
        <v>61994.110530593221</v>
      </c>
      <c r="N32">
        <v>0.5578689</v>
      </c>
      <c r="O32">
        <v>35367.636809899574</v>
      </c>
      <c r="R32">
        <v>0.58989670000000005</v>
      </c>
      <c r="S32" s="7">
        <v>31136.064834197023</v>
      </c>
      <c r="AD32">
        <v>0.72538012574174715</v>
      </c>
      <c r="AE32">
        <v>784.145447526775</v>
      </c>
    </row>
    <row r="33" spans="6:31" x14ac:dyDescent="0.25">
      <c r="F33">
        <v>0.59860000000000002</v>
      </c>
      <c r="G33">
        <v>20441.05567003979</v>
      </c>
      <c r="J33">
        <v>0.37719999999999998</v>
      </c>
      <c r="K33">
        <v>64544.303931041715</v>
      </c>
      <c r="N33">
        <v>0.55068499999999998</v>
      </c>
      <c r="O33">
        <v>37472.036411642694</v>
      </c>
      <c r="R33">
        <v>0.58350239999999998</v>
      </c>
      <c r="S33" s="7">
        <v>32615.857211551116</v>
      </c>
      <c r="AD33">
        <v>0.7215058597938323</v>
      </c>
      <c r="AE33">
        <v>1589.1454475267751</v>
      </c>
    </row>
    <row r="34" spans="6:31" x14ac:dyDescent="0.25">
      <c r="F34">
        <v>0.57720000000000005</v>
      </c>
      <c r="G34">
        <v>22730.735169476746</v>
      </c>
      <c r="J34">
        <v>0.36670000000000003</v>
      </c>
      <c r="K34">
        <v>66631.997374751954</v>
      </c>
      <c r="R34">
        <v>0.57750060000000003</v>
      </c>
      <c r="S34" s="7">
        <v>33986.704245321765</v>
      </c>
      <c r="AD34">
        <v>0.71920551438725799</v>
      </c>
      <c r="AE34">
        <v>2394.1454475267751</v>
      </c>
    </row>
    <row r="35" spans="6:31" x14ac:dyDescent="0.25">
      <c r="F35">
        <v>0.55200000000000005</v>
      </c>
      <c r="G35">
        <v>26107.704561003527</v>
      </c>
      <c r="J35">
        <v>0.35089999999999999</v>
      </c>
      <c r="K35">
        <v>71227.417927740942</v>
      </c>
      <c r="R35">
        <v>0.57163909999999996</v>
      </c>
      <c r="S35" s="7">
        <v>35496.173384032918</v>
      </c>
      <c r="AD35">
        <v>0.71557339006108767</v>
      </c>
      <c r="AE35">
        <v>3801.1454475267751</v>
      </c>
    </row>
    <row r="36" spans="6:31" x14ac:dyDescent="0.25">
      <c r="F36">
        <v>0.5413</v>
      </c>
      <c r="G36">
        <v>27856.071207045039</v>
      </c>
      <c r="R36">
        <v>0.56343299999999996</v>
      </c>
      <c r="S36" s="7">
        <v>37183.20780289016</v>
      </c>
      <c r="AD36">
        <v>0.7116991241131726</v>
      </c>
      <c r="AE36">
        <v>5558.8454475267745</v>
      </c>
    </row>
    <row r="37" spans="6:31" x14ac:dyDescent="0.25">
      <c r="F37">
        <v>0.51160000000000005</v>
      </c>
      <c r="G37">
        <v>31924.251509817677</v>
      </c>
      <c r="R37">
        <v>0.55597289999999999</v>
      </c>
      <c r="S37" s="7">
        <v>38169.984210650429</v>
      </c>
      <c r="AD37">
        <v>0.70528237113693859</v>
      </c>
      <c r="AE37">
        <v>6510.0454475267743</v>
      </c>
    </row>
    <row r="38" spans="6:31" x14ac:dyDescent="0.25">
      <c r="F38">
        <v>0.48570000000000002</v>
      </c>
      <c r="G38">
        <v>37444.944624613527</v>
      </c>
      <c r="AD38">
        <v>0.67247218139053389</v>
      </c>
      <c r="AE38">
        <v>7461.3454475267745</v>
      </c>
    </row>
    <row r="39" spans="6:31" x14ac:dyDescent="0.25">
      <c r="F39">
        <v>0.4506</v>
      </c>
      <c r="G39">
        <v>45983.51077638875</v>
      </c>
      <c r="AD39">
        <v>0.65431155975968247</v>
      </c>
      <c r="AE39">
        <v>8412.9454475267739</v>
      </c>
    </row>
    <row r="40" spans="6:31" x14ac:dyDescent="0.25">
      <c r="F40">
        <v>0.44319999999999998</v>
      </c>
      <c r="G40">
        <v>48294.758945937945</v>
      </c>
      <c r="AD40">
        <v>0.63978306245500138</v>
      </c>
      <c r="AE40">
        <v>9365.6454475267747</v>
      </c>
    </row>
    <row r="41" spans="6:31" x14ac:dyDescent="0.25">
      <c r="F41">
        <v>0.436</v>
      </c>
      <c r="G41">
        <v>50253.373562492699</v>
      </c>
      <c r="AD41">
        <v>0.62949204353085242</v>
      </c>
      <c r="AE41">
        <v>10318.145447526775</v>
      </c>
    </row>
    <row r="42" spans="6:31" x14ac:dyDescent="0.25">
      <c r="F42">
        <v>0.42749999999999999</v>
      </c>
      <c r="G42">
        <v>52763.201486869308</v>
      </c>
      <c r="AD42">
        <v>0.61774817487623523</v>
      </c>
      <c r="AE42">
        <v>12222.095447526775</v>
      </c>
    </row>
    <row r="43" spans="6:31" x14ac:dyDescent="0.25">
      <c r="F43">
        <v>0.41649999999999998</v>
      </c>
      <c r="G43">
        <v>55941.076595568185</v>
      </c>
      <c r="AD43">
        <v>0.60079826135410741</v>
      </c>
      <c r="AE43">
        <v>14551.145447526775</v>
      </c>
    </row>
    <row r="44" spans="6:31" x14ac:dyDescent="0.25">
      <c r="F44">
        <v>0.40649999999999997</v>
      </c>
      <c r="G44">
        <v>59238.272944347533</v>
      </c>
      <c r="AD44">
        <v>0.626806442632726</v>
      </c>
      <c r="AE44">
        <v>8412.9854475267748</v>
      </c>
    </row>
    <row r="45" spans="6:31" x14ac:dyDescent="0.25">
      <c r="F45">
        <v>0.39789999999999998</v>
      </c>
      <c r="G45">
        <v>62592.447162926175</v>
      </c>
      <c r="AD45">
        <v>0.62879065567319448</v>
      </c>
      <c r="AE45">
        <v>6510.1454475267747</v>
      </c>
    </row>
    <row r="46" spans="6:31" x14ac:dyDescent="0.25">
      <c r="F46">
        <v>0.38819999999999999</v>
      </c>
      <c r="G46">
        <v>66361.704574848016</v>
      </c>
      <c r="AD46">
        <v>0.63161961492623486</v>
      </c>
      <c r="AE46">
        <v>3801.1454475267751</v>
      </c>
    </row>
    <row r="47" spans="6:31" x14ac:dyDescent="0.25">
      <c r="F47">
        <v>0.37630000000000002</v>
      </c>
      <c r="G47">
        <v>71181.404776622876</v>
      </c>
      <c r="AD47">
        <v>0.63312798709105922</v>
      </c>
      <c r="AE47">
        <v>2394.1454475267751</v>
      </c>
    </row>
    <row r="48" spans="6:31" x14ac:dyDescent="0.25">
      <c r="AD48">
        <v>0.63907782226796472</v>
      </c>
      <c r="AE48">
        <v>784.145447526775</v>
      </c>
    </row>
    <row r="49" spans="30:31" x14ac:dyDescent="0.25">
      <c r="AD49">
        <v>0.6443835880271751</v>
      </c>
      <c r="AE49">
        <v>295.145447526775</v>
      </c>
    </row>
    <row r="50" spans="30:31" x14ac:dyDescent="0.25">
      <c r="AD50">
        <v>0.65321188729954904</v>
      </c>
      <c r="AE50">
        <v>39.415447526775004</v>
      </c>
    </row>
    <row r="51" spans="30:31" x14ac:dyDescent="0.25">
      <c r="AD51">
        <v>0.65413593714368345</v>
      </c>
      <c r="AE51">
        <v>10.645447526775001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A2:AA76"/>
  <sheetViews>
    <sheetView topLeftCell="A55" workbookViewId="0">
      <selection activeCell="D33" sqref="D33"/>
    </sheetView>
  </sheetViews>
  <sheetFormatPr baseColWidth="10" defaultColWidth="9.140625" defaultRowHeight="15" x14ac:dyDescent="0.25"/>
  <cols>
    <col min="1" max="1" width="24.5703125" bestFit="1" customWidth="1"/>
    <col min="2" max="2" width="15.28515625" customWidth="1"/>
    <col min="3" max="3" width="30.42578125" bestFit="1" customWidth="1"/>
    <col min="4" max="4" width="13.42578125" bestFit="1" customWidth="1"/>
    <col min="5" max="5" width="32.5703125" bestFit="1" customWidth="1"/>
    <col min="6" max="6" width="15" bestFit="1" customWidth="1"/>
    <col min="7" max="8" width="15" customWidth="1"/>
    <col min="9" max="9" width="25.85546875" customWidth="1"/>
    <col min="10" max="11" width="15" customWidth="1"/>
  </cols>
  <sheetData>
    <row r="2" spans="1:27" x14ac:dyDescent="0.25">
      <c r="B2" t="s">
        <v>63</v>
      </c>
      <c r="C2" t="s">
        <v>65</v>
      </c>
      <c r="D2" t="s">
        <v>41</v>
      </c>
      <c r="E2" t="s">
        <v>74</v>
      </c>
      <c r="F2" t="s">
        <v>48</v>
      </c>
      <c r="G2" s="6" t="s">
        <v>53</v>
      </c>
      <c r="H2" s="6" t="s">
        <v>55</v>
      </c>
      <c r="I2" s="6" t="s">
        <v>56</v>
      </c>
      <c r="J2" s="6" t="s">
        <v>54</v>
      </c>
      <c r="K2" s="6" t="s">
        <v>59</v>
      </c>
    </row>
    <row r="3" spans="1:27" x14ac:dyDescent="0.25">
      <c r="A3" t="s">
        <v>45</v>
      </c>
      <c r="B3" t="s">
        <v>69</v>
      </c>
      <c r="C3" t="s">
        <v>70</v>
      </c>
      <c r="D3" s="4">
        <v>1.34</v>
      </c>
      <c r="E3" s="4">
        <v>1.8520000000000001</v>
      </c>
      <c r="F3" s="9">
        <f t="shared" ref="F3:F8" si="0">(2.7-D3)/D3</f>
        <v>1.0149253731343284</v>
      </c>
      <c r="G3" s="9">
        <f>IF(F3&lt;='Additional data1'!$B$4,(((F3-'Additional data1'!$B$4)/-'Additional data1'!$B$6)^(1/'Additional data1'!$B$5))/1000,8/1000)</f>
        <v>8.0000000000000002E-3</v>
      </c>
      <c r="H3" s="9">
        <f>E3-G3</f>
        <v>1.8440000000000001</v>
      </c>
      <c r="I3" s="9">
        <f t="shared" ref="I3:I12" si="1">(E3-G3)/G3</f>
        <v>230.5</v>
      </c>
      <c r="J3" s="9">
        <f t="shared" ref="J3:J12" si="2">E3/G3</f>
        <v>231.5</v>
      </c>
      <c r="K3" s="9"/>
    </row>
    <row r="4" spans="1:27" x14ac:dyDescent="0.25">
      <c r="A4" t="s">
        <v>45</v>
      </c>
      <c r="B4" t="s">
        <v>69</v>
      </c>
      <c r="C4" t="s">
        <v>70</v>
      </c>
      <c r="D4" s="4">
        <f>'Additional data2'!O2</f>
        <v>1.3533688056309767</v>
      </c>
      <c r="E4" s="4">
        <f>'Additional data2'!O6/1000</f>
        <v>3.0939167957834517</v>
      </c>
      <c r="F4" s="9">
        <f t="shared" si="0"/>
        <v>0.99502159999999995</v>
      </c>
      <c r="G4" s="9">
        <f>IF(F4&lt;='Additional data1'!$B$4,(((F4-'Additional data1'!$B$4)/-'Additional data1'!$B$6)^(1/'Additional data1'!$B$5))/1000,8/1000)</f>
        <v>8.0000000000000002E-3</v>
      </c>
      <c r="H4" s="9">
        <f t="shared" ref="H4:H24" si="3">E4-G4</f>
        <v>3.0859167957834517</v>
      </c>
      <c r="I4" s="9">
        <f t="shared" si="1"/>
        <v>385.73959947293145</v>
      </c>
      <c r="J4" s="9">
        <f t="shared" si="2"/>
        <v>386.73959947293145</v>
      </c>
      <c r="K4" s="9">
        <f>'Additional data2'!N6</f>
        <v>0.95329839999999999</v>
      </c>
    </row>
    <row r="5" spans="1:27" x14ac:dyDescent="0.25">
      <c r="A5" t="s">
        <v>49</v>
      </c>
      <c r="B5" t="s">
        <v>69</v>
      </c>
      <c r="C5" t="s">
        <v>70</v>
      </c>
      <c r="D5" s="4">
        <v>1.38</v>
      </c>
      <c r="E5" s="4">
        <v>1.7</v>
      </c>
      <c r="F5" s="9">
        <f t="shared" si="0"/>
        <v>0.95652173913043503</v>
      </c>
      <c r="G5" s="9">
        <f>IF(F5&lt;='Additional data1'!$B$4,(((F5-'Additional data1'!$B$4)/-'Additional data1'!$B$6)^(1/'Additional data1'!$B$5))/1000,8/1000)</f>
        <v>8.0000000000000002E-3</v>
      </c>
      <c r="H5" s="9">
        <f t="shared" si="3"/>
        <v>1.6919999999999999</v>
      </c>
      <c r="I5" s="9">
        <f t="shared" si="1"/>
        <v>211.5</v>
      </c>
      <c r="J5" s="9">
        <f t="shared" si="2"/>
        <v>212.5</v>
      </c>
      <c r="K5" s="9"/>
    </row>
    <row r="6" spans="1:27" x14ac:dyDescent="0.25">
      <c r="A6" t="s">
        <v>47</v>
      </c>
      <c r="B6" t="s">
        <v>69</v>
      </c>
      <c r="D6" s="4">
        <f>'Additional data2'!AE2</f>
        <v>1.4105628547814901</v>
      </c>
      <c r="E6" s="4">
        <f>'Additional data2'!AE19/1000</f>
        <v>1.5891454475267752</v>
      </c>
      <c r="F6" s="9">
        <f t="shared" si="0"/>
        <v>0.91412951989172886</v>
      </c>
      <c r="G6" s="9">
        <v>8.0000000000000002E-3</v>
      </c>
      <c r="H6" s="9">
        <f t="shared" si="3"/>
        <v>1.5811454475267752</v>
      </c>
      <c r="I6" s="9">
        <f>(E6-G6)/G6</f>
        <v>197.64318094084689</v>
      </c>
      <c r="J6" s="9">
        <f t="shared" si="2"/>
        <v>198.64318094084689</v>
      </c>
      <c r="K6" s="9">
        <f>'Additional data2'!AD19</f>
        <v>0.87914005554962171</v>
      </c>
    </row>
    <row r="7" spans="1:27" x14ac:dyDescent="0.25">
      <c r="A7" t="s">
        <v>44</v>
      </c>
      <c r="B7" t="s">
        <v>64</v>
      </c>
      <c r="C7" t="s">
        <v>68</v>
      </c>
      <c r="D7" s="4">
        <f>'Additional data2'!G2</f>
        <v>1.3983840894965818</v>
      </c>
      <c r="E7" s="4">
        <f>'Additional data2'!G9/1000</f>
        <v>7.9561795831692539</v>
      </c>
      <c r="F7" s="9">
        <f t="shared" si="0"/>
        <v>0.93080000000000007</v>
      </c>
      <c r="G7" s="9">
        <f>IF(F7&lt;='Additional data1'!$B$4,(((F7-'Additional data1'!$B$4)/-'Additional data1'!$B$6)^(1/'Additional data1'!$B$5))/1000,8/1000)</f>
        <v>8.0000000000000002E-3</v>
      </c>
      <c r="H7" s="9">
        <f t="shared" si="3"/>
        <v>7.9481795831692539</v>
      </c>
      <c r="I7" s="9">
        <f t="shared" si="1"/>
        <v>993.52244789615668</v>
      </c>
      <c r="J7" s="9">
        <f t="shared" si="2"/>
        <v>994.52244789615668</v>
      </c>
      <c r="K7" s="9">
        <f>'Additional data2'!F9</f>
        <v>0.91069999999999995</v>
      </c>
    </row>
    <row r="8" spans="1:27" x14ac:dyDescent="0.25">
      <c r="A8" t="s">
        <v>47</v>
      </c>
      <c r="B8" t="s">
        <v>69</v>
      </c>
      <c r="D8" s="4">
        <f>'Additional data2'!AA2</f>
        <v>1.5006340184941713</v>
      </c>
      <c r="E8" s="4">
        <f>'Additional data2'!AA14/1000</f>
        <v>5.7324745394415171</v>
      </c>
      <c r="F8" s="9">
        <f t="shared" si="0"/>
        <v>0.79923949925468607</v>
      </c>
      <c r="G8" s="9">
        <f>IF(F8&lt;='Additional data1'!$B$4,(((F8-'Additional data1'!$B$4)/-'Additional data1'!$B$6)^(1/'Additional data1'!$B$5))/1000,1.7/1000)</f>
        <v>3.9599830107642717E-2</v>
      </c>
      <c r="H8" s="9">
        <f t="shared" si="3"/>
        <v>5.6928747093338741</v>
      </c>
      <c r="I8" s="9">
        <f t="shared" si="1"/>
        <v>143.76007911799491</v>
      </c>
      <c r="J8" s="9">
        <f t="shared" si="2"/>
        <v>144.76007911799493</v>
      </c>
      <c r="K8" s="9">
        <f>'Additional data2'!Z14</f>
        <v>0.75225075594597102</v>
      </c>
    </row>
    <row r="9" spans="1:27" x14ac:dyDescent="0.25">
      <c r="A9" t="s">
        <v>47</v>
      </c>
      <c r="B9" t="s">
        <v>69</v>
      </c>
      <c r="D9" s="4">
        <f>'Additional data2'!W2</f>
        <v>1.5311077827161057</v>
      </c>
      <c r="E9" s="4">
        <f>'Additional data2'!W11/1000</f>
        <v>4.9594548611110643</v>
      </c>
      <c r="F9" s="9">
        <f t="shared" ref="F9:F24" si="4">(2.7-D9)/D9</f>
        <v>0.76342908740907867</v>
      </c>
      <c r="G9" s="9">
        <f>IF(F9&lt;='Additional data1'!$B$4,(((F9-'Additional data1'!$B$4)/-'Additional data1'!$B$6)^(1/'Additional data1'!$B$5))/1000,1.7/1000)</f>
        <v>0.1486904622872407</v>
      </c>
      <c r="H9" s="9">
        <f t="shared" si="3"/>
        <v>4.8107643988238236</v>
      </c>
      <c r="I9" s="9">
        <f t="shared" si="1"/>
        <v>32.354223161472014</v>
      </c>
      <c r="J9" s="9">
        <f t="shared" si="2"/>
        <v>33.354223161472014</v>
      </c>
      <c r="K9" s="9">
        <f>'Additional data2'!V10</f>
        <v>0.74109718984143436</v>
      </c>
    </row>
    <row r="10" spans="1:27" x14ac:dyDescent="0.25">
      <c r="A10" t="s">
        <v>45</v>
      </c>
      <c r="B10" t="s">
        <v>69</v>
      </c>
      <c r="C10" t="s">
        <v>71</v>
      </c>
      <c r="D10" s="4">
        <v>1.54</v>
      </c>
      <c r="E10" s="4">
        <v>8.8879999999999999</v>
      </c>
      <c r="F10" s="9">
        <f t="shared" si="4"/>
        <v>0.75324675324675328</v>
      </c>
      <c r="G10" s="9">
        <f>IF(F10&lt;='Additional data1'!$B$4,(((F10-'Additional data1'!$B$4)/-'Additional data1'!$B$6)^(1/'Additional data1'!$B$5))/1000,1.7/1000)</f>
        <v>0.20551384884327956</v>
      </c>
      <c r="H10" s="9">
        <f t="shared" si="3"/>
        <v>8.68248615115672</v>
      </c>
      <c r="I10" s="9">
        <f t="shared" si="1"/>
        <v>42.247693768694866</v>
      </c>
      <c r="J10" s="9">
        <f t="shared" si="2"/>
        <v>43.247693768694866</v>
      </c>
      <c r="K10" s="9"/>
    </row>
    <row r="11" spans="1:27" x14ac:dyDescent="0.25">
      <c r="A11" t="s">
        <v>45</v>
      </c>
      <c r="B11" t="s">
        <v>69</v>
      </c>
      <c r="C11" t="s">
        <v>71</v>
      </c>
      <c r="D11" s="4">
        <v>1.54</v>
      </c>
      <c r="E11" s="4">
        <v>12.962999999999999</v>
      </c>
      <c r="F11" s="9">
        <f t="shared" si="4"/>
        <v>0.75324675324675328</v>
      </c>
      <c r="G11" s="9">
        <f>IF(F11&lt;='Additional data1'!$B$4,(((F11-'Additional data1'!$B$4)/-'Additional data1'!$B$6)^(1/'Additional data1'!$B$5))/1000,1.7/1000)</f>
        <v>0.20551384884327956</v>
      </c>
      <c r="H11" s="9">
        <f t="shared" si="3"/>
        <v>12.757486151156719</v>
      </c>
      <c r="I11" s="9">
        <f t="shared" si="1"/>
        <v>62.076041215525599</v>
      </c>
      <c r="J11" s="9">
        <f t="shared" si="2"/>
        <v>63.076041215525599</v>
      </c>
      <c r="K11" s="9"/>
    </row>
    <row r="12" spans="1:27" x14ac:dyDescent="0.25">
      <c r="A12" t="s">
        <v>45</v>
      </c>
      <c r="B12" t="s">
        <v>69</v>
      </c>
      <c r="C12" t="s">
        <v>71</v>
      </c>
      <c r="D12" s="4">
        <f>'Additional data2'!S2</f>
        <v>1.5565043955107649</v>
      </c>
      <c r="E12" s="4">
        <f>'Additional data2'!S16/1000</f>
        <v>13.429645115265846</v>
      </c>
      <c r="F12" s="9">
        <f t="shared" si="4"/>
        <v>0.73465619999999976</v>
      </c>
      <c r="G12" s="9">
        <f>IF(F12&lt;='Additional data1'!$B$4,(((F12-'Additional data1'!$B$4)/-'Additional data1'!$B$6)^(1/'Additional data1'!$B$5))/1000,1.7/1000)</f>
        <v>0.35442716928898427</v>
      </c>
      <c r="H12" s="9">
        <f t="shared" si="3"/>
        <v>13.075217945976862</v>
      </c>
      <c r="I12" s="9">
        <f t="shared" si="1"/>
        <v>36.891127653128379</v>
      </c>
      <c r="J12" s="9">
        <f t="shared" si="2"/>
        <v>37.891127653128379</v>
      </c>
      <c r="K12" s="9">
        <f>'Additional data2'!R16</f>
        <v>0.69779000000000002</v>
      </c>
    </row>
    <row r="13" spans="1:27" x14ac:dyDescent="0.25">
      <c r="D13" s="4"/>
      <c r="E13" s="4"/>
      <c r="F13" s="9"/>
      <c r="G13" s="9">
        <f>IF(F13&lt;='Additional data1'!$B$4,(((F13-'Additional data1'!$B$4)/-'Additional data1'!$B$6)^(1/'Additional data1'!$B$5))/1000,1.7/1000)</f>
        <v>1662.7981669339208</v>
      </c>
      <c r="H13" s="7"/>
      <c r="I13" s="9"/>
      <c r="J13" s="9"/>
      <c r="K13" s="9"/>
    </row>
    <row r="14" spans="1:27" x14ac:dyDescent="0.25">
      <c r="A14" t="s">
        <v>50</v>
      </c>
      <c r="B14" t="s">
        <v>64</v>
      </c>
      <c r="C14" t="s">
        <v>66</v>
      </c>
      <c r="D14" s="4">
        <v>1.62</v>
      </c>
      <c r="E14" s="4">
        <v>26.3</v>
      </c>
      <c r="F14" s="9">
        <f t="shared" si="4"/>
        <v>0.66666666666666663</v>
      </c>
      <c r="G14" s="9">
        <f>IF(F14&lt;='Additional data1'!$B$4,(((F14-'Additional data1'!$B$4)/-'Additional data1'!$B$6)^(1/'Additional data1'!$B$5))/1000,1.7/1000)</f>
        <v>1.7985860689773689</v>
      </c>
      <c r="H14" s="7">
        <f t="shared" si="3"/>
        <v>24.501413931022633</v>
      </c>
      <c r="I14" s="9">
        <f>(E14-G14)/G14</f>
        <v>13.622597413396804</v>
      </c>
      <c r="J14" s="9">
        <f>E14/G14</f>
        <v>14.622597413396804</v>
      </c>
      <c r="K14" s="9"/>
      <c r="L14" s="13"/>
    </row>
    <row r="15" spans="1:27" x14ac:dyDescent="0.25">
      <c r="D15" s="4"/>
      <c r="E15" s="4"/>
      <c r="F15" s="9"/>
      <c r="G15" s="9">
        <f>IF(F15&lt;='Additional data1'!$B$4,(((F15-'Additional data1'!$B$4)/-'Additional data1'!$B$6)^(1/'Additional data1'!$B$5))/1000,1.7/1000)</f>
        <v>1662.7981669339208</v>
      </c>
      <c r="H15" s="7"/>
      <c r="I15" s="9"/>
      <c r="J15" s="9"/>
      <c r="K15" s="9"/>
      <c r="Y15" s="6"/>
      <c r="AA15" s="6"/>
    </row>
    <row r="16" spans="1:27" x14ac:dyDescent="0.25">
      <c r="A16" t="s">
        <v>50</v>
      </c>
      <c r="B16" t="s">
        <v>64</v>
      </c>
      <c r="C16" t="s">
        <v>67</v>
      </c>
      <c r="D16" s="4">
        <v>1.647</v>
      </c>
      <c r="E16" s="4">
        <v>15.5</v>
      </c>
      <c r="F16" s="9">
        <f t="shared" si="4"/>
        <v>0.63934426229508201</v>
      </c>
      <c r="G16" s="9">
        <f>IF(F16&lt;='Additional data1'!$B$4,(((F16-'Additional data1'!$B$4)/-'Additional data1'!$B$6)^(1/'Additional data1'!$B$5))/1000,1.7/1000)</f>
        <v>3.0739435847237857</v>
      </c>
      <c r="H16" s="7">
        <f t="shared" si="3"/>
        <v>12.426056415276214</v>
      </c>
      <c r="I16" s="9">
        <f t="shared" ref="I16:I21" si="5">(E16-G16)/G16</f>
        <v>4.0423827154891585</v>
      </c>
      <c r="J16" s="9">
        <f t="shared" ref="J16:J21" si="6">E16/G16</f>
        <v>5.0423827154891585</v>
      </c>
      <c r="K16" s="9"/>
      <c r="L16" s="17" t="s">
        <v>52</v>
      </c>
      <c r="AA16" s="6"/>
    </row>
    <row r="17" spans="1:12" x14ac:dyDescent="0.25">
      <c r="A17" t="s">
        <v>50</v>
      </c>
      <c r="B17" t="s">
        <v>64</v>
      </c>
      <c r="C17" t="s">
        <v>67</v>
      </c>
      <c r="D17" s="4">
        <v>1.623</v>
      </c>
      <c r="E17" s="4">
        <v>16.8</v>
      </c>
      <c r="F17" s="9">
        <f t="shared" si="4"/>
        <v>0.66358595194085035</v>
      </c>
      <c r="G17" s="9">
        <f>IF(F17&lt;='Additional data1'!$B$4,(((F17-'Additional data1'!$B$4)/-'Additional data1'!$B$6)^(1/'Additional data1'!$B$5))/1000,1.7/1000)</f>
        <v>1.9158641292838099</v>
      </c>
      <c r="H17" s="7">
        <f t="shared" si="3"/>
        <v>14.884135870716191</v>
      </c>
      <c r="I17" s="9">
        <f t="shared" si="5"/>
        <v>7.7688890580566339</v>
      </c>
      <c r="J17" s="9">
        <f t="shared" si="6"/>
        <v>8.768889058056633</v>
      </c>
      <c r="K17" s="9"/>
      <c r="L17" s="17"/>
    </row>
    <row r="18" spans="1:12" x14ac:dyDescent="0.25">
      <c r="A18" t="s">
        <v>50</v>
      </c>
      <c r="B18" t="s">
        <v>64</v>
      </c>
      <c r="C18" t="s">
        <v>67</v>
      </c>
      <c r="D18" s="4">
        <v>1.5880000000000001</v>
      </c>
      <c r="E18" s="4">
        <v>8.4</v>
      </c>
      <c r="F18" s="9">
        <f t="shared" si="4"/>
        <v>0.7002518891687658</v>
      </c>
      <c r="G18" s="9">
        <f>IF(F18&lt;='Additional data1'!$B$4,(((F18-'Additional data1'!$B$4)/-'Additional data1'!$B$6)^(1/'Additional data1'!$B$5))/1000,1.7/1000)</f>
        <v>0.85688787512843501</v>
      </c>
      <c r="H18" s="7">
        <f t="shared" si="3"/>
        <v>7.5431121248715653</v>
      </c>
      <c r="I18" s="9">
        <f t="shared" si="5"/>
        <v>8.802916161861857</v>
      </c>
      <c r="J18" s="9">
        <f t="shared" si="6"/>
        <v>9.802916161861857</v>
      </c>
      <c r="K18" s="9"/>
      <c r="L18" s="17"/>
    </row>
    <row r="19" spans="1:12" x14ac:dyDescent="0.25">
      <c r="A19" t="s">
        <v>50</v>
      </c>
      <c r="B19" t="s">
        <v>64</v>
      </c>
      <c r="C19" t="s">
        <v>67</v>
      </c>
      <c r="D19" s="4">
        <v>1.617</v>
      </c>
      <c r="E19" s="4">
        <v>14.3</v>
      </c>
      <c r="F19" s="9">
        <f t="shared" si="4"/>
        <v>0.6697588126159556</v>
      </c>
      <c r="G19" s="9">
        <f>IF(F19&lt;='Additional data1'!$B$4,(((F19-'Additional data1'!$B$4)/-'Additional data1'!$B$6)^(1/'Additional data1'!$B$5))/1000,1.7/1000)</f>
        <v>1.6868197546616925</v>
      </c>
      <c r="H19" s="7">
        <f t="shared" si="3"/>
        <v>12.613180245338308</v>
      </c>
      <c r="I19" s="9">
        <f t="shared" si="5"/>
        <v>7.4774914216415489</v>
      </c>
      <c r="J19" s="9">
        <f t="shared" si="6"/>
        <v>8.4774914216415489</v>
      </c>
      <c r="K19" s="9"/>
      <c r="L19" s="17"/>
    </row>
    <row r="20" spans="1:12" x14ac:dyDescent="0.25">
      <c r="A20" t="s">
        <v>50</v>
      </c>
      <c r="B20" t="s">
        <v>64</v>
      </c>
      <c r="C20" t="s">
        <v>67</v>
      </c>
      <c r="D20" s="4">
        <v>1.609</v>
      </c>
      <c r="E20" s="4">
        <v>11.5</v>
      </c>
      <c r="F20" s="9">
        <f t="shared" si="4"/>
        <v>0.67806090739589819</v>
      </c>
      <c r="G20" s="9">
        <f>IF(F20&lt;='Additional data1'!$B$4,(((F20-'Additional data1'!$B$4)/-'Additional data1'!$B$6)^(1/'Additional data1'!$B$5))/1000,1.7/1000)</f>
        <v>1.4144145308324241</v>
      </c>
      <c r="H20" s="7">
        <f t="shared" si="3"/>
        <v>10.085585469167576</v>
      </c>
      <c r="I20" s="9">
        <f t="shared" si="5"/>
        <v>7.1305725791942445</v>
      </c>
      <c r="J20" s="9">
        <f t="shared" si="6"/>
        <v>8.1305725791942454</v>
      </c>
      <c r="K20" s="9"/>
      <c r="L20" s="17"/>
    </row>
    <row r="21" spans="1:12" x14ac:dyDescent="0.25">
      <c r="A21" t="s">
        <v>50</v>
      </c>
      <c r="B21" t="s">
        <v>64</v>
      </c>
      <c r="C21" t="s">
        <v>67</v>
      </c>
      <c r="D21" s="4">
        <v>1.585</v>
      </c>
      <c r="E21" s="4">
        <v>8.5</v>
      </c>
      <c r="F21" s="9">
        <f t="shared" si="4"/>
        <v>0.7034700315457415</v>
      </c>
      <c r="G21" s="9">
        <f>IF(F21&lt;='Additional data1'!$B$4,(((F21-'Additional data1'!$B$4)/-'Additional data1'!$B$6)^(1/'Additional data1'!$B$5))/1000,1.7/1000)</f>
        <v>0.79361401857712388</v>
      </c>
      <c r="H21" s="7">
        <f t="shared" si="3"/>
        <v>7.7063859814228763</v>
      </c>
      <c r="I21" s="9">
        <f t="shared" si="5"/>
        <v>9.7104962879054355</v>
      </c>
      <c r="J21" s="9">
        <f t="shared" si="6"/>
        <v>10.710496287905436</v>
      </c>
      <c r="K21" s="9"/>
      <c r="L21" s="17"/>
    </row>
    <row r="22" spans="1:12" x14ac:dyDescent="0.25">
      <c r="D22" s="4"/>
      <c r="E22" s="4"/>
      <c r="F22" s="9"/>
      <c r="G22" s="9">
        <f>IF(F22&lt;='Additional data1'!$B$4,(((F22-'Additional data1'!$B$4)/-'Additional data1'!$B$6)^(1/'Additional data1'!$B$5))/1000,1.7/1000)</f>
        <v>1662.7981669339208</v>
      </c>
      <c r="H22" s="7"/>
      <c r="I22" s="9"/>
      <c r="J22" s="9"/>
      <c r="K22" s="9"/>
    </row>
    <row r="23" spans="1:12" x14ac:dyDescent="0.25">
      <c r="A23" t="s">
        <v>75</v>
      </c>
      <c r="B23" t="s">
        <v>64</v>
      </c>
      <c r="C23" t="s">
        <v>73</v>
      </c>
      <c r="D23" s="4">
        <v>1.62</v>
      </c>
      <c r="E23" s="4">
        <v>25.71</v>
      </c>
      <c r="F23" s="9">
        <f t="shared" si="4"/>
        <v>0.66666666666666663</v>
      </c>
      <c r="G23" s="9">
        <f>IF(F23&lt;='Additional data1'!$B$4,(((F23-'Additional data1'!$B$4)/-'Additional data1'!$B$6)^(1/'Additional data1'!$B$5))/1000,1.7/1000)</f>
        <v>1.7985860689773689</v>
      </c>
      <c r="H23" s="7">
        <f t="shared" si="3"/>
        <v>23.911413931022633</v>
      </c>
      <c r="I23" s="9">
        <f>(E23-G23)/G23</f>
        <v>13.294561958115279</v>
      </c>
      <c r="J23" s="9">
        <f>E23/G23</f>
        <v>14.294561958115279</v>
      </c>
      <c r="K23" s="9"/>
    </row>
    <row r="24" spans="1:12" x14ac:dyDescent="0.25">
      <c r="B24" t="s">
        <v>64</v>
      </c>
      <c r="C24" t="s">
        <v>73</v>
      </c>
      <c r="D24" s="4">
        <v>1.6739999999999999</v>
      </c>
      <c r="E24" s="4">
        <v>30.91</v>
      </c>
      <c r="F24" s="9">
        <f t="shared" si="4"/>
        <v>0.61290322580645173</v>
      </c>
      <c r="G24" s="9">
        <f>IF(F24&lt;='Additional data1'!$B$4,(((F24-'Additional data1'!$B$4)/-'Additional data1'!$B$6)^(1/'Additional data1'!$B$5))/1000,1.7/1000)</f>
        <v>4.9300221069595151</v>
      </c>
      <c r="H24" s="7">
        <f t="shared" si="3"/>
        <v>25.979977893040484</v>
      </c>
      <c r="I24" s="9">
        <f>(E24-G24)/G24</f>
        <v>5.2697487616466443</v>
      </c>
      <c r="J24" s="9">
        <f>E24/G24</f>
        <v>6.2697487616466443</v>
      </c>
      <c r="K24" s="9"/>
    </row>
    <row r="25" spans="1:12" x14ac:dyDescent="0.25">
      <c r="D25" s="4"/>
      <c r="E25" s="4"/>
      <c r="F25" s="9"/>
      <c r="G25" s="9"/>
      <c r="H25" s="7"/>
      <c r="I25" s="9"/>
      <c r="J25" s="9"/>
      <c r="K25" s="9"/>
    </row>
    <row r="26" spans="1:12" x14ac:dyDescent="0.25">
      <c r="D26" s="4"/>
      <c r="E26" s="4"/>
      <c r="F26" s="9"/>
      <c r="G26" s="9"/>
      <c r="H26" s="7"/>
      <c r="I26" s="9"/>
      <c r="J26" s="9"/>
      <c r="K26" s="9"/>
    </row>
    <row r="27" spans="1:12" x14ac:dyDescent="0.25">
      <c r="D27" s="4"/>
      <c r="E27" s="4"/>
      <c r="F27" s="9"/>
      <c r="G27" s="9"/>
      <c r="H27" s="7"/>
      <c r="I27" s="9"/>
      <c r="J27" s="9"/>
      <c r="K27" s="9"/>
    </row>
    <row r="28" spans="1:12" x14ac:dyDescent="0.25">
      <c r="D28" s="4"/>
      <c r="E28" s="4"/>
      <c r="F28" s="9"/>
      <c r="G28" s="9"/>
      <c r="H28" s="7"/>
      <c r="I28" s="9"/>
      <c r="J28" s="9"/>
      <c r="K28" s="9"/>
    </row>
    <row r="29" spans="1:12" x14ac:dyDescent="0.25">
      <c r="D29" s="4"/>
      <c r="E29" s="4"/>
      <c r="F29" s="9"/>
      <c r="G29" s="9"/>
      <c r="H29" s="7"/>
      <c r="I29" s="9"/>
      <c r="J29" s="9"/>
      <c r="K29" s="9"/>
    </row>
    <row r="30" spans="1:12" x14ac:dyDescent="0.25">
      <c r="D30" s="4"/>
      <c r="E30" s="4"/>
      <c r="F30" s="9"/>
      <c r="G30" s="9"/>
      <c r="H30" s="7"/>
      <c r="I30" s="9"/>
      <c r="J30" s="9"/>
      <c r="K30" s="9"/>
    </row>
    <row r="31" spans="1:12" x14ac:dyDescent="0.25">
      <c r="D31" s="8"/>
    </row>
    <row r="32" spans="1:12" x14ac:dyDescent="0.25">
      <c r="C32" t="s">
        <v>72</v>
      </c>
      <c r="D32" s="8" t="s">
        <v>42</v>
      </c>
      <c r="E32" t="s">
        <v>90</v>
      </c>
      <c r="F32" t="s">
        <v>24</v>
      </c>
    </row>
    <row r="33" spans="4:7" x14ac:dyDescent="0.25">
      <c r="D33">
        <v>1.34</v>
      </c>
      <c r="E33" s="8">
        <f>(12406493*D33^-29.13)</f>
        <v>2460.8563246983881</v>
      </c>
      <c r="F33" s="9">
        <f>(2.7-D33)/D33</f>
        <v>1.0149253731343284</v>
      </c>
      <c r="G33" s="9"/>
    </row>
    <row r="34" spans="4:7" x14ac:dyDescent="0.25">
      <c r="D34">
        <v>1.35</v>
      </c>
      <c r="E34" s="8">
        <f t="shared" ref="E34:E76" si="7">(12406493*D34^-29.13)</f>
        <v>1981.6472940406547</v>
      </c>
      <c r="F34" s="9">
        <f t="shared" ref="F34:F69" si="8">(2.7-D34)/D34</f>
        <v>1</v>
      </c>
      <c r="G34" s="9"/>
    </row>
    <row r="35" spans="4:7" x14ac:dyDescent="0.25">
      <c r="D35">
        <v>1.36</v>
      </c>
      <c r="E35" s="8">
        <f t="shared" si="7"/>
        <v>1598.3085917310552</v>
      </c>
      <c r="F35" s="9">
        <f t="shared" si="8"/>
        <v>0.98529411764705876</v>
      </c>
      <c r="G35" s="9"/>
    </row>
    <row r="36" spans="4:7" x14ac:dyDescent="0.25">
      <c r="D36">
        <v>1.37</v>
      </c>
      <c r="E36" s="8">
        <f t="shared" si="7"/>
        <v>1291.156582200709</v>
      </c>
      <c r="F36" s="9">
        <f t="shared" si="8"/>
        <v>0.97080291970802912</v>
      </c>
      <c r="G36" s="9"/>
    </row>
    <row r="37" spans="4:7" x14ac:dyDescent="0.25">
      <c r="D37">
        <v>1.38</v>
      </c>
      <c r="E37" s="8">
        <f t="shared" si="7"/>
        <v>1044.6510568699646</v>
      </c>
      <c r="F37" s="9">
        <f t="shared" si="8"/>
        <v>0.95652173913043503</v>
      </c>
      <c r="G37" s="9"/>
    </row>
    <row r="38" spans="4:7" x14ac:dyDescent="0.25">
      <c r="D38">
        <v>1.39</v>
      </c>
      <c r="E38" s="8">
        <f t="shared" si="7"/>
        <v>846.50183413431273</v>
      </c>
      <c r="F38" s="9">
        <f t="shared" si="8"/>
        <v>0.94244604316546787</v>
      </c>
      <c r="G38" s="9"/>
    </row>
    <row r="39" spans="4:7" x14ac:dyDescent="0.25">
      <c r="D39">
        <v>1.4</v>
      </c>
      <c r="E39" s="8">
        <f t="shared" si="7"/>
        <v>686.97250513626545</v>
      </c>
      <c r="F39" s="9">
        <f t="shared" si="8"/>
        <v>0.92857142857142883</v>
      </c>
      <c r="G39" s="9"/>
    </row>
    <row r="40" spans="4:7" x14ac:dyDescent="0.25">
      <c r="D40">
        <v>1.41</v>
      </c>
      <c r="E40" s="8">
        <f t="shared" si="7"/>
        <v>558.33683860996064</v>
      </c>
      <c r="F40" s="9">
        <f t="shared" si="8"/>
        <v>0.91489361702127681</v>
      </c>
      <c r="G40" s="9"/>
    </row>
    <row r="41" spans="4:7" x14ac:dyDescent="0.25">
      <c r="D41">
        <v>1.42</v>
      </c>
      <c r="E41" s="8">
        <f t="shared" si="7"/>
        <v>454.45361557553679</v>
      </c>
      <c r="F41" s="9">
        <f t="shared" si="8"/>
        <v>0.90140845070422559</v>
      </c>
      <c r="G41" s="9"/>
    </row>
    <row r="42" spans="4:7" x14ac:dyDescent="0.25">
      <c r="D42">
        <v>1.43</v>
      </c>
      <c r="E42" s="8">
        <f t="shared" si="7"/>
        <v>370.4335072148524</v>
      </c>
      <c r="F42" s="9">
        <f t="shared" si="8"/>
        <v>0.88811188811188835</v>
      </c>
      <c r="G42" s="9"/>
    </row>
    <row r="43" spans="4:7" x14ac:dyDescent="0.25">
      <c r="D43">
        <v>1.44</v>
      </c>
      <c r="E43" s="8">
        <f t="shared" si="7"/>
        <v>302.37761701121991</v>
      </c>
      <c r="F43" s="9">
        <f t="shared" si="8"/>
        <v>0.87500000000000022</v>
      </c>
      <c r="G43" s="9"/>
    </row>
    <row r="44" spans="4:7" x14ac:dyDescent="0.25">
      <c r="D44">
        <v>1.45</v>
      </c>
      <c r="E44" s="8">
        <f t="shared" si="7"/>
        <v>247.17191920534489</v>
      </c>
      <c r="F44" s="9">
        <f t="shared" si="8"/>
        <v>0.86206896551724155</v>
      </c>
      <c r="G44" s="9"/>
    </row>
    <row r="45" spans="4:7" x14ac:dyDescent="0.25">
      <c r="D45">
        <v>1.46</v>
      </c>
      <c r="E45" s="8">
        <f t="shared" si="7"/>
        <v>202.32537119573527</v>
      </c>
      <c r="F45" s="9">
        <f t="shared" si="8"/>
        <v>0.84931506849315086</v>
      </c>
      <c r="G45" s="9"/>
    </row>
    <row r="46" spans="4:7" x14ac:dyDescent="0.25">
      <c r="D46">
        <v>1.47</v>
      </c>
      <c r="E46" s="8">
        <f t="shared" si="7"/>
        <v>165.84220890444945</v>
      </c>
      <c r="F46" s="9">
        <f t="shared" si="8"/>
        <v>0.83673469387755117</v>
      </c>
      <c r="G46" s="9"/>
    </row>
    <row r="47" spans="4:7" x14ac:dyDescent="0.25">
      <c r="D47">
        <v>1.48</v>
      </c>
      <c r="E47" s="8">
        <f t="shared" si="7"/>
        <v>136.12104214053423</v>
      </c>
      <c r="F47" s="9">
        <f t="shared" si="8"/>
        <v>0.82432432432432445</v>
      </c>
      <c r="G47" s="9"/>
    </row>
    <row r="48" spans="4:7" x14ac:dyDescent="0.25">
      <c r="D48">
        <v>1.49</v>
      </c>
      <c r="E48" s="8">
        <f t="shared" si="7"/>
        <v>111.87499682370517</v>
      </c>
      <c r="F48" s="9">
        <f t="shared" si="8"/>
        <v>0.81208053691275184</v>
      </c>
      <c r="G48" s="9"/>
    </row>
    <row r="49" spans="4:7" x14ac:dyDescent="0.25">
      <c r="D49">
        <v>1.5</v>
      </c>
      <c r="E49" s="8">
        <f t="shared" si="7"/>
        <v>92.068413285838702</v>
      </c>
      <c r="F49" s="9">
        <f t="shared" si="8"/>
        <v>0.80000000000000016</v>
      </c>
      <c r="G49" s="9"/>
    </row>
    <row r="50" spans="4:7" x14ac:dyDescent="0.25">
      <c r="D50">
        <v>1.51</v>
      </c>
      <c r="E50" s="8">
        <f t="shared" si="7"/>
        <v>75.866589312443594</v>
      </c>
      <c r="F50" s="9">
        <f t="shared" si="8"/>
        <v>0.78807947019867564</v>
      </c>
      <c r="G50" s="9"/>
    </row>
    <row r="51" spans="4:7" x14ac:dyDescent="0.25">
      <c r="D51">
        <v>1.52</v>
      </c>
      <c r="E51" s="8">
        <f t="shared" si="7"/>
        <v>62.595817836003945</v>
      </c>
      <c r="F51" s="9">
        <f t="shared" si="8"/>
        <v>0.77631578947368429</v>
      </c>
      <c r="G51" s="9"/>
    </row>
    <row r="52" spans="4:7" x14ac:dyDescent="0.25">
      <c r="D52">
        <v>1.53</v>
      </c>
      <c r="E52" s="8">
        <f t="shared" si="7"/>
        <v>51.711561863378115</v>
      </c>
      <c r="F52" s="9">
        <f t="shared" si="8"/>
        <v>0.76470588235294124</v>
      </c>
      <c r="G52" s="9"/>
    </row>
    <row r="53" spans="4:7" x14ac:dyDescent="0.25">
      <c r="D53">
        <v>1.54</v>
      </c>
      <c r="E53" s="8">
        <f t="shared" si="7"/>
        <v>42.773071417431616</v>
      </c>
      <c r="F53" s="9">
        <f t="shared" si="8"/>
        <v>0.75324675324675328</v>
      </c>
      <c r="G53" s="9"/>
    </row>
    <row r="54" spans="4:7" x14ac:dyDescent="0.25">
      <c r="D54">
        <v>1.55</v>
      </c>
      <c r="E54" s="8">
        <f t="shared" si="7"/>
        <v>35.423108318680889</v>
      </c>
      <c r="F54" s="9">
        <f t="shared" si="8"/>
        <v>0.74193548387096786</v>
      </c>
      <c r="G54" s="9"/>
    </row>
    <row r="55" spans="4:7" x14ac:dyDescent="0.25">
      <c r="D55">
        <v>1.56</v>
      </c>
      <c r="E55" s="8">
        <f t="shared" si="7"/>
        <v>29.371727124414246</v>
      </c>
      <c r="F55" s="9">
        <f t="shared" si="8"/>
        <v>0.73076923076923084</v>
      </c>
      <c r="G55" s="9"/>
    </row>
    <row r="56" spans="4:7" x14ac:dyDescent="0.25">
      <c r="D56">
        <v>1.57</v>
      </c>
      <c r="E56" s="8">
        <f t="shared" si="7"/>
        <v>24.383281928457464</v>
      </c>
      <c r="F56" s="9">
        <f t="shared" si="8"/>
        <v>0.71974522292993637</v>
      </c>
      <c r="G56" s="9"/>
    </row>
    <row r="57" spans="4:7" x14ac:dyDescent="0.25">
      <c r="D57">
        <v>1.58</v>
      </c>
      <c r="E57" s="8">
        <f t="shared" si="7"/>
        <v>20.266002498658356</v>
      </c>
      <c r="F57" s="9">
        <f t="shared" si="8"/>
        <v>0.70886075949367089</v>
      </c>
      <c r="G57" s="9"/>
    </row>
    <row r="58" spans="4:7" x14ac:dyDescent="0.25">
      <c r="D58">
        <v>1.59</v>
      </c>
      <c r="E58" s="8">
        <f t="shared" si="7"/>
        <v>16.863619845212064</v>
      </c>
      <c r="F58" s="9">
        <f t="shared" si="8"/>
        <v>0.69811320754716988</v>
      </c>
      <c r="G58" s="9"/>
    </row>
    <row r="59" spans="4:7" x14ac:dyDescent="0.25">
      <c r="D59">
        <v>1.6</v>
      </c>
      <c r="E59" s="8">
        <f t="shared" si="7"/>
        <v>14.048628883200626</v>
      </c>
      <c r="F59" s="9">
        <f t="shared" si="8"/>
        <v>0.6875</v>
      </c>
      <c r="G59" s="9"/>
    </row>
    <row r="60" spans="4:7" x14ac:dyDescent="0.25">
      <c r="D60">
        <v>1.61</v>
      </c>
      <c r="E60" s="8">
        <f t="shared" si="7"/>
        <v>11.7168606823162</v>
      </c>
      <c r="F60" s="9">
        <f t="shared" si="8"/>
        <v>0.67701863354037273</v>
      </c>
      <c r="G60" s="9"/>
    </row>
    <row r="61" spans="4:7" x14ac:dyDescent="0.25">
      <c r="D61">
        <v>1.62</v>
      </c>
      <c r="E61" s="8">
        <f t="shared" si="7"/>
        <v>9.7831037942687775</v>
      </c>
      <c r="F61" s="9">
        <f t="shared" si="8"/>
        <v>0.66666666666666663</v>
      </c>
      <c r="G61" s="9"/>
    </row>
    <row r="62" spans="4:7" x14ac:dyDescent="0.25">
      <c r="D62">
        <v>1.63</v>
      </c>
      <c r="E62" s="8">
        <f t="shared" si="7"/>
        <v>8.1775671413400399</v>
      </c>
      <c r="F62" s="9">
        <f t="shared" si="8"/>
        <v>0.65644171779141125</v>
      </c>
      <c r="G62" s="9"/>
    </row>
    <row r="63" spans="4:7" x14ac:dyDescent="0.25">
      <c r="D63">
        <v>1.64</v>
      </c>
      <c r="E63" s="8">
        <f t="shared" si="7"/>
        <v>6.8430189271176669</v>
      </c>
      <c r="F63" s="9">
        <f t="shared" si="8"/>
        <v>0.64634146341463439</v>
      </c>
      <c r="G63" s="9"/>
    </row>
    <row r="64" spans="4:7" x14ac:dyDescent="0.25">
      <c r="D64">
        <v>1.65</v>
      </c>
      <c r="E64" s="8">
        <f t="shared" si="7"/>
        <v>5.7324693307538883</v>
      </c>
      <c r="F64" s="9">
        <f t="shared" si="8"/>
        <v>0.63636363636363658</v>
      </c>
      <c r="G64" s="9"/>
    </row>
    <row r="65" spans="4:7" x14ac:dyDescent="0.25">
      <c r="D65">
        <v>1.66</v>
      </c>
      <c r="E65" s="8">
        <f t="shared" si="7"/>
        <v>4.8072912008094004</v>
      </c>
      <c r="F65" s="9">
        <f t="shared" si="8"/>
        <v>0.62650602409638578</v>
      </c>
      <c r="G65" s="9"/>
    </row>
    <row r="66" spans="4:7" x14ac:dyDescent="0.25">
      <c r="D66">
        <v>1.67</v>
      </c>
      <c r="E66" s="8">
        <f t="shared" si="7"/>
        <v>4.0356940109725503</v>
      </c>
      <c r="F66" s="9">
        <f t="shared" si="8"/>
        <v>0.61676646706586846</v>
      </c>
      <c r="G66" s="9"/>
    </row>
    <row r="67" spans="4:7" x14ac:dyDescent="0.25">
      <c r="D67">
        <v>1.68</v>
      </c>
      <c r="E67" s="8">
        <f t="shared" si="7"/>
        <v>3.3914831068918998</v>
      </c>
      <c r="F67" s="9">
        <f t="shared" si="8"/>
        <v>0.60714285714285732</v>
      </c>
      <c r="G67" s="9"/>
    </row>
    <row r="68" spans="4:7" x14ac:dyDescent="0.25">
      <c r="D68">
        <v>1.69</v>
      </c>
      <c r="E68" s="8">
        <f t="shared" si="7"/>
        <v>2.8530496496340976</v>
      </c>
      <c r="F68" s="9">
        <f t="shared" si="8"/>
        <v>0.59763313609467472</v>
      </c>
      <c r="G68" s="9"/>
    </row>
    <row r="69" spans="4:7" x14ac:dyDescent="0.25">
      <c r="D69">
        <v>1.7</v>
      </c>
      <c r="E69" s="8">
        <f t="shared" si="7"/>
        <v>2.4025473471547194</v>
      </c>
      <c r="F69" s="9">
        <f t="shared" si="8"/>
        <v>0.58823529411764719</v>
      </c>
      <c r="G69" s="9"/>
    </row>
    <row r="70" spans="4:7" x14ac:dyDescent="0.25">
      <c r="D70">
        <v>1.71</v>
      </c>
      <c r="E70" s="8">
        <f t="shared" si="7"/>
        <v>2.0252206133169128</v>
      </c>
      <c r="F70" s="9">
        <f t="shared" ref="F70:F76" si="9">(2.7-D70)/D70</f>
        <v>0.57894736842105277</v>
      </c>
      <c r="G70" s="9"/>
    </row>
    <row r="71" spans="4:7" x14ac:dyDescent="0.25">
      <c r="D71">
        <v>1.72</v>
      </c>
      <c r="E71" s="8">
        <f t="shared" si="7"/>
        <v>1.7088556412027374</v>
      </c>
      <c r="F71" s="9">
        <f t="shared" si="9"/>
        <v>0.56976744186046524</v>
      </c>
      <c r="G71" s="9"/>
    </row>
    <row r="72" spans="4:7" x14ac:dyDescent="0.25">
      <c r="D72">
        <v>1.73</v>
      </c>
      <c r="E72" s="8">
        <f t="shared" si="7"/>
        <v>1.4433313694316929</v>
      </c>
      <c r="F72" s="9">
        <f t="shared" si="9"/>
        <v>0.56069364161849722</v>
      </c>
      <c r="G72" s="9"/>
    </row>
    <row r="73" spans="4:7" x14ac:dyDescent="0.25">
      <c r="D73">
        <v>1.74</v>
      </c>
      <c r="E73" s="8">
        <f t="shared" si="7"/>
        <v>1.2202517309141776</v>
      </c>
      <c r="F73" s="9">
        <f t="shared" si="9"/>
        <v>0.55172413793103459</v>
      </c>
      <c r="G73" s="9"/>
    </row>
    <row r="74" spans="4:7" x14ac:dyDescent="0.25">
      <c r="D74">
        <v>1.75</v>
      </c>
      <c r="E74" s="8">
        <f t="shared" si="7"/>
        <v>1.0326441203671417</v>
      </c>
      <c r="F74" s="9">
        <f t="shared" si="9"/>
        <v>0.54285714285714293</v>
      </c>
      <c r="G74" s="9"/>
    </row>
    <row r="75" spans="4:7" x14ac:dyDescent="0.25">
      <c r="D75">
        <v>1.76</v>
      </c>
      <c r="E75" s="8">
        <f t="shared" si="7"/>
        <v>0.87471187281205964</v>
      </c>
      <c r="F75" s="9">
        <f t="shared" si="9"/>
        <v>0.53409090909090917</v>
      </c>
      <c r="G75" s="9"/>
    </row>
    <row r="76" spans="4:7" x14ac:dyDescent="0.25">
      <c r="D76">
        <v>1.77</v>
      </c>
      <c r="E76" s="8">
        <f t="shared" si="7"/>
        <v>0.74163084767868015</v>
      </c>
      <c r="F76" s="9">
        <f t="shared" si="9"/>
        <v>0.52542372881355937</v>
      </c>
      <c r="G76" s="9"/>
    </row>
  </sheetData>
  <sortState xmlns:xlrd2="http://schemas.microsoft.com/office/spreadsheetml/2017/richdata2" ref="F42:G74">
    <sortCondition ref="F42"/>
  </sortState>
  <mergeCells count="1">
    <mergeCell ref="L16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3:I45"/>
  <sheetViews>
    <sheetView workbookViewId="0">
      <selection activeCell="K13" sqref="K13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27</v>
      </c>
    </row>
    <row r="4" spans="1:9" ht="30" customHeight="1" x14ac:dyDescent="0.25">
      <c r="B4" s="16" t="s">
        <v>28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 s="11">
        <v>0</v>
      </c>
      <c r="C7">
        <v>4.912484469160221</v>
      </c>
      <c r="D7" s="14">
        <v>0.71742271479428732</v>
      </c>
    </row>
    <row r="8" spans="1:9" x14ac:dyDescent="0.25">
      <c r="C8">
        <v>10.62248446916022</v>
      </c>
      <c r="D8" s="9">
        <v>0.7122687432554391</v>
      </c>
    </row>
    <row r="9" spans="1:9" x14ac:dyDescent="0.25">
      <c r="B9" s="11">
        <v>2</v>
      </c>
      <c r="C9">
        <v>20.362484469160222</v>
      </c>
      <c r="D9" s="14">
        <v>0.71270233842897257</v>
      </c>
    </row>
    <row r="10" spans="1:9" x14ac:dyDescent="0.25">
      <c r="B10" s="11">
        <v>3</v>
      </c>
      <c r="C10">
        <v>39.382484469160225</v>
      </c>
      <c r="D10" s="14">
        <v>0.70963228459386118</v>
      </c>
    </row>
    <row r="11" spans="1:9" x14ac:dyDescent="0.25">
      <c r="B11" s="11">
        <v>4</v>
      </c>
      <c r="C11">
        <v>78.822484469160216</v>
      </c>
      <c r="D11" s="14">
        <v>0.7008950968561849</v>
      </c>
    </row>
    <row r="12" spans="1:9" x14ac:dyDescent="0.25">
      <c r="B12" s="11">
        <v>5</v>
      </c>
      <c r="C12">
        <v>143.33248446916022</v>
      </c>
      <c r="D12" s="14">
        <v>0.69650192641933772</v>
      </c>
    </row>
    <row r="13" spans="1:9" x14ac:dyDescent="0.25">
      <c r="B13" s="11">
        <v>6</v>
      </c>
      <c r="C13">
        <v>294.7624844691602</v>
      </c>
      <c r="D13" s="14">
        <v>0.68284052035159259</v>
      </c>
    </row>
    <row r="14" spans="1:9" x14ac:dyDescent="0.25">
      <c r="B14" s="11">
        <v>7</v>
      </c>
      <c r="C14">
        <v>580.71248446916024</v>
      </c>
      <c r="D14" s="14">
        <v>0.66323784146773412</v>
      </c>
    </row>
    <row r="15" spans="1:9" x14ac:dyDescent="0.25">
      <c r="B15" s="11">
        <v>8</v>
      </c>
      <c r="C15">
        <v>1173.5824844691601</v>
      </c>
      <c r="D15" s="14">
        <v>0.65172826973020659</v>
      </c>
    </row>
    <row r="16" spans="1:9" x14ac:dyDescent="0.25">
      <c r="B16" s="11">
        <v>9</v>
      </c>
      <c r="C16">
        <v>2351.6924844691603</v>
      </c>
      <c r="D16" s="14">
        <v>0.63266284029955866</v>
      </c>
    </row>
    <row r="17" spans="2:6" x14ac:dyDescent="0.25">
      <c r="B17" s="11">
        <v>10</v>
      </c>
      <c r="C17">
        <v>4736.0624844691602</v>
      </c>
      <c r="D17" s="14">
        <v>0.6060858443838254</v>
      </c>
    </row>
    <row r="18" spans="2:6" x14ac:dyDescent="0.25">
      <c r="B18" s="11">
        <v>11</v>
      </c>
      <c r="C18">
        <v>7063.2124844691607</v>
      </c>
      <c r="D18" s="14">
        <v>0.59196054288869981</v>
      </c>
    </row>
    <row r="19" spans="2:6" x14ac:dyDescent="0.25">
      <c r="B19" s="11">
        <v>12</v>
      </c>
      <c r="C19">
        <v>9390.5524844691608</v>
      </c>
      <c r="D19" s="14">
        <v>0.58076756820144126</v>
      </c>
    </row>
    <row r="20" spans="2:6" x14ac:dyDescent="0.25">
      <c r="B20" s="11">
        <v>13</v>
      </c>
      <c r="C20">
        <v>12242.51248446916</v>
      </c>
      <c r="D20" s="14">
        <v>0.57147120926439676</v>
      </c>
      <c r="E20" t="s">
        <v>9</v>
      </c>
      <c r="F20" t="s">
        <v>10</v>
      </c>
    </row>
    <row r="21" spans="2:6" x14ac:dyDescent="0.25">
      <c r="B21" s="11">
        <v>14</v>
      </c>
      <c r="C21">
        <v>14199.322484469159</v>
      </c>
      <c r="D21" s="14">
        <v>0.56432685930430493</v>
      </c>
      <c r="E21">
        <v>0.57215031004032091</v>
      </c>
      <c r="F21">
        <v>0.55650340856828895</v>
      </c>
    </row>
    <row r="22" spans="2:6" x14ac:dyDescent="0.25">
      <c r="F22">
        <f>E21-F21</f>
        <v>1.564690147203196E-2</v>
      </c>
    </row>
    <row r="40" spans="3:5" x14ac:dyDescent="0.25">
      <c r="C40" s="3"/>
      <c r="D40" s="3"/>
      <c r="E40" s="4"/>
    </row>
    <row r="41" spans="3:5" x14ac:dyDescent="0.25">
      <c r="C41" s="3"/>
      <c r="D41" s="3"/>
      <c r="E41" s="4"/>
    </row>
    <row r="42" spans="3:5" x14ac:dyDescent="0.25">
      <c r="C42" s="3"/>
      <c r="D42" s="3"/>
      <c r="E42" s="4"/>
    </row>
    <row r="43" spans="3:5" x14ac:dyDescent="0.25">
      <c r="C43" s="3"/>
      <c r="D43" s="3"/>
      <c r="E43" s="4"/>
    </row>
    <row r="44" spans="3:5" x14ac:dyDescent="0.25">
      <c r="C44" s="3"/>
      <c r="D44" s="3"/>
      <c r="E44" s="4"/>
    </row>
    <row r="45" spans="3:5" x14ac:dyDescent="0.25">
      <c r="C45" s="3"/>
      <c r="D45" s="3"/>
      <c r="E45" s="4"/>
    </row>
  </sheetData>
  <mergeCells count="1">
    <mergeCell ref="B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3:I45"/>
  <sheetViews>
    <sheetView workbookViewId="0">
      <selection activeCell="D7" sqref="D7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87</v>
      </c>
    </row>
    <row r="4" spans="1:9" ht="30" customHeight="1" x14ac:dyDescent="0.25">
      <c r="B4" s="16" t="s">
        <v>88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>
        <v>2</v>
      </c>
      <c r="C7">
        <v>7.7251542410829899</v>
      </c>
      <c r="D7" s="14">
        <v>0.78947290853964791</v>
      </c>
    </row>
    <row r="8" spans="1:9" x14ac:dyDescent="0.25">
      <c r="B8">
        <v>3</v>
      </c>
      <c r="C8">
        <v>17.274316448683539</v>
      </c>
      <c r="D8" s="9">
        <v>0.77646947208854911</v>
      </c>
    </row>
    <row r="9" spans="1:9" x14ac:dyDescent="0.25">
      <c r="B9">
        <v>4</v>
      </c>
      <c r="C9">
        <v>36.309842467541316</v>
      </c>
      <c r="D9" s="14">
        <v>0.76134047390986703</v>
      </c>
    </row>
    <row r="10" spans="1:9" x14ac:dyDescent="0.25">
      <c r="B10">
        <v>5</v>
      </c>
      <c r="C10">
        <v>80.739707880445621</v>
      </c>
      <c r="D10" s="14">
        <v>0.73970975750563583</v>
      </c>
    </row>
    <row r="11" spans="1:9" x14ac:dyDescent="0.25">
      <c r="B11">
        <v>6</v>
      </c>
      <c r="C11">
        <v>177.92878963942837</v>
      </c>
      <c r="D11" s="14">
        <v>0.72670632105453725</v>
      </c>
    </row>
    <row r="12" spans="1:9" x14ac:dyDescent="0.25">
      <c r="B12">
        <v>7</v>
      </c>
      <c r="C12">
        <v>379.64485062102636</v>
      </c>
      <c r="D12" s="14">
        <v>0.70620090203549712</v>
      </c>
    </row>
    <row r="13" spans="1:9" x14ac:dyDescent="0.25">
      <c r="B13">
        <v>8</v>
      </c>
      <c r="C13">
        <v>767.85311892523373</v>
      </c>
      <c r="D13" s="14">
        <v>0.69544806035478091</v>
      </c>
    </row>
    <row r="14" spans="1:9" x14ac:dyDescent="0.25">
      <c r="B14">
        <v>9</v>
      </c>
      <c r="C14">
        <v>1541.4151829725881</v>
      </c>
      <c r="D14" s="14">
        <v>0.6689410552813877</v>
      </c>
    </row>
    <row r="15" spans="1:9" x14ac:dyDescent="0.25">
      <c r="B15">
        <v>10</v>
      </c>
      <c r="C15">
        <v>3097.1027287504776</v>
      </c>
      <c r="D15" s="14">
        <v>0.64330928150758759</v>
      </c>
    </row>
    <row r="16" spans="1:9" x14ac:dyDescent="0.25">
      <c r="B16">
        <v>11</v>
      </c>
      <c r="C16">
        <v>5950.62379895714</v>
      </c>
      <c r="D16" s="14">
        <v>0.61517684687780694</v>
      </c>
    </row>
    <row r="17" spans="2:6" x14ac:dyDescent="0.25">
      <c r="B17">
        <v>12</v>
      </c>
      <c r="C17">
        <v>10709.02955824474</v>
      </c>
      <c r="D17" s="14">
        <v>0.5827932887928593</v>
      </c>
      <c r="E17" t="s">
        <v>9</v>
      </c>
      <c r="F17" t="s">
        <v>10</v>
      </c>
    </row>
    <row r="18" spans="2:6" x14ac:dyDescent="0.25">
      <c r="B18">
        <v>13</v>
      </c>
      <c r="C18">
        <v>14516.895954699245</v>
      </c>
      <c r="D18" s="14">
        <v>0.57291567841173618</v>
      </c>
      <c r="E18">
        <v>0.57922960672022183</v>
      </c>
      <c r="F18">
        <v>0.56660175010325042</v>
      </c>
    </row>
    <row r="19" spans="2:6" x14ac:dyDescent="0.25">
      <c r="B19" s="11"/>
      <c r="D19" s="11"/>
      <c r="F19">
        <f>E18-F18</f>
        <v>1.2627856616971411E-2</v>
      </c>
    </row>
    <row r="20" spans="2:6" x14ac:dyDescent="0.25">
      <c r="D20" s="11"/>
    </row>
    <row r="21" spans="2:6" x14ac:dyDescent="0.25">
      <c r="B21" s="11"/>
      <c r="D21" s="11"/>
    </row>
    <row r="40" spans="3:5" x14ac:dyDescent="0.25">
      <c r="C40" s="3"/>
      <c r="D40" s="3"/>
      <c r="E40" s="4"/>
    </row>
    <row r="41" spans="3:5" x14ac:dyDescent="0.25">
      <c r="C41" s="3"/>
      <c r="D41" s="3"/>
      <c r="E41" s="4"/>
    </row>
    <row r="42" spans="3:5" x14ac:dyDescent="0.25">
      <c r="C42" s="3"/>
      <c r="D42" s="3"/>
      <c r="E42" s="4"/>
    </row>
    <row r="43" spans="3:5" x14ac:dyDescent="0.25">
      <c r="C43" s="3"/>
      <c r="D43" s="3"/>
      <c r="E43" s="4"/>
    </row>
    <row r="44" spans="3:5" x14ac:dyDescent="0.25">
      <c r="C44" s="3"/>
      <c r="D44" s="3"/>
      <c r="E44" s="4"/>
    </row>
    <row r="45" spans="3:5" x14ac:dyDescent="0.25">
      <c r="C45" s="3"/>
      <c r="D45" s="3"/>
      <c r="E45" s="4"/>
    </row>
  </sheetData>
  <mergeCells count="1">
    <mergeCell ref="B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I50"/>
  <sheetViews>
    <sheetView topLeftCell="A29" workbookViewId="0">
      <selection activeCell="J8" sqref="J8"/>
    </sheetView>
  </sheetViews>
  <sheetFormatPr baseColWidth="10" defaultColWidth="9.140625" defaultRowHeight="15" x14ac:dyDescent="0.25"/>
  <cols>
    <col min="3" max="3" width="14.7109375" bestFit="1" customWidth="1"/>
    <col min="4" max="4" width="11.140625" customWidth="1"/>
  </cols>
  <sheetData>
    <row r="3" spans="1:9" x14ac:dyDescent="0.25">
      <c r="A3" t="s">
        <v>32</v>
      </c>
    </row>
    <row r="4" spans="1:9" ht="30" customHeight="1" x14ac:dyDescent="0.25">
      <c r="B4" s="16" t="s">
        <v>33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 s="2">
        <v>0</v>
      </c>
      <c r="C7" s="3">
        <v>5.8683909993402956</v>
      </c>
      <c r="D7" s="14">
        <v>0.77564868673351772</v>
      </c>
    </row>
    <row r="8" spans="1:9" x14ac:dyDescent="0.25">
      <c r="B8">
        <v>1</v>
      </c>
      <c r="C8" s="3">
        <v>10.624428994353936</v>
      </c>
      <c r="D8" s="14">
        <v>0.77564868673351772</v>
      </c>
    </row>
    <row r="9" spans="1:9" x14ac:dyDescent="0.25">
      <c r="B9">
        <v>2</v>
      </c>
      <c r="C9" s="3">
        <v>20.364428994353936</v>
      </c>
      <c r="D9" s="14">
        <v>0.77182658335741028</v>
      </c>
    </row>
    <row r="10" spans="1:9" x14ac:dyDescent="0.25">
      <c r="B10">
        <v>3</v>
      </c>
      <c r="C10" s="3">
        <v>39.384428994353939</v>
      </c>
      <c r="D10" s="14">
        <v>0.75885615367071413</v>
      </c>
    </row>
    <row r="11" spans="1:9" x14ac:dyDescent="0.25">
      <c r="B11">
        <v>4</v>
      </c>
      <c r="C11" s="3">
        <v>78.824428994353923</v>
      </c>
      <c r="D11" s="14">
        <v>0.74346499953397627</v>
      </c>
    </row>
    <row r="12" spans="1:9" x14ac:dyDescent="0.25">
      <c r="B12">
        <v>5</v>
      </c>
      <c r="C12" s="3">
        <v>143.33442899435394</v>
      </c>
      <c r="D12" s="14">
        <v>0.73762628162187893</v>
      </c>
    </row>
    <row r="13" spans="1:9" x14ac:dyDescent="0.25">
      <c r="C13" s="3">
        <v>143.33442899435394</v>
      </c>
      <c r="D13" s="14">
        <v>0.73384645064091625</v>
      </c>
    </row>
    <row r="14" spans="1:9" x14ac:dyDescent="0.25">
      <c r="B14" t="s">
        <v>3</v>
      </c>
      <c r="C14" s="3">
        <v>39.384428994353939</v>
      </c>
      <c r="D14" s="14">
        <v>0.73378250725554117</v>
      </c>
    </row>
    <row r="15" spans="1:9" x14ac:dyDescent="0.25">
      <c r="B15" t="s">
        <v>4</v>
      </c>
      <c r="C15" s="3">
        <v>20.364428994353936</v>
      </c>
      <c r="D15" s="14">
        <v>0.73327854827616568</v>
      </c>
    </row>
    <row r="16" spans="1:9" x14ac:dyDescent="0.25">
      <c r="B16">
        <v>6</v>
      </c>
      <c r="C16" s="3">
        <v>39.384428994353939</v>
      </c>
      <c r="D16" s="14">
        <v>0.73355524684055562</v>
      </c>
    </row>
    <row r="17" spans="2:7" x14ac:dyDescent="0.25">
      <c r="B17">
        <v>7</v>
      </c>
      <c r="C17" s="3">
        <v>78.824428994353923</v>
      </c>
      <c r="D17" s="14">
        <v>0.73324845908384051</v>
      </c>
    </row>
    <row r="18" spans="2:7" x14ac:dyDescent="0.25">
      <c r="B18">
        <v>8</v>
      </c>
      <c r="C18" s="3">
        <v>143.33442899435394</v>
      </c>
      <c r="D18" s="14">
        <v>0.73246647658769104</v>
      </c>
    </row>
    <row r="19" spans="2:7" x14ac:dyDescent="0.25">
      <c r="B19">
        <v>9</v>
      </c>
      <c r="C19" s="3">
        <v>295.06442899435393</v>
      </c>
      <c r="D19" s="14">
        <v>0.71113151017431619</v>
      </c>
    </row>
    <row r="20" spans="2:7" x14ac:dyDescent="0.25">
      <c r="B20">
        <v>10</v>
      </c>
      <c r="C20" s="3">
        <v>580.71442899435397</v>
      </c>
      <c r="D20" s="14">
        <v>0.68572393356829731</v>
      </c>
    </row>
    <row r="21" spans="2:7" x14ac:dyDescent="0.25">
      <c r="B21">
        <v>11</v>
      </c>
      <c r="C21" s="3">
        <v>1173.5844289943539</v>
      </c>
      <c r="D21" s="14">
        <v>0.66490083127706956</v>
      </c>
    </row>
    <row r="22" spans="2:7" x14ac:dyDescent="0.25">
      <c r="B22">
        <v>12</v>
      </c>
      <c r="C22" s="3">
        <v>2351.694428994354</v>
      </c>
      <c r="D22" s="14">
        <v>0.63380814577671463</v>
      </c>
    </row>
    <row r="23" spans="2:7" x14ac:dyDescent="0.25">
      <c r="C23" s="3">
        <v>2351.694428994354</v>
      </c>
      <c r="D23" s="14">
        <v>0.6240085839742171</v>
      </c>
    </row>
    <row r="24" spans="2:7" x14ac:dyDescent="0.25">
      <c r="B24" t="s">
        <v>5</v>
      </c>
      <c r="C24" s="3">
        <v>1173.5844289943539</v>
      </c>
      <c r="D24" s="14">
        <v>0.62485546738664988</v>
      </c>
    </row>
    <row r="25" spans="2:7" x14ac:dyDescent="0.25">
      <c r="B25" t="s">
        <v>6</v>
      </c>
      <c r="C25" s="3">
        <v>580.71442899435397</v>
      </c>
      <c r="D25" s="14">
        <v>0.62554714938429934</v>
      </c>
    </row>
    <row r="26" spans="2:7" x14ac:dyDescent="0.25">
      <c r="B26" t="s">
        <v>7</v>
      </c>
      <c r="C26" s="3">
        <v>272.71442899435397</v>
      </c>
      <c r="D26" s="14">
        <v>0.62555813273241689</v>
      </c>
    </row>
    <row r="27" spans="2:7" x14ac:dyDescent="0.25">
      <c r="B27" t="s">
        <v>8</v>
      </c>
      <c r="C27" s="3">
        <v>143.33442899435394</v>
      </c>
      <c r="D27" s="14">
        <v>0.6267625927797299</v>
      </c>
      <c r="E27" s="4">
        <f>D29-D23</f>
        <v>6.6687342500696412E-3</v>
      </c>
      <c r="F27">
        <f>LOG(C23-C29)</f>
        <v>3.3676037523001856</v>
      </c>
      <c r="G27">
        <f>E27/F27</f>
        <v>1.9802609631595384E-3</v>
      </c>
    </row>
    <row r="28" spans="2:7" x14ac:dyDescent="0.25">
      <c r="B28" t="s">
        <v>11</v>
      </c>
      <c r="C28" s="3">
        <v>39.384428994353939</v>
      </c>
      <c r="D28" s="14">
        <v>0.62969258378428716</v>
      </c>
    </row>
    <row r="29" spans="2:7" x14ac:dyDescent="0.25">
      <c r="B29" t="s">
        <v>12</v>
      </c>
      <c r="C29" s="3">
        <v>20.364428994353936</v>
      </c>
      <c r="D29" s="14">
        <v>0.63067731822428674</v>
      </c>
    </row>
    <row r="30" spans="2:7" x14ac:dyDescent="0.25">
      <c r="B30">
        <v>13</v>
      </c>
      <c r="C30" s="3">
        <v>143.33442899435394</v>
      </c>
      <c r="D30" s="14">
        <v>0.62976538479262423</v>
      </c>
    </row>
    <row r="31" spans="2:7" x14ac:dyDescent="0.25">
      <c r="B31">
        <v>14</v>
      </c>
      <c r="C31" s="3">
        <v>580.71442899435397</v>
      </c>
      <c r="D31" s="14">
        <v>0.62724009020209393</v>
      </c>
      <c r="E31" s="4">
        <f>D29-D33</f>
        <v>6.1852900754766349E-3</v>
      </c>
      <c r="F31">
        <f>LOG(C33-C29)</f>
        <v>3.3676037523001856</v>
      </c>
      <c r="G31">
        <f>E31/F31</f>
        <v>1.8367036416478261E-3</v>
      </c>
    </row>
    <row r="32" spans="2:7" x14ac:dyDescent="0.25">
      <c r="B32">
        <v>15</v>
      </c>
      <c r="C32" s="3">
        <v>1173.5844289943539</v>
      </c>
      <c r="D32" s="14">
        <v>0.62610970637011742</v>
      </c>
    </row>
    <row r="33" spans="2:7" x14ac:dyDescent="0.25">
      <c r="B33">
        <v>16</v>
      </c>
      <c r="C33" s="3">
        <v>2351.694428994354</v>
      </c>
      <c r="D33" s="14">
        <v>0.62449202814881011</v>
      </c>
    </row>
    <row r="34" spans="2:7" x14ac:dyDescent="0.25">
      <c r="B34">
        <v>17</v>
      </c>
      <c r="C34" s="3">
        <v>4736.0644289943539</v>
      </c>
      <c r="D34" s="14">
        <v>0.60521260906247543</v>
      </c>
    </row>
    <row r="35" spans="2:7" x14ac:dyDescent="0.25">
      <c r="B35">
        <v>18</v>
      </c>
      <c r="C35" s="3">
        <v>7063.2144289943544</v>
      </c>
      <c r="D35" s="14">
        <v>0.59349230472325387</v>
      </c>
    </row>
    <row r="36" spans="2:7" x14ac:dyDescent="0.25">
      <c r="B36">
        <v>19</v>
      </c>
      <c r="C36" s="3">
        <v>9390.5544289943537</v>
      </c>
      <c r="D36" s="14">
        <v>0.57451358756858217</v>
      </c>
    </row>
    <row r="37" spans="2:7" x14ac:dyDescent="0.25">
      <c r="C37" s="3">
        <v>9390.5544289943537</v>
      </c>
      <c r="D37" s="14">
        <v>0.56583397568637028</v>
      </c>
    </row>
    <row r="38" spans="2:7" x14ac:dyDescent="0.25">
      <c r="B38" t="s">
        <v>13</v>
      </c>
      <c r="C38" s="3">
        <v>3127.634428994354</v>
      </c>
      <c r="D38" s="14">
        <v>0.56797465587887908</v>
      </c>
    </row>
    <row r="39" spans="2:7" x14ac:dyDescent="0.25">
      <c r="B39" t="s">
        <v>14</v>
      </c>
      <c r="C39" s="3">
        <v>1173.5844289943539</v>
      </c>
      <c r="D39" s="14">
        <v>0.56440693438915224</v>
      </c>
    </row>
    <row r="40" spans="2:7" x14ac:dyDescent="0.25">
      <c r="B40" t="s">
        <v>15</v>
      </c>
      <c r="C40" s="3">
        <v>580.71442899435397</v>
      </c>
      <c r="D40" s="14">
        <v>0.56475583461916135</v>
      </c>
      <c r="E40" s="4">
        <f>D43-D37</f>
        <v>1.2306484716006927E-2</v>
      </c>
      <c r="F40">
        <f>LOG(C37-C43)</f>
        <v>3.9717483971967393</v>
      </c>
      <c r="G40">
        <f>E40/F40</f>
        <v>3.0985056164919323E-3</v>
      </c>
    </row>
    <row r="41" spans="2:7" x14ac:dyDescent="0.25">
      <c r="B41" t="s">
        <v>16</v>
      </c>
      <c r="C41" s="3">
        <v>143.33442899435394</v>
      </c>
      <c r="D41" s="14">
        <v>0.57289859153639278</v>
      </c>
    </row>
    <row r="42" spans="2:7" x14ac:dyDescent="0.25">
      <c r="B42" t="s">
        <v>17</v>
      </c>
      <c r="C42" s="3">
        <v>39.374428994353934</v>
      </c>
      <c r="D42" s="14">
        <v>0.57591245261773794</v>
      </c>
    </row>
    <row r="43" spans="2:7" x14ac:dyDescent="0.25">
      <c r="B43" t="s">
        <v>34</v>
      </c>
      <c r="C43" s="3">
        <v>20.364428994353936</v>
      </c>
      <c r="D43" s="14">
        <v>0.57814046040237721</v>
      </c>
    </row>
    <row r="44" spans="2:7" x14ac:dyDescent="0.25">
      <c r="B44">
        <v>20</v>
      </c>
      <c r="C44" s="3">
        <v>143.33442899435394</v>
      </c>
      <c r="D44" s="14">
        <v>0.57919830983799825</v>
      </c>
    </row>
    <row r="45" spans="2:7" x14ac:dyDescent="0.25">
      <c r="B45">
        <v>21</v>
      </c>
      <c r="C45" s="3">
        <v>581.01442899435392</v>
      </c>
      <c r="D45" s="14">
        <v>0.5727386306236586</v>
      </c>
    </row>
    <row r="46" spans="2:7" x14ac:dyDescent="0.25">
      <c r="B46">
        <v>22</v>
      </c>
      <c r="C46" s="3">
        <v>1173.5844289943539</v>
      </c>
      <c r="D46" s="14">
        <v>0.57084664643079319</v>
      </c>
      <c r="E46" t="s">
        <v>9</v>
      </c>
      <c r="F46" t="s">
        <v>10</v>
      </c>
    </row>
    <row r="47" spans="2:7" x14ac:dyDescent="0.25">
      <c r="B47">
        <v>24</v>
      </c>
      <c r="C47" s="3">
        <v>7063.2544289943544</v>
      </c>
      <c r="D47" s="14">
        <v>0.56657977882635324</v>
      </c>
      <c r="E47">
        <v>0.56434298834008834</v>
      </c>
      <c r="F47">
        <v>0.53528773822308173</v>
      </c>
    </row>
    <row r="48" spans="2:7" x14ac:dyDescent="0.25">
      <c r="B48">
        <v>25</v>
      </c>
      <c r="C48" s="3">
        <v>9390.5544289943537</v>
      </c>
      <c r="D48" s="9">
        <v>0.56089818344323927</v>
      </c>
      <c r="F48">
        <f>E47-F47</f>
        <v>2.9055250117006604E-2</v>
      </c>
    </row>
    <row r="49" spans="2:4" x14ac:dyDescent="0.25">
      <c r="B49">
        <v>26</v>
      </c>
      <c r="C49" s="3">
        <v>12242.114428994353</v>
      </c>
      <c r="D49" s="9">
        <v>0.55786451011258864</v>
      </c>
    </row>
    <row r="50" spans="2:4" x14ac:dyDescent="0.25">
      <c r="B50">
        <v>27</v>
      </c>
      <c r="C50" s="3">
        <v>14199.114428994353</v>
      </c>
      <c r="D50" s="9">
        <v>0.5568256531946465</v>
      </c>
    </row>
  </sheetData>
  <mergeCells count="1">
    <mergeCell ref="B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3:I46"/>
  <sheetViews>
    <sheetView topLeftCell="A10" workbookViewId="0">
      <selection activeCell="B23" sqref="B23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35</v>
      </c>
    </row>
    <row r="4" spans="1:9" ht="30" customHeight="1" x14ac:dyDescent="0.25">
      <c r="B4" s="16" t="s">
        <v>36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>
        <v>0</v>
      </c>
      <c r="C7">
        <v>5.864601841037822</v>
      </c>
      <c r="D7" s="14">
        <v>0.82714476601246034</v>
      </c>
    </row>
    <row r="8" spans="1:9" x14ac:dyDescent="0.25">
      <c r="B8">
        <v>1</v>
      </c>
      <c r="C8">
        <v>10.624601841037823</v>
      </c>
      <c r="D8" s="14">
        <v>0.82714476601246034</v>
      </c>
    </row>
    <row r="9" spans="1:9" x14ac:dyDescent="0.25">
      <c r="B9">
        <v>2</v>
      </c>
      <c r="C9">
        <v>20.364601841037821</v>
      </c>
      <c r="D9" s="14">
        <v>0.8236463652965077</v>
      </c>
    </row>
    <row r="10" spans="1:9" x14ac:dyDescent="0.25">
      <c r="B10">
        <v>3</v>
      </c>
      <c r="C10">
        <v>39.384601841037828</v>
      </c>
      <c r="D10" s="14">
        <v>0.80692216863788602</v>
      </c>
    </row>
    <row r="11" spans="1:9" x14ac:dyDescent="0.25">
      <c r="B11">
        <v>4</v>
      </c>
      <c r="C11">
        <v>78.824601841037818</v>
      </c>
      <c r="D11" s="14">
        <v>0.78400931397186913</v>
      </c>
    </row>
    <row r="12" spans="1:9" x14ac:dyDescent="0.25">
      <c r="B12">
        <v>5</v>
      </c>
      <c r="C12">
        <v>143.33460184103782</v>
      </c>
      <c r="D12" s="14">
        <v>0.77356790536000797</v>
      </c>
    </row>
    <row r="13" spans="1:9" x14ac:dyDescent="0.25">
      <c r="B13">
        <v>6</v>
      </c>
      <c r="C13">
        <v>295.06460184103781</v>
      </c>
      <c r="D13" s="14">
        <v>0.73537709164849285</v>
      </c>
    </row>
    <row r="14" spans="1:9" x14ac:dyDescent="0.25">
      <c r="B14">
        <v>7</v>
      </c>
      <c r="C14">
        <v>580.71460184103785</v>
      </c>
      <c r="D14" s="14">
        <v>0.70595850346642841</v>
      </c>
    </row>
    <row r="15" spans="1:9" x14ac:dyDescent="0.25">
      <c r="B15">
        <v>8</v>
      </c>
      <c r="C15">
        <v>1173.5846018410377</v>
      </c>
      <c r="D15" s="14">
        <v>0.68167595979377782</v>
      </c>
    </row>
    <row r="16" spans="1:9" x14ac:dyDescent="0.25">
      <c r="B16">
        <v>9</v>
      </c>
      <c r="C16">
        <v>2351.6946018410376</v>
      </c>
      <c r="D16" s="14">
        <v>0.6492373334900845</v>
      </c>
    </row>
    <row r="17" spans="2:6" x14ac:dyDescent="0.25">
      <c r="C17">
        <v>2351.6946018410376</v>
      </c>
      <c r="D17" s="14">
        <v>0.63707810901458073</v>
      </c>
    </row>
    <row r="18" spans="2:6" x14ac:dyDescent="0.25">
      <c r="B18">
        <v>10</v>
      </c>
      <c r="C18">
        <v>4736.064601841038</v>
      </c>
      <c r="D18" s="14">
        <v>0.62991352703607695</v>
      </c>
    </row>
    <row r="19" spans="2:6" x14ac:dyDescent="0.25">
      <c r="B19">
        <v>11</v>
      </c>
      <c r="C19">
        <v>7063.2146018410385</v>
      </c>
      <c r="D19" s="14">
        <v>0.59710874482790521</v>
      </c>
    </row>
    <row r="20" spans="2:6" x14ac:dyDescent="0.25">
      <c r="B20">
        <v>12</v>
      </c>
      <c r="C20">
        <v>9390.5546018410387</v>
      </c>
      <c r="D20" s="14">
        <v>0.58934244807418956</v>
      </c>
      <c r="E20" t="s">
        <v>37</v>
      </c>
      <c r="F20" t="s">
        <v>10</v>
      </c>
    </row>
    <row r="21" spans="2:6" x14ac:dyDescent="0.25">
      <c r="B21">
        <v>13</v>
      </c>
      <c r="C21">
        <v>12242.114601841038</v>
      </c>
      <c r="D21" s="14">
        <v>0.58166574229618373</v>
      </c>
      <c r="E21">
        <v>0.57491674447749741</v>
      </c>
      <c r="F21">
        <v>0.54888447770284754</v>
      </c>
    </row>
    <row r="22" spans="2:6" x14ac:dyDescent="0.25">
      <c r="B22">
        <v>14</v>
      </c>
      <c r="C22">
        <v>14199.114601841038</v>
      </c>
      <c r="D22" s="14">
        <v>0.56190061109017253</v>
      </c>
      <c r="F22">
        <f>E21-F21</f>
        <v>2.603226677464987E-2</v>
      </c>
    </row>
    <row r="23" spans="2:6" x14ac:dyDescent="0.25">
      <c r="D23" s="14"/>
    </row>
    <row r="24" spans="2:6" x14ac:dyDescent="0.25">
      <c r="D24" s="14"/>
      <c r="E24" s="4"/>
    </row>
    <row r="25" spans="2:6" x14ac:dyDescent="0.25">
      <c r="D25" s="14"/>
    </row>
    <row r="31" spans="2:6" x14ac:dyDescent="0.25">
      <c r="D31" s="11"/>
    </row>
    <row r="32" spans="2:6" x14ac:dyDescent="0.25">
      <c r="D32" s="11"/>
    </row>
    <row r="33" spans="4:5" x14ac:dyDescent="0.25">
      <c r="D33" s="11"/>
    </row>
    <row r="34" spans="4:5" x14ac:dyDescent="0.25">
      <c r="D34" s="11"/>
    </row>
    <row r="35" spans="4:5" x14ac:dyDescent="0.25">
      <c r="D35" s="11"/>
    </row>
    <row r="36" spans="4:5" x14ac:dyDescent="0.25">
      <c r="D36" s="11"/>
    </row>
    <row r="37" spans="4:5" x14ac:dyDescent="0.25">
      <c r="D37" s="11"/>
    </row>
    <row r="38" spans="4:5" x14ac:dyDescent="0.25">
      <c r="D38" s="11"/>
    </row>
    <row r="39" spans="4:5" x14ac:dyDescent="0.25">
      <c r="D39" s="11"/>
    </row>
    <row r="40" spans="4:5" x14ac:dyDescent="0.25">
      <c r="E40" s="11"/>
    </row>
    <row r="41" spans="4:5" x14ac:dyDescent="0.25">
      <c r="E41" s="11"/>
    </row>
    <row r="42" spans="4:5" x14ac:dyDescent="0.25">
      <c r="E42" s="11"/>
    </row>
    <row r="43" spans="4:5" x14ac:dyDescent="0.25">
      <c r="E43" s="11"/>
    </row>
    <row r="44" spans="4:5" x14ac:dyDescent="0.25">
      <c r="E44" s="11"/>
    </row>
    <row r="45" spans="4:5" x14ac:dyDescent="0.25">
      <c r="E45" s="11"/>
    </row>
    <row r="46" spans="4:5" x14ac:dyDescent="0.25">
      <c r="E46" s="11"/>
    </row>
  </sheetData>
  <mergeCells count="1">
    <mergeCell ref="B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3:I46"/>
  <sheetViews>
    <sheetView workbookViewId="0">
      <selection activeCell="K9" sqref="K9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80</v>
      </c>
    </row>
    <row r="4" spans="1:9" ht="30" customHeight="1" x14ac:dyDescent="0.25">
      <c r="B4" s="16" t="s">
        <v>81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D7" s="11"/>
    </row>
    <row r="8" spans="1:9" x14ac:dyDescent="0.25">
      <c r="B8">
        <v>2</v>
      </c>
      <c r="C8">
        <v>7.7251542410829899</v>
      </c>
      <c r="D8" s="14">
        <v>0.78615292822859995</v>
      </c>
    </row>
    <row r="9" spans="1:9" x14ac:dyDescent="0.25">
      <c r="B9">
        <v>3</v>
      </c>
      <c r="C9">
        <v>17.274316448683539</v>
      </c>
      <c r="D9" s="14">
        <v>0.77468748072965399</v>
      </c>
    </row>
    <row r="10" spans="1:9" x14ac:dyDescent="0.25">
      <c r="B10">
        <v>4</v>
      </c>
      <c r="C10">
        <v>36.309842467541316</v>
      </c>
      <c r="D10" s="14">
        <v>0.76633408326613661</v>
      </c>
    </row>
    <row r="11" spans="1:9" x14ac:dyDescent="0.25">
      <c r="B11">
        <v>5</v>
      </c>
      <c r="C11">
        <v>80.739707880445621</v>
      </c>
      <c r="D11" s="14">
        <v>0.74373077248250108</v>
      </c>
    </row>
    <row r="12" spans="1:9" x14ac:dyDescent="0.25">
      <c r="B12">
        <v>6</v>
      </c>
      <c r="C12">
        <v>177.92878963942837</v>
      </c>
      <c r="D12" s="14">
        <v>0.72391192752003786</v>
      </c>
    </row>
    <row r="13" spans="1:9" x14ac:dyDescent="0.25">
      <c r="B13">
        <v>7</v>
      </c>
      <c r="C13">
        <v>379.64485062102636</v>
      </c>
      <c r="D13" s="14">
        <v>0.70540341941459705</v>
      </c>
    </row>
    <row r="14" spans="1:9" x14ac:dyDescent="0.25">
      <c r="B14">
        <v>8</v>
      </c>
      <c r="C14">
        <v>767.85311892523373</v>
      </c>
      <c r="D14" s="14">
        <v>0.68705870341628406</v>
      </c>
    </row>
    <row r="15" spans="1:9" x14ac:dyDescent="0.25">
      <c r="B15">
        <v>9</v>
      </c>
      <c r="C15">
        <v>1541.4151829725881</v>
      </c>
      <c r="D15" s="14">
        <v>0.66986053216786545</v>
      </c>
    </row>
    <row r="16" spans="1:9" x14ac:dyDescent="0.25">
      <c r="B16">
        <v>10</v>
      </c>
      <c r="C16">
        <v>3097.1027287504776</v>
      </c>
      <c r="D16" s="14">
        <v>0.64349000292029068</v>
      </c>
    </row>
    <row r="17" spans="2:6" x14ac:dyDescent="0.25">
      <c r="B17">
        <v>11</v>
      </c>
      <c r="C17">
        <v>5950.62379895714</v>
      </c>
      <c r="D17" s="14">
        <v>0.61302467099452085</v>
      </c>
    </row>
    <row r="18" spans="2:6" x14ac:dyDescent="0.25">
      <c r="B18">
        <v>12</v>
      </c>
      <c r="C18">
        <v>10709.02955824474</v>
      </c>
      <c r="D18" s="14">
        <v>0.5706025152484222</v>
      </c>
      <c r="E18" t="s">
        <v>37</v>
      </c>
      <c r="F18" t="s">
        <v>10</v>
      </c>
    </row>
    <row r="19" spans="2:6" x14ac:dyDescent="0.25">
      <c r="B19">
        <v>13</v>
      </c>
      <c r="C19">
        <v>14516.895954699245</v>
      </c>
      <c r="D19" s="14">
        <v>0.5507836702859592</v>
      </c>
      <c r="E19">
        <v>0.57491674447749741</v>
      </c>
      <c r="F19">
        <v>0.54888447770284754</v>
      </c>
    </row>
    <row r="20" spans="2:6" x14ac:dyDescent="0.25">
      <c r="D20" s="11"/>
      <c r="E20" s="4"/>
    </row>
    <row r="21" spans="2:6" x14ac:dyDescent="0.25">
      <c r="D21" s="11"/>
    </row>
    <row r="22" spans="2:6" x14ac:dyDescent="0.25">
      <c r="D22" s="11"/>
    </row>
    <row r="23" spans="2:6" x14ac:dyDescent="0.25">
      <c r="D23" s="11"/>
    </row>
    <row r="24" spans="2:6" x14ac:dyDescent="0.25">
      <c r="D24" s="11"/>
      <c r="E24" s="4"/>
    </row>
    <row r="25" spans="2:6" x14ac:dyDescent="0.25">
      <c r="D25" s="11"/>
    </row>
    <row r="26" spans="2:6" x14ac:dyDescent="0.25">
      <c r="D26" s="11"/>
    </row>
    <row r="27" spans="2:6" x14ac:dyDescent="0.25">
      <c r="D27" s="11"/>
    </row>
    <row r="28" spans="2:6" x14ac:dyDescent="0.25">
      <c r="D28" s="11"/>
    </row>
    <row r="29" spans="2:6" x14ac:dyDescent="0.25">
      <c r="D29" s="11"/>
    </row>
    <row r="30" spans="2:6" x14ac:dyDescent="0.25">
      <c r="D30" s="11"/>
    </row>
    <row r="31" spans="2:6" x14ac:dyDescent="0.25">
      <c r="D31" s="11"/>
    </row>
    <row r="32" spans="2:6" x14ac:dyDescent="0.25">
      <c r="D32" s="11"/>
    </row>
    <row r="33" spans="4:5" x14ac:dyDescent="0.25">
      <c r="D33" s="11"/>
    </row>
    <row r="34" spans="4:5" x14ac:dyDescent="0.25">
      <c r="D34" s="11"/>
    </row>
    <row r="35" spans="4:5" x14ac:dyDescent="0.25">
      <c r="D35" s="11"/>
    </row>
    <row r="36" spans="4:5" x14ac:dyDescent="0.25">
      <c r="D36" s="11"/>
    </row>
    <row r="37" spans="4:5" x14ac:dyDescent="0.25">
      <c r="D37" s="11"/>
    </row>
    <row r="38" spans="4:5" x14ac:dyDescent="0.25">
      <c r="D38" s="11"/>
    </row>
    <row r="39" spans="4:5" x14ac:dyDescent="0.25">
      <c r="D39" s="11"/>
    </row>
    <row r="40" spans="4:5" x14ac:dyDescent="0.25">
      <c r="E40" s="11"/>
    </row>
    <row r="41" spans="4:5" x14ac:dyDescent="0.25">
      <c r="E41" s="11"/>
    </row>
    <row r="42" spans="4:5" x14ac:dyDescent="0.25">
      <c r="E42" s="11"/>
    </row>
    <row r="43" spans="4:5" x14ac:dyDescent="0.25">
      <c r="E43" s="11"/>
    </row>
    <row r="44" spans="4:5" x14ac:dyDescent="0.25">
      <c r="E44" s="11"/>
    </row>
    <row r="45" spans="4:5" x14ac:dyDescent="0.25">
      <c r="E45" s="11"/>
    </row>
    <row r="46" spans="4:5" x14ac:dyDescent="0.25">
      <c r="E46" s="11"/>
    </row>
  </sheetData>
  <mergeCells count="1">
    <mergeCell ref="B4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3:I46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78</v>
      </c>
    </row>
    <row r="4" spans="1:9" ht="30" customHeight="1" x14ac:dyDescent="0.25">
      <c r="B4" s="16" t="s">
        <v>79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D7" s="11"/>
    </row>
    <row r="8" spans="1:9" x14ac:dyDescent="0.25">
      <c r="B8">
        <v>2</v>
      </c>
      <c r="C8">
        <v>34.359124464038274</v>
      </c>
      <c r="D8" s="14">
        <v>0.73425223921130556</v>
      </c>
    </row>
    <row r="9" spans="1:9" x14ac:dyDescent="0.25">
      <c r="B9">
        <v>3</v>
      </c>
      <c r="C9">
        <v>69.556360131638044</v>
      </c>
      <c r="D9" s="14">
        <v>0.73425223921130556</v>
      </c>
    </row>
    <row r="10" spans="1:9" x14ac:dyDescent="0.25">
      <c r="B10">
        <v>4</v>
      </c>
      <c r="C10">
        <v>139.42185964163889</v>
      </c>
      <c r="D10" s="14">
        <v>0.72628553354740055</v>
      </c>
    </row>
    <row r="11" spans="1:9" x14ac:dyDescent="0.25">
      <c r="B11">
        <v>5</v>
      </c>
      <c r="C11">
        <v>280.78099272101821</v>
      </c>
      <c r="D11" s="14">
        <v>0.71732298967550778</v>
      </c>
    </row>
    <row r="12" spans="1:9" x14ac:dyDescent="0.25">
      <c r="B12">
        <v>6</v>
      </c>
      <c r="C12">
        <v>513.8583444786691</v>
      </c>
      <c r="D12" s="14">
        <v>0.7021364570036891</v>
      </c>
    </row>
    <row r="13" spans="1:9" x14ac:dyDescent="0.25">
      <c r="B13">
        <v>7</v>
      </c>
      <c r="C13">
        <v>1061.3785323790692</v>
      </c>
      <c r="D13" s="14">
        <v>0.67798738045997708</v>
      </c>
    </row>
    <row r="14" spans="1:9" x14ac:dyDescent="0.25">
      <c r="B14">
        <v>8</v>
      </c>
      <c r="C14">
        <v>2112.4524188127107</v>
      </c>
      <c r="D14" s="14">
        <v>0.65184662750028899</v>
      </c>
    </row>
    <row r="15" spans="1:9" x14ac:dyDescent="0.25">
      <c r="B15">
        <v>9</v>
      </c>
      <c r="C15">
        <v>4278.8324847398271</v>
      </c>
      <c r="D15" s="14">
        <v>0.61549853290872303</v>
      </c>
    </row>
    <row r="16" spans="1:9" x14ac:dyDescent="0.25">
      <c r="B16">
        <v>10</v>
      </c>
      <c r="C16">
        <v>8639.758648844896</v>
      </c>
      <c r="D16" s="14">
        <v>0.57143269220524862</v>
      </c>
    </row>
    <row r="17" spans="2:6" x14ac:dyDescent="0.25">
      <c r="B17">
        <v>11</v>
      </c>
      <c r="C17">
        <v>16593.571365922475</v>
      </c>
      <c r="D17" s="14">
        <v>0.52886060881375674</v>
      </c>
    </row>
    <row r="18" spans="2:6" x14ac:dyDescent="0.25">
      <c r="B18">
        <v>12</v>
      </c>
      <c r="C18">
        <v>33768.324763167089</v>
      </c>
      <c r="D18" s="14">
        <v>0.45989881291057949</v>
      </c>
      <c r="E18" t="s">
        <v>37</v>
      </c>
      <c r="F18" t="s">
        <v>10</v>
      </c>
    </row>
    <row r="19" spans="2:6" x14ac:dyDescent="0.25">
      <c r="B19">
        <v>13</v>
      </c>
      <c r="C19">
        <v>52526.215265827588</v>
      </c>
      <c r="D19" s="14">
        <v>0.42628927339098044</v>
      </c>
      <c r="E19">
        <v>0.45241077423796355</v>
      </c>
      <c r="F19">
        <v>0.40016777254399732</v>
      </c>
    </row>
    <row r="20" spans="2:6" x14ac:dyDescent="0.25">
      <c r="D20" s="11"/>
      <c r="E20" s="4"/>
    </row>
    <row r="21" spans="2:6" x14ac:dyDescent="0.25">
      <c r="D21" s="11"/>
    </row>
    <row r="22" spans="2:6" x14ac:dyDescent="0.25">
      <c r="D22" s="11"/>
    </row>
    <row r="23" spans="2:6" x14ac:dyDescent="0.25">
      <c r="D23" s="11"/>
    </row>
    <row r="24" spans="2:6" x14ac:dyDescent="0.25">
      <c r="D24" s="11"/>
      <c r="E24" s="4"/>
    </row>
    <row r="25" spans="2:6" x14ac:dyDescent="0.25">
      <c r="D25" s="11"/>
    </row>
    <row r="26" spans="2:6" x14ac:dyDescent="0.25">
      <c r="D26" s="11"/>
    </row>
    <row r="27" spans="2:6" x14ac:dyDescent="0.25">
      <c r="D27" s="11"/>
    </row>
    <row r="28" spans="2:6" x14ac:dyDescent="0.25">
      <c r="D28" s="11"/>
    </row>
    <row r="29" spans="2:6" x14ac:dyDescent="0.25">
      <c r="D29" s="11"/>
    </row>
    <row r="30" spans="2:6" x14ac:dyDescent="0.25">
      <c r="D30" s="11"/>
    </row>
    <row r="31" spans="2:6" x14ac:dyDescent="0.25">
      <c r="D31" s="11"/>
    </row>
    <row r="32" spans="2:6" x14ac:dyDescent="0.25">
      <c r="D32" s="11"/>
    </row>
    <row r="33" spans="4:5" x14ac:dyDescent="0.25">
      <c r="D33" s="11"/>
    </row>
    <row r="34" spans="4:5" x14ac:dyDescent="0.25">
      <c r="D34" s="11"/>
    </row>
    <row r="35" spans="4:5" x14ac:dyDescent="0.25">
      <c r="D35" s="11"/>
    </row>
    <row r="36" spans="4:5" x14ac:dyDescent="0.25">
      <c r="D36" s="11"/>
    </row>
    <row r="37" spans="4:5" x14ac:dyDescent="0.25">
      <c r="D37" s="11"/>
    </row>
    <row r="38" spans="4:5" x14ac:dyDescent="0.25">
      <c r="D38" s="11"/>
    </row>
    <row r="39" spans="4:5" x14ac:dyDescent="0.25">
      <c r="D39" s="11"/>
    </row>
    <row r="40" spans="4:5" x14ac:dyDescent="0.25">
      <c r="E40" s="11"/>
    </row>
    <row r="41" spans="4:5" x14ac:dyDescent="0.25">
      <c r="E41" s="11"/>
    </row>
    <row r="42" spans="4:5" x14ac:dyDescent="0.25">
      <c r="E42" s="11"/>
    </row>
    <row r="43" spans="4:5" x14ac:dyDescent="0.25">
      <c r="E43" s="11"/>
    </row>
    <row r="44" spans="4:5" x14ac:dyDescent="0.25">
      <c r="E44" s="11"/>
    </row>
    <row r="45" spans="4:5" x14ac:dyDescent="0.25">
      <c r="E45" s="11"/>
    </row>
    <row r="46" spans="4:5" x14ac:dyDescent="0.25">
      <c r="E46" s="11"/>
    </row>
  </sheetData>
  <mergeCells count="1">
    <mergeCell ref="B4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3:I45"/>
  <sheetViews>
    <sheetView workbookViewId="0">
      <selection activeCell="D7" sqref="D7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30</v>
      </c>
    </row>
    <row r="4" spans="1:9" ht="30" customHeight="1" x14ac:dyDescent="0.25">
      <c r="B4" s="16" t="s">
        <v>31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>
        <v>7</v>
      </c>
      <c r="C7">
        <v>580.71486111106367</v>
      </c>
      <c r="D7">
        <v>0.76342908740907856</v>
      </c>
    </row>
    <row r="8" spans="1:9" x14ac:dyDescent="0.25">
      <c r="B8">
        <v>8</v>
      </c>
      <c r="C8">
        <v>771.23486111106365</v>
      </c>
      <c r="D8">
        <v>0.76377225854028519</v>
      </c>
    </row>
    <row r="9" spans="1:9" x14ac:dyDescent="0.25">
      <c r="B9">
        <v>9</v>
      </c>
      <c r="C9">
        <v>1173.5848611110637</v>
      </c>
      <c r="D9">
        <v>0.76282835219750067</v>
      </c>
    </row>
    <row r="10" spans="1:9" x14ac:dyDescent="0.25">
      <c r="B10">
        <v>10</v>
      </c>
      <c r="C10">
        <v>1575.8048611110637</v>
      </c>
      <c r="D10">
        <v>0.76187948761189384</v>
      </c>
    </row>
    <row r="11" spans="1:9" x14ac:dyDescent="0.25">
      <c r="B11">
        <v>11</v>
      </c>
      <c r="C11">
        <v>2351.6948611110638</v>
      </c>
      <c r="D11">
        <v>0.75744090493612826</v>
      </c>
    </row>
    <row r="12" spans="1:9" x14ac:dyDescent="0.25">
      <c r="B12">
        <v>12</v>
      </c>
      <c r="C12">
        <v>3127.4648611110638</v>
      </c>
      <c r="D12">
        <v>0.75084504075042202</v>
      </c>
    </row>
    <row r="13" spans="1:9" x14ac:dyDescent="0.25">
      <c r="B13">
        <v>13</v>
      </c>
      <c r="C13">
        <v>3931.7948611110637</v>
      </c>
      <c r="D13">
        <v>0.74109718984143436</v>
      </c>
    </row>
    <row r="14" spans="1:9" x14ac:dyDescent="0.25">
      <c r="B14">
        <v>14</v>
      </c>
      <c r="C14">
        <v>4959.454861111064</v>
      </c>
      <c r="D14">
        <v>0.72256270527639688</v>
      </c>
    </row>
    <row r="15" spans="1:9" x14ac:dyDescent="0.25">
      <c r="B15">
        <v>15</v>
      </c>
      <c r="C15">
        <v>5909.204861111064</v>
      </c>
      <c r="D15">
        <v>0.69461696982135634</v>
      </c>
    </row>
    <row r="16" spans="1:9" x14ac:dyDescent="0.25">
      <c r="B16">
        <v>16</v>
      </c>
      <c r="C16">
        <v>6859.4648611110642</v>
      </c>
      <c r="D16">
        <v>0.6660456762264616</v>
      </c>
    </row>
    <row r="17" spans="2:4" x14ac:dyDescent="0.25">
      <c r="B17">
        <v>17</v>
      </c>
      <c r="C17">
        <v>7809.954861111064</v>
      </c>
      <c r="D17">
        <v>0.64344584577344499</v>
      </c>
    </row>
    <row r="18" spans="2:4" x14ac:dyDescent="0.25">
      <c r="B18">
        <v>18</v>
      </c>
      <c r="C18">
        <v>9389.6848611110636</v>
      </c>
      <c r="D18">
        <v>0.60585603867689031</v>
      </c>
    </row>
    <row r="19" spans="2:4" x14ac:dyDescent="0.25">
      <c r="B19">
        <v>19</v>
      </c>
      <c r="C19">
        <v>10941.004861111063</v>
      </c>
      <c r="D19">
        <v>0.59033559630573162</v>
      </c>
    </row>
    <row r="20" spans="2:4" x14ac:dyDescent="0.25">
      <c r="B20">
        <v>20</v>
      </c>
      <c r="C20">
        <v>12492.524861111064</v>
      </c>
      <c r="D20">
        <v>0.57775562224828425</v>
      </c>
    </row>
    <row r="21" spans="2:4" x14ac:dyDescent="0.25">
      <c r="B21">
        <v>21</v>
      </c>
      <c r="C21">
        <v>14220.024861111064</v>
      </c>
      <c r="D21">
        <v>0.5611597139141894</v>
      </c>
    </row>
    <row r="22" spans="2:4" x14ac:dyDescent="0.25">
      <c r="C22">
        <v>10940.114861111064</v>
      </c>
      <c r="D22">
        <v>0.5631922372364</v>
      </c>
    </row>
    <row r="23" spans="2:4" x14ac:dyDescent="0.25">
      <c r="C23">
        <v>7809.9448611110638</v>
      </c>
      <c r="D23">
        <v>0.56023189340417801</v>
      </c>
    </row>
    <row r="24" spans="2:4" x14ac:dyDescent="0.25">
      <c r="C24">
        <v>4959.4748611110635</v>
      </c>
      <c r="D24">
        <v>0.56168801177451988</v>
      </c>
    </row>
    <row r="25" spans="2:4" x14ac:dyDescent="0.25">
      <c r="C25">
        <v>2351.6748611110638</v>
      </c>
      <c r="D25">
        <v>0.56676822052482034</v>
      </c>
    </row>
    <row r="26" spans="2:4" x14ac:dyDescent="0.25">
      <c r="C26">
        <v>771.33486111106367</v>
      </c>
      <c r="D26">
        <v>0.57844299427906032</v>
      </c>
    </row>
    <row r="27" spans="2:4" x14ac:dyDescent="0.25">
      <c r="C27">
        <v>294.90486111106367</v>
      </c>
      <c r="D27">
        <v>0.56874561913294597</v>
      </c>
    </row>
    <row r="28" spans="2:4" x14ac:dyDescent="0.25">
      <c r="C28">
        <v>39.384861111063657</v>
      </c>
      <c r="D28">
        <v>0.58588293002861969</v>
      </c>
    </row>
    <row r="29" spans="2:4" x14ac:dyDescent="0.25">
      <c r="C29">
        <v>5.864861111063651</v>
      </c>
      <c r="D29">
        <v>0.59665910410802869</v>
      </c>
    </row>
    <row r="40" spans="3:5" x14ac:dyDescent="0.25">
      <c r="C40" s="3"/>
      <c r="D40" s="3"/>
      <c r="E40" s="4"/>
    </row>
    <row r="41" spans="3:5" x14ac:dyDescent="0.25">
      <c r="C41" s="3"/>
      <c r="D41" s="3"/>
      <c r="E41" s="4"/>
    </row>
    <row r="42" spans="3:5" x14ac:dyDescent="0.25">
      <c r="C42" s="3"/>
      <c r="D42" s="3"/>
      <c r="E42" s="4"/>
    </row>
    <row r="43" spans="3:5" x14ac:dyDescent="0.25">
      <c r="C43" s="3"/>
      <c r="D43" s="3"/>
      <c r="E43" s="4"/>
    </row>
    <row r="44" spans="3:5" x14ac:dyDescent="0.25">
      <c r="C44" s="3"/>
      <c r="D44" s="3"/>
      <c r="E44" s="4"/>
    </row>
    <row r="45" spans="3:5" x14ac:dyDescent="0.25">
      <c r="C45" s="3"/>
      <c r="D45" s="3"/>
      <c r="E45" s="4"/>
    </row>
  </sheetData>
  <mergeCells count="1">
    <mergeCell ref="B4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3:I45"/>
  <sheetViews>
    <sheetView workbookViewId="0">
      <selection activeCell="M22" sqref="M22"/>
    </sheetView>
  </sheetViews>
  <sheetFormatPr baseColWidth="10" defaultColWidth="9.140625" defaultRowHeight="15" x14ac:dyDescent="0.25"/>
  <cols>
    <col min="3" max="3" width="12.5703125" bestFit="1" customWidth="1"/>
    <col min="4" max="4" width="11.140625" customWidth="1"/>
  </cols>
  <sheetData>
    <row r="3" spans="1:9" x14ac:dyDescent="0.25">
      <c r="A3" t="s">
        <v>76</v>
      </c>
    </row>
    <row r="4" spans="1:9" ht="30" customHeight="1" x14ac:dyDescent="0.25">
      <c r="B4" s="16" t="s">
        <v>77</v>
      </c>
      <c r="C4" s="16"/>
      <c r="D4" s="16"/>
      <c r="E4" s="16"/>
      <c r="G4" s="1"/>
      <c r="H4" s="1"/>
      <c r="I4" s="1"/>
    </row>
    <row r="5" spans="1:9" x14ac:dyDescent="0.25">
      <c r="B5" s="16"/>
      <c r="C5" s="16"/>
      <c r="D5" s="16"/>
      <c r="E5" s="16"/>
      <c r="F5" s="2"/>
      <c r="G5" s="2"/>
      <c r="H5" s="2"/>
    </row>
    <row r="6" spans="1:9" x14ac:dyDescent="0.25">
      <c r="B6" s="2" t="s">
        <v>0</v>
      </c>
      <c r="C6" s="2" t="s">
        <v>29</v>
      </c>
      <c r="D6" s="2" t="s">
        <v>2</v>
      </c>
    </row>
    <row r="7" spans="1:9" x14ac:dyDescent="0.25">
      <c r="B7">
        <v>2</v>
      </c>
      <c r="C7" s="3">
        <v>34.359124464038274</v>
      </c>
      <c r="D7" s="9">
        <v>0.79923949925468607</v>
      </c>
    </row>
    <row r="8" spans="1:9" x14ac:dyDescent="0.25">
      <c r="B8">
        <v>3</v>
      </c>
      <c r="C8" s="3">
        <v>69.556360131638044</v>
      </c>
      <c r="D8" s="9">
        <v>0.80214227876410482</v>
      </c>
    </row>
    <row r="9" spans="1:9" x14ac:dyDescent="0.25">
      <c r="B9">
        <v>4</v>
      </c>
      <c r="C9" s="3">
        <v>139.42185964163889</v>
      </c>
      <c r="D9" s="9">
        <v>0.80214227876410482</v>
      </c>
    </row>
    <row r="10" spans="1:9" x14ac:dyDescent="0.25">
      <c r="B10">
        <v>5</v>
      </c>
      <c r="C10" s="3">
        <v>280.78099272101821</v>
      </c>
      <c r="D10" s="9">
        <v>0.80214227876410482</v>
      </c>
    </row>
    <row r="11" spans="1:9" x14ac:dyDescent="0.25">
      <c r="B11">
        <v>6</v>
      </c>
      <c r="C11" s="3">
        <v>513.8583444786691</v>
      </c>
      <c r="D11" s="9">
        <v>0.80214227876410482</v>
      </c>
    </row>
    <row r="12" spans="1:9" x14ac:dyDescent="0.25">
      <c r="B12">
        <v>7</v>
      </c>
      <c r="C12" s="3">
        <v>1061.3785323790692</v>
      </c>
      <c r="D12" s="9">
        <v>0.79615529602592905</v>
      </c>
    </row>
    <row r="13" spans="1:9" x14ac:dyDescent="0.25">
      <c r="B13">
        <v>8</v>
      </c>
      <c r="C13" s="3">
        <v>2112.4524188127107</v>
      </c>
      <c r="D13" s="9">
        <v>0.78744695749767279</v>
      </c>
    </row>
    <row r="14" spans="1:9" x14ac:dyDescent="0.25">
      <c r="B14">
        <v>9</v>
      </c>
      <c r="C14" s="3">
        <v>2826.5643828308607</v>
      </c>
      <c r="D14" s="9">
        <v>0.78454417798825404</v>
      </c>
    </row>
    <row r="15" spans="1:9" x14ac:dyDescent="0.25">
      <c r="B15">
        <v>10</v>
      </c>
      <c r="C15" s="3">
        <v>4278.8324847398271</v>
      </c>
      <c r="D15" s="9">
        <v>0.76549468745769389</v>
      </c>
    </row>
    <row r="16" spans="1:9" x14ac:dyDescent="0.25">
      <c r="B16">
        <v>11</v>
      </c>
      <c r="C16" s="3">
        <v>5004.6230474961285</v>
      </c>
      <c r="D16" s="9">
        <v>0.7580563149648083</v>
      </c>
    </row>
    <row r="17" spans="2:6" x14ac:dyDescent="0.25">
      <c r="B17">
        <v>12</v>
      </c>
      <c r="C17" s="3">
        <v>5732.4745394415168</v>
      </c>
      <c r="D17" s="9">
        <v>0.75225075594597102</v>
      </c>
    </row>
    <row r="18" spans="2:6" x14ac:dyDescent="0.25">
      <c r="B18">
        <v>13</v>
      </c>
      <c r="C18" s="3">
        <v>7186.1165941432073</v>
      </c>
      <c r="D18" s="9">
        <v>0.73773685839887759</v>
      </c>
    </row>
    <row r="19" spans="2:6" x14ac:dyDescent="0.25">
      <c r="B19">
        <v>14</v>
      </c>
      <c r="C19" s="3">
        <v>8639.758648844896</v>
      </c>
      <c r="D19" s="9">
        <v>0.72594431664186421</v>
      </c>
    </row>
    <row r="20" spans="2:6" x14ac:dyDescent="0.25">
      <c r="B20">
        <v>15</v>
      </c>
      <c r="C20" s="3">
        <v>10781.751052701165</v>
      </c>
      <c r="D20" s="9">
        <v>0.69365089459958118</v>
      </c>
    </row>
    <row r="21" spans="2:6" x14ac:dyDescent="0.25">
      <c r="B21">
        <v>16</v>
      </c>
      <c r="C21" s="3">
        <v>13688.348185708184</v>
      </c>
      <c r="D21" s="9">
        <v>0.67605279382373029</v>
      </c>
    </row>
    <row r="22" spans="2:6" x14ac:dyDescent="0.25">
      <c r="B22">
        <v>17</v>
      </c>
      <c r="C22" s="3">
        <v>16593.571365922475</v>
      </c>
      <c r="D22" s="9">
        <v>0.63196683002443388</v>
      </c>
    </row>
    <row r="23" spans="2:6" x14ac:dyDescent="0.25">
      <c r="B23">
        <v>18</v>
      </c>
      <c r="C23" s="3">
        <v>20025.705442146318</v>
      </c>
      <c r="D23" s="9">
        <v>0.59695205219207104</v>
      </c>
    </row>
    <row r="24" spans="2:6" x14ac:dyDescent="0.25">
      <c r="B24">
        <v>19</v>
      </c>
      <c r="C24" s="3">
        <v>26893.992406512709</v>
      </c>
      <c r="D24" s="9">
        <v>0.56320724039507875</v>
      </c>
    </row>
    <row r="25" spans="2:6" x14ac:dyDescent="0.25">
      <c r="B25">
        <v>20</v>
      </c>
      <c r="C25" s="3">
        <v>33768.324763167089</v>
      </c>
      <c r="D25" s="9">
        <v>0.52329402214057152</v>
      </c>
    </row>
    <row r="26" spans="2:6" x14ac:dyDescent="0.25">
      <c r="B26">
        <v>21</v>
      </c>
      <c r="C26" s="3">
        <v>40647.019419938355</v>
      </c>
      <c r="D26" s="9">
        <v>0.48519504107945138</v>
      </c>
    </row>
    <row r="27" spans="2:6" x14ac:dyDescent="0.25">
      <c r="B27">
        <v>22</v>
      </c>
      <c r="C27" s="3">
        <v>46885.452075300382</v>
      </c>
      <c r="D27" s="9">
        <v>0.46469416079418208</v>
      </c>
      <c r="E27" t="s">
        <v>10</v>
      </c>
      <c r="F27" t="s">
        <v>9</v>
      </c>
    </row>
    <row r="28" spans="2:6" x14ac:dyDescent="0.25">
      <c r="B28">
        <v>23</v>
      </c>
      <c r="C28" s="3">
        <v>52526.215265827588</v>
      </c>
      <c r="D28" s="9">
        <v>0.43820629777073622</v>
      </c>
      <c r="E28">
        <v>0.43061830249557304</v>
      </c>
      <c r="F28">
        <v>0.44579429304589918</v>
      </c>
    </row>
    <row r="40" spans="3:5" x14ac:dyDescent="0.25">
      <c r="C40" s="3"/>
      <c r="D40" s="3"/>
      <c r="E40" s="4"/>
    </row>
    <row r="41" spans="3:5" x14ac:dyDescent="0.25">
      <c r="C41" s="3"/>
      <c r="D41" s="3"/>
      <c r="E41" s="4"/>
    </row>
    <row r="42" spans="3:5" x14ac:dyDescent="0.25">
      <c r="C42" s="3"/>
      <c r="D42" s="3"/>
      <c r="E42" s="4"/>
    </row>
    <row r="43" spans="3:5" x14ac:dyDescent="0.25">
      <c r="C43" s="3"/>
      <c r="D43" s="3"/>
      <c r="E43" s="4"/>
    </row>
    <row r="44" spans="3:5" x14ac:dyDescent="0.25">
      <c r="C44" s="3"/>
      <c r="D44" s="3"/>
      <c r="E44" s="4"/>
    </row>
    <row r="45" spans="3:5" x14ac:dyDescent="0.25">
      <c r="C45" s="3"/>
      <c r="D45" s="3"/>
      <c r="E45" s="4"/>
    </row>
  </sheetData>
  <mergeCells count="1">
    <mergeCell ref="B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4</vt:i4>
      </vt:variant>
    </vt:vector>
  </HeadingPairs>
  <TitlesOfParts>
    <vt:vector size="17" baseType="lpstr">
      <vt:lpstr>CSNW05-B-MB (1)</vt:lpstr>
      <vt:lpstr>CSNW07-B-MA (2)</vt:lpstr>
      <vt:lpstr>CSNW10-E-MB (3)</vt:lpstr>
      <vt:lpstr>CSOM01-MB (4)</vt:lpstr>
      <vt:lpstr>CSOM02-MA (5)</vt:lpstr>
      <vt:lpstr>CSOM04-MB (6)</vt:lpstr>
      <vt:lpstr>CSOM05-MB (7)</vt:lpstr>
      <vt:lpstr>CSNW08-INTACT (8)</vt:lpstr>
      <vt:lpstr>CSNW09-INTACT (9)</vt:lpstr>
      <vt:lpstr>CSOM03-INTACT (10)</vt:lpstr>
      <vt:lpstr>Additional data1</vt:lpstr>
      <vt:lpstr>Additional data2</vt:lpstr>
      <vt:lpstr>Additional data3</vt:lpstr>
      <vt:lpstr>Figure 4.8</vt:lpstr>
      <vt:lpstr>Figure 4.9</vt:lpstr>
      <vt:lpstr>Figure 5.6</vt:lpstr>
      <vt:lpstr>Figure 5.7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Borges F.J.</dc:creator>
  <cp:lastModifiedBy>Ing. Álvarez</cp:lastModifiedBy>
  <cp:lastPrinted>2020-01-17T07:25:30Z</cp:lastPrinted>
  <dcterms:created xsi:type="dcterms:W3CDTF">2018-03-29T15:07:22Z</dcterms:created>
  <dcterms:modified xsi:type="dcterms:W3CDTF">2020-01-17T19:30:54Z</dcterms:modified>
</cp:coreProperties>
</file>