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grw95169\Desktop\2015_2019 THESIS\data deposit\"/>
    </mc:Choice>
  </mc:AlternateContent>
  <xr:revisionPtr revIDLastSave="0" documentId="13_ncr:1_{581EC76C-3090-48C8-A540-980805419EE2}" xr6:coauthVersionLast="41" xr6:coauthVersionMax="41" xr10:uidLastSave="{00000000-0000-0000-0000-000000000000}"/>
  <bookViews>
    <workbookView xWindow="3480" yWindow="3180" windowWidth="21600" windowHeight="12735" xr2:uid="{00000000-000D-0000-FFFF-FFFF00000000}"/>
  </bookViews>
  <sheets>
    <sheet name="Data (2)" sheetId="1" r:id="rId1"/>
    <sheet name="Figure 1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  <c r="E14" i="1" l="1"/>
  <c r="E12" i="1" l="1"/>
  <c r="T13" i="1" l="1"/>
  <c r="Q14" i="1" l="1"/>
  <c r="S14" i="1"/>
  <c r="G16" i="1" l="1"/>
  <c r="G15" i="1"/>
  <c r="AC29" i="1" l="1"/>
  <c r="AA29" i="1"/>
  <c r="Z29" i="1" s="1"/>
  <c r="T29" i="1"/>
  <c r="R29" i="1"/>
  <c r="Q29" i="1" s="1"/>
  <c r="AC28" i="1"/>
  <c r="AA28" i="1"/>
  <c r="Z28" i="1" s="1"/>
  <c r="T28" i="1"/>
  <c r="R28" i="1"/>
  <c r="Q28" i="1" s="1"/>
  <c r="AC27" i="1"/>
  <c r="AA27" i="1"/>
  <c r="Z27" i="1" s="1"/>
  <c r="T27" i="1"/>
  <c r="R27" i="1"/>
  <c r="Q27" i="1" s="1"/>
  <c r="AC26" i="1"/>
  <c r="AA26" i="1"/>
  <c r="Z26" i="1" s="1"/>
  <c r="T26" i="1"/>
  <c r="R26" i="1"/>
  <c r="Q26" i="1" s="1"/>
  <c r="AC25" i="1"/>
  <c r="AA25" i="1"/>
  <c r="Z25" i="1" s="1"/>
  <c r="T25" i="1"/>
  <c r="R25" i="1"/>
  <c r="Q25" i="1" s="1"/>
  <c r="AC24" i="1"/>
  <c r="AA24" i="1"/>
  <c r="Z24" i="1" s="1"/>
  <c r="T24" i="1"/>
  <c r="R24" i="1"/>
  <c r="Q24" i="1" s="1"/>
  <c r="AC23" i="1"/>
  <c r="AA23" i="1"/>
  <c r="Z23" i="1" s="1"/>
  <c r="T23" i="1"/>
  <c r="R23" i="1"/>
  <c r="Q23" i="1" s="1"/>
  <c r="AC22" i="1"/>
  <c r="AA22" i="1"/>
  <c r="Z22" i="1" s="1"/>
  <c r="T22" i="1"/>
  <c r="R22" i="1"/>
  <c r="Q22" i="1" s="1"/>
  <c r="AC21" i="1"/>
  <c r="AA21" i="1"/>
  <c r="Z21" i="1" s="1"/>
  <c r="T21" i="1"/>
  <c r="R21" i="1"/>
  <c r="Q21" i="1" s="1"/>
  <c r="AC20" i="1"/>
  <c r="AA20" i="1"/>
  <c r="Z20" i="1" s="1"/>
  <c r="T20" i="1"/>
  <c r="R20" i="1"/>
  <c r="Q20" i="1" s="1"/>
  <c r="AC19" i="1"/>
  <c r="AA19" i="1"/>
  <c r="Z19" i="1" s="1"/>
  <c r="T19" i="1"/>
  <c r="R19" i="1"/>
  <c r="Q19" i="1" s="1"/>
  <c r="AC18" i="1"/>
  <c r="AA18" i="1"/>
  <c r="Z18" i="1" s="1"/>
  <c r="T18" i="1"/>
  <c r="R18" i="1"/>
  <c r="Q18" i="1" s="1"/>
  <c r="AC17" i="1"/>
  <c r="AA17" i="1"/>
  <c r="Z17" i="1" s="1"/>
  <c r="T17" i="1"/>
  <c r="R17" i="1"/>
  <c r="Q17" i="1" s="1"/>
  <c r="P19" i="1" l="1"/>
  <c r="N19" i="1" s="1"/>
  <c r="P21" i="1"/>
  <c r="Y21" i="1"/>
  <c r="X21" i="1" s="1"/>
  <c r="P23" i="1"/>
  <c r="Y23" i="1"/>
  <c r="X23" i="1" s="1"/>
  <c r="P25" i="1"/>
  <c r="Y25" i="1"/>
  <c r="X25" i="1" s="1"/>
  <c r="P27" i="1"/>
  <c r="Y19" i="1"/>
  <c r="Y27" i="1"/>
  <c r="X27" i="1" s="1"/>
  <c r="Y17" i="1"/>
  <c r="X17" i="1" s="1"/>
  <c r="Y29" i="1"/>
  <c r="X29" i="1" s="1"/>
  <c r="X19" i="1"/>
  <c r="P29" i="1"/>
  <c r="N29" i="1" s="1"/>
  <c r="P17" i="1"/>
  <c r="N17" i="1" s="1"/>
  <c r="P18" i="1"/>
  <c r="P20" i="1"/>
  <c r="P22" i="1"/>
  <c r="P24" i="1"/>
  <c r="P26" i="1"/>
  <c r="P28" i="1"/>
  <c r="Y18" i="1"/>
  <c r="X18" i="1" s="1"/>
  <c r="Y20" i="1"/>
  <c r="X20" i="1" s="1"/>
  <c r="Y22" i="1"/>
  <c r="X22" i="1" s="1"/>
  <c r="Y24" i="1"/>
  <c r="X24" i="1" s="1"/>
  <c r="Y26" i="1"/>
  <c r="X26" i="1" s="1"/>
  <c r="Y28" i="1"/>
  <c r="X28" i="1" s="1"/>
  <c r="O29" i="1" l="1"/>
  <c r="U29" i="1" s="1"/>
  <c r="O19" i="1"/>
  <c r="U19" i="1" s="1"/>
  <c r="O28" i="1"/>
  <c r="U28" i="1" s="1"/>
  <c r="N28" i="1"/>
  <c r="O27" i="1"/>
  <c r="U27" i="1" s="1"/>
  <c r="N27" i="1"/>
  <c r="O23" i="1"/>
  <c r="U23" i="1" s="1"/>
  <c r="N23" i="1"/>
  <c r="O26" i="1"/>
  <c r="U26" i="1" s="1"/>
  <c r="N26" i="1"/>
  <c r="O18" i="1"/>
  <c r="U18" i="1" s="1"/>
  <c r="N18" i="1"/>
  <c r="O24" i="1"/>
  <c r="U24" i="1" s="1"/>
  <c r="N24" i="1"/>
  <c r="O25" i="1"/>
  <c r="U25" i="1" s="1"/>
  <c r="N25" i="1"/>
  <c r="O21" i="1"/>
  <c r="U21" i="1" s="1"/>
  <c r="N21" i="1"/>
  <c r="O20" i="1"/>
  <c r="U20" i="1" s="1"/>
  <c r="N20" i="1"/>
  <c r="O22" i="1"/>
  <c r="U22" i="1" s="1"/>
  <c r="N22" i="1"/>
  <c r="O17" i="1"/>
  <c r="U17" i="1" s="1"/>
  <c r="M23" i="1" l="1"/>
  <c r="M19" i="1"/>
  <c r="M25" i="1"/>
  <c r="M29" i="1"/>
  <c r="M26" i="1"/>
  <c r="M27" i="1"/>
  <c r="M28" i="1"/>
  <c r="M24" i="1"/>
  <c r="M17" i="1"/>
  <c r="M20" i="1"/>
  <c r="M18" i="1"/>
  <c r="M22" i="1"/>
  <c r="M21" i="1"/>
</calcChain>
</file>

<file path=xl/sharedStrings.xml><?xml version="1.0" encoding="utf-8"?>
<sst xmlns="http://schemas.openxmlformats.org/spreadsheetml/2006/main" count="61" uniqueCount="41">
  <si>
    <r>
      <t xml:space="preserve">Using average e and tan </t>
    </r>
    <r>
      <rPr>
        <sz val="11"/>
        <color theme="1"/>
        <rFont val="Calibri"/>
        <family val="2"/>
      </rPr>
      <t>δ = sin ϕ</t>
    </r>
  </si>
  <si>
    <t>Pre-shear</t>
  </si>
  <si>
    <t>Ultimate</t>
  </si>
  <si>
    <t>CSL</t>
  </si>
  <si>
    <t>Rupture points</t>
  </si>
  <si>
    <t>e avg</t>
  </si>
  <si>
    <t>s' (kPa)</t>
  </si>
  <si>
    <t>e</t>
  </si>
  <si>
    <t>B</t>
  </si>
  <si>
    <t>DSS-SNWM02</t>
  </si>
  <si>
    <t>DSS-SNWM06</t>
  </si>
  <si>
    <t>DSS-SNWM04b</t>
  </si>
  <si>
    <t>DSS-SNWC08</t>
  </si>
  <si>
    <t>A</t>
  </si>
  <si>
    <t>CSL in Ln - e space</t>
  </si>
  <si>
    <t>Curved</t>
  </si>
  <si>
    <t>Li et al. (1999)</t>
  </si>
  <si>
    <t>DSS-SOMM02b</t>
  </si>
  <si>
    <t>eK0</t>
  </si>
  <si>
    <t>Γ</t>
  </si>
  <si>
    <t>λc</t>
  </si>
  <si>
    <t>ξ</t>
  </si>
  <si>
    <t>M</t>
  </si>
  <si>
    <t>K0</t>
  </si>
  <si>
    <t>DSS-SOMM03</t>
  </si>
  <si>
    <t>p'</t>
  </si>
  <si>
    <t>DSS-SOMM04</t>
  </si>
  <si>
    <t>curved</t>
  </si>
  <si>
    <t>1-D NCL</t>
  </si>
  <si>
    <t>DSS-SNWM03</t>
  </si>
  <si>
    <t>s'</t>
  </si>
  <si>
    <r>
      <rPr>
        <sz val="11"/>
        <color theme="1"/>
        <rFont val="Times New Roman"/>
        <family val="1"/>
      </rPr>
      <t>σ</t>
    </r>
    <r>
      <rPr>
        <sz val="11"/>
        <color theme="1"/>
        <rFont val="Calibri"/>
        <family val="2"/>
      </rPr>
      <t>'1</t>
    </r>
  </si>
  <si>
    <r>
      <rPr>
        <sz val="11"/>
        <color theme="1"/>
        <rFont val="Times New Roman"/>
        <family val="1"/>
      </rPr>
      <t>σ</t>
    </r>
    <r>
      <rPr>
        <sz val="11"/>
        <color theme="1"/>
        <rFont val="Calibri"/>
        <family val="2"/>
      </rPr>
      <t>'3</t>
    </r>
  </si>
  <si>
    <t>q</t>
  </si>
  <si>
    <t>DSS-SOMM01</t>
  </si>
  <si>
    <t>CNL01</t>
  </si>
  <si>
    <t>CNL02</t>
  </si>
  <si>
    <t>τ</t>
  </si>
  <si>
    <t>t</t>
  </si>
  <si>
    <t>t/s'</t>
  </si>
  <si>
    <t>DSS-SNWM11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</si>
</sst>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/>
    <xf numFmtId="0" fontId="1" fillId="0" borderId="0" xfId="0" applyFont="1"/>
    <xf numFmtId="1" fontId="3" fillId="0" borderId="0" xfId="0" applyNumberFormat="1" applyFont="1"/>
    <xf numFmtId="0" fontId="2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6573277656108"/>
          <c:y val="3.1198793064252796E-2"/>
          <c:w val="0.80944449405415075"/>
          <c:h val="0.81178748111031573"/>
        </c:manualLayout>
      </c:layout>
      <c:scatterChart>
        <c:scatterStyle val="lineMarker"/>
        <c:varyColors val="0"/>
        <c:ser>
          <c:idx val="1"/>
          <c:order val="2"/>
          <c:tx>
            <c:v>Pre-shear states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('Data (2)'!$F$5:$F$14,'Data (2)'!$G$15:$G$16)</c:f>
              <c:numCache>
                <c:formatCode>0</c:formatCode>
                <c:ptCount val="12"/>
                <c:pt idx="0">
                  <c:v>288.10389895130476</c:v>
                </c:pt>
                <c:pt idx="1">
                  <c:v>288.06722383946459</c:v>
                </c:pt>
                <c:pt idx="2">
                  <c:v>39.402787938536918</c:v>
                </c:pt>
                <c:pt idx="3">
                  <c:v>288.02107739800499</c:v>
                </c:pt>
                <c:pt idx="4">
                  <c:v>44.745077510297087</c:v>
                </c:pt>
                <c:pt idx="5">
                  <c:v>432.15546650354361</c:v>
                </c:pt>
                <c:pt idx="6">
                  <c:v>288.06722383946459</c:v>
                </c:pt>
                <c:pt idx="7">
                  <c:v>288.06722383946459</c:v>
                </c:pt>
                <c:pt idx="8">
                  <c:v>288.06722383946459</c:v>
                </c:pt>
                <c:pt idx="9">
                  <c:v>432.15546650354361</c:v>
                </c:pt>
                <c:pt idx="10">
                  <c:v>144.1</c:v>
                </c:pt>
                <c:pt idx="11">
                  <c:v>36.024999999999999</c:v>
                </c:pt>
              </c:numCache>
            </c:numRef>
          </c:xVal>
          <c:yVal>
            <c:numRef>
              <c:f>('Data (2)'!$E$5:$E$14,'Data (2)'!$E$15:$E$16)</c:f>
              <c:numCache>
                <c:formatCode>0.000</c:formatCode>
                <c:ptCount val="12"/>
                <c:pt idx="0">
                  <c:v>0.75619831486981026</c:v>
                </c:pt>
                <c:pt idx="1">
                  <c:v>0.76386103190133781</c:v>
                </c:pt>
                <c:pt idx="2">
                  <c:v>0.65640129256860313</c:v>
                </c:pt>
                <c:pt idx="3">
                  <c:v>0.74593362826439114</c:v>
                </c:pt>
                <c:pt idx="4">
                  <c:v>0.6915431720966192</c:v>
                </c:pt>
                <c:pt idx="5">
                  <c:v>0.73963800000000013</c:v>
                </c:pt>
                <c:pt idx="6">
                  <c:v>0.73307213029027596</c:v>
                </c:pt>
                <c:pt idx="7">
                  <c:v>0.75676345786970733</c:v>
                </c:pt>
                <c:pt idx="8">
                  <c:v>0.75305263523791077</c:v>
                </c:pt>
                <c:pt idx="9">
                  <c:v>0.73121171769590143</c:v>
                </c:pt>
                <c:pt idx="10">
                  <c:v>0.75085633847181532</c:v>
                </c:pt>
                <c:pt idx="11">
                  <c:v>0.76675929228174144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1E-4E36-9423-5937403FA9CD}"/>
            </c:ext>
          </c:extLst>
        </c:ser>
        <c:ser>
          <c:idx val="2"/>
          <c:order val="3"/>
          <c:tx>
            <c:v>SNW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452247523113711E-2"/>
                  <c:y val="-2.3823965738298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1E-4E36-9423-5937403FA9CD}"/>
                </c:ext>
              </c:extLst>
            </c:dLbl>
            <c:dLbl>
              <c:idx val="1"/>
              <c:layout>
                <c:manualLayout>
                  <c:x val="-3.9646165850890258E-2"/>
                  <c:y val="-3.41142907008746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1E-4E36-9423-5937403FA9CD}"/>
                </c:ext>
              </c:extLst>
            </c:dLbl>
            <c:dLbl>
              <c:idx val="2"/>
              <c:layout>
                <c:manualLayout>
                  <c:x val="-3.8441370504362631E-2"/>
                  <c:y val="2.55428237710694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1E-4E36-9423-5937403FA9CD}"/>
                </c:ext>
              </c:extLst>
            </c:dLbl>
            <c:dLbl>
              <c:idx val="3"/>
              <c:layout>
                <c:manualLayout>
                  <c:x val="-7.3265990399848671E-2"/>
                  <c:y val="2.21876741110685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1E-4E36-9423-5937403FA9CD}"/>
                </c:ext>
              </c:extLst>
            </c:dLbl>
            <c:dLbl>
              <c:idx val="4"/>
              <c:layout>
                <c:manualLayout>
                  <c:x val="-3.9644936274857531E-2"/>
                  <c:y val="1.87123668364983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1E-4E36-9423-5937403FA9CD}"/>
                </c:ext>
              </c:extLst>
            </c:dLbl>
            <c:dLbl>
              <c:idx val="5"/>
              <c:layout>
                <c:manualLayout>
                  <c:x val="-4.4444444444444488E-2"/>
                  <c:y val="3.5805626598465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A9-4257-8373-CF0B6F1863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(2)'!$G$5:$G$10</c:f>
              <c:numCache>
                <c:formatCode>0</c:formatCode>
                <c:ptCount val="6"/>
                <c:pt idx="0">
                  <c:v>54.622</c:v>
                </c:pt>
                <c:pt idx="1">
                  <c:v>62.427</c:v>
                </c:pt>
                <c:pt idx="2">
                  <c:v>219.32824400000001</c:v>
                </c:pt>
                <c:pt idx="3">
                  <c:v>87.522486310000005</c:v>
                </c:pt>
                <c:pt idx="4">
                  <c:v>171.4</c:v>
                </c:pt>
                <c:pt idx="5">
                  <c:v>85.217021276595744</c:v>
                </c:pt>
              </c:numCache>
            </c:numRef>
          </c:xVal>
          <c:yVal>
            <c:numRef>
              <c:f>'Data (2)'!$E$5:$E$10</c:f>
              <c:numCache>
                <c:formatCode>0.000</c:formatCode>
                <c:ptCount val="6"/>
                <c:pt idx="0">
                  <c:v>0.75619831486981026</c:v>
                </c:pt>
                <c:pt idx="1">
                  <c:v>0.76386103190133781</c:v>
                </c:pt>
                <c:pt idx="2">
                  <c:v>0.65640129256860313</c:v>
                </c:pt>
                <c:pt idx="3">
                  <c:v>0.74593362826439114</c:v>
                </c:pt>
                <c:pt idx="4">
                  <c:v>0.6915431720966192</c:v>
                </c:pt>
                <c:pt idx="5">
                  <c:v>0.73963800000000013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A1E-4E36-9423-5937403FA9CD}"/>
            </c:ext>
          </c:extLst>
        </c:ser>
        <c:ser>
          <c:idx val="3"/>
          <c:order val="4"/>
          <c:tx>
            <c:v>SOM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tx1">
                    <a:lumMod val="50000"/>
                    <a:lumOff val="50000"/>
                  </a:schemeClr>
                </a:solidFill>
                <a:ln w="190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A1E-4E36-9423-5937403FA9CD}"/>
              </c:ext>
            </c:extLst>
          </c:dPt>
          <c:dLbls>
            <c:dLbl>
              <c:idx val="0"/>
              <c:layout>
                <c:manualLayout>
                  <c:x val="-1.9221962119600002E-2"/>
                  <c:y val="2.89519436668881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1E-4E36-9423-5937403FA9CD}"/>
                </c:ext>
              </c:extLst>
            </c:dLbl>
            <c:dLbl>
              <c:idx val="1"/>
              <c:layout>
                <c:manualLayout>
                  <c:x val="7.2079638693812367E-3"/>
                  <c:y val="-3.5782400601459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1E-4E36-9423-5937403FA9CD}"/>
                </c:ext>
              </c:extLst>
            </c:dLbl>
            <c:dLbl>
              <c:idx val="2"/>
              <c:layout>
                <c:manualLayout>
                  <c:x val="1.5618358515996311E-2"/>
                  <c:y val="-5.1125923837525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1E-4E36-9423-5937403FA9CD}"/>
                </c:ext>
              </c:extLst>
            </c:dLbl>
            <c:dLbl>
              <c:idx val="3"/>
              <c:layout>
                <c:manualLayout>
                  <c:x val="-2.7633302593932603E-2"/>
                  <c:y val="2.72787321022211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1E-4E36-9423-5937403FA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(2)'!$G$11:$G$14</c:f>
              <c:numCache>
                <c:formatCode>0</c:formatCode>
                <c:ptCount val="4"/>
                <c:pt idx="0">
                  <c:v>127.24769999999999</c:v>
                </c:pt>
                <c:pt idx="1">
                  <c:v>64.64</c:v>
                </c:pt>
                <c:pt idx="2">
                  <c:v>87.8</c:v>
                </c:pt>
                <c:pt idx="3">
                  <c:v>97.250036429999994</c:v>
                </c:pt>
              </c:numCache>
            </c:numRef>
          </c:xVal>
          <c:yVal>
            <c:numRef>
              <c:f>'Data (2)'!$E$11:$E$14</c:f>
              <c:numCache>
                <c:formatCode>0.000</c:formatCode>
                <c:ptCount val="4"/>
                <c:pt idx="0">
                  <c:v>0.73307213029027596</c:v>
                </c:pt>
                <c:pt idx="1">
                  <c:v>0.75676345786970733</c:v>
                </c:pt>
                <c:pt idx="2">
                  <c:v>0.75305263523791077</c:v>
                </c:pt>
                <c:pt idx="3">
                  <c:v>0.73121171769590143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A1E-4E36-9423-5937403F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045888"/>
        <c:axId val="727046280"/>
      </c:scatterChart>
      <c:scatterChart>
        <c:scatterStyle val="smoothMarker"/>
        <c:varyColors val="0"/>
        <c:ser>
          <c:idx val="17"/>
          <c:order val="0"/>
          <c:tx>
            <c:v>SNW-CNL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Pt>
            <c:idx val="5"/>
            <c:marker>
              <c:symbol val="none"/>
            </c:marker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C-3A1E-4E36-9423-5937403FA9CD}"/>
              </c:ext>
            </c:extLst>
          </c:dPt>
          <c:dLbls>
            <c:dLbl>
              <c:idx val="0"/>
              <c:layout>
                <c:manualLayout>
                  <c:x val="7.6882362677638177E-2"/>
                  <c:y val="1.02508541930979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1E-4E36-9423-5937403FA9CD}"/>
                </c:ext>
              </c:extLst>
            </c:dLbl>
            <c:dLbl>
              <c:idx val="1"/>
              <c:layout>
                <c:manualLayout>
                  <c:x val="-8.6497465616689889E-2"/>
                  <c:y val="6.81668197736378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1E-4E36-9423-5937403FA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(2)'!$I$15:$I$16</c:f>
              <c:numCache>
                <c:formatCode>General</c:formatCode>
                <c:ptCount val="2"/>
                <c:pt idx="0">
                  <c:v>200</c:v>
                </c:pt>
                <c:pt idx="1">
                  <c:v>50</c:v>
                </c:pt>
              </c:numCache>
              <c:extLst xmlns:c15="http://schemas.microsoft.com/office/drawing/2012/chart"/>
            </c:numRef>
          </c:xVal>
          <c:yVal>
            <c:numRef>
              <c:f>'Data (2)'!$F$15:$F$16</c:f>
              <c:numCache>
                <c:formatCode>0.000</c:formatCode>
                <c:ptCount val="2"/>
                <c:pt idx="0">
                  <c:v>0.714532955876783</c:v>
                </c:pt>
                <c:pt idx="1">
                  <c:v>0.74047212370413251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F-3A1E-4E36-9423-5937403FA9CD}"/>
            </c:ext>
          </c:extLst>
        </c:ser>
        <c:ser>
          <c:idx val="0"/>
          <c:order val="1"/>
          <c:tx>
            <c:v>CSL</c:v>
          </c:tx>
          <c:spPr>
            <a:ln w="5715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2.6426426426426425E-2"/>
                  <c:y val="-3.9215686274509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CSL (eq. 11)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AD-453A-9B89-A464D84BB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(2)'!$O$18:$O$25</c:f>
              <c:numCache>
                <c:formatCode>0.0</c:formatCode>
                <c:ptCount val="8"/>
                <c:pt idx="0">
                  <c:v>12.272069277783038</c:v>
                </c:pt>
                <c:pt idx="1">
                  <c:v>61.36034638891519</c:v>
                </c:pt>
                <c:pt idx="2">
                  <c:v>147.26483133339644</c:v>
                </c:pt>
                <c:pt idx="3">
                  <c:v>613.60346388915184</c:v>
                </c:pt>
                <c:pt idx="4">
                  <c:v>981.76554222264303</c:v>
                </c:pt>
                <c:pt idx="5">
                  <c:v>1227.2069277783037</c:v>
                </c:pt>
                <c:pt idx="6">
                  <c:v>3681.6207833349117</c:v>
                </c:pt>
                <c:pt idx="7">
                  <c:v>6136.0346388915186</c:v>
                </c:pt>
              </c:numCache>
            </c:numRef>
          </c:xVal>
          <c:yVal>
            <c:numRef>
              <c:f>'Data (2)'!$T$18:$T$25</c:f>
              <c:numCache>
                <c:formatCode>General</c:formatCode>
                <c:ptCount val="8"/>
                <c:pt idx="0">
                  <c:v>0.78634181841439565</c:v>
                </c:pt>
                <c:pt idx="1">
                  <c:v>0.74851563742909777</c:v>
                </c:pt>
                <c:pt idx="2">
                  <c:v>0.7226709586710145</c:v>
                </c:pt>
                <c:pt idx="3">
                  <c:v>0.67040956021333997</c:v>
                </c:pt>
                <c:pt idx="4">
                  <c:v>0.64993802212353324</c:v>
                </c:pt>
                <c:pt idx="5">
                  <c:v>0.63957557007635191</c:v>
                </c:pt>
                <c:pt idx="6">
                  <c:v>0.58180404988114487</c:v>
                </c:pt>
                <c:pt idx="7">
                  <c:v>0.55065699465599471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3A1E-4E36-9423-5937403FA9CD}"/>
            </c:ext>
          </c:extLst>
        </c:ser>
        <c:ser>
          <c:idx val="4"/>
          <c:order val="5"/>
          <c:tx>
            <c:v>Shearing path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('Data (2)'!$F$5,'Data (2)'!$G$5)</c:f>
              <c:numCache>
                <c:formatCode>0</c:formatCode>
                <c:ptCount val="2"/>
                <c:pt idx="0">
                  <c:v>288.10389895130476</c:v>
                </c:pt>
                <c:pt idx="1">
                  <c:v>54.622</c:v>
                </c:pt>
              </c:numCache>
            </c:numRef>
          </c:xVal>
          <c:yVal>
            <c:numRef>
              <c:f>('Data (2)'!$E$5,'Data (2)'!$E$5)</c:f>
              <c:numCache>
                <c:formatCode>0.000</c:formatCode>
                <c:ptCount val="2"/>
                <c:pt idx="0">
                  <c:v>0.75619831486981026</c:v>
                </c:pt>
                <c:pt idx="1">
                  <c:v>0.75619831486981026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3A1E-4E36-9423-5937403FA9CD}"/>
            </c:ext>
          </c:extLst>
        </c:ser>
        <c:ser>
          <c:idx val="5"/>
          <c:order val="6"/>
          <c:tx>
            <c:v>Shear path 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('Data (2)'!$F$6,'Data (2)'!$G$6)</c:f>
              <c:numCache>
                <c:formatCode>0</c:formatCode>
                <c:ptCount val="2"/>
                <c:pt idx="0">
                  <c:v>288.06722383946459</c:v>
                </c:pt>
                <c:pt idx="1">
                  <c:v>62.427</c:v>
                </c:pt>
              </c:numCache>
            </c:numRef>
          </c:xVal>
          <c:yVal>
            <c:numRef>
              <c:f>('Data (2)'!$E$6,'Data (2)'!$E$6)</c:f>
              <c:numCache>
                <c:formatCode>0.000</c:formatCode>
                <c:ptCount val="2"/>
                <c:pt idx="0">
                  <c:v>0.76386103190133781</c:v>
                </c:pt>
                <c:pt idx="1">
                  <c:v>0.76386103190133781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3A1E-4E36-9423-5937403FA9CD}"/>
            </c:ext>
          </c:extLst>
        </c:ser>
        <c:ser>
          <c:idx val="6"/>
          <c:order val="7"/>
          <c:tx>
            <c:v>Shear path 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3A1E-4E36-9423-5937403FA9CD}"/>
              </c:ext>
            </c:extLst>
          </c:dPt>
          <c:xVal>
            <c:numRef>
              <c:f>('Data (2)'!$F$8,'Data (2)'!$G$8)</c:f>
              <c:numCache>
                <c:formatCode>0</c:formatCode>
                <c:ptCount val="2"/>
                <c:pt idx="0">
                  <c:v>288.02107739800499</c:v>
                </c:pt>
                <c:pt idx="1">
                  <c:v>87.522486310000005</c:v>
                </c:pt>
              </c:numCache>
            </c:numRef>
          </c:xVal>
          <c:yVal>
            <c:numRef>
              <c:f>('Data (2)'!$E$8,'Data (2)'!$E$8)</c:f>
              <c:numCache>
                <c:formatCode>0.000</c:formatCode>
                <c:ptCount val="2"/>
                <c:pt idx="0">
                  <c:v>0.74593362826439114</c:v>
                </c:pt>
                <c:pt idx="1">
                  <c:v>0.74593362826439114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3A1E-4E36-9423-5937403FA9CD}"/>
            </c:ext>
          </c:extLst>
        </c:ser>
        <c:ser>
          <c:idx val="7"/>
          <c:order val="8"/>
          <c:tx>
            <c:v>Shear path 4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3A1E-4E36-9423-5937403FA9CD}"/>
              </c:ext>
            </c:extLst>
          </c:dPt>
          <c:xVal>
            <c:numRef>
              <c:f>('Data (2)'!$F$7,'Data (2)'!$G$7)</c:f>
              <c:numCache>
                <c:formatCode>0</c:formatCode>
                <c:ptCount val="2"/>
                <c:pt idx="0">
                  <c:v>39.402787938536918</c:v>
                </c:pt>
                <c:pt idx="1">
                  <c:v>219.32824400000001</c:v>
                </c:pt>
              </c:numCache>
            </c:numRef>
          </c:xVal>
          <c:yVal>
            <c:numRef>
              <c:f>('Data (2)'!$E$7,'Data (2)'!$E$7)</c:f>
              <c:numCache>
                <c:formatCode>0.000</c:formatCode>
                <c:ptCount val="2"/>
                <c:pt idx="0">
                  <c:v>0.65640129256860313</c:v>
                </c:pt>
                <c:pt idx="1">
                  <c:v>0.65640129256860313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3A1E-4E36-9423-5937403FA9CD}"/>
            </c:ext>
          </c:extLst>
        </c:ser>
        <c:ser>
          <c:idx val="8"/>
          <c:order val="9"/>
          <c:tx>
            <c:v>Shear path 5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3A1E-4E36-9423-5937403FA9CD}"/>
              </c:ext>
            </c:extLst>
          </c:dPt>
          <c:xVal>
            <c:numRef>
              <c:f>('Data (2)'!$F$9,'Data (2)'!$G$9)</c:f>
              <c:numCache>
                <c:formatCode>0</c:formatCode>
                <c:ptCount val="2"/>
                <c:pt idx="0">
                  <c:v>44.745077510297087</c:v>
                </c:pt>
                <c:pt idx="1">
                  <c:v>171.4</c:v>
                </c:pt>
              </c:numCache>
            </c:numRef>
          </c:xVal>
          <c:yVal>
            <c:numRef>
              <c:f>('Data (2)'!$E$9,'Data (2)'!$E$9)</c:f>
              <c:numCache>
                <c:formatCode>0.000</c:formatCode>
                <c:ptCount val="2"/>
                <c:pt idx="0">
                  <c:v>0.6915431720966192</c:v>
                </c:pt>
                <c:pt idx="1">
                  <c:v>0.6915431720966192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3A1E-4E36-9423-5937403FA9CD}"/>
            </c:ext>
          </c:extLst>
        </c:ser>
        <c:ser>
          <c:idx val="9"/>
          <c:order val="10"/>
          <c:tx>
            <c:v>Shear path 6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('Data (2)'!$F$11,'Data (2)'!$G$11)</c:f>
              <c:numCache>
                <c:formatCode>0</c:formatCode>
                <c:ptCount val="2"/>
                <c:pt idx="0">
                  <c:v>288.06722383946459</c:v>
                </c:pt>
                <c:pt idx="1">
                  <c:v>127.24769999999999</c:v>
                </c:pt>
              </c:numCache>
            </c:numRef>
          </c:xVal>
          <c:yVal>
            <c:numRef>
              <c:f>('Data (2)'!$E$11,'Data (2)'!$E$11)</c:f>
              <c:numCache>
                <c:formatCode>0.000</c:formatCode>
                <c:ptCount val="2"/>
                <c:pt idx="0">
                  <c:v>0.73307213029027596</c:v>
                </c:pt>
                <c:pt idx="1">
                  <c:v>0.73307213029027596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3A1E-4E36-9423-5937403FA9CD}"/>
            </c:ext>
          </c:extLst>
        </c:ser>
        <c:ser>
          <c:idx val="10"/>
          <c:order val="11"/>
          <c:tx>
            <c:v>Shear path 7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noFill/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3A1E-4E36-9423-5937403FA9CD}"/>
              </c:ext>
            </c:extLst>
          </c:dPt>
          <c:xVal>
            <c:numRef>
              <c:f>('Data (2)'!$F$12,'Data (2)'!$G$12)</c:f>
              <c:numCache>
                <c:formatCode>0</c:formatCode>
                <c:ptCount val="2"/>
                <c:pt idx="0">
                  <c:v>288.06722383946459</c:v>
                </c:pt>
                <c:pt idx="1">
                  <c:v>64.64</c:v>
                </c:pt>
              </c:numCache>
            </c:numRef>
          </c:xVal>
          <c:yVal>
            <c:numRef>
              <c:f>('Data (2)'!$E$12,'Data (2)'!$E$12)</c:f>
              <c:numCache>
                <c:formatCode>0.000</c:formatCode>
                <c:ptCount val="2"/>
                <c:pt idx="0">
                  <c:v>0.75676345786970733</c:v>
                </c:pt>
                <c:pt idx="1">
                  <c:v>0.75676345786970733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3A1E-4E36-9423-5937403FA9CD}"/>
            </c:ext>
          </c:extLst>
        </c:ser>
        <c:ser>
          <c:idx val="11"/>
          <c:order val="12"/>
          <c:tx>
            <c:v>Shear path 8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noFill/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3A1E-4E36-9423-5937403FA9CD}"/>
              </c:ext>
            </c:extLst>
          </c:dPt>
          <c:xVal>
            <c:numRef>
              <c:f>('Data (2)'!$F$13,'Data (2)'!$G$13)</c:f>
              <c:numCache>
                <c:formatCode>0</c:formatCode>
                <c:ptCount val="2"/>
                <c:pt idx="0">
                  <c:v>288.06722383946459</c:v>
                </c:pt>
                <c:pt idx="1">
                  <c:v>87.8</c:v>
                </c:pt>
              </c:numCache>
            </c:numRef>
          </c:xVal>
          <c:yVal>
            <c:numRef>
              <c:f>('Data (2)'!$E$13,'Data (2)'!$E$13)</c:f>
              <c:numCache>
                <c:formatCode>0.000</c:formatCode>
                <c:ptCount val="2"/>
                <c:pt idx="0">
                  <c:v>0.75305263523791077</c:v>
                </c:pt>
                <c:pt idx="1">
                  <c:v>0.75305263523791077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3A1E-4E36-9423-5937403FA9CD}"/>
            </c:ext>
          </c:extLst>
        </c:ser>
        <c:ser>
          <c:idx val="12"/>
          <c:order val="13"/>
          <c:tx>
            <c:v>Shear path 9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noFill/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3A1E-4E36-9423-5937403FA9CD}"/>
              </c:ext>
            </c:extLst>
          </c:dPt>
          <c:xVal>
            <c:numRef>
              <c:f>('Data (2)'!$F$14,'Data (2)'!$G$14)</c:f>
              <c:numCache>
                <c:formatCode>0</c:formatCode>
                <c:ptCount val="2"/>
                <c:pt idx="0">
                  <c:v>432.15546650354361</c:v>
                </c:pt>
                <c:pt idx="1">
                  <c:v>97.250036429999994</c:v>
                </c:pt>
              </c:numCache>
            </c:numRef>
          </c:xVal>
          <c:yVal>
            <c:numRef>
              <c:f>('Data (2)'!$E$14,'Data (2)'!$E$14)</c:f>
              <c:numCache>
                <c:formatCode>0.000</c:formatCode>
                <c:ptCount val="2"/>
                <c:pt idx="0">
                  <c:v>0.73121171769590143</c:v>
                </c:pt>
                <c:pt idx="1">
                  <c:v>0.73121171769590143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3A1E-4E36-9423-5937403FA9CD}"/>
            </c:ext>
          </c:extLst>
        </c:ser>
        <c:ser>
          <c:idx val="13"/>
          <c:order val="14"/>
          <c:tx>
            <c:v>Shear path 10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1-3A1E-4E36-9423-5937403FA9CD}"/>
              </c:ext>
            </c:extLst>
          </c:dPt>
          <c:xVal>
            <c:numRef>
              <c:f>('Data (2)'!$G$15,'Data (2)'!$I$15)</c:f>
              <c:numCache>
                <c:formatCode>General</c:formatCode>
                <c:ptCount val="2"/>
                <c:pt idx="0" formatCode="0">
                  <c:v>144.1</c:v>
                </c:pt>
                <c:pt idx="1">
                  <c:v>200</c:v>
                </c:pt>
              </c:numCache>
              <c:extLst xmlns:c15="http://schemas.microsoft.com/office/drawing/2012/chart"/>
            </c:numRef>
          </c:xVal>
          <c:yVal>
            <c:numRef>
              <c:f>'Data (2)'!$E$15:$F$15</c:f>
              <c:numCache>
                <c:formatCode>0.000</c:formatCode>
                <c:ptCount val="2"/>
                <c:pt idx="0">
                  <c:v>0.75085633847181532</c:v>
                </c:pt>
                <c:pt idx="1">
                  <c:v>0.714532955876783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22-3A1E-4E36-9423-5937403FA9CD}"/>
            </c:ext>
          </c:extLst>
        </c:ser>
        <c:ser>
          <c:idx val="14"/>
          <c:order val="15"/>
          <c:tx>
            <c:v>Shear path 11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3-3A1E-4E36-9423-5937403FA9CD}"/>
              </c:ext>
            </c:extLst>
          </c:dPt>
          <c:xVal>
            <c:numRef>
              <c:f>('Data (2)'!$G$16,'Data (2)'!$I$16)</c:f>
              <c:numCache>
                <c:formatCode>General</c:formatCode>
                <c:ptCount val="2"/>
                <c:pt idx="0" formatCode="0">
                  <c:v>36.024999999999999</c:v>
                </c:pt>
                <c:pt idx="1">
                  <c:v>50</c:v>
                </c:pt>
              </c:numCache>
              <c:extLst xmlns:c15="http://schemas.microsoft.com/office/drawing/2012/chart"/>
            </c:numRef>
          </c:xVal>
          <c:yVal>
            <c:numRef>
              <c:f>'Data (2)'!$E$16:$F$16</c:f>
              <c:numCache>
                <c:formatCode>0.000</c:formatCode>
                <c:ptCount val="2"/>
                <c:pt idx="0">
                  <c:v>0.76675929228174144</c:v>
                </c:pt>
                <c:pt idx="1">
                  <c:v>0.74047212370413251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24-3A1E-4E36-9423-5937403FA9CD}"/>
            </c:ext>
          </c:extLst>
        </c:ser>
        <c:ser>
          <c:idx val="15"/>
          <c:order val="16"/>
          <c:tx>
            <c:v>LL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6108295129655394E-3"/>
                  <c:y val="-2.3858386920773248E-2"/>
                </c:manualLayout>
              </c:layout>
              <c:tx>
                <c:rich>
                  <a:bodyPr/>
                  <a:lstStyle/>
                  <a:p>
                    <a:r>
                      <a:rPr lang="en-US" i="1"/>
                      <a:t>w</a:t>
                    </a:r>
                    <a:r>
                      <a:rPr lang="en-US" i="0" baseline="0"/>
                      <a:t> = 30%</a:t>
                    </a:r>
                    <a:endParaRPr lang="en-US" i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A1E-4E36-9423-5937403FA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10</c:v>
              </c:pt>
            </c:numLit>
          </c:xVal>
          <c:yVal>
            <c:numLit>
              <c:formatCode>General</c:formatCode>
              <c:ptCount val="1"/>
              <c:pt idx="0">
                <c:v>0.81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26-3A1E-4E36-9423-5937403FA9CD}"/>
            </c:ext>
          </c:extLst>
        </c:ser>
        <c:ser>
          <c:idx val="16"/>
          <c:order val="17"/>
          <c:tx>
            <c:v>PL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424410645934384E-2"/>
                  <c:y val="2.0472440521783878E-2"/>
                </c:manualLayout>
              </c:layout>
              <c:tx>
                <c:rich>
                  <a:bodyPr/>
                  <a:lstStyle/>
                  <a:p>
                    <a:r>
                      <a:rPr lang="en-US" i="1"/>
                      <a:t>w</a:t>
                    </a:r>
                    <a:r>
                      <a:rPr lang="en-US"/>
                      <a:t> = 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A1E-4E36-9423-5937403FA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10</c:v>
              </c:pt>
            </c:numLit>
          </c:xVal>
          <c:yVal>
            <c:numLit>
              <c:formatCode>General</c:formatCode>
              <c:ptCount val="1"/>
              <c:pt idx="0">
                <c:v>0.59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28-3A1E-4E36-9423-5937403FA9CD}"/>
            </c:ext>
          </c:extLst>
        </c:ser>
        <c:ser>
          <c:idx val="18"/>
          <c:order val="18"/>
          <c:tx>
            <c:v>shearing path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('Data (2)'!$F$10,'Data (2)'!$G$10)</c:f>
              <c:numCache>
                <c:formatCode>0</c:formatCode>
                <c:ptCount val="2"/>
                <c:pt idx="0">
                  <c:v>432.15546650354361</c:v>
                </c:pt>
                <c:pt idx="1">
                  <c:v>85.217021276595744</c:v>
                </c:pt>
              </c:numCache>
            </c:numRef>
          </c:xVal>
          <c:yVal>
            <c:numRef>
              <c:f>('Data (2)'!$E$10,'Data (2)'!$E$10)</c:f>
              <c:numCache>
                <c:formatCode>0.000</c:formatCode>
                <c:ptCount val="2"/>
                <c:pt idx="0">
                  <c:v>0.73963800000000013</c:v>
                </c:pt>
                <c:pt idx="1">
                  <c:v>0.73963800000000013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BA9-4257-8373-CF0B6F18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045888"/>
        <c:axId val="727046280"/>
        <c:extLst>
          <c:ext xmlns:c15="http://schemas.microsoft.com/office/drawing/2012/chart" uri="{02D57815-91ED-43cb-92C2-25804820EDAC}">
            <c15:filteredScatterSeries>
              <c15:ser>
                <c:idx val="19"/>
                <c:order val="19"/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Lit>
                    <c:formatCode>General</c:formatCode>
                    <c:ptCount val="1"/>
                    <c:pt idx="0">
                      <c:v>91</c:v>
                    </c:pt>
                  </c:numLit>
                </c:xVal>
                <c:yVal>
                  <c:numLit>
                    <c:formatCode>General</c:formatCode>
                    <c:ptCount val="1"/>
                    <c:pt idx="0">
                      <c:v>0.71</c:v>
                    </c:pt>
                  </c:numLit>
                </c:yVal>
                <c:smooth val="1"/>
                <c:extLst>
                  <c:ext xmlns:c16="http://schemas.microsoft.com/office/drawing/2014/chart" uri="{C3380CC4-5D6E-409C-BE32-E72D297353CC}">
                    <c16:uniqueId val="{0000000C-A373-434C-A68D-2B636BA73C9A}"/>
                  </c:ext>
                </c:extLst>
              </c15:ser>
            </c15:filteredScatterSeries>
          </c:ext>
        </c:extLst>
      </c:scatterChart>
      <c:valAx>
        <c:axId val="727045888"/>
        <c:scaling>
          <c:logBase val="10"/>
          <c:orientation val="minMax"/>
          <c:max val="10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s'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46280"/>
        <c:crosses val="autoZero"/>
        <c:crossBetween val="midCat"/>
      </c:valAx>
      <c:valAx>
        <c:axId val="727046280"/>
        <c:scaling>
          <c:orientation val="minMax"/>
          <c:max val="1"/>
          <c:min val="0.3000000000000000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4588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ayout>
        <c:manualLayout>
          <c:xMode val="edge"/>
          <c:yMode val="edge"/>
          <c:x val="0.75888197674330604"/>
          <c:y val="2.4703762835289053E-4"/>
          <c:w val="0.24108741812678822"/>
          <c:h val="0.23956662706164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chemeClr val="tx1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9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5217" cy="71506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0.47044</cdr:x>
      <cdr:y>0.38799</cdr:y>
    </cdr:from>
    <cdr:to>
      <cdr:x>0.48992</cdr:x>
      <cdr:y>0.38799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2E78A895-BA4F-4110-B81A-7411A921BAC7}"/>
            </a:ext>
          </a:extLst>
        </cdr:cNvPr>
        <cdr:cNvCxnSpPr/>
      </cdr:nvCxnSpPr>
      <cdr:spPr>
        <a:xfrm xmlns:a="http://schemas.openxmlformats.org/drawingml/2006/main">
          <a:off x="4973880" y="2889982"/>
          <a:ext cx="205957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0.50083</cdr:x>
      <cdr:y>0.4285</cdr:y>
    </cdr:from>
    <cdr:to>
      <cdr:x>0.52031</cdr:x>
      <cdr:y>0.4285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8D311A7-24FD-47A9-9386-7EF43240C86A}"/>
            </a:ext>
          </a:extLst>
        </cdr:cNvPr>
        <cdr:cNvCxnSpPr/>
      </cdr:nvCxnSpPr>
      <cdr:spPr>
        <a:xfrm xmlns:a="http://schemas.openxmlformats.org/drawingml/2006/main">
          <a:off x="5295139" y="3191719"/>
          <a:ext cx="205957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PhD%20Tests\PhDAlvarez\SNWM02_e_pros_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PhD%20Tests\PhDAlvarez\SNWM03_e_pros_consolid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PhD%20Tests\PhDAlvarez\SOM-A-MB-M02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20170405%20postupgrade\Paper01\Paper%2001-05\To%20submit%2005\Fig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fjab1g13\mydesktop\Soton\PhD%20Engineering%20&amp;%20The%20Environment\PhD%20Tests\PhDAlvarez\SOMM04-MA-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data"/>
      <sheetName val="SNWM02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ar"/>
    </sheetNames>
    <sheetDataSet>
      <sheetData sheetId="0">
        <row r="19">
          <cell r="R19">
            <v>0.75619831486981026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data"/>
      <sheetName val="SNWM03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ar"/>
    </sheetNames>
    <sheetDataSet>
      <sheetData sheetId="0">
        <row r="19">
          <cell r="R19">
            <v>0.76386103190133781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data"/>
      <sheetName val="RM02b"/>
      <sheetName val="Stage 1"/>
      <sheetName val="Stage 2"/>
      <sheetName val="Stage 3"/>
      <sheetName val="Stage 4"/>
      <sheetName val="Stage 5"/>
      <sheetName val="Stage 6"/>
      <sheetName val="Stage 7"/>
      <sheetName val="Stage 8"/>
      <sheetName val="Consolidation"/>
    </sheetNames>
    <sheetDataSet>
      <sheetData sheetId="0">
        <row r="17">
          <cell r="M17">
            <v>0.75676345786970733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0Tx-03 shear data"/>
      <sheetName val="K0Tx-04 shear data"/>
      <sheetName val="ISOTx-03 shear data"/>
      <sheetName val="ISOTx-04 shear data"/>
      <sheetName val="ISOTx-05 shear data"/>
      <sheetName val="ISOTx-06 shear data"/>
      <sheetName val="ISOTx-07 shear data"/>
      <sheetName val="K0Tx-SOM-01 shear data"/>
      <sheetName val="ISOTx-SOM-02 shear data"/>
      <sheetName val="ISOTx-SOM-03 shear data"/>
      <sheetName val="Additonal data"/>
      <sheetName val="Figure 2a"/>
      <sheetName val="Figure 2b"/>
      <sheetName val="Figure 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E22">
            <v>1.3632415666698225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data"/>
      <sheetName val="SOMM04-C-MA-docking"/>
      <sheetName val="SOMM04-MA-C"/>
      <sheetName val="Stage 1"/>
      <sheetName val="Stage 2"/>
      <sheetName val="Stage 3"/>
      <sheetName val="Stage 4"/>
      <sheetName val="Stage 5"/>
      <sheetName val="Stage 6"/>
      <sheetName val="Stage 7"/>
      <sheetName val="Stage 9"/>
      <sheetName val="Stage 10"/>
      <sheetName val="consolidation"/>
      <sheetName val="Shear"/>
    </sheetNames>
    <sheetDataSet>
      <sheetData sheetId="0">
        <row r="19">
          <cell r="R19">
            <v>0.73121171769590143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35"/>
  <sheetViews>
    <sheetView tabSelected="1" workbookViewId="0">
      <selection activeCell="K17" sqref="K17"/>
    </sheetView>
  </sheetViews>
  <sheetFormatPr defaultColWidth="9.140625" defaultRowHeight="15" x14ac:dyDescent="0.25"/>
  <cols>
    <col min="4" max="4" width="14.28515625" bestFit="1" customWidth="1"/>
    <col min="5" max="5" width="10" bestFit="1" customWidth="1"/>
    <col min="6" max="7" width="12" bestFit="1" customWidth="1"/>
    <col min="10" max="10" width="10.5703125" bestFit="1" customWidth="1"/>
    <col min="11" max="11" width="49" customWidth="1"/>
    <col min="12" max="14" width="8.7109375" customWidth="1"/>
    <col min="15" max="16" width="10.5703125" bestFit="1" customWidth="1"/>
  </cols>
  <sheetData>
    <row r="2" spans="2:29" x14ac:dyDescent="0.25">
      <c r="D2" t="s">
        <v>0</v>
      </c>
    </row>
    <row r="3" spans="2:29" x14ac:dyDescent="0.25">
      <c r="F3" t="s">
        <v>1</v>
      </c>
      <c r="G3" t="s">
        <v>2</v>
      </c>
    </row>
    <row r="4" spans="2:29" x14ac:dyDescent="0.25">
      <c r="D4" t="s">
        <v>4</v>
      </c>
      <c r="E4" t="s">
        <v>5</v>
      </c>
      <c r="F4" t="s">
        <v>6</v>
      </c>
      <c r="G4" t="s">
        <v>6</v>
      </c>
      <c r="H4" s="7" t="s">
        <v>37</v>
      </c>
    </row>
    <row r="5" spans="2:29" x14ac:dyDescent="0.25">
      <c r="B5" t="s">
        <v>8</v>
      </c>
      <c r="C5">
        <v>1</v>
      </c>
      <c r="D5" t="s">
        <v>9</v>
      </c>
      <c r="E5" s="1">
        <f>'[1]Test data'!$R$19</f>
        <v>0.75619831486981026</v>
      </c>
      <c r="F5" s="2">
        <v>288.10389895130476</v>
      </c>
      <c r="G5" s="2">
        <v>54.622</v>
      </c>
      <c r="H5">
        <v>30.392299999999999</v>
      </c>
      <c r="P5" s="3"/>
      <c r="Q5" s="2"/>
      <c r="S5" s="1"/>
      <c r="T5" s="2"/>
    </row>
    <row r="6" spans="2:29" x14ac:dyDescent="0.25">
      <c r="B6" t="s">
        <v>8</v>
      </c>
      <c r="C6">
        <v>2</v>
      </c>
      <c r="D6" t="s">
        <v>29</v>
      </c>
      <c r="E6" s="1">
        <f>'[2]Test data'!$R$19</f>
        <v>0.76386103190133781</v>
      </c>
      <c r="F6" s="2">
        <v>288.06722383946459</v>
      </c>
      <c r="G6" s="2">
        <v>62.427</v>
      </c>
      <c r="H6">
        <v>34.8613</v>
      </c>
      <c r="P6" s="3"/>
      <c r="Q6" s="2"/>
      <c r="S6" s="1"/>
      <c r="T6" s="2"/>
    </row>
    <row r="7" spans="2:29" x14ac:dyDescent="0.25">
      <c r="B7" t="s">
        <v>8</v>
      </c>
      <c r="C7">
        <v>3</v>
      </c>
      <c r="D7" t="s">
        <v>11</v>
      </c>
      <c r="E7" s="1">
        <v>0.65640129256860313</v>
      </c>
      <c r="F7" s="2">
        <v>39.402787938536918</v>
      </c>
      <c r="G7" s="2">
        <v>219.32824400000001</v>
      </c>
      <c r="H7">
        <v>131.5383774</v>
      </c>
      <c r="P7" s="3"/>
      <c r="Q7" s="2"/>
      <c r="S7" s="1"/>
      <c r="T7" s="2"/>
    </row>
    <row r="8" spans="2:29" x14ac:dyDescent="0.25">
      <c r="B8" t="s">
        <v>8</v>
      </c>
      <c r="C8">
        <v>4</v>
      </c>
      <c r="D8" t="s">
        <v>10</v>
      </c>
      <c r="E8" s="1">
        <v>0.74593362826439114</v>
      </c>
      <c r="F8" s="2">
        <v>288.02107739800499</v>
      </c>
      <c r="G8" s="2">
        <v>87.522486310000005</v>
      </c>
      <c r="H8">
        <v>46.600567339999998</v>
      </c>
      <c r="P8" s="3"/>
      <c r="Q8" s="2"/>
    </row>
    <row r="9" spans="2:29" x14ac:dyDescent="0.25">
      <c r="B9" t="s">
        <v>8</v>
      </c>
      <c r="C9">
        <v>5</v>
      </c>
      <c r="D9" t="s">
        <v>12</v>
      </c>
      <c r="E9" s="1">
        <v>0.6915431720966192</v>
      </c>
      <c r="F9" s="2">
        <v>44.745077510297087</v>
      </c>
      <c r="G9" s="2">
        <v>171.4</v>
      </c>
      <c r="H9">
        <v>90.4</v>
      </c>
      <c r="P9" s="3"/>
      <c r="Q9" s="2"/>
    </row>
    <row r="10" spans="2:29" x14ac:dyDescent="0.25">
      <c r="B10" t="s">
        <v>13</v>
      </c>
      <c r="C10">
        <v>6</v>
      </c>
      <c r="D10" t="s">
        <v>40</v>
      </c>
      <c r="E10" s="1">
        <v>0.73963800000000013</v>
      </c>
      <c r="F10" s="2">
        <v>432.15546650354361</v>
      </c>
      <c r="G10" s="2">
        <v>85.217021276595744</v>
      </c>
      <c r="H10">
        <v>46.8</v>
      </c>
      <c r="P10" s="3"/>
      <c r="Q10" s="2"/>
    </row>
    <row r="11" spans="2:29" x14ac:dyDescent="0.25">
      <c r="B11" t="s">
        <v>13</v>
      </c>
      <c r="C11">
        <v>7</v>
      </c>
      <c r="D11" t="s">
        <v>34</v>
      </c>
      <c r="E11" s="1">
        <v>0.73307213029027596</v>
      </c>
      <c r="F11" s="2">
        <v>288.06722383946459</v>
      </c>
      <c r="G11" s="2">
        <v>127.24769999999999</v>
      </c>
      <c r="H11">
        <v>67.723699999999994</v>
      </c>
      <c r="O11" t="s">
        <v>14</v>
      </c>
      <c r="Q11" t="s">
        <v>15</v>
      </c>
      <c r="R11" t="s">
        <v>16</v>
      </c>
    </row>
    <row r="12" spans="2:29" x14ac:dyDescent="0.25">
      <c r="B12" t="s">
        <v>8</v>
      </c>
      <c r="C12">
        <v>8</v>
      </c>
      <c r="D12" t="s">
        <v>17</v>
      </c>
      <c r="E12" s="1">
        <f>'[3]Test data'!$M$17</f>
        <v>0.75676345786970733</v>
      </c>
      <c r="F12" s="2">
        <v>288.06722383946459</v>
      </c>
      <c r="G12" s="2">
        <v>64.64</v>
      </c>
      <c r="H12">
        <v>40.094299999999997</v>
      </c>
      <c r="P12" s="4" t="s">
        <v>18</v>
      </c>
      <c r="Q12" s="5" t="s">
        <v>19</v>
      </c>
      <c r="R12" t="s">
        <v>20</v>
      </c>
      <c r="S12" t="s">
        <v>21</v>
      </c>
      <c r="T12" t="s">
        <v>22</v>
      </c>
      <c r="U12" t="s">
        <v>23</v>
      </c>
    </row>
    <row r="13" spans="2:29" x14ac:dyDescent="0.25">
      <c r="B13" t="s">
        <v>8</v>
      </c>
      <c r="C13">
        <v>9</v>
      </c>
      <c r="D13" t="s">
        <v>24</v>
      </c>
      <c r="E13" s="1">
        <v>0.75305263523791077</v>
      </c>
      <c r="F13" s="2">
        <v>288.06722383946459</v>
      </c>
      <c r="G13" s="2">
        <v>87.8</v>
      </c>
      <c r="H13">
        <v>50.025599999999997</v>
      </c>
      <c r="O13" t="s">
        <v>25</v>
      </c>
      <c r="P13">
        <v>0.92789999999999995</v>
      </c>
      <c r="Q13">
        <v>0.89500000000000002</v>
      </c>
      <c r="R13">
        <v>-7.0870000000000002E-2</v>
      </c>
      <c r="S13">
        <v>0.18559999999999999</v>
      </c>
      <c r="T13" s="3">
        <f>'[4]Additonal data'!$E$22</f>
        <v>1.3632415666698225</v>
      </c>
      <c r="U13">
        <v>0.441</v>
      </c>
    </row>
    <row r="14" spans="2:29" x14ac:dyDescent="0.25">
      <c r="B14" t="s">
        <v>13</v>
      </c>
      <c r="C14">
        <v>10</v>
      </c>
      <c r="D14" t="s">
        <v>26</v>
      </c>
      <c r="E14" s="1">
        <f>'[5]Test data'!$R$19</f>
        <v>0.73121171769590143</v>
      </c>
      <c r="F14" s="2">
        <v>432.15546650354361</v>
      </c>
      <c r="G14" s="2">
        <v>97.250036429999994</v>
      </c>
      <c r="H14">
        <v>55.869751219999998</v>
      </c>
      <c r="O14" t="s">
        <v>30</v>
      </c>
      <c r="Q14">
        <f>Q13</f>
        <v>0.89500000000000002</v>
      </c>
      <c r="R14">
        <v>-6.8276273700167089E-2</v>
      </c>
      <c r="S14">
        <f>S13</f>
        <v>0.18559999999999999</v>
      </c>
    </row>
    <row r="15" spans="2:29" x14ac:dyDescent="0.25">
      <c r="B15" t="s">
        <v>8</v>
      </c>
      <c r="C15">
        <v>11</v>
      </c>
      <c r="D15" t="s">
        <v>35</v>
      </c>
      <c r="E15" s="1">
        <v>0.75085633847181532</v>
      </c>
      <c r="F15" s="1">
        <v>0.714532955876783</v>
      </c>
      <c r="G15" s="2">
        <f>(200+0.441*200)/2</f>
        <v>144.1</v>
      </c>
      <c r="H15">
        <v>105.6662</v>
      </c>
      <c r="I15">
        <v>200</v>
      </c>
      <c r="S15" t="s">
        <v>3</v>
      </c>
      <c r="T15" t="s">
        <v>27</v>
      </c>
      <c r="AB15" t="s">
        <v>28</v>
      </c>
      <c r="AC15" t="s">
        <v>27</v>
      </c>
    </row>
    <row r="16" spans="2:29" x14ac:dyDescent="0.25">
      <c r="B16" t="s">
        <v>8</v>
      </c>
      <c r="C16">
        <v>12</v>
      </c>
      <c r="D16" t="s">
        <v>36</v>
      </c>
      <c r="E16" s="1">
        <v>0.76675929228174144</v>
      </c>
      <c r="F16" s="1">
        <v>0.74047212370413251</v>
      </c>
      <c r="G16" s="2">
        <f>(50+0.441*50)/2</f>
        <v>36.024999999999999</v>
      </c>
      <c r="H16">
        <v>24.879100000000001</v>
      </c>
      <c r="I16">
        <v>50</v>
      </c>
      <c r="M16" t="s">
        <v>39</v>
      </c>
      <c r="N16" t="s">
        <v>38</v>
      </c>
      <c r="O16" t="s">
        <v>30</v>
      </c>
      <c r="P16" s="5" t="s">
        <v>31</v>
      </c>
      <c r="Q16" s="5" t="s">
        <v>32</v>
      </c>
      <c r="R16" t="s">
        <v>33</v>
      </c>
      <c r="S16" t="s">
        <v>25</v>
      </c>
      <c r="T16" t="s">
        <v>7</v>
      </c>
      <c r="X16" t="s">
        <v>30</v>
      </c>
      <c r="Y16" s="5" t="s">
        <v>31</v>
      </c>
      <c r="Z16" s="5" t="s">
        <v>32</v>
      </c>
      <c r="AA16" t="s">
        <v>33</v>
      </c>
      <c r="AB16" t="s">
        <v>25</v>
      </c>
      <c r="AC16" t="s">
        <v>7</v>
      </c>
    </row>
    <row r="17" spans="5:29" x14ac:dyDescent="0.25">
      <c r="E17" s="1"/>
      <c r="G17" s="2"/>
      <c r="M17">
        <f t="shared" ref="M17:M29" si="0">N17/O17</f>
        <v>0.55542449109939085</v>
      </c>
      <c r="N17" s="8">
        <f>0.5*(P17-Q17)</f>
        <v>1.1587553316693491</v>
      </c>
      <c r="O17" s="8">
        <f>(P17+Q17)/2</f>
        <v>2.0862517772231164</v>
      </c>
      <c r="P17">
        <f>(2*R17+3*S17)/3</f>
        <v>3.2450071088924655</v>
      </c>
      <c r="Q17">
        <f>(3*S17-R17)/3</f>
        <v>0.9274964455537672</v>
      </c>
      <c r="R17">
        <f>S17*$T$13</f>
        <v>2.3175106633386982</v>
      </c>
      <c r="S17">
        <v>1.7</v>
      </c>
      <c r="T17">
        <f>$Q$13+$R$13*S17^$S$13</f>
        <v>0.81679513825903705</v>
      </c>
      <c r="U17">
        <f>$Q$14+$R$14*O17^$S$14</f>
        <v>0.81673920165566549</v>
      </c>
      <c r="X17">
        <f>(Y17+Z17)/2</f>
        <v>1.9524707757704567</v>
      </c>
      <c r="Y17">
        <f>(2*AA17+3*AB17)/3</f>
        <v>2.7098831030818276</v>
      </c>
      <c r="Z17">
        <f>(3*AB17-AA17)/3</f>
        <v>1.195058448459086</v>
      </c>
      <c r="AA17">
        <f>3*AB17*((1-$U$13)/(1+2*$U$13))</f>
        <v>1.5148246546227413</v>
      </c>
      <c r="AB17">
        <v>1.7</v>
      </c>
      <c r="AC17">
        <f>$P$13+$R$13*AB17^$S$13</f>
        <v>0.84969513825903698</v>
      </c>
    </row>
    <row r="18" spans="5:29" x14ac:dyDescent="0.25">
      <c r="E18" s="1"/>
      <c r="F18" s="6"/>
      <c r="G18" s="2"/>
      <c r="M18">
        <f t="shared" si="0"/>
        <v>0.55542449109939085</v>
      </c>
      <c r="N18" s="8">
        <f t="shared" ref="N18:N29" si="1">0.5*(P18-Q18)</f>
        <v>6.8162078333491127</v>
      </c>
      <c r="O18" s="8">
        <f>(P18+Q18)/2</f>
        <v>12.272069277783038</v>
      </c>
      <c r="P18">
        <f>(2*R18+3*S18)/3</f>
        <v>19.08827711113215</v>
      </c>
      <c r="Q18">
        <f>(3*S18-R18)/3</f>
        <v>5.4558614444339248</v>
      </c>
      <c r="R18">
        <f>S18*$T$13</f>
        <v>13.632415666698225</v>
      </c>
      <c r="S18">
        <v>10</v>
      </c>
      <c r="T18">
        <f>$Q$13+$R$13*S18^$S$13</f>
        <v>0.78634181841439565</v>
      </c>
      <c r="U18">
        <f t="shared" ref="U18:U29" si="2">$Q$14+$R$14*O18^$S$14</f>
        <v>0.78626409984970391</v>
      </c>
      <c r="X18">
        <f>(Y18+Z18)/2</f>
        <v>11.485122210414453</v>
      </c>
      <c r="Y18">
        <f>(2*AA18+3*AB18)/3</f>
        <v>15.94048884165781</v>
      </c>
      <c r="Z18">
        <f>(3*AB18-AA18)/3</f>
        <v>7.0297555791710948</v>
      </c>
      <c r="AA18">
        <f>3*AB18*((1-$U$13)/(1+2*$U$13))</f>
        <v>8.9107332624867137</v>
      </c>
      <c r="AB18">
        <v>10</v>
      </c>
      <c r="AC18">
        <f>$P$13+$R$13*AB18^$S$13</f>
        <v>0.81924181841439558</v>
      </c>
    </row>
    <row r="19" spans="5:29" x14ac:dyDescent="0.25">
      <c r="E19" s="1"/>
      <c r="F19" s="6"/>
      <c r="G19" s="2"/>
      <c r="M19">
        <f t="shared" si="0"/>
        <v>0.55542449109939096</v>
      </c>
      <c r="N19" s="8">
        <f t="shared" si="1"/>
        <v>34.081039166745569</v>
      </c>
      <c r="O19" s="8">
        <f t="shared" ref="O19:O29" si="3">(P19+Q19)/2</f>
        <v>61.36034638891519</v>
      </c>
      <c r="P19">
        <f t="shared" ref="P19:P29" si="4">(2*R19+3*S19)/3</f>
        <v>95.441385555660759</v>
      </c>
      <c r="Q19">
        <f t="shared" ref="Q19:Q29" si="5">(3*S19-R19)/3</f>
        <v>27.279307222169624</v>
      </c>
      <c r="R19">
        <f t="shared" ref="R19:R29" si="6">S19*$T$13</f>
        <v>68.162078333491124</v>
      </c>
      <c r="S19">
        <v>50</v>
      </c>
      <c r="T19">
        <f t="shared" ref="T19:T29" si="7">$Q$13+$R$13*S19^$S$13</f>
        <v>0.74851563742909777</v>
      </c>
      <c r="U19">
        <f t="shared" si="2"/>
        <v>0.74841086340985075</v>
      </c>
      <c r="X19">
        <f t="shared" ref="X19:X29" si="8">(Y19+Z19)/2</f>
        <v>57.425611052072256</v>
      </c>
      <c r="Y19">
        <f t="shared" ref="Y19:Y29" si="9">(2*AA19+3*AB19)/3</f>
        <v>79.702444208289037</v>
      </c>
      <c r="Z19">
        <f t="shared" ref="Z19:Z29" si="10">(3*AB19-AA19)/3</f>
        <v>35.148777895855481</v>
      </c>
      <c r="AA19">
        <f t="shared" ref="AA19:AA29" si="11">3*AB19*((1-$U$13)/(1+2*$U$13))</f>
        <v>44.55366631243357</v>
      </c>
      <c r="AB19">
        <v>50</v>
      </c>
      <c r="AC19">
        <f t="shared" ref="AC19:AC29" si="12">$P$13+$R$13*AB19^$S$13</f>
        <v>0.7814156374290977</v>
      </c>
    </row>
    <row r="20" spans="5:29" x14ac:dyDescent="0.25">
      <c r="E20" s="1"/>
      <c r="F20" s="2"/>
      <c r="G20" s="2"/>
      <c r="M20">
        <f t="shared" si="0"/>
        <v>0.55542449109939096</v>
      </c>
      <c r="N20" s="8">
        <f t="shared" si="1"/>
        <v>81.79449400018936</v>
      </c>
      <c r="O20" s="8">
        <f t="shared" si="3"/>
        <v>147.26483133339644</v>
      </c>
      <c r="P20">
        <f t="shared" si="4"/>
        <v>229.0593253335858</v>
      </c>
      <c r="Q20">
        <f t="shared" si="5"/>
        <v>65.470337333207098</v>
      </c>
      <c r="R20">
        <f t="shared" si="6"/>
        <v>163.58898800037872</v>
      </c>
      <c r="S20">
        <v>120</v>
      </c>
      <c r="T20">
        <f t="shared" si="7"/>
        <v>0.7226709586710145</v>
      </c>
      <c r="U20">
        <f t="shared" si="2"/>
        <v>0.72254769905492888</v>
      </c>
      <c r="X20">
        <f t="shared" si="8"/>
        <v>137.82146652497343</v>
      </c>
      <c r="Y20">
        <f t="shared" si="9"/>
        <v>191.28586609989372</v>
      </c>
      <c r="Z20">
        <f t="shared" si="10"/>
        <v>84.357066950053138</v>
      </c>
      <c r="AA20">
        <f t="shared" si="11"/>
        <v>106.92879914984057</v>
      </c>
      <c r="AB20">
        <v>120</v>
      </c>
      <c r="AC20">
        <f t="shared" si="12"/>
        <v>0.75557095867101443</v>
      </c>
    </row>
    <row r="21" spans="5:29" x14ac:dyDescent="0.25">
      <c r="E21" s="1"/>
      <c r="M21">
        <f t="shared" si="0"/>
        <v>0.55542449109939085</v>
      </c>
      <c r="N21" s="8">
        <f t="shared" si="1"/>
        <v>340.81039166745563</v>
      </c>
      <c r="O21" s="8">
        <f t="shared" si="3"/>
        <v>613.60346388915184</v>
      </c>
      <c r="P21">
        <f t="shared" si="4"/>
        <v>954.41385555660747</v>
      </c>
      <c r="Q21">
        <f t="shared" si="5"/>
        <v>272.79307222169626</v>
      </c>
      <c r="R21">
        <f t="shared" si="6"/>
        <v>681.62078333491127</v>
      </c>
      <c r="S21">
        <v>500</v>
      </c>
      <c r="T21">
        <f t="shared" si="7"/>
        <v>0.67040956021333997</v>
      </c>
      <c r="U21">
        <f t="shared" si="2"/>
        <v>0.6702489202470806</v>
      </c>
      <c r="X21">
        <f t="shared" si="8"/>
        <v>574.25611052072259</v>
      </c>
      <c r="Y21">
        <f t="shared" si="9"/>
        <v>797.02444208289046</v>
      </c>
      <c r="Z21">
        <f t="shared" si="10"/>
        <v>351.48777895855477</v>
      </c>
      <c r="AA21">
        <f t="shared" si="11"/>
        <v>445.53666312433569</v>
      </c>
      <c r="AB21">
        <v>500</v>
      </c>
      <c r="AC21">
        <f t="shared" si="12"/>
        <v>0.7033095602133399</v>
      </c>
    </row>
    <row r="22" spans="5:29" x14ac:dyDescent="0.25">
      <c r="E22" s="1"/>
      <c r="F22" s="2"/>
      <c r="G22" s="2"/>
      <c r="M22">
        <f t="shared" si="0"/>
        <v>0.55542449109939096</v>
      </c>
      <c r="N22" s="8">
        <f t="shared" si="1"/>
        <v>545.2966266679291</v>
      </c>
      <c r="O22" s="8">
        <f t="shared" si="3"/>
        <v>981.76554222264303</v>
      </c>
      <c r="P22">
        <f t="shared" si="4"/>
        <v>1527.0621688905721</v>
      </c>
      <c r="Q22">
        <f t="shared" si="5"/>
        <v>436.46891555471399</v>
      </c>
      <c r="R22">
        <f t="shared" si="6"/>
        <v>1090.593253335858</v>
      </c>
      <c r="S22">
        <v>800</v>
      </c>
      <c r="T22">
        <f t="shared" si="7"/>
        <v>0.64993802212353324</v>
      </c>
      <c r="U22">
        <f t="shared" si="2"/>
        <v>0.64976273973887388</v>
      </c>
      <c r="X22">
        <f t="shared" si="8"/>
        <v>918.80977683315609</v>
      </c>
      <c r="Y22">
        <f t="shared" si="9"/>
        <v>1275.2391073326246</v>
      </c>
      <c r="Z22">
        <f t="shared" si="10"/>
        <v>562.3804463336877</v>
      </c>
      <c r="AA22">
        <f t="shared" si="11"/>
        <v>712.85866099893713</v>
      </c>
      <c r="AB22">
        <v>800</v>
      </c>
      <c r="AC22">
        <f t="shared" si="12"/>
        <v>0.68283802212353317</v>
      </c>
    </row>
    <row r="23" spans="5:29" x14ac:dyDescent="0.25">
      <c r="E23" s="1"/>
      <c r="M23">
        <f>N23/O23</f>
        <v>0.55542449109939085</v>
      </c>
      <c r="N23" s="8">
        <f t="shared" si="1"/>
        <v>681.62078333491127</v>
      </c>
      <c r="O23" s="8">
        <f t="shared" si="3"/>
        <v>1227.2069277783037</v>
      </c>
      <c r="P23">
        <f t="shared" si="4"/>
        <v>1908.8277111132149</v>
      </c>
      <c r="Q23">
        <f t="shared" si="5"/>
        <v>545.58614444339253</v>
      </c>
      <c r="R23">
        <f t="shared" si="6"/>
        <v>1363.2415666698225</v>
      </c>
      <c r="S23">
        <v>1000</v>
      </c>
      <c r="T23">
        <f t="shared" si="7"/>
        <v>0.63957557007635191</v>
      </c>
      <c r="U23">
        <f t="shared" si="2"/>
        <v>0.63939287587154192</v>
      </c>
      <c r="X23">
        <f t="shared" si="8"/>
        <v>1148.5122210414452</v>
      </c>
      <c r="Y23">
        <f t="shared" si="9"/>
        <v>1594.0488841657809</v>
      </c>
      <c r="Z23">
        <f t="shared" si="10"/>
        <v>702.97555791710954</v>
      </c>
      <c r="AA23">
        <f t="shared" si="11"/>
        <v>891.07332624867138</v>
      </c>
      <c r="AB23">
        <v>1000</v>
      </c>
      <c r="AC23">
        <f t="shared" si="12"/>
        <v>0.67247557007635184</v>
      </c>
    </row>
    <row r="24" spans="5:29" x14ac:dyDescent="0.25">
      <c r="E24" s="1"/>
      <c r="M24">
        <f t="shared" si="0"/>
        <v>0.55542449109939096</v>
      </c>
      <c r="N24" s="8">
        <f t="shared" si="1"/>
        <v>2044.8623500047343</v>
      </c>
      <c r="O24" s="8">
        <f t="shared" si="3"/>
        <v>3681.6207833349117</v>
      </c>
      <c r="P24">
        <f t="shared" si="4"/>
        <v>5726.483133339646</v>
      </c>
      <c r="Q24">
        <f t="shared" si="5"/>
        <v>1636.7584333301775</v>
      </c>
      <c r="R24">
        <f t="shared" si="6"/>
        <v>4089.7247000094676</v>
      </c>
      <c r="S24">
        <v>3000</v>
      </c>
      <c r="T24">
        <f t="shared" si="7"/>
        <v>0.58180404988114487</v>
      </c>
      <c r="U24">
        <f t="shared" si="2"/>
        <v>0.5815800341710039</v>
      </c>
      <c r="X24">
        <f t="shared" si="8"/>
        <v>3445.536663124336</v>
      </c>
      <c r="Y24">
        <f t="shared" si="9"/>
        <v>4782.146652497343</v>
      </c>
      <c r="Z24">
        <f t="shared" si="10"/>
        <v>2108.9266737513285</v>
      </c>
      <c r="AA24">
        <f t="shared" si="11"/>
        <v>2673.219978746014</v>
      </c>
      <c r="AB24">
        <v>3000</v>
      </c>
      <c r="AC24">
        <f t="shared" si="12"/>
        <v>0.6147040498811448</v>
      </c>
    </row>
    <row r="25" spans="5:29" x14ac:dyDescent="0.25">
      <c r="E25" s="1"/>
      <c r="M25">
        <f t="shared" si="0"/>
        <v>0.55542449109939074</v>
      </c>
      <c r="N25" s="8">
        <f t="shared" si="1"/>
        <v>3408.1039166745559</v>
      </c>
      <c r="O25" s="8">
        <f t="shared" si="3"/>
        <v>6136.0346388915186</v>
      </c>
      <c r="P25">
        <f t="shared" si="4"/>
        <v>9544.1385555660745</v>
      </c>
      <c r="Q25">
        <f t="shared" si="5"/>
        <v>2727.9307222169623</v>
      </c>
      <c r="R25">
        <f t="shared" si="6"/>
        <v>6816.2078333491127</v>
      </c>
      <c r="S25">
        <v>5000</v>
      </c>
      <c r="T25">
        <f t="shared" si="7"/>
        <v>0.55065699465599471</v>
      </c>
      <c r="U25">
        <f t="shared" si="2"/>
        <v>0.55041070078519305</v>
      </c>
      <c r="X25">
        <f t="shared" si="8"/>
        <v>5742.5611052072263</v>
      </c>
      <c r="Y25">
        <f t="shared" si="9"/>
        <v>7970.2444208289044</v>
      </c>
      <c r="Z25">
        <f t="shared" si="10"/>
        <v>3514.8777895855478</v>
      </c>
      <c r="AA25">
        <f t="shared" si="11"/>
        <v>4455.366631243357</v>
      </c>
      <c r="AB25">
        <v>5000</v>
      </c>
      <c r="AC25">
        <f t="shared" si="12"/>
        <v>0.58355699465599464</v>
      </c>
    </row>
    <row r="26" spans="5:29" x14ac:dyDescent="0.25">
      <c r="E26" s="1"/>
      <c r="M26">
        <f t="shared" si="0"/>
        <v>0.55542449109939085</v>
      </c>
      <c r="N26" s="8">
        <f t="shared" si="1"/>
        <v>5452.9662666792901</v>
      </c>
      <c r="O26" s="8">
        <f t="shared" si="3"/>
        <v>9817.6554222264294</v>
      </c>
      <c r="P26">
        <f t="shared" si="4"/>
        <v>15270.62168890572</v>
      </c>
      <c r="Q26">
        <f t="shared" si="5"/>
        <v>4364.6891555471402</v>
      </c>
      <c r="R26">
        <f t="shared" si="6"/>
        <v>10905.93253335858</v>
      </c>
      <c r="S26">
        <v>8000</v>
      </c>
      <c r="T26">
        <f t="shared" si="7"/>
        <v>0.519269946496</v>
      </c>
      <c r="U26">
        <f t="shared" si="2"/>
        <v>0.51900120280782325</v>
      </c>
      <c r="X26">
        <f t="shared" si="8"/>
        <v>9188.0977683315614</v>
      </c>
      <c r="Y26">
        <f t="shared" si="9"/>
        <v>12752.391073326247</v>
      </c>
      <c r="Z26">
        <f t="shared" si="10"/>
        <v>5623.8044633368763</v>
      </c>
      <c r="AA26">
        <f t="shared" si="11"/>
        <v>7128.586609989371</v>
      </c>
      <c r="AB26">
        <v>8000</v>
      </c>
      <c r="AC26">
        <f t="shared" si="12"/>
        <v>0.55216994649599993</v>
      </c>
    </row>
    <row r="27" spans="5:29" x14ac:dyDescent="0.25">
      <c r="E27" s="1"/>
      <c r="M27">
        <f t="shared" si="0"/>
        <v>0.55542449109939085</v>
      </c>
      <c r="N27" s="8">
        <f t="shared" si="1"/>
        <v>10224.311750023669</v>
      </c>
      <c r="O27" s="8">
        <f t="shared" si="3"/>
        <v>18408.103916674558</v>
      </c>
      <c r="P27">
        <f t="shared" si="4"/>
        <v>28632.415666698227</v>
      </c>
      <c r="Q27">
        <f t="shared" si="5"/>
        <v>8183.7921666508873</v>
      </c>
      <c r="R27">
        <f t="shared" si="6"/>
        <v>20448.623500047339</v>
      </c>
      <c r="S27">
        <v>15000</v>
      </c>
      <c r="T27">
        <f t="shared" si="7"/>
        <v>0.47277400244081752</v>
      </c>
      <c r="U27">
        <f t="shared" si="2"/>
        <v>0.4724720021861934</v>
      </c>
      <c r="X27">
        <f t="shared" si="8"/>
        <v>17227.683315621678</v>
      </c>
      <c r="Y27">
        <f t="shared" si="9"/>
        <v>23910.733262486716</v>
      </c>
      <c r="Z27">
        <f t="shared" si="10"/>
        <v>10544.633368756642</v>
      </c>
      <c r="AA27">
        <f t="shared" si="11"/>
        <v>13366.099893730072</v>
      </c>
      <c r="AB27">
        <v>15000</v>
      </c>
      <c r="AC27">
        <f t="shared" si="12"/>
        <v>0.5056740024408175</v>
      </c>
    </row>
    <row r="28" spans="5:29" x14ac:dyDescent="0.25">
      <c r="E28" s="1"/>
      <c r="M28">
        <f t="shared" si="0"/>
        <v>0.55542449109939074</v>
      </c>
      <c r="N28" s="8">
        <f t="shared" si="1"/>
        <v>13632.415666698224</v>
      </c>
      <c r="O28" s="8">
        <f t="shared" si="3"/>
        <v>24544.138555566075</v>
      </c>
      <c r="P28">
        <f t="shared" si="4"/>
        <v>38176.554222264298</v>
      </c>
      <c r="Q28">
        <f t="shared" si="5"/>
        <v>10911.722888867849</v>
      </c>
      <c r="R28">
        <f t="shared" si="6"/>
        <v>27264.831333396451</v>
      </c>
      <c r="S28">
        <v>20000</v>
      </c>
      <c r="T28">
        <f t="shared" si="7"/>
        <v>0.4496170372264689</v>
      </c>
      <c r="U28">
        <f t="shared" si="2"/>
        <v>0.44929847378191434</v>
      </c>
      <c r="X28">
        <f t="shared" si="8"/>
        <v>22970.244420828905</v>
      </c>
      <c r="Y28">
        <f t="shared" si="9"/>
        <v>31880.977683315617</v>
      </c>
      <c r="Z28">
        <f t="shared" si="10"/>
        <v>14059.511158342191</v>
      </c>
      <c r="AA28">
        <f t="shared" si="11"/>
        <v>17821.466524973428</v>
      </c>
      <c r="AB28">
        <v>20000</v>
      </c>
      <c r="AC28">
        <f t="shared" si="12"/>
        <v>0.48251703722646883</v>
      </c>
    </row>
    <row r="29" spans="5:29" x14ac:dyDescent="0.25">
      <c r="E29" s="1"/>
      <c r="M29">
        <f t="shared" si="0"/>
        <v>0.55542449109939074</v>
      </c>
      <c r="N29" s="8">
        <f t="shared" si="1"/>
        <v>23856.727416721893</v>
      </c>
      <c r="O29" s="8">
        <f t="shared" si="3"/>
        <v>42952.242472240636</v>
      </c>
      <c r="P29">
        <f t="shared" si="4"/>
        <v>66808.969888962529</v>
      </c>
      <c r="Q29">
        <f t="shared" si="5"/>
        <v>19095.515055518739</v>
      </c>
      <c r="R29">
        <f t="shared" si="6"/>
        <v>47713.454833443786</v>
      </c>
      <c r="S29">
        <v>35000</v>
      </c>
      <c r="T29">
        <f t="shared" si="7"/>
        <v>0.40086972706672996</v>
      </c>
      <c r="U29">
        <f t="shared" si="2"/>
        <v>0.40051629674953942</v>
      </c>
      <c r="X29">
        <f t="shared" si="8"/>
        <v>40197.927736450583</v>
      </c>
      <c r="Y29">
        <f t="shared" si="9"/>
        <v>55791.710945802333</v>
      </c>
      <c r="Z29">
        <f t="shared" si="10"/>
        <v>24604.144527098833</v>
      </c>
      <c r="AA29">
        <f t="shared" si="11"/>
        <v>31187.5664187035</v>
      </c>
      <c r="AB29">
        <v>35000</v>
      </c>
      <c r="AC29">
        <f t="shared" si="12"/>
        <v>0.43376972706672989</v>
      </c>
    </row>
    <row r="30" spans="5:29" x14ac:dyDescent="0.25">
      <c r="E30" s="1"/>
    </row>
    <row r="31" spans="5:29" x14ac:dyDescent="0.25">
      <c r="E31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(2)</vt:lpstr>
      <vt:lpstr>Figure 11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Borges F.J.</dc:creator>
  <cp:lastModifiedBy>Alvarez Borges, Fernando (DLSLtd,RAL,SCI)</cp:lastModifiedBy>
  <cp:lastPrinted>2020-01-20T06:54:30Z</cp:lastPrinted>
  <dcterms:created xsi:type="dcterms:W3CDTF">2018-12-13T09:55:20Z</dcterms:created>
  <dcterms:modified xsi:type="dcterms:W3CDTF">2020-01-21T14:10:21Z</dcterms:modified>
</cp:coreProperties>
</file>