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\users\jrk1n16\mydocuments\Post doc\AMBER\Workpackages\WP3\T3.2\Crayfish Experiment\Data\Data for Pure Portal\"/>
    </mc:Choice>
  </mc:AlternateContent>
  <bookViews>
    <workbookView xWindow="0" yWindow="0" windowWidth="19200" windowHeight="11460" activeTab="2"/>
  </bookViews>
  <sheets>
    <sheet name="Passage data" sheetId="2" r:id="rId1"/>
    <sheet name="Distance moved and speed" sheetId="3" r:id="rId2"/>
    <sheet name="Maximum position on weir face " sheetId="1" r:id="rId3"/>
  </sheets>
  <definedNames>
    <definedName name="Results_1" localSheetId="1">'Distance moved and speed'!$A$1:$F$121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E81" i="1"/>
  <c r="F80" i="1"/>
  <c r="F78" i="1"/>
  <c r="E78" i="1"/>
  <c r="F77" i="1"/>
  <c r="F76" i="1"/>
  <c r="F75" i="1"/>
  <c r="F74" i="1"/>
  <c r="F72" i="1"/>
  <c r="F71" i="1"/>
  <c r="F70" i="1"/>
  <c r="F69" i="1"/>
  <c r="F67" i="1"/>
  <c r="F66" i="1"/>
  <c r="F65" i="1"/>
  <c r="F64" i="1"/>
  <c r="E63" i="1"/>
  <c r="F63" i="1"/>
  <c r="F62" i="1"/>
  <c r="F61" i="1"/>
  <c r="E61" i="1"/>
  <c r="F60" i="1"/>
  <c r="E60" i="1"/>
  <c r="F59" i="1"/>
  <c r="E59" i="1"/>
  <c r="F58" i="1"/>
  <c r="F57" i="1"/>
  <c r="F55" i="1"/>
  <c r="E55" i="1"/>
  <c r="F54" i="1"/>
  <c r="E54" i="1"/>
  <c r="E53" i="1"/>
  <c r="F52" i="1"/>
  <c r="E52" i="1"/>
  <c r="F51" i="1"/>
  <c r="E51" i="1"/>
  <c r="F49" i="1"/>
  <c r="E49" i="1"/>
  <c r="F48" i="1"/>
  <c r="F47" i="1"/>
  <c r="F46" i="1"/>
  <c r="F44" i="1"/>
  <c r="F43" i="1"/>
  <c r="F42" i="1"/>
  <c r="F41" i="1" l="1"/>
  <c r="F40" i="1"/>
  <c r="E39" i="1"/>
  <c r="F38" i="1"/>
  <c r="E38" i="1"/>
  <c r="F37" i="1"/>
  <c r="E37" i="1"/>
  <c r="E36" i="1"/>
  <c r="F35" i="1"/>
  <c r="F33" i="1"/>
  <c r="E33" i="1"/>
  <c r="E32" i="1"/>
  <c r="F29" i="1"/>
  <c r="E29" i="1"/>
  <c r="F28" i="1"/>
  <c r="F27" i="1"/>
  <c r="F26" i="1"/>
  <c r="F25" i="1"/>
  <c r="E25" i="1"/>
  <c r="F24" i="1"/>
  <c r="F23" i="1"/>
  <c r="E23" i="1"/>
  <c r="F22" i="1"/>
  <c r="F21" i="1"/>
  <c r="F20" i="1"/>
  <c r="F19" i="1"/>
  <c r="F18" i="1"/>
  <c r="F16" i="1"/>
  <c r="F15" i="1"/>
  <c r="F14" i="1"/>
  <c r="F12" i="1"/>
  <c r="F11" i="1"/>
  <c r="F10" i="1"/>
  <c r="F9" i="1"/>
  <c r="F7" i="1"/>
  <c r="F8" i="1"/>
  <c r="F6" i="1"/>
  <c r="F5" i="1"/>
  <c r="F2" i="1"/>
</calcChain>
</file>

<file path=xl/connections.xml><?xml version="1.0" encoding="utf-8"?>
<connections xmlns="http://schemas.openxmlformats.org/spreadsheetml/2006/main">
  <connection id="1" name="Results" type="6" refreshedVersion="6" background="1" saveData="1">
    <textPr codePage="850" sourceFile="\\filestore\users\jrk1n16\mydocuments\Post doc\AMBER\Workpackages\WP3\T3.2\Crayfish Experiment\Data\Results.csv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<sst xmlns="http://schemas.openxmlformats.org/spreadsheetml/2006/main" count="1433" uniqueCount="193">
  <si>
    <t>Treatment</t>
  </si>
  <si>
    <t>Tile location</t>
  </si>
  <si>
    <t>TRH</t>
  </si>
  <si>
    <t>TLH</t>
  </si>
  <si>
    <t>N/A</t>
  </si>
  <si>
    <t>N.B. x axis data for TLH is flipped to visualise as if tiles were always on TRH (treatments : FSB and FSBOC)</t>
  </si>
  <si>
    <t>x (m)</t>
  </si>
  <si>
    <t>y (m)</t>
  </si>
  <si>
    <t>Didn't get on to weir face</t>
  </si>
  <si>
    <t>PIT ID</t>
  </si>
  <si>
    <t>Trial Number</t>
  </si>
  <si>
    <t>Flow</t>
  </si>
  <si>
    <t>Label</t>
  </si>
  <si>
    <t>Length (mm)</t>
  </si>
  <si>
    <t>Weight (g)</t>
  </si>
  <si>
    <r>
      <t>Temp (</t>
    </r>
    <r>
      <rPr>
        <b/>
        <sz val="11"/>
        <color theme="1"/>
        <rFont val="Calibri"/>
        <family val="2"/>
      </rPr>
      <t>°C</t>
    </r>
    <r>
      <rPr>
        <b/>
        <sz val="11"/>
        <color theme="1"/>
        <rFont val="Calibri"/>
        <family val="2"/>
        <scheme val="minor"/>
      </rPr>
      <t>)</t>
    </r>
  </si>
  <si>
    <t>Passed Weir</t>
  </si>
  <si>
    <t>Trial Duration</t>
  </si>
  <si>
    <t>8000E1349EAAFDE6</t>
  </si>
  <si>
    <t>C</t>
  </si>
  <si>
    <t>HV</t>
  </si>
  <si>
    <t>HV_C</t>
  </si>
  <si>
    <t>HV = high velocity</t>
  </si>
  <si>
    <t>8000E1349EAAFDFD</t>
  </si>
  <si>
    <t>ST</t>
  </si>
  <si>
    <t>LV</t>
  </si>
  <si>
    <t>LV_ST</t>
  </si>
  <si>
    <t>01:00:00</t>
  </si>
  <si>
    <t>LV = Low velocity</t>
  </si>
  <si>
    <t>8000E1349EAAFDDA</t>
  </si>
  <si>
    <t>00:53:45</t>
  </si>
  <si>
    <t>C = Control</t>
  </si>
  <si>
    <t>8000E1349EAAFDF8</t>
  </si>
  <si>
    <t>ST = Studded Tile</t>
  </si>
  <si>
    <t>8000E1349EAAFDC4</t>
  </si>
  <si>
    <t>CBC = Cylindrical Bristle Cluster</t>
  </si>
  <si>
    <t>8000E1349EAAFE1F</t>
  </si>
  <si>
    <t>SToC = Studded Tile over Crest</t>
  </si>
  <si>
    <t>8000E1349EAAFE14</t>
  </si>
  <si>
    <t>HV_ST</t>
  </si>
  <si>
    <t>8000E1349EAAFDF6</t>
  </si>
  <si>
    <t>8000E1349EAAFDC9</t>
  </si>
  <si>
    <t>8000E1349EAAFDD9</t>
  </si>
  <si>
    <t>8000E1349EAAFE0B</t>
  </si>
  <si>
    <t>8000E1349EAAFDEA</t>
  </si>
  <si>
    <t>LV_C</t>
  </si>
  <si>
    <t>8000E1349EAAFDCB</t>
  </si>
  <si>
    <t>8000E1349EAAFDE0</t>
  </si>
  <si>
    <t>8000E1349EAAFE03</t>
  </si>
  <si>
    <t>8000E1349EAAFE0E</t>
  </si>
  <si>
    <t>8000E1349EAAFDD0</t>
  </si>
  <si>
    <t>8000E1349EAAFE06</t>
  </si>
  <si>
    <t>CBC</t>
  </si>
  <si>
    <t>LV_CBC</t>
  </si>
  <si>
    <t>8000E1349EAAFDDE</t>
  </si>
  <si>
    <t>8000E1349EAAFDEF</t>
  </si>
  <si>
    <t>8000E1349EAAFE0C</t>
  </si>
  <si>
    <t>8000E1349EAAFDE1</t>
  </si>
  <si>
    <t>8000E1349EAAFDEB</t>
  </si>
  <si>
    <t>8000E1349EAAFE13</t>
  </si>
  <si>
    <t>HV_CBC</t>
  </si>
  <si>
    <t>8000E1349EAAFDE7</t>
  </si>
  <si>
    <t>8000E1349EAAFE1D</t>
  </si>
  <si>
    <t>8000E1349EAAFDE9</t>
  </si>
  <si>
    <t>8000E1349EAAFDC1</t>
  </si>
  <si>
    <t>8000E1349EAAFDCC</t>
  </si>
  <si>
    <t>8000E1349EAAFDE8</t>
  </si>
  <si>
    <t>SToC</t>
  </si>
  <si>
    <t>LV_SToC</t>
  </si>
  <si>
    <t>8000E1349EAAFDFF</t>
  </si>
  <si>
    <t>8000E1349EAAFDD3</t>
  </si>
  <si>
    <t>8000E1349EAAFDDD</t>
  </si>
  <si>
    <t>8000E1349EAAFDE5</t>
  </si>
  <si>
    <t>8000E1349EAAFDFA</t>
  </si>
  <si>
    <t>8000E1349EAAFE12</t>
  </si>
  <si>
    <t>8000E1349EAAFE0A</t>
  </si>
  <si>
    <t>8000E1349EAAFDD8</t>
  </si>
  <si>
    <t>8000E1349EAAFDC0</t>
  </si>
  <si>
    <t>8000E1349EAAFDF4</t>
  </si>
  <si>
    <t>8000E1349EAAFDF7</t>
  </si>
  <si>
    <t>8000E1349EAAFD96</t>
  </si>
  <si>
    <t>8000E1349EAAFE11</t>
  </si>
  <si>
    <t>8000E1349EAAFDE4</t>
  </si>
  <si>
    <t>8000E1349EAAFDD4</t>
  </si>
  <si>
    <t>8000E1349EAAFDA7</t>
  </si>
  <si>
    <t>8000E1349EAAFCFC</t>
  </si>
  <si>
    <t>8000E1349EAAFDA8</t>
  </si>
  <si>
    <t>8000E1349EAAFD40</t>
  </si>
  <si>
    <t>8000E1349EAAFD3D</t>
  </si>
  <si>
    <t>8000E1349EAAFDBB</t>
  </si>
  <si>
    <t>8000E1349EAAFD41</t>
  </si>
  <si>
    <t>8000E1349EAAFD16</t>
  </si>
  <si>
    <t>8000E1349EAAFD35</t>
  </si>
  <si>
    <t>8000E1349EAAFD14</t>
  </si>
  <si>
    <t>00:16:43</t>
  </si>
  <si>
    <t>8000E1349EAAFD13</t>
  </si>
  <si>
    <t>8000E1349EAAFD58</t>
  </si>
  <si>
    <t>8000E1349EAAFD45</t>
  </si>
  <si>
    <t>00:58:13</t>
  </si>
  <si>
    <t>8000E1349EAAFD4A</t>
  </si>
  <si>
    <t>8000E1349EAAFD54</t>
  </si>
  <si>
    <t>8000E1349EAAFD48</t>
  </si>
  <si>
    <t>8000E1349EAAFD19</t>
  </si>
  <si>
    <t>00:16:59</t>
  </si>
  <si>
    <t>8000E1349EAAFE09</t>
  </si>
  <si>
    <t>00:09:05</t>
  </si>
  <si>
    <t>8000E1349EAAFD18</t>
  </si>
  <si>
    <t>8000E1349EAAFCF8</t>
  </si>
  <si>
    <t>8000E1349EAAFD0E</t>
  </si>
  <si>
    <t>8000E1349EAAFD20</t>
  </si>
  <si>
    <t>8000E1349EAAFD3E</t>
  </si>
  <si>
    <t>8000E1349EAAFD1C</t>
  </si>
  <si>
    <t>8000E1349EAAFD36</t>
  </si>
  <si>
    <t>8000E1349EAAFD47</t>
  </si>
  <si>
    <t>00:42:35</t>
  </si>
  <si>
    <t>8000E1349EAAFD31</t>
  </si>
  <si>
    <t>8000E1349EAAFD34</t>
  </si>
  <si>
    <t>8000E1349EAAFD30</t>
  </si>
  <si>
    <t>8000E1349EAAFD17</t>
  </si>
  <si>
    <t>8000E1349EAAFCFB</t>
  </si>
  <si>
    <t>8000E1349EAAFD05</t>
  </si>
  <si>
    <t>8000E1349EAAFD09</t>
  </si>
  <si>
    <t>8000E1349EAAFD07</t>
  </si>
  <si>
    <t>8000E1349EAAFD49</t>
  </si>
  <si>
    <t>8000E1349EAAFD57</t>
  </si>
  <si>
    <t>8000E1349EAAFD53</t>
  </si>
  <si>
    <t>8000E1349EAAFD32</t>
  </si>
  <si>
    <t>8000E1349EAAFD43</t>
  </si>
  <si>
    <t>00:48:45</t>
  </si>
  <si>
    <t>8000E1349EAAFCFA</t>
  </si>
  <si>
    <t>8000E1349EAAFD1A</t>
  </si>
  <si>
    <t>8000E1349EAAFD26</t>
  </si>
  <si>
    <t>8000E1349EAAFD08</t>
  </si>
  <si>
    <t>00:18:30</t>
  </si>
  <si>
    <t>8000E1349EAAFD1E</t>
  </si>
  <si>
    <t>8000E1349EAAFCFE</t>
  </si>
  <si>
    <t>8000E1349EAAFD24</t>
  </si>
  <si>
    <t>8000E1349EAAFD3B</t>
  </si>
  <si>
    <t>8000E1349EAAFD11</t>
  </si>
  <si>
    <t>8000E1349EAAFD21</t>
  </si>
  <si>
    <t>8000E1349EAAFD50</t>
  </si>
  <si>
    <t>8000E1349EAAFD06</t>
  </si>
  <si>
    <t>8000E1349EAAFD25</t>
  </si>
  <si>
    <t>00:53:16</t>
  </si>
  <si>
    <t>8000E1349EAAFD0A</t>
  </si>
  <si>
    <t>8000E1349EAAFD22</t>
  </si>
  <si>
    <t>8000E1349EAAFD0F</t>
  </si>
  <si>
    <t>8000E1349EAAFD15</t>
  </si>
  <si>
    <t>8000E1349EAAFCFF</t>
  </si>
  <si>
    <t>8000E1349EAAFDA6</t>
  </si>
  <si>
    <t>8000E1349EAAFD2C</t>
  </si>
  <si>
    <t>00:55:16</t>
  </si>
  <si>
    <t>8000E1349EAAFD2F</t>
  </si>
  <si>
    <t>8000E1349EAAFD1F</t>
  </si>
  <si>
    <t>8000E1349EAAFD4B</t>
  </si>
  <si>
    <t>8000E1349EAAFD76</t>
  </si>
  <si>
    <t>8000E1349EAAFD10</t>
  </si>
  <si>
    <t>8000E1349EAAFD51</t>
  </si>
  <si>
    <t>8000E1349EAAFD3A</t>
  </si>
  <si>
    <t>8000E1349EAAFD0D</t>
  </si>
  <si>
    <t>8000E1349EAAFD02</t>
  </si>
  <si>
    <t>8000E1349EAAFD1B</t>
  </si>
  <si>
    <t>8000E1349EAAFD55</t>
  </si>
  <si>
    <t>8000E1349EAAFD00</t>
  </si>
  <si>
    <t>8000E1349EAAFD5B</t>
  </si>
  <si>
    <t>8000E1349EAAFD01</t>
  </si>
  <si>
    <t>8000E1349EAAFD60</t>
  </si>
  <si>
    <t>8000E1349EAAFD2D</t>
  </si>
  <si>
    <t>8000E1349EAAFD1D</t>
  </si>
  <si>
    <t>8000E1349EAAFD04</t>
  </si>
  <si>
    <t>8000E1349EAAFD5A</t>
  </si>
  <si>
    <t>8000E1349EAAFD2A</t>
  </si>
  <si>
    <t>8000E1349EAAFD4F</t>
  </si>
  <si>
    <t>8000E1349EAAFD89</t>
  </si>
  <si>
    <t>8000E1349EAAFD94</t>
  </si>
  <si>
    <t>8000E1349EAAFDA1</t>
  </si>
  <si>
    <t>8000E1349EAAFD27</t>
  </si>
  <si>
    <t>8000E1349EAAFDBD</t>
  </si>
  <si>
    <t>8000E1349EAAFD4C</t>
  </si>
  <si>
    <t>8000E1349EAAFD59</t>
  </si>
  <si>
    <t>8000E1349EAAFD88</t>
  </si>
  <si>
    <t>8000E1349EAAFD46</t>
  </si>
  <si>
    <t>8000E1349EAAFD67</t>
  </si>
  <si>
    <t>8000E1349EAAFD6C</t>
  </si>
  <si>
    <t>8000E1349EAAFD7F</t>
  </si>
  <si>
    <t>8000E1349EAAFD9A</t>
  </si>
  <si>
    <t>00:38:17</t>
  </si>
  <si>
    <t>8000E1349EAAFDBC</t>
  </si>
  <si>
    <t>8000E1349EAAFD95</t>
  </si>
  <si>
    <t>Total Distance Moved (m)</t>
  </si>
  <si>
    <t xml:space="preserve"> </t>
  </si>
  <si>
    <r>
      <t>Average speed (m s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 between PIT loop 1 to 2</t>
    </r>
  </si>
  <si>
    <t>N.B. Zero point for x and y data is the foot of the weir on the true right side of the flume.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</si>
</sst>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[$-F400]h:mm:ss\ AM/PM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1" fontId="0" fillId="0" borderId="6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esults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selection activeCell="L16" sqref="L16"/>
    </sheetView>
  </sheetViews>
  <sheetFormatPr defaultColWidth="8.85546875" defaultRowHeight="15" x14ac:dyDescent="0.25"/>
  <cols>
    <col min="1" max="1" width="18.85546875" style="1" customWidth="1"/>
    <col min="2" max="2" width="12.5703125" style="1" bestFit="1" customWidth="1"/>
    <col min="3" max="3" width="11.28515625" style="1" customWidth="1"/>
    <col min="4" max="5" width="8.85546875" style="1"/>
    <col min="6" max="6" width="12.28515625" style="1" bestFit="1" customWidth="1"/>
    <col min="7" max="7" width="10.42578125" style="1" bestFit="1" customWidth="1"/>
    <col min="8" max="8" width="9.7109375" style="1" bestFit="1" customWidth="1"/>
    <col min="9" max="9" width="12" style="1" customWidth="1"/>
    <col min="10" max="10" width="16.5703125" style="30" customWidth="1"/>
    <col min="11" max="11" width="11.28515625" style="1" customWidth="1"/>
    <col min="12" max="12" width="14.28515625" style="30" customWidth="1"/>
    <col min="13" max="16384" width="8.85546875" style="1"/>
  </cols>
  <sheetData>
    <row r="1" spans="1:12" ht="15.75" thickBot="1" x14ac:dyDescent="0.3">
      <c r="A1" s="27" t="s">
        <v>9</v>
      </c>
      <c r="B1" s="28" t="s">
        <v>10</v>
      </c>
      <c r="C1" s="28" t="s">
        <v>0</v>
      </c>
      <c r="D1" s="28" t="s">
        <v>11</v>
      </c>
      <c r="E1" s="28" t="s">
        <v>12</v>
      </c>
      <c r="F1" s="28" t="s">
        <v>13</v>
      </c>
      <c r="G1" s="28" t="s">
        <v>14</v>
      </c>
      <c r="H1" s="28" t="s">
        <v>15</v>
      </c>
      <c r="I1" s="28" t="s">
        <v>16</v>
      </c>
      <c r="J1" s="29" t="s">
        <v>17</v>
      </c>
    </row>
    <row r="2" spans="1:12" x14ac:dyDescent="0.25">
      <c r="A2" s="31" t="s">
        <v>18</v>
      </c>
      <c r="B2" s="32">
        <v>1</v>
      </c>
      <c r="C2" s="14" t="s">
        <v>19</v>
      </c>
      <c r="D2" s="14" t="s">
        <v>20</v>
      </c>
      <c r="E2" s="14" t="s">
        <v>21</v>
      </c>
      <c r="F2" s="14">
        <v>122</v>
      </c>
      <c r="G2" s="14">
        <v>94</v>
      </c>
      <c r="H2" s="14">
        <v>21.1</v>
      </c>
      <c r="I2" s="14">
        <v>0</v>
      </c>
      <c r="J2" s="33">
        <v>4.1666666666666664E-2</v>
      </c>
      <c r="L2" s="30" t="s">
        <v>22</v>
      </c>
    </row>
    <row r="3" spans="1:12" x14ac:dyDescent="0.25">
      <c r="A3" s="31" t="s">
        <v>23</v>
      </c>
      <c r="B3" s="32">
        <v>2</v>
      </c>
      <c r="C3" s="14" t="s">
        <v>24</v>
      </c>
      <c r="D3" s="14" t="s">
        <v>25</v>
      </c>
      <c r="E3" s="14" t="s">
        <v>26</v>
      </c>
      <c r="F3" s="14">
        <v>120</v>
      </c>
      <c r="G3" s="14">
        <v>65</v>
      </c>
      <c r="H3" s="14">
        <v>20.100000000000001</v>
      </c>
      <c r="I3" s="14">
        <v>0</v>
      </c>
      <c r="J3" s="33" t="s">
        <v>27</v>
      </c>
      <c r="L3" s="30" t="s">
        <v>28</v>
      </c>
    </row>
    <row r="4" spans="1:12" x14ac:dyDescent="0.25">
      <c r="A4" s="31" t="s">
        <v>29</v>
      </c>
      <c r="B4" s="32">
        <v>3</v>
      </c>
      <c r="C4" s="14" t="s">
        <v>24</v>
      </c>
      <c r="D4" s="14" t="s">
        <v>25</v>
      </c>
      <c r="E4" s="14" t="s">
        <v>26</v>
      </c>
      <c r="F4" s="14">
        <v>122</v>
      </c>
      <c r="G4" s="14">
        <v>78</v>
      </c>
      <c r="H4" s="14">
        <v>19.899999999999999</v>
      </c>
      <c r="I4" s="14">
        <v>1</v>
      </c>
      <c r="J4" s="33" t="s">
        <v>30</v>
      </c>
      <c r="L4" s="30" t="s">
        <v>31</v>
      </c>
    </row>
    <row r="5" spans="1:12" x14ac:dyDescent="0.25">
      <c r="A5" s="31" t="s">
        <v>32</v>
      </c>
      <c r="B5" s="32">
        <v>4</v>
      </c>
      <c r="C5" s="14" t="s">
        <v>24</v>
      </c>
      <c r="D5" s="14" t="s">
        <v>25</v>
      </c>
      <c r="E5" s="14" t="s">
        <v>26</v>
      </c>
      <c r="F5" s="14">
        <v>146</v>
      </c>
      <c r="G5" s="14">
        <v>123</v>
      </c>
      <c r="H5" s="14">
        <v>19.899999999999999</v>
      </c>
      <c r="I5" s="14">
        <v>0</v>
      </c>
      <c r="J5" s="33" t="s">
        <v>27</v>
      </c>
      <c r="L5" s="30" t="s">
        <v>33</v>
      </c>
    </row>
    <row r="6" spans="1:12" x14ac:dyDescent="0.25">
      <c r="A6" s="31" t="s">
        <v>34</v>
      </c>
      <c r="B6" s="32">
        <v>5</v>
      </c>
      <c r="C6" s="14" t="s">
        <v>24</v>
      </c>
      <c r="D6" s="14" t="s">
        <v>25</v>
      </c>
      <c r="E6" s="14" t="s">
        <v>26</v>
      </c>
      <c r="F6" s="14">
        <v>115</v>
      </c>
      <c r="G6" s="14">
        <v>60</v>
      </c>
      <c r="H6" s="14">
        <v>20</v>
      </c>
      <c r="I6" s="14">
        <v>0</v>
      </c>
      <c r="J6" s="33" t="s">
        <v>27</v>
      </c>
      <c r="L6" s="30" t="s">
        <v>35</v>
      </c>
    </row>
    <row r="7" spans="1:12" x14ac:dyDescent="0.25">
      <c r="A7" s="31" t="s">
        <v>36</v>
      </c>
      <c r="B7" s="32">
        <v>6</v>
      </c>
      <c r="C7" s="14" t="s">
        <v>24</v>
      </c>
      <c r="D7" s="14" t="s">
        <v>25</v>
      </c>
      <c r="E7" s="14" t="s">
        <v>26</v>
      </c>
      <c r="F7" s="14">
        <v>128</v>
      </c>
      <c r="G7" s="14">
        <v>76</v>
      </c>
      <c r="H7" s="14">
        <v>20.100000000000001</v>
      </c>
      <c r="I7" s="14">
        <v>0</v>
      </c>
      <c r="J7" s="33" t="s">
        <v>27</v>
      </c>
      <c r="L7" s="30" t="s">
        <v>37</v>
      </c>
    </row>
    <row r="8" spans="1:12" x14ac:dyDescent="0.25">
      <c r="A8" s="31" t="s">
        <v>38</v>
      </c>
      <c r="B8" s="32">
        <v>7</v>
      </c>
      <c r="C8" s="14" t="s">
        <v>24</v>
      </c>
      <c r="D8" s="14" t="s">
        <v>20</v>
      </c>
      <c r="E8" s="14" t="s">
        <v>39</v>
      </c>
      <c r="F8" s="14">
        <v>140</v>
      </c>
      <c r="G8" s="14">
        <v>89</v>
      </c>
      <c r="H8" s="14">
        <v>20.6</v>
      </c>
      <c r="I8" s="14">
        <v>0</v>
      </c>
      <c r="J8" s="33" t="s">
        <v>27</v>
      </c>
    </row>
    <row r="9" spans="1:12" x14ac:dyDescent="0.25">
      <c r="A9" s="31" t="s">
        <v>40</v>
      </c>
      <c r="B9" s="32">
        <v>8</v>
      </c>
      <c r="C9" s="14" t="s">
        <v>24</v>
      </c>
      <c r="D9" s="14" t="s">
        <v>20</v>
      </c>
      <c r="E9" s="14" t="s">
        <v>39</v>
      </c>
      <c r="F9" s="14">
        <v>106</v>
      </c>
      <c r="G9" s="14">
        <v>52</v>
      </c>
      <c r="H9" s="14">
        <v>20.7</v>
      </c>
      <c r="I9" s="14">
        <v>0</v>
      </c>
      <c r="J9" s="33" t="s">
        <v>27</v>
      </c>
    </row>
    <row r="10" spans="1:12" x14ac:dyDescent="0.25">
      <c r="A10" s="31" t="s">
        <v>41</v>
      </c>
      <c r="B10" s="32">
        <v>9</v>
      </c>
      <c r="C10" s="14" t="s">
        <v>24</v>
      </c>
      <c r="D10" s="14" t="s">
        <v>20</v>
      </c>
      <c r="E10" s="14" t="s">
        <v>39</v>
      </c>
      <c r="F10" s="14">
        <v>127</v>
      </c>
      <c r="G10" s="14">
        <v>84</v>
      </c>
      <c r="H10" s="14">
        <v>20.5</v>
      </c>
      <c r="I10" s="14">
        <v>0</v>
      </c>
      <c r="J10" s="33" t="s">
        <v>27</v>
      </c>
    </row>
    <row r="11" spans="1:12" x14ac:dyDescent="0.25">
      <c r="A11" s="31" t="s">
        <v>42</v>
      </c>
      <c r="B11" s="32">
        <v>10</v>
      </c>
      <c r="C11" s="14" t="s">
        <v>24</v>
      </c>
      <c r="D11" s="14" t="s">
        <v>20</v>
      </c>
      <c r="E11" s="14" t="s">
        <v>39</v>
      </c>
      <c r="F11" s="14">
        <v>113</v>
      </c>
      <c r="G11" s="14">
        <v>54</v>
      </c>
      <c r="H11" s="14">
        <v>20.399999999999999</v>
      </c>
      <c r="I11" s="14">
        <v>0</v>
      </c>
      <c r="J11" s="33" t="s">
        <v>27</v>
      </c>
    </row>
    <row r="12" spans="1:12" x14ac:dyDescent="0.25">
      <c r="A12" s="31" t="s">
        <v>43</v>
      </c>
      <c r="B12" s="32">
        <v>11</v>
      </c>
      <c r="C12" s="14" t="s">
        <v>24</v>
      </c>
      <c r="D12" s="14" t="s">
        <v>20</v>
      </c>
      <c r="E12" s="14" t="s">
        <v>39</v>
      </c>
      <c r="F12" s="14">
        <v>123</v>
      </c>
      <c r="G12" s="14">
        <v>76</v>
      </c>
      <c r="H12" s="14">
        <v>20.7</v>
      </c>
      <c r="I12" s="14">
        <v>0</v>
      </c>
      <c r="J12" s="33" t="s">
        <v>27</v>
      </c>
    </row>
    <row r="13" spans="1:12" x14ac:dyDescent="0.25">
      <c r="A13" s="31" t="s">
        <v>44</v>
      </c>
      <c r="B13" s="32">
        <v>12</v>
      </c>
      <c r="C13" s="14" t="s">
        <v>19</v>
      </c>
      <c r="D13" s="14" t="s">
        <v>25</v>
      </c>
      <c r="E13" s="14" t="s">
        <v>45</v>
      </c>
      <c r="F13" s="14">
        <v>120</v>
      </c>
      <c r="G13" s="14">
        <v>81</v>
      </c>
      <c r="H13" s="14">
        <v>21.1</v>
      </c>
      <c r="I13" s="14">
        <v>0</v>
      </c>
      <c r="J13" s="33" t="s">
        <v>27</v>
      </c>
    </row>
    <row r="14" spans="1:12" x14ac:dyDescent="0.25">
      <c r="A14" s="31" t="s">
        <v>46</v>
      </c>
      <c r="B14" s="32">
        <v>13</v>
      </c>
      <c r="C14" s="14" t="s">
        <v>19</v>
      </c>
      <c r="D14" s="14" t="s">
        <v>25</v>
      </c>
      <c r="E14" s="14" t="s">
        <v>45</v>
      </c>
      <c r="F14" s="14">
        <v>119</v>
      </c>
      <c r="G14" s="14">
        <v>85</v>
      </c>
      <c r="H14" s="14">
        <v>21.5</v>
      </c>
      <c r="I14" s="14">
        <v>0</v>
      </c>
      <c r="J14" s="33" t="s">
        <v>27</v>
      </c>
    </row>
    <row r="15" spans="1:12" x14ac:dyDescent="0.25">
      <c r="A15" s="31" t="s">
        <v>47</v>
      </c>
      <c r="B15" s="32">
        <v>14</v>
      </c>
      <c r="C15" s="14" t="s">
        <v>19</v>
      </c>
      <c r="D15" s="14" t="s">
        <v>25</v>
      </c>
      <c r="E15" s="14" t="s">
        <v>45</v>
      </c>
      <c r="F15" s="14">
        <v>90</v>
      </c>
      <c r="G15" s="14">
        <v>27</v>
      </c>
      <c r="H15" s="14">
        <v>21.3</v>
      </c>
      <c r="I15" s="14">
        <v>0</v>
      </c>
      <c r="J15" s="33" t="s">
        <v>27</v>
      </c>
    </row>
    <row r="16" spans="1:12" x14ac:dyDescent="0.25">
      <c r="A16" s="31" t="s">
        <v>48</v>
      </c>
      <c r="B16" s="32">
        <v>15</v>
      </c>
      <c r="C16" s="14" t="s">
        <v>19</v>
      </c>
      <c r="D16" s="14" t="s">
        <v>25</v>
      </c>
      <c r="E16" s="14" t="s">
        <v>45</v>
      </c>
      <c r="F16" s="14">
        <v>118</v>
      </c>
      <c r="G16" s="14">
        <v>59</v>
      </c>
      <c r="H16" s="14">
        <v>21.4</v>
      </c>
      <c r="I16" s="14">
        <v>0</v>
      </c>
      <c r="J16" s="33" t="s">
        <v>27</v>
      </c>
    </row>
    <row r="17" spans="1:10" x14ac:dyDescent="0.25">
      <c r="A17" s="31" t="s">
        <v>49</v>
      </c>
      <c r="B17" s="32">
        <v>16</v>
      </c>
      <c r="C17" s="14" t="s">
        <v>19</v>
      </c>
      <c r="D17" s="14" t="s">
        <v>25</v>
      </c>
      <c r="E17" s="14" t="s">
        <v>45</v>
      </c>
      <c r="F17" s="14">
        <v>121</v>
      </c>
      <c r="G17" s="14">
        <v>83</v>
      </c>
      <c r="H17" s="14">
        <v>21.5</v>
      </c>
      <c r="I17" s="14">
        <v>0</v>
      </c>
      <c r="J17" s="33" t="s">
        <v>27</v>
      </c>
    </row>
    <row r="18" spans="1:10" x14ac:dyDescent="0.25">
      <c r="A18" s="31" t="s">
        <v>50</v>
      </c>
      <c r="B18" s="32">
        <v>17</v>
      </c>
      <c r="C18" s="14" t="s">
        <v>19</v>
      </c>
      <c r="D18" s="14" t="s">
        <v>25</v>
      </c>
      <c r="E18" s="14" t="s">
        <v>45</v>
      </c>
      <c r="F18" s="14">
        <v>115</v>
      </c>
      <c r="G18" s="14">
        <v>53</v>
      </c>
      <c r="H18" s="14">
        <v>21.6</v>
      </c>
      <c r="I18" s="14">
        <v>0</v>
      </c>
      <c r="J18" s="33" t="s">
        <v>27</v>
      </c>
    </row>
    <row r="19" spans="1:10" x14ac:dyDescent="0.25">
      <c r="A19" s="31" t="s">
        <v>51</v>
      </c>
      <c r="B19" s="32">
        <v>18</v>
      </c>
      <c r="C19" s="14" t="s">
        <v>52</v>
      </c>
      <c r="D19" s="14" t="s">
        <v>25</v>
      </c>
      <c r="E19" s="14" t="s">
        <v>53</v>
      </c>
      <c r="F19" s="14">
        <v>120</v>
      </c>
      <c r="G19" s="14">
        <v>83</v>
      </c>
      <c r="H19" s="14">
        <v>21.9</v>
      </c>
      <c r="I19" s="14">
        <v>0</v>
      </c>
      <c r="J19" s="33" t="s">
        <v>27</v>
      </c>
    </row>
    <row r="20" spans="1:10" x14ac:dyDescent="0.25">
      <c r="A20" s="31" t="s">
        <v>54</v>
      </c>
      <c r="B20" s="32">
        <v>19</v>
      </c>
      <c r="C20" s="14" t="s">
        <v>52</v>
      </c>
      <c r="D20" s="14" t="s">
        <v>25</v>
      </c>
      <c r="E20" s="14" t="s">
        <v>53</v>
      </c>
      <c r="F20" s="14">
        <v>130</v>
      </c>
      <c r="G20" s="14">
        <v>92</v>
      </c>
      <c r="H20" s="14">
        <v>22</v>
      </c>
      <c r="I20" s="14">
        <v>0</v>
      </c>
      <c r="J20" s="33" t="s">
        <v>27</v>
      </c>
    </row>
    <row r="21" spans="1:10" x14ac:dyDescent="0.25">
      <c r="A21" s="31" t="s">
        <v>55</v>
      </c>
      <c r="B21" s="32">
        <v>20</v>
      </c>
      <c r="C21" s="14" t="s">
        <v>52</v>
      </c>
      <c r="D21" s="14" t="s">
        <v>25</v>
      </c>
      <c r="E21" s="14" t="s">
        <v>53</v>
      </c>
      <c r="F21" s="14">
        <v>106</v>
      </c>
      <c r="G21" s="14">
        <v>44</v>
      </c>
      <c r="H21" s="14">
        <v>22</v>
      </c>
      <c r="I21" s="14">
        <v>0</v>
      </c>
      <c r="J21" s="33" t="s">
        <v>27</v>
      </c>
    </row>
    <row r="22" spans="1:10" x14ac:dyDescent="0.25">
      <c r="A22" s="31" t="s">
        <v>56</v>
      </c>
      <c r="B22" s="32">
        <v>21</v>
      </c>
      <c r="C22" s="14" t="s">
        <v>52</v>
      </c>
      <c r="D22" s="14" t="s">
        <v>25</v>
      </c>
      <c r="E22" s="14" t="s">
        <v>53</v>
      </c>
      <c r="F22" s="14">
        <v>115</v>
      </c>
      <c r="G22" s="14">
        <v>42</v>
      </c>
      <c r="H22" s="14">
        <v>22.1</v>
      </c>
      <c r="I22" s="14">
        <v>0</v>
      </c>
      <c r="J22" s="33" t="s">
        <v>27</v>
      </c>
    </row>
    <row r="23" spans="1:10" x14ac:dyDescent="0.25">
      <c r="A23" s="31" t="s">
        <v>57</v>
      </c>
      <c r="B23" s="32">
        <v>22</v>
      </c>
      <c r="C23" s="14" t="s">
        <v>52</v>
      </c>
      <c r="D23" s="14" t="s">
        <v>25</v>
      </c>
      <c r="E23" s="14" t="s">
        <v>53</v>
      </c>
      <c r="F23" s="14">
        <v>132</v>
      </c>
      <c r="G23" s="14">
        <v>97</v>
      </c>
      <c r="H23" s="14">
        <v>22</v>
      </c>
      <c r="I23" s="14">
        <v>0</v>
      </c>
      <c r="J23" s="33" t="s">
        <v>27</v>
      </c>
    </row>
    <row r="24" spans="1:10" x14ac:dyDescent="0.25">
      <c r="A24" s="31" t="s">
        <v>58</v>
      </c>
      <c r="B24" s="32">
        <v>23</v>
      </c>
      <c r="C24" s="14" t="s">
        <v>52</v>
      </c>
      <c r="D24" s="14" t="s">
        <v>25</v>
      </c>
      <c r="E24" s="14" t="s">
        <v>53</v>
      </c>
      <c r="F24" s="14">
        <v>129</v>
      </c>
      <c r="G24" s="14">
        <v>85</v>
      </c>
      <c r="H24" s="14">
        <v>22</v>
      </c>
      <c r="I24" s="14">
        <v>0</v>
      </c>
      <c r="J24" s="33" t="s">
        <v>27</v>
      </c>
    </row>
    <row r="25" spans="1:10" x14ac:dyDescent="0.25">
      <c r="A25" s="31" t="s">
        <v>59</v>
      </c>
      <c r="B25" s="32">
        <v>24</v>
      </c>
      <c r="C25" s="14" t="s">
        <v>52</v>
      </c>
      <c r="D25" s="14" t="s">
        <v>20</v>
      </c>
      <c r="E25" s="14" t="s">
        <v>60</v>
      </c>
      <c r="F25" s="14">
        <v>104</v>
      </c>
      <c r="G25" s="14">
        <v>47</v>
      </c>
      <c r="H25" s="14">
        <v>22</v>
      </c>
      <c r="I25" s="14">
        <v>0</v>
      </c>
      <c r="J25" s="33" t="s">
        <v>27</v>
      </c>
    </row>
    <row r="26" spans="1:10" x14ac:dyDescent="0.25">
      <c r="A26" s="31" t="s">
        <v>61</v>
      </c>
      <c r="B26" s="32">
        <v>25</v>
      </c>
      <c r="C26" s="14" t="s">
        <v>52</v>
      </c>
      <c r="D26" s="14" t="s">
        <v>20</v>
      </c>
      <c r="E26" s="14" t="s">
        <v>60</v>
      </c>
      <c r="F26" s="14">
        <v>103</v>
      </c>
      <c r="G26" s="14">
        <v>38</v>
      </c>
      <c r="H26" s="14">
        <v>21.9</v>
      </c>
      <c r="I26" s="14">
        <v>0</v>
      </c>
      <c r="J26" s="33" t="s">
        <v>27</v>
      </c>
    </row>
    <row r="27" spans="1:10" x14ac:dyDescent="0.25">
      <c r="A27" s="31" t="s">
        <v>62</v>
      </c>
      <c r="B27" s="32">
        <v>26</v>
      </c>
      <c r="C27" s="14" t="s">
        <v>52</v>
      </c>
      <c r="D27" s="14" t="s">
        <v>20</v>
      </c>
      <c r="E27" s="14" t="s">
        <v>60</v>
      </c>
      <c r="F27" s="14">
        <v>134</v>
      </c>
      <c r="G27" s="14">
        <v>78</v>
      </c>
      <c r="H27" s="14">
        <v>21.9</v>
      </c>
      <c r="I27" s="14">
        <v>0</v>
      </c>
      <c r="J27" s="33" t="s">
        <v>27</v>
      </c>
    </row>
    <row r="28" spans="1:10" x14ac:dyDescent="0.25">
      <c r="A28" s="31" t="s">
        <v>63</v>
      </c>
      <c r="B28" s="32">
        <v>27</v>
      </c>
      <c r="C28" s="14" t="s">
        <v>52</v>
      </c>
      <c r="D28" s="14" t="s">
        <v>20</v>
      </c>
      <c r="E28" s="14" t="s">
        <v>60</v>
      </c>
      <c r="F28" s="14">
        <v>120</v>
      </c>
      <c r="G28" s="14">
        <v>69</v>
      </c>
      <c r="H28" s="14">
        <v>22</v>
      </c>
      <c r="I28" s="14">
        <v>0</v>
      </c>
      <c r="J28" s="33" t="s">
        <v>27</v>
      </c>
    </row>
    <row r="29" spans="1:10" x14ac:dyDescent="0.25">
      <c r="A29" s="31" t="s">
        <v>64</v>
      </c>
      <c r="B29" s="32">
        <v>28</v>
      </c>
      <c r="C29" s="14" t="s">
        <v>52</v>
      </c>
      <c r="D29" s="14" t="s">
        <v>20</v>
      </c>
      <c r="E29" s="14" t="s">
        <v>60</v>
      </c>
      <c r="F29" s="14">
        <v>98</v>
      </c>
      <c r="G29" s="14">
        <v>38</v>
      </c>
      <c r="H29" s="14">
        <v>22</v>
      </c>
      <c r="I29" s="14">
        <v>0</v>
      </c>
      <c r="J29" s="33" t="s">
        <v>27</v>
      </c>
    </row>
    <row r="30" spans="1:10" x14ac:dyDescent="0.25">
      <c r="A30" s="31" t="s">
        <v>65</v>
      </c>
      <c r="B30" s="32">
        <v>29</v>
      </c>
      <c r="C30" s="14" t="s">
        <v>52</v>
      </c>
      <c r="D30" s="14" t="s">
        <v>20</v>
      </c>
      <c r="E30" s="14" t="s">
        <v>60</v>
      </c>
      <c r="F30" s="14">
        <v>126</v>
      </c>
      <c r="G30" s="14">
        <v>83</v>
      </c>
      <c r="H30" s="14">
        <v>22</v>
      </c>
      <c r="I30" s="14">
        <v>0</v>
      </c>
      <c r="J30" s="33" t="s">
        <v>27</v>
      </c>
    </row>
    <row r="31" spans="1:10" x14ac:dyDescent="0.25">
      <c r="A31" s="31" t="s">
        <v>66</v>
      </c>
      <c r="B31" s="32">
        <v>30</v>
      </c>
      <c r="C31" s="14" t="s">
        <v>67</v>
      </c>
      <c r="D31" s="14" t="s">
        <v>25</v>
      </c>
      <c r="E31" s="14" t="s">
        <v>68</v>
      </c>
      <c r="F31" s="14">
        <v>125</v>
      </c>
      <c r="G31" s="14">
        <v>81</v>
      </c>
      <c r="H31" s="14">
        <v>22.3</v>
      </c>
      <c r="I31" s="14">
        <v>0</v>
      </c>
      <c r="J31" s="33" t="s">
        <v>27</v>
      </c>
    </row>
    <row r="32" spans="1:10" x14ac:dyDescent="0.25">
      <c r="A32" s="31" t="s">
        <v>69</v>
      </c>
      <c r="B32" s="32">
        <v>31</v>
      </c>
      <c r="C32" s="14" t="s">
        <v>67</v>
      </c>
      <c r="D32" s="14" t="s">
        <v>25</v>
      </c>
      <c r="E32" s="14" t="s">
        <v>68</v>
      </c>
      <c r="F32" s="14">
        <v>95</v>
      </c>
      <c r="G32" s="14">
        <v>35</v>
      </c>
      <c r="H32" s="14">
        <v>22.3</v>
      </c>
      <c r="I32" s="14">
        <v>0</v>
      </c>
      <c r="J32" s="33" t="s">
        <v>27</v>
      </c>
    </row>
    <row r="33" spans="1:10" x14ac:dyDescent="0.25">
      <c r="A33" s="31" t="s">
        <v>70</v>
      </c>
      <c r="B33" s="32">
        <v>32</v>
      </c>
      <c r="C33" s="14" t="s">
        <v>67</v>
      </c>
      <c r="D33" s="14" t="s">
        <v>25</v>
      </c>
      <c r="E33" s="14" t="s">
        <v>68</v>
      </c>
      <c r="F33" s="14">
        <v>105</v>
      </c>
      <c r="G33" s="14">
        <v>44</v>
      </c>
      <c r="H33" s="14">
        <v>22.4</v>
      </c>
      <c r="I33" s="14">
        <v>0</v>
      </c>
      <c r="J33" s="33" t="s">
        <v>27</v>
      </c>
    </row>
    <row r="34" spans="1:10" x14ac:dyDescent="0.25">
      <c r="A34" s="31" t="s">
        <v>71</v>
      </c>
      <c r="B34" s="32">
        <v>33</v>
      </c>
      <c r="C34" s="14" t="s">
        <v>67</v>
      </c>
      <c r="D34" s="14" t="s">
        <v>25</v>
      </c>
      <c r="E34" s="14" t="s">
        <v>68</v>
      </c>
      <c r="F34" s="14">
        <v>116</v>
      </c>
      <c r="G34" s="14">
        <v>65</v>
      </c>
      <c r="H34" s="14">
        <v>22.4</v>
      </c>
      <c r="I34" s="14">
        <v>0</v>
      </c>
      <c r="J34" s="33" t="s">
        <v>27</v>
      </c>
    </row>
    <row r="35" spans="1:10" x14ac:dyDescent="0.25">
      <c r="A35" s="31" t="s">
        <v>72</v>
      </c>
      <c r="B35" s="32">
        <v>34</v>
      </c>
      <c r="C35" s="14" t="s">
        <v>67</v>
      </c>
      <c r="D35" s="14" t="s">
        <v>25</v>
      </c>
      <c r="E35" s="14" t="s">
        <v>68</v>
      </c>
      <c r="F35" s="14">
        <v>112</v>
      </c>
      <c r="G35" s="14">
        <v>58</v>
      </c>
      <c r="H35" s="14">
        <v>22.4</v>
      </c>
      <c r="I35" s="14">
        <v>0</v>
      </c>
      <c r="J35" s="33" t="s">
        <v>27</v>
      </c>
    </row>
    <row r="36" spans="1:10" x14ac:dyDescent="0.25">
      <c r="A36" s="31" t="s">
        <v>73</v>
      </c>
      <c r="B36" s="32">
        <v>35</v>
      </c>
      <c r="C36" s="14" t="s">
        <v>67</v>
      </c>
      <c r="D36" s="14" t="s">
        <v>25</v>
      </c>
      <c r="E36" s="14" t="s">
        <v>68</v>
      </c>
      <c r="F36" s="14">
        <v>105</v>
      </c>
      <c r="G36" s="14">
        <v>41</v>
      </c>
      <c r="H36" s="14">
        <v>22.4</v>
      </c>
      <c r="I36" s="14">
        <v>0</v>
      </c>
      <c r="J36" s="33" t="s">
        <v>27</v>
      </c>
    </row>
    <row r="37" spans="1:10" x14ac:dyDescent="0.25">
      <c r="A37" s="31" t="s">
        <v>74</v>
      </c>
      <c r="B37" s="32">
        <v>36</v>
      </c>
      <c r="C37" s="14" t="s">
        <v>19</v>
      </c>
      <c r="D37" s="14" t="s">
        <v>20</v>
      </c>
      <c r="E37" s="14" t="s">
        <v>21</v>
      </c>
      <c r="F37" s="14">
        <v>106</v>
      </c>
      <c r="G37" s="14">
        <v>41</v>
      </c>
      <c r="H37" s="14">
        <v>23.3</v>
      </c>
      <c r="I37" s="14">
        <v>0</v>
      </c>
      <c r="J37" s="33" t="s">
        <v>27</v>
      </c>
    </row>
    <row r="38" spans="1:10" x14ac:dyDescent="0.25">
      <c r="A38" s="31" t="s">
        <v>75</v>
      </c>
      <c r="B38" s="32">
        <v>37</v>
      </c>
      <c r="C38" s="14" t="s">
        <v>19</v>
      </c>
      <c r="D38" s="14" t="s">
        <v>20</v>
      </c>
      <c r="E38" s="14" t="s">
        <v>21</v>
      </c>
      <c r="F38" s="14">
        <v>136</v>
      </c>
      <c r="G38" s="14">
        <v>109</v>
      </c>
      <c r="H38" s="14">
        <v>23.3</v>
      </c>
      <c r="I38" s="14">
        <v>0</v>
      </c>
      <c r="J38" s="33" t="s">
        <v>27</v>
      </c>
    </row>
    <row r="39" spans="1:10" x14ac:dyDescent="0.25">
      <c r="A39" s="31" t="s">
        <v>76</v>
      </c>
      <c r="B39" s="32">
        <v>38</v>
      </c>
      <c r="C39" s="14" t="s">
        <v>19</v>
      </c>
      <c r="D39" s="14" t="s">
        <v>20</v>
      </c>
      <c r="E39" s="14" t="s">
        <v>21</v>
      </c>
      <c r="F39" s="14">
        <v>104</v>
      </c>
      <c r="G39" s="14">
        <v>36</v>
      </c>
      <c r="H39" s="14">
        <v>23.3</v>
      </c>
      <c r="I39" s="14">
        <v>0</v>
      </c>
      <c r="J39" s="33" t="s">
        <v>27</v>
      </c>
    </row>
    <row r="40" spans="1:10" x14ac:dyDescent="0.25">
      <c r="A40" s="31" t="s">
        <v>77</v>
      </c>
      <c r="B40" s="32">
        <v>39</v>
      </c>
      <c r="C40" s="14" t="s">
        <v>19</v>
      </c>
      <c r="D40" s="14" t="s">
        <v>20</v>
      </c>
      <c r="E40" s="14" t="s">
        <v>21</v>
      </c>
      <c r="F40" s="14">
        <v>105</v>
      </c>
      <c r="G40" s="14">
        <v>36</v>
      </c>
      <c r="H40" s="14">
        <v>23</v>
      </c>
      <c r="I40" s="14">
        <v>0</v>
      </c>
      <c r="J40" s="33" t="s">
        <v>27</v>
      </c>
    </row>
    <row r="41" spans="1:10" x14ac:dyDescent="0.25">
      <c r="A41" s="31" t="s">
        <v>78</v>
      </c>
      <c r="B41" s="32">
        <v>40</v>
      </c>
      <c r="C41" s="14" t="s">
        <v>19</v>
      </c>
      <c r="D41" s="14" t="s">
        <v>20</v>
      </c>
      <c r="E41" s="14" t="s">
        <v>21</v>
      </c>
      <c r="F41" s="14">
        <v>124</v>
      </c>
      <c r="G41" s="14">
        <v>78</v>
      </c>
      <c r="H41" s="14">
        <v>23.3</v>
      </c>
      <c r="I41" s="14">
        <v>0</v>
      </c>
      <c r="J41" s="33" t="s">
        <v>27</v>
      </c>
    </row>
    <row r="42" spans="1:10" x14ac:dyDescent="0.25">
      <c r="A42" s="31" t="s">
        <v>79</v>
      </c>
      <c r="B42" s="32">
        <v>41</v>
      </c>
      <c r="C42" s="14" t="s">
        <v>19</v>
      </c>
      <c r="D42" s="14" t="s">
        <v>20</v>
      </c>
      <c r="E42" s="14" t="s">
        <v>21</v>
      </c>
      <c r="F42" s="14">
        <v>134</v>
      </c>
      <c r="G42" s="14">
        <v>111</v>
      </c>
      <c r="H42" s="14">
        <v>23.3</v>
      </c>
      <c r="I42" s="14">
        <v>0</v>
      </c>
      <c r="J42" s="33" t="s">
        <v>27</v>
      </c>
    </row>
    <row r="43" spans="1:10" x14ac:dyDescent="0.25">
      <c r="A43" s="31" t="s">
        <v>80</v>
      </c>
      <c r="B43" s="32">
        <v>42</v>
      </c>
      <c r="C43" s="14" t="s">
        <v>24</v>
      </c>
      <c r="D43" s="14" t="s">
        <v>25</v>
      </c>
      <c r="E43" s="14" t="s">
        <v>26</v>
      </c>
      <c r="F43" s="14">
        <v>108</v>
      </c>
      <c r="G43" s="14">
        <v>53</v>
      </c>
      <c r="H43" s="14">
        <v>23.6</v>
      </c>
      <c r="I43" s="14">
        <v>0</v>
      </c>
      <c r="J43" s="33" t="s">
        <v>27</v>
      </c>
    </row>
    <row r="44" spans="1:10" x14ac:dyDescent="0.25">
      <c r="A44" s="31" t="s">
        <v>81</v>
      </c>
      <c r="B44" s="32">
        <v>43</v>
      </c>
      <c r="C44" s="14" t="s">
        <v>24</v>
      </c>
      <c r="D44" s="14" t="s">
        <v>25</v>
      </c>
      <c r="E44" s="14" t="s">
        <v>26</v>
      </c>
      <c r="F44" s="14">
        <v>126</v>
      </c>
      <c r="G44" s="14">
        <v>85</v>
      </c>
      <c r="H44" s="14">
        <v>23.6</v>
      </c>
      <c r="I44" s="14">
        <v>0</v>
      </c>
      <c r="J44" s="33" t="s">
        <v>27</v>
      </c>
    </row>
    <row r="45" spans="1:10" x14ac:dyDescent="0.25">
      <c r="A45" s="31" t="s">
        <v>82</v>
      </c>
      <c r="B45" s="32">
        <v>44</v>
      </c>
      <c r="C45" s="14" t="s">
        <v>24</v>
      </c>
      <c r="D45" s="14" t="s">
        <v>25</v>
      </c>
      <c r="E45" s="14" t="s">
        <v>26</v>
      </c>
      <c r="F45" s="14">
        <v>108</v>
      </c>
      <c r="G45" s="14">
        <v>41</v>
      </c>
      <c r="H45" s="14">
        <v>23.6</v>
      </c>
      <c r="I45" s="14">
        <v>0</v>
      </c>
      <c r="J45" s="33" t="s">
        <v>27</v>
      </c>
    </row>
    <row r="46" spans="1:10" x14ac:dyDescent="0.25">
      <c r="A46" s="31" t="s">
        <v>83</v>
      </c>
      <c r="B46" s="32">
        <v>45</v>
      </c>
      <c r="C46" s="14" t="s">
        <v>24</v>
      </c>
      <c r="D46" s="14" t="s">
        <v>25</v>
      </c>
      <c r="E46" s="14" t="s">
        <v>26</v>
      </c>
      <c r="F46" s="14">
        <v>120</v>
      </c>
      <c r="G46" s="14">
        <v>71</v>
      </c>
      <c r="H46" s="14">
        <v>23.6</v>
      </c>
      <c r="I46" s="14">
        <v>0</v>
      </c>
      <c r="J46" s="33" t="s">
        <v>27</v>
      </c>
    </row>
    <row r="47" spans="1:10" x14ac:dyDescent="0.25">
      <c r="A47" s="31" t="s">
        <v>84</v>
      </c>
      <c r="B47" s="32">
        <v>46</v>
      </c>
      <c r="C47" s="14" t="s">
        <v>24</v>
      </c>
      <c r="D47" s="14" t="s">
        <v>25</v>
      </c>
      <c r="E47" s="14" t="s">
        <v>26</v>
      </c>
      <c r="F47" s="14">
        <v>107</v>
      </c>
      <c r="G47" s="14">
        <v>44</v>
      </c>
      <c r="H47" s="14">
        <v>23.6</v>
      </c>
      <c r="I47" s="14">
        <v>0</v>
      </c>
      <c r="J47" s="33" t="s">
        <v>27</v>
      </c>
    </row>
    <row r="48" spans="1:10" x14ac:dyDescent="0.25">
      <c r="A48" s="31" t="s">
        <v>85</v>
      </c>
      <c r="B48" s="32">
        <v>47</v>
      </c>
      <c r="C48" s="14" t="s">
        <v>24</v>
      </c>
      <c r="D48" s="14" t="s">
        <v>20</v>
      </c>
      <c r="E48" s="14" t="s">
        <v>39</v>
      </c>
      <c r="F48" s="14">
        <v>127</v>
      </c>
      <c r="G48" s="14">
        <v>87</v>
      </c>
      <c r="H48" s="14">
        <v>23.6</v>
      </c>
      <c r="I48" s="14">
        <v>0</v>
      </c>
      <c r="J48" s="33" t="s">
        <v>27</v>
      </c>
    </row>
    <row r="49" spans="1:10" x14ac:dyDescent="0.25">
      <c r="A49" s="31" t="s">
        <v>86</v>
      </c>
      <c r="B49" s="32">
        <v>48</v>
      </c>
      <c r="C49" s="14" t="s">
        <v>24</v>
      </c>
      <c r="D49" s="14" t="s">
        <v>20</v>
      </c>
      <c r="E49" s="14" t="s">
        <v>39</v>
      </c>
      <c r="F49" s="14">
        <v>115</v>
      </c>
      <c r="G49" s="14">
        <v>51</v>
      </c>
      <c r="H49" s="14">
        <v>23.3</v>
      </c>
      <c r="I49" s="14">
        <v>0</v>
      </c>
      <c r="J49" s="33" t="s">
        <v>27</v>
      </c>
    </row>
    <row r="50" spans="1:10" x14ac:dyDescent="0.25">
      <c r="A50" s="31" t="s">
        <v>87</v>
      </c>
      <c r="B50" s="32">
        <v>49</v>
      </c>
      <c r="C50" s="14" t="s">
        <v>24</v>
      </c>
      <c r="D50" s="14" t="s">
        <v>20</v>
      </c>
      <c r="E50" s="14" t="s">
        <v>39</v>
      </c>
      <c r="F50" s="14">
        <v>119</v>
      </c>
      <c r="G50" s="14">
        <v>71</v>
      </c>
      <c r="H50" s="14">
        <v>23.6</v>
      </c>
      <c r="I50" s="14">
        <v>0</v>
      </c>
      <c r="J50" s="33" t="s">
        <v>27</v>
      </c>
    </row>
    <row r="51" spans="1:10" x14ac:dyDescent="0.25">
      <c r="A51" s="31" t="s">
        <v>88</v>
      </c>
      <c r="B51" s="32">
        <v>50</v>
      </c>
      <c r="C51" s="14" t="s">
        <v>24</v>
      </c>
      <c r="D51" s="14" t="s">
        <v>20</v>
      </c>
      <c r="E51" s="14" t="s">
        <v>39</v>
      </c>
      <c r="F51" s="14">
        <v>100</v>
      </c>
      <c r="G51" s="14">
        <v>33</v>
      </c>
      <c r="H51" s="14">
        <v>23</v>
      </c>
      <c r="I51" s="14">
        <v>0</v>
      </c>
      <c r="J51" s="33" t="s">
        <v>27</v>
      </c>
    </row>
    <row r="52" spans="1:10" x14ac:dyDescent="0.25">
      <c r="A52" s="31" t="s">
        <v>89</v>
      </c>
      <c r="B52" s="32">
        <v>51</v>
      </c>
      <c r="C52" s="14" t="s">
        <v>24</v>
      </c>
      <c r="D52" s="14" t="s">
        <v>20</v>
      </c>
      <c r="E52" s="14" t="s">
        <v>39</v>
      </c>
      <c r="F52" s="14">
        <v>117</v>
      </c>
      <c r="G52" s="14">
        <v>72</v>
      </c>
      <c r="H52" s="14">
        <v>23.1</v>
      </c>
      <c r="I52" s="14">
        <v>0</v>
      </c>
      <c r="J52" s="33" t="s">
        <v>27</v>
      </c>
    </row>
    <row r="53" spans="1:10" x14ac:dyDescent="0.25">
      <c r="A53" s="31" t="s">
        <v>90</v>
      </c>
      <c r="B53" s="32">
        <v>52</v>
      </c>
      <c r="C53" s="14" t="s">
        <v>24</v>
      </c>
      <c r="D53" s="14" t="s">
        <v>20</v>
      </c>
      <c r="E53" s="14" t="s">
        <v>39</v>
      </c>
      <c r="F53" s="14">
        <v>97</v>
      </c>
      <c r="G53" s="14">
        <v>33</v>
      </c>
      <c r="H53" s="14">
        <v>23</v>
      </c>
      <c r="I53" s="14">
        <v>0</v>
      </c>
      <c r="J53" s="33" t="s">
        <v>27</v>
      </c>
    </row>
    <row r="54" spans="1:10" x14ac:dyDescent="0.25">
      <c r="A54" s="31" t="s">
        <v>91</v>
      </c>
      <c r="B54" s="32">
        <v>53</v>
      </c>
      <c r="C54" s="14" t="s">
        <v>19</v>
      </c>
      <c r="D54" s="14" t="s">
        <v>25</v>
      </c>
      <c r="E54" s="14" t="s">
        <v>45</v>
      </c>
      <c r="F54" s="14">
        <v>90</v>
      </c>
      <c r="G54" s="14">
        <v>30</v>
      </c>
      <c r="H54" s="14">
        <v>22.6</v>
      </c>
      <c r="I54" s="14">
        <v>0</v>
      </c>
      <c r="J54" s="33" t="s">
        <v>27</v>
      </c>
    </row>
    <row r="55" spans="1:10" x14ac:dyDescent="0.25">
      <c r="A55" s="31" t="s">
        <v>92</v>
      </c>
      <c r="B55" s="32">
        <v>54</v>
      </c>
      <c r="C55" s="14" t="s">
        <v>19</v>
      </c>
      <c r="D55" s="14" t="s">
        <v>25</v>
      </c>
      <c r="E55" s="14" t="s">
        <v>45</v>
      </c>
      <c r="F55" s="14">
        <v>122</v>
      </c>
      <c r="G55" s="14">
        <v>96</v>
      </c>
      <c r="H55" s="14">
        <v>22.7</v>
      </c>
      <c r="I55" s="14">
        <v>0</v>
      </c>
      <c r="J55" s="33" t="s">
        <v>27</v>
      </c>
    </row>
    <row r="56" spans="1:10" x14ac:dyDescent="0.25">
      <c r="A56" s="31" t="s">
        <v>93</v>
      </c>
      <c r="B56" s="32">
        <v>55</v>
      </c>
      <c r="C56" s="14" t="s">
        <v>19</v>
      </c>
      <c r="D56" s="14" t="s">
        <v>25</v>
      </c>
      <c r="E56" s="14" t="s">
        <v>45</v>
      </c>
      <c r="F56" s="14">
        <v>102</v>
      </c>
      <c r="G56" s="14">
        <v>50</v>
      </c>
      <c r="H56" s="14">
        <v>22.7</v>
      </c>
      <c r="I56" s="14">
        <v>1</v>
      </c>
      <c r="J56" s="33" t="s">
        <v>94</v>
      </c>
    </row>
    <row r="57" spans="1:10" x14ac:dyDescent="0.25">
      <c r="A57" s="31" t="s">
        <v>95</v>
      </c>
      <c r="B57" s="32">
        <v>56</v>
      </c>
      <c r="C57" s="14" t="s">
        <v>19</v>
      </c>
      <c r="D57" s="14" t="s">
        <v>25</v>
      </c>
      <c r="E57" s="14" t="s">
        <v>45</v>
      </c>
      <c r="F57" s="14">
        <v>105</v>
      </c>
      <c r="G57" s="14">
        <v>59</v>
      </c>
      <c r="H57" s="14">
        <v>22.7</v>
      </c>
      <c r="I57" s="14">
        <v>0</v>
      </c>
      <c r="J57" s="33" t="s">
        <v>27</v>
      </c>
    </row>
    <row r="58" spans="1:10" x14ac:dyDescent="0.25">
      <c r="A58" s="31" t="s">
        <v>96</v>
      </c>
      <c r="B58" s="32">
        <v>57</v>
      </c>
      <c r="C58" s="14" t="s">
        <v>19</v>
      </c>
      <c r="D58" s="14" t="s">
        <v>25</v>
      </c>
      <c r="E58" s="14" t="s">
        <v>45</v>
      </c>
      <c r="F58" s="14">
        <v>105</v>
      </c>
      <c r="G58" s="14">
        <v>50</v>
      </c>
      <c r="H58" s="14">
        <v>22.7</v>
      </c>
      <c r="I58" s="14">
        <v>0</v>
      </c>
      <c r="J58" s="33" t="s">
        <v>27</v>
      </c>
    </row>
    <row r="59" spans="1:10" x14ac:dyDescent="0.25">
      <c r="A59" s="31" t="s">
        <v>97</v>
      </c>
      <c r="B59" s="32">
        <v>58</v>
      </c>
      <c r="C59" s="14" t="s">
        <v>19</v>
      </c>
      <c r="D59" s="14" t="s">
        <v>25</v>
      </c>
      <c r="E59" s="14" t="s">
        <v>45</v>
      </c>
      <c r="F59" s="14">
        <v>104</v>
      </c>
      <c r="G59" s="14">
        <v>50</v>
      </c>
      <c r="H59" s="14">
        <v>22.7</v>
      </c>
      <c r="I59" s="14">
        <v>1</v>
      </c>
      <c r="J59" s="33" t="s">
        <v>98</v>
      </c>
    </row>
    <row r="60" spans="1:10" x14ac:dyDescent="0.25">
      <c r="A60" s="31" t="s">
        <v>99</v>
      </c>
      <c r="B60" s="32">
        <v>59</v>
      </c>
      <c r="C60" s="14" t="s">
        <v>52</v>
      </c>
      <c r="D60" s="14" t="s">
        <v>25</v>
      </c>
      <c r="E60" s="14" t="s">
        <v>53</v>
      </c>
      <c r="F60" s="14">
        <v>101</v>
      </c>
      <c r="G60" s="14">
        <v>36</v>
      </c>
      <c r="H60" s="14">
        <v>20.399999999999999</v>
      </c>
      <c r="I60" s="14">
        <v>0</v>
      </c>
      <c r="J60" s="33" t="s">
        <v>27</v>
      </c>
    </row>
    <row r="61" spans="1:10" x14ac:dyDescent="0.25">
      <c r="A61" s="31" t="s">
        <v>100</v>
      </c>
      <c r="B61" s="32">
        <v>60</v>
      </c>
      <c r="C61" s="14" t="s">
        <v>52</v>
      </c>
      <c r="D61" s="14" t="s">
        <v>25</v>
      </c>
      <c r="E61" s="14" t="s">
        <v>53</v>
      </c>
      <c r="F61" s="14">
        <v>112</v>
      </c>
      <c r="G61" s="14">
        <v>54</v>
      </c>
      <c r="H61" s="14">
        <v>20.5</v>
      </c>
      <c r="I61" s="14">
        <v>0</v>
      </c>
      <c r="J61" s="33" t="s">
        <v>27</v>
      </c>
    </row>
    <row r="62" spans="1:10" x14ac:dyDescent="0.25">
      <c r="A62" s="31" t="s">
        <v>101</v>
      </c>
      <c r="B62" s="32">
        <v>61</v>
      </c>
      <c r="C62" s="14" t="s">
        <v>52</v>
      </c>
      <c r="D62" s="14" t="s">
        <v>25</v>
      </c>
      <c r="E62" s="14" t="s">
        <v>53</v>
      </c>
      <c r="F62" s="14">
        <v>103</v>
      </c>
      <c r="G62" s="14">
        <v>53</v>
      </c>
      <c r="H62" s="14">
        <v>20.6</v>
      </c>
      <c r="I62" s="14">
        <v>0</v>
      </c>
      <c r="J62" s="33" t="s">
        <v>27</v>
      </c>
    </row>
    <row r="63" spans="1:10" x14ac:dyDescent="0.25">
      <c r="A63" s="31" t="s">
        <v>102</v>
      </c>
      <c r="B63" s="32">
        <v>62</v>
      </c>
      <c r="C63" s="14" t="s">
        <v>52</v>
      </c>
      <c r="D63" s="14" t="s">
        <v>25</v>
      </c>
      <c r="E63" s="14" t="s">
        <v>53</v>
      </c>
      <c r="F63" s="14">
        <v>107</v>
      </c>
      <c r="G63" s="14">
        <v>41</v>
      </c>
      <c r="H63" s="14">
        <v>20.6</v>
      </c>
      <c r="I63" s="14">
        <v>1</v>
      </c>
      <c r="J63" s="33" t="s">
        <v>103</v>
      </c>
    </row>
    <row r="64" spans="1:10" x14ac:dyDescent="0.25">
      <c r="A64" s="31" t="s">
        <v>104</v>
      </c>
      <c r="B64" s="32">
        <v>63</v>
      </c>
      <c r="C64" s="14" t="s">
        <v>52</v>
      </c>
      <c r="D64" s="14" t="s">
        <v>25</v>
      </c>
      <c r="E64" s="14" t="s">
        <v>53</v>
      </c>
      <c r="F64" s="14">
        <v>130</v>
      </c>
      <c r="G64" s="14">
        <v>81</v>
      </c>
      <c r="H64" s="14">
        <v>20.6</v>
      </c>
      <c r="I64" s="14">
        <v>1</v>
      </c>
      <c r="J64" s="33" t="s">
        <v>105</v>
      </c>
    </row>
    <row r="65" spans="1:10" x14ac:dyDescent="0.25">
      <c r="A65" s="31" t="s">
        <v>106</v>
      </c>
      <c r="B65" s="32">
        <v>64</v>
      </c>
      <c r="C65" s="14" t="s">
        <v>52</v>
      </c>
      <c r="D65" s="14" t="s">
        <v>25</v>
      </c>
      <c r="E65" s="14" t="s">
        <v>53</v>
      </c>
      <c r="F65" s="14">
        <v>100</v>
      </c>
      <c r="G65" s="14">
        <v>39</v>
      </c>
      <c r="H65" s="14">
        <v>20.6</v>
      </c>
      <c r="I65" s="14">
        <v>0</v>
      </c>
      <c r="J65" s="33" t="s">
        <v>27</v>
      </c>
    </row>
    <row r="66" spans="1:10" x14ac:dyDescent="0.25">
      <c r="A66" s="31" t="s">
        <v>107</v>
      </c>
      <c r="B66" s="32">
        <v>65</v>
      </c>
      <c r="C66" s="14" t="s">
        <v>52</v>
      </c>
      <c r="D66" s="14" t="s">
        <v>20</v>
      </c>
      <c r="E66" s="14" t="s">
        <v>60</v>
      </c>
      <c r="F66" s="14">
        <v>140</v>
      </c>
      <c r="G66" s="14">
        <v>132</v>
      </c>
      <c r="H66" s="14">
        <v>20.6</v>
      </c>
      <c r="I66" s="14">
        <v>0</v>
      </c>
      <c r="J66" s="33" t="s">
        <v>27</v>
      </c>
    </row>
    <row r="67" spans="1:10" x14ac:dyDescent="0.25">
      <c r="A67" s="31" t="s">
        <v>108</v>
      </c>
      <c r="B67" s="32">
        <v>66</v>
      </c>
      <c r="C67" s="14" t="s">
        <v>52</v>
      </c>
      <c r="D67" s="14" t="s">
        <v>20</v>
      </c>
      <c r="E67" s="14" t="s">
        <v>60</v>
      </c>
      <c r="F67" s="14">
        <v>100</v>
      </c>
      <c r="G67" s="14">
        <v>34</v>
      </c>
      <c r="H67" s="14">
        <v>20.6</v>
      </c>
      <c r="I67" s="14">
        <v>0</v>
      </c>
      <c r="J67" s="33" t="s">
        <v>27</v>
      </c>
    </row>
    <row r="68" spans="1:10" x14ac:dyDescent="0.25">
      <c r="A68" s="31" t="s">
        <v>109</v>
      </c>
      <c r="B68" s="32">
        <v>67</v>
      </c>
      <c r="C68" s="14" t="s">
        <v>52</v>
      </c>
      <c r="D68" s="14" t="s">
        <v>20</v>
      </c>
      <c r="E68" s="14" t="s">
        <v>60</v>
      </c>
      <c r="F68" s="14">
        <v>99</v>
      </c>
      <c r="G68" s="14">
        <v>49</v>
      </c>
      <c r="H68" s="14">
        <v>20.6</v>
      </c>
      <c r="I68" s="14">
        <v>0</v>
      </c>
      <c r="J68" s="33" t="s">
        <v>27</v>
      </c>
    </row>
    <row r="69" spans="1:10" x14ac:dyDescent="0.25">
      <c r="A69" s="31" t="s">
        <v>110</v>
      </c>
      <c r="B69" s="32">
        <v>68</v>
      </c>
      <c r="C69" s="14" t="s">
        <v>52</v>
      </c>
      <c r="D69" s="14" t="s">
        <v>20</v>
      </c>
      <c r="E69" s="14" t="s">
        <v>60</v>
      </c>
      <c r="F69" s="14">
        <v>94</v>
      </c>
      <c r="G69" s="14">
        <v>36</v>
      </c>
      <c r="H69" s="14">
        <v>20.6</v>
      </c>
      <c r="I69" s="14">
        <v>0</v>
      </c>
      <c r="J69" s="33" t="s">
        <v>27</v>
      </c>
    </row>
    <row r="70" spans="1:10" x14ac:dyDescent="0.25">
      <c r="A70" s="31" t="s">
        <v>111</v>
      </c>
      <c r="B70" s="32">
        <v>69</v>
      </c>
      <c r="C70" s="14" t="s">
        <v>52</v>
      </c>
      <c r="D70" s="14" t="s">
        <v>20</v>
      </c>
      <c r="E70" s="14" t="s">
        <v>60</v>
      </c>
      <c r="F70" s="14">
        <v>109</v>
      </c>
      <c r="G70" s="14">
        <v>69</v>
      </c>
      <c r="H70" s="14">
        <v>20.6</v>
      </c>
      <c r="I70" s="14">
        <v>0</v>
      </c>
      <c r="J70" s="33" t="s">
        <v>27</v>
      </c>
    </row>
    <row r="71" spans="1:10" x14ac:dyDescent="0.25">
      <c r="A71" s="31" t="s">
        <v>112</v>
      </c>
      <c r="B71" s="32">
        <v>70</v>
      </c>
      <c r="C71" s="14" t="s">
        <v>52</v>
      </c>
      <c r="D71" s="14" t="s">
        <v>20</v>
      </c>
      <c r="E71" s="14" t="s">
        <v>60</v>
      </c>
      <c r="F71" s="14">
        <v>93</v>
      </c>
      <c r="G71" s="14">
        <v>28</v>
      </c>
      <c r="H71" s="14">
        <v>20.6</v>
      </c>
      <c r="I71" s="14">
        <v>0</v>
      </c>
      <c r="J71" s="33" t="s">
        <v>27</v>
      </c>
    </row>
    <row r="72" spans="1:10" x14ac:dyDescent="0.25">
      <c r="A72" s="31" t="s">
        <v>113</v>
      </c>
      <c r="B72" s="32">
        <v>71</v>
      </c>
      <c r="C72" s="14" t="s">
        <v>67</v>
      </c>
      <c r="D72" s="14" t="s">
        <v>25</v>
      </c>
      <c r="E72" s="14" t="s">
        <v>68</v>
      </c>
      <c r="F72" s="14">
        <v>105</v>
      </c>
      <c r="G72" s="14">
        <v>45</v>
      </c>
      <c r="H72" s="14">
        <v>20.5</v>
      </c>
      <c r="I72" s="14">
        <v>1</v>
      </c>
      <c r="J72" s="33" t="s">
        <v>114</v>
      </c>
    </row>
    <row r="73" spans="1:10" x14ac:dyDescent="0.25">
      <c r="A73" s="31" t="s">
        <v>115</v>
      </c>
      <c r="B73" s="32">
        <v>72</v>
      </c>
      <c r="C73" s="14" t="s">
        <v>67</v>
      </c>
      <c r="D73" s="14" t="s">
        <v>25</v>
      </c>
      <c r="E73" s="14" t="s">
        <v>68</v>
      </c>
      <c r="F73" s="14">
        <v>130</v>
      </c>
      <c r="G73" s="14">
        <v>67</v>
      </c>
      <c r="H73" s="14">
        <v>20.5</v>
      </c>
      <c r="I73" s="14">
        <v>0</v>
      </c>
      <c r="J73" s="33" t="s">
        <v>27</v>
      </c>
    </row>
    <row r="74" spans="1:10" x14ac:dyDescent="0.25">
      <c r="A74" s="31" t="s">
        <v>116</v>
      </c>
      <c r="B74" s="32">
        <v>73</v>
      </c>
      <c r="C74" s="14" t="s">
        <v>67</v>
      </c>
      <c r="D74" s="14" t="s">
        <v>25</v>
      </c>
      <c r="E74" s="14" t="s">
        <v>68</v>
      </c>
      <c r="F74" s="14">
        <v>108</v>
      </c>
      <c r="G74" s="14">
        <v>40</v>
      </c>
      <c r="H74" s="14">
        <v>20.6</v>
      </c>
      <c r="I74" s="14">
        <v>0</v>
      </c>
      <c r="J74" s="33" t="s">
        <v>27</v>
      </c>
    </row>
    <row r="75" spans="1:10" x14ac:dyDescent="0.25">
      <c r="A75" s="31" t="s">
        <v>117</v>
      </c>
      <c r="B75" s="32">
        <v>74</v>
      </c>
      <c r="C75" s="14" t="s">
        <v>67</v>
      </c>
      <c r="D75" s="14" t="s">
        <v>25</v>
      </c>
      <c r="E75" s="14" t="s">
        <v>68</v>
      </c>
      <c r="F75" s="14">
        <v>103</v>
      </c>
      <c r="G75" s="14">
        <v>32</v>
      </c>
      <c r="H75" s="14">
        <v>20.5</v>
      </c>
      <c r="I75" s="14">
        <v>0</v>
      </c>
      <c r="J75" s="33" t="s">
        <v>27</v>
      </c>
    </row>
    <row r="76" spans="1:10" x14ac:dyDescent="0.25">
      <c r="A76" s="31" t="s">
        <v>118</v>
      </c>
      <c r="B76" s="32">
        <v>75</v>
      </c>
      <c r="C76" s="14" t="s">
        <v>67</v>
      </c>
      <c r="D76" s="14" t="s">
        <v>25</v>
      </c>
      <c r="E76" s="14" t="s">
        <v>68</v>
      </c>
      <c r="F76" s="14">
        <v>112</v>
      </c>
      <c r="G76" s="14">
        <v>55</v>
      </c>
      <c r="H76" s="14">
        <v>20.5</v>
      </c>
      <c r="I76" s="14">
        <v>0</v>
      </c>
      <c r="J76" s="33" t="s">
        <v>27</v>
      </c>
    </row>
    <row r="77" spans="1:10" x14ac:dyDescent="0.25">
      <c r="A77" s="31" t="s">
        <v>119</v>
      </c>
      <c r="B77" s="32">
        <v>76</v>
      </c>
      <c r="C77" s="14" t="s">
        <v>67</v>
      </c>
      <c r="D77" s="14" t="s">
        <v>25</v>
      </c>
      <c r="E77" s="14" t="s">
        <v>68</v>
      </c>
      <c r="F77" s="14">
        <v>104</v>
      </c>
      <c r="G77" s="14">
        <v>32</v>
      </c>
      <c r="H77" s="14">
        <v>20.5</v>
      </c>
      <c r="I77" s="14">
        <v>0</v>
      </c>
      <c r="J77" s="33" t="s">
        <v>27</v>
      </c>
    </row>
    <row r="78" spans="1:10" x14ac:dyDescent="0.25">
      <c r="A78" s="31" t="s">
        <v>120</v>
      </c>
      <c r="B78" s="32">
        <v>77</v>
      </c>
      <c r="C78" s="14" t="s">
        <v>19</v>
      </c>
      <c r="D78" s="14" t="s">
        <v>20</v>
      </c>
      <c r="E78" s="14" t="s">
        <v>21</v>
      </c>
      <c r="F78" s="14">
        <v>92</v>
      </c>
      <c r="G78" s="14">
        <v>27</v>
      </c>
      <c r="H78" s="14">
        <v>21.3</v>
      </c>
      <c r="I78" s="14">
        <v>0</v>
      </c>
      <c r="J78" s="33" t="s">
        <v>27</v>
      </c>
    </row>
    <row r="79" spans="1:10" x14ac:dyDescent="0.25">
      <c r="A79" s="31" t="s">
        <v>121</v>
      </c>
      <c r="B79" s="32">
        <v>78</v>
      </c>
      <c r="C79" s="14" t="s">
        <v>19</v>
      </c>
      <c r="D79" s="14" t="s">
        <v>20</v>
      </c>
      <c r="E79" s="14" t="s">
        <v>21</v>
      </c>
      <c r="F79" s="14">
        <v>111</v>
      </c>
      <c r="G79" s="14">
        <v>49</v>
      </c>
      <c r="H79" s="14">
        <v>21.3</v>
      </c>
      <c r="I79" s="14">
        <v>0</v>
      </c>
      <c r="J79" s="33" t="s">
        <v>27</v>
      </c>
    </row>
    <row r="80" spans="1:10" x14ac:dyDescent="0.25">
      <c r="A80" s="31" t="s">
        <v>122</v>
      </c>
      <c r="B80" s="32">
        <v>79</v>
      </c>
      <c r="C80" s="14" t="s">
        <v>19</v>
      </c>
      <c r="D80" s="14" t="s">
        <v>20</v>
      </c>
      <c r="E80" s="14" t="s">
        <v>21</v>
      </c>
      <c r="F80" s="14">
        <v>107</v>
      </c>
      <c r="G80" s="14">
        <v>42</v>
      </c>
      <c r="H80" s="14">
        <v>21.4</v>
      </c>
      <c r="I80" s="14">
        <v>0</v>
      </c>
      <c r="J80" s="33" t="s">
        <v>27</v>
      </c>
    </row>
    <row r="81" spans="1:10" x14ac:dyDescent="0.25">
      <c r="A81" s="31" t="s">
        <v>123</v>
      </c>
      <c r="B81" s="32">
        <v>80</v>
      </c>
      <c r="C81" s="14" t="s">
        <v>19</v>
      </c>
      <c r="D81" s="14" t="s">
        <v>20</v>
      </c>
      <c r="E81" s="14" t="s">
        <v>21</v>
      </c>
      <c r="F81" s="14">
        <v>91</v>
      </c>
      <c r="G81" s="14">
        <v>26</v>
      </c>
      <c r="H81" s="14">
        <v>21.5</v>
      </c>
      <c r="I81" s="14">
        <v>0</v>
      </c>
      <c r="J81" s="33" t="s">
        <v>27</v>
      </c>
    </row>
    <row r="82" spans="1:10" x14ac:dyDescent="0.25">
      <c r="A82" s="31" t="s">
        <v>124</v>
      </c>
      <c r="B82" s="32">
        <v>81</v>
      </c>
      <c r="C82" s="14" t="s">
        <v>19</v>
      </c>
      <c r="D82" s="14" t="s">
        <v>20</v>
      </c>
      <c r="E82" s="14" t="s">
        <v>21</v>
      </c>
      <c r="F82" s="14">
        <v>104</v>
      </c>
      <c r="G82" s="14">
        <v>37</v>
      </c>
      <c r="H82" s="14">
        <v>21.6</v>
      </c>
      <c r="I82" s="14">
        <v>0</v>
      </c>
      <c r="J82" s="33" t="s">
        <v>27</v>
      </c>
    </row>
    <row r="83" spans="1:10" x14ac:dyDescent="0.25">
      <c r="A83" s="31" t="s">
        <v>125</v>
      </c>
      <c r="B83" s="32">
        <v>82</v>
      </c>
      <c r="C83" s="14" t="s">
        <v>19</v>
      </c>
      <c r="D83" s="14" t="s">
        <v>20</v>
      </c>
      <c r="E83" s="14" t="s">
        <v>21</v>
      </c>
      <c r="F83" s="14">
        <v>86</v>
      </c>
      <c r="G83" s="14">
        <v>22</v>
      </c>
      <c r="H83" s="14">
        <v>21.6</v>
      </c>
      <c r="I83" s="14">
        <v>0</v>
      </c>
      <c r="J83" s="33" t="s">
        <v>27</v>
      </c>
    </row>
    <row r="84" spans="1:10" x14ac:dyDescent="0.25">
      <c r="A84" s="31" t="s">
        <v>126</v>
      </c>
      <c r="B84" s="32">
        <v>83</v>
      </c>
      <c r="C84" s="14" t="s">
        <v>24</v>
      </c>
      <c r="D84" s="14" t="s">
        <v>25</v>
      </c>
      <c r="E84" s="14" t="s">
        <v>26</v>
      </c>
      <c r="F84" s="14">
        <v>87</v>
      </c>
      <c r="G84" s="14">
        <v>25</v>
      </c>
      <c r="H84" s="14">
        <v>22.5</v>
      </c>
      <c r="I84" s="14">
        <v>0</v>
      </c>
      <c r="J84" s="33" t="s">
        <v>27</v>
      </c>
    </row>
    <row r="85" spans="1:10" x14ac:dyDescent="0.25">
      <c r="A85" s="31" t="s">
        <v>127</v>
      </c>
      <c r="B85" s="32">
        <v>84</v>
      </c>
      <c r="C85" s="14" t="s">
        <v>24</v>
      </c>
      <c r="D85" s="14" t="s">
        <v>25</v>
      </c>
      <c r="E85" s="14" t="s">
        <v>26</v>
      </c>
      <c r="F85" s="14">
        <v>110</v>
      </c>
      <c r="G85" s="14">
        <v>42</v>
      </c>
      <c r="H85" s="14">
        <v>22.7</v>
      </c>
      <c r="I85" s="14">
        <v>1</v>
      </c>
      <c r="J85" s="33" t="s">
        <v>128</v>
      </c>
    </row>
    <row r="86" spans="1:10" x14ac:dyDescent="0.25">
      <c r="A86" s="31" t="s">
        <v>129</v>
      </c>
      <c r="B86" s="32">
        <v>85</v>
      </c>
      <c r="C86" s="14" t="s">
        <v>24</v>
      </c>
      <c r="D86" s="14" t="s">
        <v>25</v>
      </c>
      <c r="E86" s="14" t="s">
        <v>26</v>
      </c>
      <c r="F86" s="14">
        <v>89</v>
      </c>
      <c r="G86" s="14">
        <v>23</v>
      </c>
      <c r="H86" s="14">
        <v>22.2</v>
      </c>
      <c r="I86" s="14">
        <v>0</v>
      </c>
      <c r="J86" s="33" t="s">
        <v>27</v>
      </c>
    </row>
    <row r="87" spans="1:10" x14ac:dyDescent="0.25">
      <c r="A87" s="31" t="s">
        <v>130</v>
      </c>
      <c r="B87" s="32">
        <v>86</v>
      </c>
      <c r="C87" s="14" t="s">
        <v>24</v>
      </c>
      <c r="D87" s="14" t="s">
        <v>25</v>
      </c>
      <c r="E87" s="14" t="s">
        <v>26</v>
      </c>
      <c r="F87" s="14">
        <v>105</v>
      </c>
      <c r="G87" s="14">
        <v>36</v>
      </c>
      <c r="H87" s="14">
        <v>22.2</v>
      </c>
      <c r="I87" s="14">
        <v>0</v>
      </c>
      <c r="J87" s="33" t="s">
        <v>27</v>
      </c>
    </row>
    <row r="88" spans="1:10" x14ac:dyDescent="0.25">
      <c r="A88" s="31" t="s">
        <v>131</v>
      </c>
      <c r="B88" s="32">
        <v>87</v>
      </c>
      <c r="C88" s="14" t="s">
        <v>24</v>
      </c>
      <c r="D88" s="14" t="s">
        <v>25</v>
      </c>
      <c r="E88" s="14" t="s">
        <v>26</v>
      </c>
      <c r="F88" s="14">
        <v>98</v>
      </c>
      <c r="G88" s="14">
        <v>31</v>
      </c>
      <c r="H88" s="14">
        <v>22.5</v>
      </c>
      <c r="I88" s="14">
        <v>0</v>
      </c>
      <c r="J88" s="33" t="s">
        <v>27</v>
      </c>
    </row>
    <row r="89" spans="1:10" x14ac:dyDescent="0.25">
      <c r="A89" s="31" t="s">
        <v>132</v>
      </c>
      <c r="B89" s="32">
        <v>88</v>
      </c>
      <c r="C89" s="14" t="s">
        <v>24</v>
      </c>
      <c r="D89" s="14" t="s">
        <v>25</v>
      </c>
      <c r="E89" s="14" t="s">
        <v>26</v>
      </c>
      <c r="F89" s="14">
        <v>110</v>
      </c>
      <c r="G89" s="14">
        <v>44</v>
      </c>
      <c r="H89" s="14">
        <v>22.5</v>
      </c>
      <c r="I89" s="14">
        <v>1</v>
      </c>
      <c r="J89" s="33" t="s">
        <v>133</v>
      </c>
    </row>
    <row r="90" spans="1:10" x14ac:dyDescent="0.25">
      <c r="A90" s="31" t="s">
        <v>134</v>
      </c>
      <c r="B90" s="32">
        <v>89</v>
      </c>
      <c r="C90" s="14" t="s">
        <v>24</v>
      </c>
      <c r="D90" s="14" t="s">
        <v>20</v>
      </c>
      <c r="E90" s="14" t="s">
        <v>39</v>
      </c>
      <c r="F90" s="14">
        <v>97</v>
      </c>
      <c r="G90" s="14">
        <v>26</v>
      </c>
      <c r="H90" s="14">
        <v>22.5</v>
      </c>
      <c r="I90" s="14">
        <v>0</v>
      </c>
      <c r="J90" s="33" t="s">
        <v>27</v>
      </c>
    </row>
    <row r="91" spans="1:10" x14ac:dyDescent="0.25">
      <c r="A91" s="31" t="s">
        <v>135</v>
      </c>
      <c r="B91" s="32">
        <v>90</v>
      </c>
      <c r="C91" s="14" t="s">
        <v>24</v>
      </c>
      <c r="D91" s="14" t="s">
        <v>20</v>
      </c>
      <c r="E91" s="14" t="s">
        <v>39</v>
      </c>
      <c r="F91" s="14">
        <v>128</v>
      </c>
      <c r="G91" s="14">
        <v>82</v>
      </c>
      <c r="H91" s="14">
        <v>22.3</v>
      </c>
      <c r="I91" s="14">
        <v>0</v>
      </c>
      <c r="J91" s="33" t="s">
        <v>27</v>
      </c>
    </row>
    <row r="92" spans="1:10" x14ac:dyDescent="0.25">
      <c r="A92" s="31" t="s">
        <v>136</v>
      </c>
      <c r="B92" s="32">
        <v>91</v>
      </c>
      <c r="C92" s="14" t="s">
        <v>24</v>
      </c>
      <c r="D92" s="14" t="s">
        <v>20</v>
      </c>
      <c r="E92" s="14" t="s">
        <v>39</v>
      </c>
      <c r="F92" s="14">
        <v>94</v>
      </c>
      <c r="G92" s="14">
        <v>24</v>
      </c>
      <c r="H92" s="14">
        <v>21.6</v>
      </c>
      <c r="I92" s="14">
        <v>0</v>
      </c>
      <c r="J92" s="33" t="s">
        <v>27</v>
      </c>
    </row>
    <row r="93" spans="1:10" x14ac:dyDescent="0.25">
      <c r="A93" s="31" t="s">
        <v>137</v>
      </c>
      <c r="B93" s="32">
        <v>92</v>
      </c>
      <c r="C93" s="14" t="s">
        <v>24</v>
      </c>
      <c r="D93" s="14" t="s">
        <v>20</v>
      </c>
      <c r="E93" s="14" t="s">
        <v>39</v>
      </c>
      <c r="F93" s="14">
        <v>98</v>
      </c>
      <c r="G93" s="14">
        <v>32</v>
      </c>
      <c r="H93" s="14">
        <v>21.2</v>
      </c>
      <c r="I93" s="14">
        <v>0</v>
      </c>
      <c r="J93" s="33" t="s">
        <v>27</v>
      </c>
    </row>
    <row r="94" spans="1:10" x14ac:dyDescent="0.25">
      <c r="A94" s="31" t="s">
        <v>138</v>
      </c>
      <c r="B94" s="32">
        <v>93</v>
      </c>
      <c r="C94" s="14" t="s">
        <v>24</v>
      </c>
      <c r="D94" s="14" t="s">
        <v>20</v>
      </c>
      <c r="E94" s="14" t="s">
        <v>39</v>
      </c>
      <c r="F94" s="14">
        <v>98</v>
      </c>
      <c r="G94" s="14">
        <v>30</v>
      </c>
      <c r="H94" s="14">
        <v>21.5</v>
      </c>
      <c r="I94" s="14">
        <v>0</v>
      </c>
      <c r="J94" s="33" t="s">
        <v>27</v>
      </c>
    </row>
    <row r="95" spans="1:10" x14ac:dyDescent="0.25">
      <c r="A95" s="31" t="s">
        <v>139</v>
      </c>
      <c r="B95" s="32">
        <v>94</v>
      </c>
      <c r="C95" s="14" t="s">
        <v>24</v>
      </c>
      <c r="D95" s="14" t="s">
        <v>20</v>
      </c>
      <c r="E95" s="14" t="s">
        <v>39</v>
      </c>
      <c r="F95" s="14">
        <v>108</v>
      </c>
      <c r="G95" s="14">
        <v>39</v>
      </c>
      <c r="H95" s="14">
        <v>21.6</v>
      </c>
      <c r="I95" s="14">
        <v>0</v>
      </c>
      <c r="J95" s="33" t="s">
        <v>27</v>
      </c>
    </row>
    <row r="96" spans="1:10" x14ac:dyDescent="0.25">
      <c r="A96" s="31" t="s">
        <v>140</v>
      </c>
      <c r="B96" s="32">
        <v>95</v>
      </c>
      <c r="C96" s="14" t="s">
        <v>19</v>
      </c>
      <c r="D96" s="14" t="s">
        <v>25</v>
      </c>
      <c r="E96" s="14" t="s">
        <v>45</v>
      </c>
      <c r="F96" s="14">
        <v>129</v>
      </c>
      <c r="G96" s="14">
        <v>62</v>
      </c>
      <c r="H96" s="14">
        <v>22.2</v>
      </c>
      <c r="I96" s="14">
        <v>0</v>
      </c>
      <c r="J96" s="33" t="s">
        <v>27</v>
      </c>
    </row>
    <row r="97" spans="1:10" x14ac:dyDescent="0.25">
      <c r="A97" s="31" t="s">
        <v>141</v>
      </c>
      <c r="B97" s="32">
        <v>96</v>
      </c>
      <c r="C97" s="14" t="s">
        <v>19</v>
      </c>
      <c r="D97" s="14" t="s">
        <v>25</v>
      </c>
      <c r="E97" s="14" t="s">
        <v>45</v>
      </c>
      <c r="F97" s="14">
        <v>112</v>
      </c>
      <c r="G97" s="14">
        <v>42</v>
      </c>
      <c r="H97" s="14">
        <v>22.2</v>
      </c>
      <c r="I97" s="14">
        <v>0</v>
      </c>
      <c r="J97" s="33" t="s">
        <v>27</v>
      </c>
    </row>
    <row r="98" spans="1:10" x14ac:dyDescent="0.25">
      <c r="A98" s="31" t="s">
        <v>142</v>
      </c>
      <c r="B98" s="32">
        <v>97</v>
      </c>
      <c r="C98" s="14" t="s">
        <v>19</v>
      </c>
      <c r="D98" s="14" t="s">
        <v>25</v>
      </c>
      <c r="E98" s="14" t="s">
        <v>45</v>
      </c>
      <c r="F98" s="14">
        <v>110</v>
      </c>
      <c r="G98" s="14">
        <v>42</v>
      </c>
      <c r="H98" s="14">
        <v>21.8</v>
      </c>
      <c r="I98" s="14">
        <v>1</v>
      </c>
      <c r="J98" s="33" t="s">
        <v>143</v>
      </c>
    </row>
    <row r="99" spans="1:10" x14ac:dyDescent="0.25">
      <c r="A99" s="31" t="s">
        <v>144</v>
      </c>
      <c r="B99" s="32">
        <v>98</v>
      </c>
      <c r="C99" s="14" t="s">
        <v>19</v>
      </c>
      <c r="D99" s="14" t="s">
        <v>25</v>
      </c>
      <c r="E99" s="14" t="s">
        <v>45</v>
      </c>
      <c r="F99" s="14">
        <v>123</v>
      </c>
      <c r="G99" s="14">
        <v>54</v>
      </c>
      <c r="H99" s="14">
        <v>22</v>
      </c>
      <c r="I99" s="14">
        <v>0</v>
      </c>
      <c r="J99" s="33" t="s">
        <v>27</v>
      </c>
    </row>
    <row r="100" spans="1:10" x14ac:dyDescent="0.25">
      <c r="A100" s="31" t="s">
        <v>145</v>
      </c>
      <c r="B100" s="32">
        <v>99</v>
      </c>
      <c r="C100" s="14" t="s">
        <v>19</v>
      </c>
      <c r="D100" s="14" t="s">
        <v>25</v>
      </c>
      <c r="E100" s="14" t="s">
        <v>45</v>
      </c>
      <c r="F100" s="14">
        <v>102</v>
      </c>
      <c r="G100" s="14">
        <v>34</v>
      </c>
      <c r="H100" s="14">
        <v>21.8</v>
      </c>
      <c r="I100" s="14">
        <v>0</v>
      </c>
      <c r="J100" s="33" t="s">
        <v>27</v>
      </c>
    </row>
    <row r="101" spans="1:10" x14ac:dyDescent="0.25">
      <c r="A101" s="31" t="s">
        <v>146</v>
      </c>
      <c r="B101" s="32">
        <v>100</v>
      </c>
      <c r="C101" s="14" t="s">
        <v>19</v>
      </c>
      <c r="D101" s="14" t="s">
        <v>25</v>
      </c>
      <c r="E101" s="14" t="s">
        <v>45</v>
      </c>
      <c r="F101" s="14">
        <v>106</v>
      </c>
      <c r="G101" s="14">
        <v>41</v>
      </c>
      <c r="H101" s="14">
        <v>21.6</v>
      </c>
      <c r="I101" s="14">
        <v>0</v>
      </c>
      <c r="J101" s="33" t="s">
        <v>27</v>
      </c>
    </row>
    <row r="102" spans="1:10" x14ac:dyDescent="0.25">
      <c r="A102" s="31" t="s">
        <v>147</v>
      </c>
      <c r="B102" s="32">
        <v>101</v>
      </c>
      <c r="C102" s="14" t="s">
        <v>19</v>
      </c>
      <c r="D102" s="14" t="s">
        <v>25</v>
      </c>
      <c r="E102" s="14" t="s">
        <v>45</v>
      </c>
      <c r="F102" s="14">
        <v>109</v>
      </c>
      <c r="G102" s="14">
        <v>37</v>
      </c>
      <c r="H102" s="14">
        <v>21.7</v>
      </c>
      <c r="I102" s="14">
        <v>0</v>
      </c>
      <c r="J102" s="33" t="s">
        <v>27</v>
      </c>
    </row>
    <row r="103" spans="1:10" x14ac:dyDescent="0.25">
      <c r="A103" s="31" t="s">
        <v>148</v>
      </c>
      <c r="B103" s="32">
        <v>102</v>
      </c>
      <c r="C103" s="14" t="s">
        <v>52</v>
      </c>
      <c r="D103" s="14" t="s">
        <v>25</v>
      </c>
      <c r="E103" s="14" t="s">
        <v>53</v>
      </c>
      <c r="F103" s="14">
        <v>98</v>
      </c>
      <c r="G103" s="14">
        <v>30</v>
      </c>
      <c r="H103" s="14">
        <v>22.4</v>
      </c>
      <c r="I103" s="14">
        <v>0</v>
      </c>
      <c r="J103" s="33" t="s">
        <v>27</v>
      </c>
    </row>
    <row r="104" spans="1:10" x14ac:dyDescent="0.25">
      <c r="A104" s="31" t="s">
        <v>149</v>
      </c>
      <c r="B104" s="32">
        <v>103</v>
      </c>
      <c r="C104" s="14" t="s">
        <v>52</v>
      </c>
      <c r="D104" s="14" t="s">
        <v>25</v>
      </c>
      <c r="E104" s="14" t="s">
        <v>53</v>
      </c>
      <c r="F104" s="14">
        <v>84</v>
      </c>
      <c r="G104" s="14">
        <v>22</v>
      </c>
      <c r="H104" s="14">
        <v>22.4</v>
      </c>
      <c r="I104" s="14">
        <v>0</v>
      </c>
      <c r="J104" s="33" t="s">
        <v>27</v>
      </c>
    </row>
    <row r="105" spans="1:10" x14ac:dyDescent="0.25">
      <c r="A105" s="31" t="s">
        <v>150</v>
      </c>
      <c r="B105" s="32">
        <v>104</v>
      </c>
      <c r="C105" s="14" t="s">
        <v>52</v>
      </c>
      <c r="D105" s="14" t="s">
        <v>25</v>
      </c>
      <c r="E105" s="14" t="s">
        <v>53</v>
      </c>
      <c r="F105" s="14">
        <v>105</v>
      </c>
      <c r="G105" s="14">
        <v>40</v>
      </c>
      <c r="H105" s="14">
        <v>22.4</v>
      </c>
      <c r="I105" s="14">
        <v>1</v>
      </c>
      <c r="J105" s="33" t="s">
        <v>151</v>
      </c>
    </row>
    <row r="106" spans="1:10" x14ac:dyDescent="0.25">
      <c r="A106" s="31" t="s">
        <v>152</v>
      </c>
      <c r="B106" s="32">
        <v>105</v>
      </c>
      <c r="C106" s="14" t="s">
        <v>52</v>
      </c>
      <c r="D106" s="14" t="s">
        <v>25</v>
      </c>
      <c r="E106" s="14" t="s">
        <v>53</v>
      </c>
      <c r="F106" s="14">
        <v>84</v>
      </c>
      <c r="G106" s="14">
        <v>17</v>
      </c>
      <c r="H106" s="14">
        <v>22.4</v>
      </c>
      <c r="I106" s="14">
        <v>0</v>
      </c>
      <c r="J106" s="33" t="s">
        <v>27</v>
      </c>
    </row>
    <row r="107" spans="1:10" x14ac:dyDescent="0.25">
      <c r="A107" s="31" t="s">
        <v>153</v>
      </c>
      <c r="B107" s="32">
        <v>106</v>
      </c>
      <c r="C107" s="14" t="s">
        <v>52</v>
      </c>
      <c r="D107" s="14" t="s">
        <v>25</v>
      </c>
      <c r="E107" s="14" t="s">
        <v>53</v>
      </c>
      <c r="F107" s="14">
        <v>111</v>
      </c>
      <c r="G107" s="14">
        <v>38</v>
      </c>
      <c r="H107" s="14">
        <v>22.3</v>
      </c>
      <c r="I107" s="14">
        <v>0</v>
      </c>
      <c r="J107" s="33" t="s">
        <v>27</v>
      </c>
    </row>
    <row r="108" spans="1:10" x14ac:dyDescent="0.25">
      <c r="A108" s="31" t="s">
        <v>154</v>
      </c>
      <c r="B108" s="32">
        <v>107</v>
      </c>
      <c r="C108" s="14" t="s">
        <v>52</v>
      </c>
      <c r="D108" s="14" t="s">
        <v>25</v>
      </c>
      <c r="E108" s="14" t="s">
        <v>53</v>
      </c>
      <c r="F108" s="14">
        <v>107</v>
      </c>
      <c r="G108" s="14">
        <v>38</v>
      </c>
      <c r="H108" s="14">
        <v>22.3</v>
      </c>
      <c r="I108" s="14">
        <v>0</v>
      </c>
      <c r="J108" s="33" t="s">
        <v>27</v>
      </c>
    </row>
    <row r="109" spans="1:10" x14ac:dyDescent="0.25">
      <c r="A109" s="31" t="s">
        <v>155</v>
      </c>
      <c r="B109" s="32">
        <v>108</v>
      </c>
      <c r="C109" s="14" t="s">
        <v>52</v>
      </c>
      <c r="D109" s="14" t="s">
        <v>25</v>
      </c>
      <c r="E109" s="14" t="s">
        <v>53</v>
      </c>
      <c r="F109" s="14">
        <v>103</v>
      </c>
      <c r="G109" s="14">
        <v>41</v>
      </c>
      <c r="H109" s="14">
        <v>22.1</v>
      </c>
      <c r="I109" s="14">
        <v>0</v>
      </c>
      <c r="J109" s="33" t="s">
        <v>27</v>
      </c>
    </row>
    <row r="110" spans="1:10" x14ac:dyDescent="0.25">
      <c r="A110" s="31" t="s">
        <v>156</v>
      </c>
      <c r="B110" s="32">
        <v>109</v>
      </c>
      <c r="C110" s="14" t="s">
        <v>52</v>
      </c>
      <c r="D110" s="14" t="s">
        <v>20</v>
      </c>
      <c r="E110" s="14" t="s">
        <v>60</v>
      </c>
      <c r="F110" s="14">
        <v>107</v>
      </c>
      <c r="G110" s="14">
        <v>36</v>
      </c>
      <c r="H110" s="14">
        <v>21.5</v>
      </c>
      <c r="I110" s="14">
        <v>0</v>
      </c>
      <c r="J110" s="33" t="s">
        <v>27</v>
      </c>
    </row>
    <row r="111" spans="1:10" x14ac:dyDescent="0.25">
      <c r="A111" s="31" t="s">
        <v>157</v>
      </c>
      <c r="B111" s="32">
        <v>110</v>
      </c>
      <c r="C111" s="14" t="s">
        <v>52</v>
      </c>
      <c r="D111" s="14" t="s">
        <v>20</v>
      </c>
      <c r="E111" s="14" t="s">
        <v>60</v>
      </c>
      <c r="F111" s="14">
        <v>120</v>
      </c>
      <c r="G111" s="14">
        <v>58</v>
      </c>
      <c r="H111" s="14">
        <v>21.6</v>
      </c>
      <c r="I111" s="14">
        <v>0</v>
      </c>
      <c r="J111" s="33" t="s">
        <v>27</v>
      </c>
    </row>
    <row r="112" spans="1:10" x14ac:dyDescent="0.25">
      <c r="A112" s="31" t="s">
        <v>158</v>
      </c>
      <c r="B112" s="32">
        <v>111</v>
      </c>
      <c r="C112" s="14" t="s">
        <v>52</v>
      </c>
      <c r="D112" s="14" t="s">
        <v>20</v>
      </c>
      <c r="E112" s="14" t="s">
        <v>60</v>
      </c>
      <c r="F112" s="14">
        <v>117</v>
      </c>
      <c r="G112" s="14">
        <v>61</v>
      </c>
      <c r="H112" s="14">
        <v>21.6</v>
      </c>
      <c r="I112" s="14">
        <v>0</v>
      </c>
      <c r="J112" s="33" t="s">
        <v>27</v>
      </c>
    </row>
    <row r="113" spans="1:10" x14ac:dyDescent="0.25">
      <c r="A113" s="31" t="s">
        <v>159</v>
      </c>
      <c r="B113" s="32">
        <v>112</v>
      </c>
      <c r="C113" s="14" t="s">
        <v>52</v>
      </c>
      <c r="D113" s="14" t="s">
        <v>20</v>
      </c>
      <c r="E113" s="14" t="s">
        <v>60</v>
      </c>
      <c r="F113" s="14">
        <v>104</v>
      </c>
      <c r="G113" s="14">
        <v>43</v>
      </c>
      <c r="H113" s="14">
        <v>21.6</v>
      </c>
      <c r="I113" s="14">
        <v>0</v>
      </c>
      <c r="J113" s="33" t="s">
        <v>27</v>
      </c>
    </row>
    <row r="114" spans="1:10" x14ac:dyDescent="0.25">
      <c r="A114" s="31" t="s">
        <v>160</v>
      </c>
      <c r="B114" s="32">
        <v>113</v>
      </c>
      <c r="C114" s="14" t="s">
        <v>52</v>
      </c>
      <c r="D114" s="14" t="s">
        <v>20</v>
      </c>
      <c r="E114" s="14" t="s">
        <v>60</v>
      </c>
      <c r="F114" s="14">
        <v>110</v>
      </c>
      <c r="G114" s="14">
        <v>45</v>
      </c>
      <c r="H114" s="14">
        <v>21.6</v>
      </c>
      <c r="I114" s="14">
        <v>0</v>
      </c>
      <c r="J114" s="33" t="s">
        <v>27</v>
      </c>
    </row>
    <row r="115" spans="1:10" x14ac:dyDescent="0.25">
      <c r="A115" s="31" t="s">
        <v>161</v>
      </c>
      <c r="B115" s="32">
        <v>114</v>
      </c>
      <c r="C115" s="14" t="s">
        <v>52</v>
      </c>
      <c r="D115" s="14" t="s">
        <v>20</v>
      </c>
      <c r="E115" s="14" t="s">
        <v>60</v>
      </c>
      <c r="F115" s="14">
        <v>104</v>
      </c>
      <c r="G115" s="14">
        <v>40</v>
      </c>
      <c r="H115" s="14">
        <v>21.6</v>
      </c>
      <c r="I115" s="14">
        <v>0</v>
      </c>
      <c r="J115" s="33" t="s">
        <v>27</v>
      </c>
    </row>
    <row r="116" spans="1:10" x14ac:dyDescent="0.25">
      <c r="A116" s="31" t="s">
        <v>162</v>
      </c>
      <c r="B116" s="32">
        <v>115</v>
      </c>
      <c r="C116" s="14" t="s">
        <v>52</v>
      </c>
      <c r="D116" s="14" t="s">
        <v>20</v>
      </c>
      <c r="E116" s="14" t="s">
        <v>60</v>
      </c>
      <c r="F116" s="14">
        <v>114</v>
      </c>
      <c r="G116" s="14">
        <v>62</v>
      </c>
      <c r="H116" s="14">
        <v>21.6</v>
      </c>
      <c r="I116" s="14">
        <v>0</v>
      </c>
      <c r="J116" s="33" t="s">
        <v>27</v>
      </c>
    </row>
    <row r="117" spans="1:10" x14ac:dyDescent="0.25">
      <c r="A117" s="31" t="s">
        <v>163</v>
      </c>
      <c r="B117" s="32">
        <v>116</v>
      </c>
      <c r="C117" s="14" t="s">
        <v>67</v>
      </c>
      <c r="D117" s="14" t="s">
        <v>25</v>
      </c>
      <c r="E117" s="14" t="s">
        <v>68</v>
      </c>
      <c r="F117" s="14">
        <v>105</v>
      </c>
      <c r="G117" s="14">
        <v>43</v>
      </c>
      <c r="H117" s="14">
        <v>21</v>
      </c>
      <c r="I117" s="14">
        <v>0</v>
      </c>
      <c r="J117" s="33" t="s">
        <v>27</v>
      </c>
    </row>
    <row r="118" spans="1:10" x14ac:dyDescent="0.25">
      <c r="A118" s="31" t="s">
        <v>164</v>
      </c>
      <c r="B118" s="32">
        <v>117</v>
      </c>
      <c r="C118" s="14" t="s">
        <v>67</v>
      </c>
      <c r="D118" s="14" t="s">
        <v>25</v>
      </c>
      <c r="E118" s="14" t="s">
        <v>68</v>
      </c>
      <c r="F118" s="14">
        <v>99</v>
      </c>
      <c r="G118" s="14">
        <v>31</v>
      </c>
      <c r="H118" s="14">
        <v>20.8</v>
      </c>
      <c r="I118" s="14">
        <v>0</v>
      </c>
      <c r="J118" s="33" t="s">
        <v>27</v>
      </c>
    </row>
    <row r="119" spans="1:10" x14ac:dyDescent="0.25">
      <c r="A119" s="31" t="s">
        <v>165</v>
      </c>
      <c r="B119" s="32">
        <v>118</v>
      </c>
      <c r="C119" s="14" t="s">
        <v>67</v>
      </c>
      <c r="D119" s="14" t="s">
        <v>25</v>
      </c>
      <c r="E119" s="14" t="s">
        <v>68</v>
      </c>
      <c r="F119" s="14">
        <v>107</v>
      </c>
      <c r="G119" s="14">
        <v>52</v>
      </c>
      <c r="H119" s="14">
        <v>20.7</v>
      </c>
      <c r="I119" s="14">
        <v>0</v>
      </c>
      <c r="J119" s="33" t="s">
        <v>27</v>
      </c>
    </row>
    <row r="120" spans="1:10" x14ac:dyDescent="0.25">
      <c r="A120" s="31" t="s">
        <v>166</v>
      </c>
      <c r="B120" s="32">
        <v>119</v>
      </c>
      <c r="C120" s="14" t="s">
        <v>67</v>
      </c>
      <c r="D120" s="14" t="s">
        <v>25</v>
      </c>
      <c r="E120" s="14" t="s">
        <v>68</v>
      </c>
      <c r="F120" s="14">
        <v>106</v>
      </c>
      <c r="G120" s="14">
        <v>52</v>
      </c>
      <c r="H120" s="14">
        <v>20.6</v>
      </c>
      <c r="I120" s="14">
        <v>0</v>
      </c>
      <c r="J120" s="33" t="s">
        <v>27</v>
      </c>
    </row>
    <row r="121" spans="1:10" x14ac:dyDescent="0.25">
      <c r="A121" s="31" t="s">
        <v>167</v>
      </c>
      <c r="B121" s="32">
        <v>120</v>
      </c>
      <c r="C121" s="14" t="s">
        <v>67</v>
      </c>
      <c r="D121" s="14" t="s">
        <v>25</v>
      </c>
      <c r="E121" s="14" t="s">
        <v>68</v>
      </c>
      <c r="F121" s="14">
        <v>93</v>
      </c>
      <c r="G121" s="14">
        <v>25</v>
      </c>
      <c r="H121" s="14">
        <v>20.5</v>
      </c>
      <c r="I121" s="14">
        <v>0</v>
      </c>
      <c r="J121" s="33" t="s">
        <v>27</v>
      </c>
    </row>
    <row r="122" spans="1:10" x14ac:dyDescent="0.25">
      <c r="A122" s="31" t="s">
        <v>168</v>
      </c>
      <c r="B122" s="32">
        <v>121</v>
      </c>
      <c r="C122" s="14" t="s">
        <v>19</v>
      </c>
      <c r="D122" s="14" t="s">
        <v>20</v>
      </c>
      <c r="E122" s="14" t="s">
        <v>21</v>
      </c>
      <c r="F122" s="14">
        <v>100</v>
      </c>
      <c r="G122" s="14">
        <v>34</v>
      </c>
      <c r="H122" s="14">
        <v>19.8</v>
      </c>
      <c r="I122" s="14">
        <v>0</v>
      </c>
      <c r="J122" s="33" t="s">
        <v>27</v>
      </c>
    </row>
    <row r="123" spans="1:10" x14ac:dyDescent="0.25">
      <c r="A123" s="31" t="s">
        <v>169</v>
      </c>
      <c r="B123" s="32">
        <v>122</v>
      </c>
      <c r="C123" s="14" t="s">
        <v>19</v>
      </c>
      <c r="D123" s="14" t="s">
        <v>20</v>
      </c>
      <c r="E123" s="14" t="s">
        <v>21</v>
      </c>
      <c r="F123" s="14">
        <v>100</v>
      </c>
      <c r="G123" s="14">
        <v>39</v>
      </c>
      <c r="H123" s="14">
        <v>19.8</v>
      </c>
      <c r="I123" s="14">
        <v>0</v>
      </c>
      <c r="J123" s="33" t="s">
        <v>27</v>
      </c>
    </row>
    <row r="124" spans="1:10" x14ac:dyDescent="0.25">
      <c r="A124" s="31" t="s">
        <v>170</v>
      </c>
      <c r="B124" s="32">
        <v>123</v>
      </c>
      <c r="C124" s="14" t="s">
        <v>19</v>
      </c>
      <c r="D124" s="14" t="s">
        <v>20</v>
      </c>
      <c r="E124" s="14" t="s">
        <v>21</v>
      </c>
      <c r="F124" s="14">
        <v>107</v>
      </c>
      <c r="G124" s="14">
        <v>39</v>
      </c>
      <c r="H124" s="14">
        <v>19.7</v>
      </c>
      <c r="I124" s="14">
        <v>0</v>
      </c>
      <c r="J124" s="33" t="s">
        <v>27</v>
      </c>
    </row>
    <row r="125" spans="1:10" x14ac:dyDescent="0.25">
      <c r="A125" s="31" t="s">
        <v>171</v>
      </c>
      <c r="B125" s="32">
        <v>124</v>
      </c>
      <c r="C125" s="14" t="s">
        <v>19</v>
      </c>
      <c r="D125" s="14" t="s">
        <v>20</v>
      </c>
      <c r="E125" s="14" t="s">
        <v>21</v>
      </c>
      <c r="F125" s="14">
        <v>117</v>
      </c>
      <c r="G125" s="14">
        <v>53</v>
      </c>
      <c r="H125" s="14">
        <v>19.7</v>
      </c>
      <c r="I125" s="14">
        <v>0</v>
      </c>
      <c r="J125" s="33" t="s">
        <v>27</v>
      </c>
    </row>
    <row r="126" spans="1:10" x14ac:dyDescent="0.25">
      <c r="A126" s="31" t="s">
        <v>172</v>
      </c>
      <c r="B126" s="32">
        <v>125</v>
      </c>
      <c r="C126" s="14" t="s">
        <v>19</v>
      </c>
      <c r="D126" s="14" t="s">
        <v>20</v>
      </c>
      <c r="E126" s="14" t="s">
        <v>21</v>
      </c>
      <c r="F126" s="14">
        <v>109</v>
      </c>
      <c r="G126" s="14">
        <v>40</v>
      </c>
      <c r="H126" s="14">
        <v>19.7</v>
      </c>
      <c r="I126" s="14">
        <v>0</v>
      </c>
      <c r="J126" s="33" t="s">
        <v>27</v>
      </c>
    </row>
    <row r="127" spans="1:10" x14ac:dyDescent="0.25">
      <c r="A127" s="31" t="s">
        <v>173</v>
      </c>
      <c r="B127" s="32">
        <v>126</v>
      </c>
      <c r="C127" s="14" t="s">
        <v>19</v>
      </c>
      <c r="D127" s="14" t="s">
        <v>20</v>
      </c>
      <c r="E127" s="14" t="s">
        <v>21</v>
      </c>
      <c r="F127" s="14">
        <v>90</v>
      </c>
      <c r="G127" s="14">
        <v>29</v>
      </c>
      <c r="H127" s="14">
        <v>19.8</v>
      </c>
      <c r="I127" s="14">
        <v>0</v>
      </c>
      <c r="J127" s="33" t="s">
        <v>27</v>
      </c>
    </row>
    <row r="128" spans="1:10" x14ac:dyDescent="0.25">
      <c r="A128" s="31" t="s">
        <v>174</v>
      </c>
      <c r="B128" s="32">
        <v>127</v>
      </c>
      <c r="C128" s="14" t="s">
        <v>19</v>
      </c>
      <c r="D128" s="14" t="s">
        <v>20</v>
      </c>
      <c r="E128" s="14" t="s">
        <v>21</v>
      </c>
      <c r="F128" s="14">
        <v>108</v>
      </c>
      <c r="G128" s="14">
        <v>52</v>
      </c>
      <c r="H128" s="14">
        <v>19.600000000000001</v>
      </c>
      <c r="I128" s="14">
        <v>0</v>
      </c>
      <c r="J128" s="33" t="s">
        <v>27</v>
      </c>
    </row>
    <row r="129" spans="1:10" x14ac:dyDescent="0.25">
      <c r="A129" s="31" t="s">
        <v>175</v>
      </c>
      <c r="B129" s="32">
        <v>128</v>
      </c>
      <c r="C129" s="14" t="s">
        <v>24</v>
      </c>
      <c r="D129" s="14" t="s">
        <v>25</v>
      </c>
      <c r="E129" s="14" t="s">
        <v>26</v>
      </c>
      <c r="F129" s="14">
        <v>98</v>
      </c>
      <c r="G129" s="14">
        <v>33</v>
      </c>
      <c r="H129" s="14">
        <v>18.7</v>
      </c>
      <c r="I129" s="14">
        <v>0</v>
      </c>
      <c r="J129" s="33" t="s">
        <v>27</v>
      </c>
    </row>
    <row r="130" spans="1:10" x14ac:dyDescent="0.25">
      <c r="A130" s="31" t="s">
        <v>176</v>
      </c>
      <c r="B130" s="32">
        <v>129</v>
      </c>
      <c r="C130" s="14" t="s">
        <v>24</v>
      </c>
      <c r="D130" s="14" t="s">
        <v>25</v>
      </c>
      <c r="E130" s="14" t="s">
        <v>26</v>
      </c>
      <c r="F130" s="14">
        <v>100</v>
      </c>
      <c r="G130" s="14">
        <v>31</v>
      </c>
      <c r="H130" s="14">
        <v>19</v>
      </c>
      <c r="I130" s="14">
        <v>0</v>
      </c>
      <c r="J130" s="33" t="s">
        <v>27</v>
      </c>
    </row>
    <row r="131" spans="1:10" x14ac:dyDescent="0.25">
      <c r="A131" s="31" t="s">
        <v>177</v>
      </c>
      <c r="B131" s="32">
        <v>130</v>
      </c>
      <c r="C131" s="14" t="s">
        <v>24</v>
      </c>
      <c r="D131" s="14" t="s">
        <v>25</v>
      </c>
      <c r="E131" s="14" t="s">
        <v>26</v>
      </c>
      <c r="F131" s="14">
        <v>96</v>
      </c>
      <c r="G131" s="14">
        <v>31</v>
      </c>
      <c r="H131" s="14">
        <v>19.100000000000001</v>
      </c>
      <c r="I131" s="14">
        <v>0</v>
      </c>
      <c r="J131" s="33" t="s">
        <v>27</v>
      </c>
    </row>
    <row r="132" spans="1:10" x14ac:dyDescent="0.25">
      <c r="A132" s="31" t="s">
        <v>178</v>
      </c>
      <c r="B132" s="32">
        <v>131</v>
      </c>
      <c r="C132" s="14" t="s">
        <v>24</v>
      </c>
      <c r="D132" s="14" t="s">
        <v>25</v>
      </c>
      <c r="E132" s="14" t="s">
        <v>26</v>
      </c>
      <c r="F132" s="14">
        <v>90</v>
      </c>
      <c r="G132" s="14">
        <v>21</v>
      </c>
      <c r="H132" s="14">
        <v>19.2</v>
      </c>
      <c r="I132" s="14">
        <v>0</v>
      </c>
      <c r="J132" s="33" t="s">
        <v>27</v>
      </c>
    </row>
    <row r="133" spans="1:10" x14ac:dyDescent="0.25">
      <c r="A133" s="31" t="s">
        <v>179</v>
      </c>
      <c r="B133" s="32">
        <v>132</v>
      </c>
      <c r="C133" s="14" t="s">
        <v>24</v>
      </c>
      <c r="D133" s="14" t="s">
        <v>20</v>
      </c>
      <c r="E133" s="14" t="s">
        <v>39</v>
      </c>
      <c r="F133" s="14">
        <v>86</v>
      </c>
      <c r="G133" s="14">
        <v>26</v>
      </c>
      <c r="H133" s="14">
        <v>19.2</v>
      </c>
      <c r="I133" s="14">
        <v>0</v>
      </c>
      <c r="J133" s="33" t="s">
        <v>27</v>
      </c>
    </row>
    <row r="134" spans="1:10" x14ac:dyDescent="0.25">
      <c r="A134" s="31" t="s">
        <v>180</v>
      </c>
      <c r="B134" s="32">
        <v>133</v>
      </c>
      <c r="C134" s="14" t="s">
        <v>24</v>
      </c>
      <c r="D134" s="14" t="s">
        <v>20</v>
      </c>
      <c r="E134" s="14" t="s">
        <v>39</v>
      </c>
      <c r="F134" s="14">
        <v>91</v>
      </c>
      <c r="G134" s="14">
        <v>34</v>
      </c>
      <c r="H134" s="14">
        <v>19.3</v>
      </c>
      <c r="I134" s="14">
        <v>0</v>
      </c>
      <c r="J134" s="33" t="s">
        <v>27</v>
      </c>
    </row>
    <row r="135" spans="1:10" x14ac:dyDescent="0.25">
      <c r="A135" s="31" t="s">
        <v>181</v>
      </c>
      <c r="B135" s="32">
        <v>134</v>
      </c>
      <c r="C135" s="14" t="s">
        <v>24</v>
      </c>
      <c r="D135" s="14" t="s">
        <v>20</v>
      </c>
      <c r="E135" s="14" t="s">
        <v>39</v>
      </c>
      <c r="F135" s="14">
        <v>97</v>
      </c>
      <c r="G135" s="14">
        <v>29</v>
      </c>
      <c r="H135" s="14">
        <v>19.3</v>
      </c>
      <c r="I135" s="14">
        <v>0</v>
      </c>
      <c r="J135" s="33" t="s">
        <v>27</v>
      </c>
    </row>
    <row r="136" spans="1:10" x14ac:dyDescent="0.25">
      <c r="A136" s="31" t="s">
        <v>182</v>
      </c>
      <c r="B136" s="32">
        <v>135</v>
      </c>
      <c r="C136" s="14" t="s">
        <v>19</v>
      </c>
      <c r="D136" s="14" t="s">
        <v>25</v>
      </c>
      <c r="E136" s="14" t="s">
        <v>45</v>
      </c>
      <c r="F136" s="14">
        <v>119</v>
      </c>
      <c r="G136" s="14">
        <v>49</v>
      </c>
      <c r="H136" s="14">
        <v>19.3</v>
      </c>
      <c r="I136" s="14">
        <v>0</v>
      </c>
      <c r="J136" s="33" t="s">
        <v>27</v>
      </c>
    </row>
    <row r="137" spans="1:10" x14ac:dyDescent="0.25">
      <c r="A137" s="31" t="s">
        <v>183</v>
      </c>
      <c r="B137" s="32">
        <v>136</v>
      </c>
      <c r="C137" s="14" t="s">
        <v>52</v>
      </c>
      <c r="D137" s="14" t="s">
        <v>25</v>
      </c>
      <c r="E137" s="14" t="s">
        <v>53</v>
      </c>
      <c r="F137" s="14">
        <v>112</v>
      </c>
      <c r="G137" s="14">
        <v>54</v>
      </c>
      <c r="H137" s="14">
        <v>19.2</v>
      </c>
      <c r="I137" s="14">
        <v>0</v>
      </c>
      <c r="J137" s="33" t="s">
        <v>27</v>
      </c>
    </row>
    <row r="138" spans="1:10" x14ac:dyDescent="0.25">
      <c r="A138" s="31" t="s">
        <v>184</v>
      </c>
      <c r="B138" s="32">
        <v>137</v>
      </c>
      <c r="C138" s="14" t="s">
        <v>52</v>
      </c>
      <c r="D138" s="14" t="s">
        <v>20</v>
      </c>
      <c r="E138" s="14" t="s">
        <v>60</v>
      </c>
      <c r="F138" s="14">
        <v>110</v>
      </c>
      <c r="G138" s="14">
        <v>40</v>
      </c>
      <c r="H138" s="14">
        <v>19.2</v>
      </c>
      <c r="I138" s="14">
        <v>0</v>
      </c>
      <c r="J138" s="33" t="s">
        <v>27</v>
      </c>
    </row>
    <row r="139" spans="1:10" x14ac:dyDescent="0.25">
      <c r="A139" s="31" t="s">
        <v>185</v>
      </c>
      <c r="B139" s="32">
        <v>138</v>
      </c>
      <c r="C139" s="14" t="s">
        <v>67</v>
      </c>
      <c r="D139" s="14" t="s">
        <v>25</v>
      </c>
      <c r="E139" s="14" t="s">
        <v>68</v>
      </c>
      <c r="F139" s="14">
        <v>134</v>
      </c>
      <c r="G139" s="14">
        <v>69</v>
      </c>
      <c r="H139" s="14">
        <v>19.100000000000001</v>
      </c>
      <c r="I139" s="14">
        <v>1</v>
      </c>
      <c r="J139" s="33" t="s">
        <v>186</v>
      </c>
    </row>
    <row r="140" spans="1:10" x14ac:dyDescent="0.25">
      <c r="A140" s="31" t="s">
        <v>187</v>
      </c>
      <c r="B140" s="32">
        <v>139</v>
      </c>
      <c r="C140" s="14" t="s">
        <v>67</v>
      </c>
      <c r="D140" s="14" t="s">
        <v>25</v>
      </c>
      <c r="E140" s="14" t="s">
        <v>68</v>
      </c>
      <c r="F140" s="14">
        <v>119</v>
      </c>
      <c r="G140" s="14">
        <v>67</v>
      </c>
      <c r="H140" s="14">
        <v>19.100000000000001</v>
      </c>
      <c r="I140" s="14">
        <v>0</v>
      </c>
      <c r="J140" s="33" t="s">
        <v>27</v>
      </c>
    </row>
    <row r="141" spans="1:10" ht="15.75" thickBot="1" x14ac:dyDescent="0.3">
      <c r="A141" s="34" t="s">
        <v>188</v>
      </c>
      <c r="B141" s="35">
        <v>140</v>
      </c>
      <c r="C141" s="22" t="s">
        <v>67</v>
      </c>
      <c r="D141" s="22" t="s">
        <v>25</v>
      </c>
      <c r="E141" s="22" t="s">
        <v>68</v>
      </c>
      <c r="F141" s="22">
        <v>117</v>
      </c>
      <c r="G141" s="22">
        <v>63</v>
      </c>
      <c r="H141" s="22">
        <v>19.100000000000001</v>
      </c>
      <c r="I141" s="22">
        <v>0</v>
      </c>
      <c r="J141" s="3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F4" sqref="F4"/>
    </sheetView>
  </sheetViews>
  <sheetFormatPr defaultRowHeight="15" x14ac:dyDescent="0.25"/>
  <cols>
    <col min="1" max="1" width="12.5703125" style="37" bestFit="1" customWidth="1"/>
    <col min="2" max="4" width="10.5703125" style="37" customWidth="1"/>
    <col min="5" max="5" width="21.42578125" style="42" customWidth="1"/>
    <col min="6" max="6" width="21.85546875" style="45" customWidth="1"/>
    <col min="7" max="16384" width="9.140625" style="37"/>
  </cols>
  <sheetData>
    <row r="1" spans="1:9" ht="48" thickBot="1" x14ac:dyDescent="0.3">
      <c r="A1" s="62" t="s">
        <v>10</v>
      </c>
      <c r="B1" s="63" t="s">
        <v>0</v>
      </c>
      <c r="C1" s="63" t="s">
        <v>11</v>
      </c>
      <c r="D1" s="63" t="s">
        <v>12</v>
      </c>
      <c r="E1" s="64" t="s">
        <v>189</v>
      </c>
      <c r="F1" s="65" t="s">
        <v>191</v>
      </c>
    </row>
    <row r="2" spans="1:9" x14ac:dyDescent="0.25">
      <c r="A2" s="38">
        <v>1</v>
      </c>
      <c r="B2" s="39" t="s">
        <v>19</v>
      </c>
      <c r="C2" s="39" t="s">
        <v>20</v>
      </c>
      <c r="D2" s="39" t="s">
        <v>21</v>
      </c>
      <c r="E2" s="46">
        <v>6.94</v>
      </c>
      <c r="F2" s="43">
        <v>2.3332342999999998E-2</v>
      </c>
      <c r="I2" s="37" t="s">
        <v>22</v>
      </c>
    </row>
    <row r="3" spans="1:9" x14ac:dyDescent="0.25">
      <c r="A3" s="38">
        <v>2</v>
      </c>
      <c r="B3" s="39" t="s">
        <v>24</v>
      </c>
      <c r="C3" s="39" t="s">
        <v>25</v>
      </c>
      <c r="D3" s="39" t="s">
        <v>26</v>
      </c>
      <c r="E3" s="46">
        <v>34.78</v>
      </c>
      <c r="F3" s="43">
        <v>2.5822806E-2</v>
      </c>
      <c r="I3" s="37" t="s">
        <v>28</v>
      </c>
    </row>
    <row r="4" spans="1:9" x14ac:dyDescent="0.25">
      <c r="A4" s="38">
        <v>3</v>
      </c>
      <c r="B4" s="39" t="s">
        <v>24</v>
      </c>
      <c r="C4" s="39" t="s">
        <v>25</v>
      </c>
      <c r="D4" s="39" t="s">
        <v>26</v>
      </c>
      <c r="E4" s="46">
        <v>73.260000000000005</v>
      </c>
      <c r="F4" s="43">
        <v>5.8648891000000002E-2</v>
      </c>
      <c r="I4" s="37" t="s">
        <v>31</v>
      </c>
    </row>
    <row r="5" spans="1:9" x14ac:dyDescent="0.25">
      <c r="A5" s="38">
        <v>4</v>
      </c>
      <c r="B5" s="39" t="s">
        <v>24</v>
      </c>
      <c r="C5" s="39" t="s">
        <v>25</v>
      </c>
      <c r="D5" s="39" t="s">
        <v>26</v>
      </c>
      <c r="E5" s="46">
        <v>13.88</v>
      </c>
      <c r="F5" s="43">
        <v>4.8237732999999998E-2</v>
      </c>
      <c r="I5" s="37" t="s">
        <v>33</v>
      </c>
    </row>
    <row r="6" spans="1:9" x14ac:dyDescent="0.25">
      <c r="A6" s="38">
        <v>5</v>
      </c>
      <c r="B6" s="39" t="s">
        <v>24</v>
      </c>
      <c r="C6" s="39" t="s">
        <v>25</v>
      </c>
      <c r="D6" s="39" t="s">
        <v>26</v>
      </c>
      <c r="E6" s="46">
        <v>90.19</v>
      </c>
      <c r="F6" s="43">
        <v>5.0630957999999997E-2</v>
      </c>
      <c r="I6" s="37" t="s">
        <v>35</v>
      </c>
    </row>
    <row r="7" spans="1:9" x14ac:dyDescent="0.25">
      <c r="A7" s="38">
        <v>6</v>
      </c>
      <c r="B7" s="39" t="s">
        <v>24</v>
      </c>
      <c r="C7" s="39" t="s">
        <v>25</v>
      </c>
      <c r="D7" s="39" t="s">
        <v>26</v>
      </c>
      <c r="E7" s="46">
        <v>36.4</v>
      </c>
      <c r="F7" s="43">
        <v>5.8681031000000002E-2</v>
      </c>
      <c r="I7" s="37" t="s">
        <v>37</v>
      </c>
    </row>
    <row r="8" spans="1:9" x14ac:dyDescent="0.25">
      <c r="A8" s="38">
        <v>7</v>
      </c>
      <c r="B8" s="39" t="s">
        <v>24</v>
      </c>
      <c r="C8" s="39" t="s">
        <v>20</v>
      </c>
      <c r="D8" s="39" t="s">
        <v>39</v>
      </c>
      <c r="E8" s="46">
        <v>0</v>
      </c>
      <c r="F8" s="43" t="s">
        <v>190</v>
      </c>
    </row>
    <row r="9" spans="1:9" x14ac:dyDescent="0.25">
      <c r="A9" s="38">
        <v>8</v>
      </c>
      <c r="B9" s="39" t="s">
        <v>24</v>
      </c>
      <c r="C9" s="39" t="s">
        <v>20</v>
      </c>
      <c r="D9" s="39" t="s">
        <v>39</v>
      </c>
      <c r="E9" s="46">
        <v>13.94</v>
      </c>
      <c r="F9" s="43">
        <v>2.3805010000000001E-3</v>
      </c>
    </row>
    <row r="10" spans="1:9" x14ac:dyDescent="0.25">
      <c r="A10" s="38">
        <v>9</v>
      </c>
      <c r="B10" s="39" t="s">
        <v>24</v>
      </c>
      <c r="C10" s="39" t="s">
        <v>20</v>
      </c>
      <c r="D10" s="39" t="s">
        <v>39</v>
      </c>
      <c r="E10" s="46">
        <v>20.88</v>
      </c>
      <c r="F10" s="43">
        <v>5.7379299999999996E-3</v>
      </c>
    </row>
    <row r="11" spans="1:9" x14ac:dyDescent="0.25">
      <c r="A11" s="38">
        <v>10</v>
      </c>
      <c r="B11" s="39" t="s">
        <v>24</v>
      </c>
      <c r="C11" s="39" t="s">
        <v>20</v>
      </c>
      <c r="D11" s="39" t="s">
        <v>39</v>
      </c>
      <c r="E11" s="46">
        <v>0</v>
      </c>
      <c r="F11" s="43" t="s">
        <v>190</v>
      </c>
    </row>
    <row r="12" spans="1:9" x14ac:dyDescent="0.25">
      <c r="A12" s="38">
        <v>11</v>
      </c>
      <c r="B12" s="39" t="s">
        <v>24</v>
      </c>
      <c r="C12" s="39" t="s">
        <v>20</v>
      </c>
      <c r="D12" s="39" t="s">
        <v>39</v>
      </c>
      <c r="E12" s="46">
        <v>20.9</v>
      </c>
      <c r="F12" s="43">
        <v>1.6802182999999998E-2</v>
      </c>
    </row>
    <row r="13" spans="1:9" x14ac:dyDescent="0.25">
      <c r="A13" s="38">
        <v>12</v>
      </c>
      <c r="B13" s="39" t="s">
        <v>19</v>
      </c>
      <c r="C13" s="39" t="s">
        <v>25</v>
      </c>
      <c r="D13" s="39" t="s">
        <v>45</v>
      </c>
      <c r="E13" s="46">
        <v>41.76</v>
      </c>
      <c r="F13" s="43">
        <v>3.5672913000000001E-2</v>
      </c>
    </row>
    <row r="14" spans="1:9" x14ac:dyDescent="0.25">
      <c r="A14" s="38">
        <v>13</v>
      </c>
      <c r="B14" s="39" t="s">
        <v>19</v>
      </c>
      <c r="C14" s="39" t="s">
        <v>25</v>
      </c>
      <c r="D14" s="39" t="s">
        <v>45</v>
      </c>
      <c r="E14" s="46">
        <v>62.62</v>
      </c>
      <c r="F14" s="43">
        <v>2.2646324999999998E-2</v>
      </c>
    </row>
    <row r="15" spans="1:9" x14ac:dyDescent="0.25">
      <c r="A15" s="38">
        <v>14</v>
      </c>
      <c r="B15" s="39" t="s">
        <v>19</v>
      </c>
      <c r="C15" s="39" t="s">
        <v>25</v>
      </c>
      <c r="D15" s="39" t="s">
        <v>45</v>
      </c>
      <c r="E15" s="46">
        <v>34.799999999999997</v>
      </c>
      <c r="F15" s="43">
        <v>3.6642556999999999E-2</v>
      </c>
    </row>
    <row r="16" spans="1:9" x14ac:dyDescent="0.25">
      <c r="A16" s="38">
        <v>15</v>
      </c>
      <c r="B16" s="39" t="s">
        <v>19</v>
      </c>
      <c r="C16" s="39" t="s">
        <v>25</v>
      </c>
      <c r="D16" s="39" t="s">
        <v>45</v>
      </c>
      <c r="E16" s="46">
        <v>0</v>
      </c>
      <c r="F16" s="43" t="s">
        <v>190</v>
      </c>
    </row>
    <row r="17" spans="1:6" x14ac:dyDescent="0.25">
      <c r="A17" s="38">
        <v>16</v>
      </c>
      <c r="B17" s="39" t="s">
        <v>19</v>
      </c>
      <c r="C17" s="39" t="s">
        <v>25</v>
      </c>
      <c r="D17" s="39" t="s">
        <v>45</v>
      </c>
      <c r="E17" s="46">
        <v>48.72</v>
      </c>
      <c r="F17" s="43">
        <v>4.0580085000000002E-2</v>
      </c>
    </row>
    <row r="18" spans="1:6" x14ac:dyDescent="0.25">
      <c r="A18" s="38">
        <v>17</v>
      </c>
      <c r="B18" s="39" t="s">
        <v>19</v>
      </c>
      <c r="C18" s="39" t="s">
        <v>25</v>
      </c>
      <c r="D18" s="39" t="s">
        <v>45</v>
      </c>
      <c r="E18" s="46">
        <v>90.46</v>
      </c>
      <c r="F18" s="43">
        <v>4.6774879999999998E-2</v>
      </c>
    </row>
    <row r="19" spans="1:6" x14ac:dyDescent="0.25">
      <c r="A19" s="38">
        <v>18</v>
      </c>
      <c r="B19" s="39" t="s">
        <v>52</v>
      </c>
      <c r="C19" s="39" t="s">
        <v>25</v>
      </c>
      <c r="D19" s="39" t="s">
        <v>53</v>
      </c>
      <c r="E19" s="46">
        <v>20.86</v>
      </c>
      <c r="F19" s="43">
        <v>4.7594514999999997E-2</v>
      </c>
    </row>
    <row r="20" spans="1:6" x14ac:dyDescent="0.25">
      <c r="A20" s="38">
        <v>19</v>
      </c>
      <c r="B20" s="39" t="s">
        <v>52</v>
      </c>
      <c r="C20" s="39" t="s">
        <v>25</v>
      </c>
      <c r="D20" s="39" t="s">
        <v>53</v>
      </c>
      <c r="E20" s="46">
        <v>55.64</v>
      </c>
      <c r="F20" s="43">
        <v>5.4937558999999997E-2</v>
      </c>
    </row>
    <row r="21" spans="1:6" x14ac:dyDescent="0.25">
      <c r="A21" s="38">
        <v>20</v>
      </c>
      <c r="B21" s="39" t="s">
        <v>52</v>
      </c>
      <c r="C21" s="39" t="s">
        <v>25</v>
      </c>
      <c r="D21" s="39" t="s">
        <v>53</v>
      </c>
      <c r="E21" s="46">
        <v>52.17</v>
      </c>
      <c r="F21" s="43">
        <v>4.2301891000000001E-2</v>
      </c>
    </row>
    <row r="22" spans="1:6" x14ac:dyDescent="0.25">
      <c r="A22" s="38">
        <v>21</v>
      </c>
      <c r="B22" s="39" t="s">
        <v>52</v>
      </c>
      <c r="C22" s="39" t="s">
        <v>25</v>
      </c>
      <c r="D22" s="39" t="s">
        <v>53</v>
      </c>
      <c r="E22" s="46">
        <v>34.799999999999997</v>
      </c>
      <c r="F22" s="43">
        <v>3.5852071999999999E-2</v>
      </c>
    </row>
    <row r="23" spans="1:6" x14ac:dyDescent="0.25">
      <c r="A23" s="38">
        <v>22</v>
      </c>
      <c r="B23" s="39" t="s">
        <v>52</v>
      </c>
      <c r="C23" s="39" t="s">
        <v>25</v>
      </c>
      <c r="D23" s="39" t="s">
        <v>53</v>
      </c>
      <c r="E23" s="46">
        <v>13.92</v>
      </c>
      <c r="F23" s="43">
        <v>3.6103448000000003E-2</v>
      </c>
    </row>
    <row r="24" spans="1:6" x14ac:dyDescent="0.25">
      <c r="A24" s="38">
        <v>23</v>
      </c>
      <c r="B24" s="39" t="s">
        <v>52</v>
      </c>
      <c r="C24" s="39" t="s">
        <v>25</v>
      </c>
      <c r="D24" s="39" t="s">
        <v>53</v>
      </c>
      <c r="E24" s="46">
        <v>55.68</v>
      </c>
      <c r="F24" s="43">
        <v>5.5401710999999999E-2</v>
      </c>
    </row>
    <row r="25" spans="1:6" x14ac:dyDescent="0.25">
      <c r="A25" s="38">
        <v>24</v>
      </c>
      <c r="B25" s="39" t="s">
        <v>52</v>
      </c>
      <c r="C25" s="39" t="s">
        <v>20</v>
      </c>
      <c r="D25" s="39" t="s">
        <v>60</v>
      </c>
      <c r="E25" s="46">
        <v>17.350000000000001</v>
      </c>
      <c r="F25" s="43">
        <v>1.3692241000000001E-2</v>
      </c>
    </row>
    <row r="26" spans="1:6" x14ac:dyDescent="0.25">
      <c r="A26" s="38">
        <v>25</v>
      </c>
      <c r="B26" s="39" t="s">
        <v>52</v>
      </c>
      <c r="C26" s="39" t="s">
        <v>20</v>
      </c>
      <c r="D26" s="39" t="s">
        <v>60</v>
      </c>
      <c r="E26" s="46">
        <v>10.41</v>
      </c>
      <c r="F26" s="43">
        <v>2.8148945000000002E-2</v>
      </c>
    </row>
    <row r="27" spans="1:6" x14ac:dyDescent="0.25">
      <c r="A27" s="38">
        <v>26</v>
      </c>
      <c r="B27" s="39" t="s">
        <v>52</v>
      </c>
      <c r="C27" s="39" t="s">
        <v>20</v>
      </c>
      <c r="D27" s="39" t="s">
        <v>60</v>
      </c>
      <c r="E27" s="46">
        <v>6.94</v>
      </c>
      <c r="F27" s="43">
        <v>2.2711497000000001E-2</v>
      </c>
    </row>
    <row r="28" spans="1:6" x14ac:dyDescent="0.25">
      <c r="A28" s="38">
        <v>27</v>
      </c>
      <c r="B28" s="39" t="s">
        <v>52</v>
      </c>
      <c r="C28" s="39" t="s">
        <v>20</v>
      </c>
      <c r="D28" s="39" t="s">
        <v>60</v>
      </c>
      <c r="E28" s="46">
        <v>0</v>
      </c>
      <c r="F28" s="43" t="s">
        <v>190</v>
      </c>
    </row>
    <row r="29" spans="1:6" x14ac:dyDescent="0.25">
      <c r="A29" s="38">
        <v>28</v>
      </c>
      <c r="B29" s="39" t="s">
        <v>52</v>
      </c>
      <c r="C29" s="39" t="s">
        <v>20</v>
      </c>
      <c r="D29" s="39" t="s">
        <v>60</v>
      </c>
      <c r="E29" s="46">
        <v>0</v>
      </c>
      <c r="F29" s="43" t="s">
        <v>190</v>
      </c>
    </row>
    <row r="30" spans="1:6" x14ac:dyDescent="0.25">
      <c r="A30" s="38">
        <v>29</v>
      </c>
      <c r="B30" s="39" t="s">
        <v>52</v>
      </c>
      <c r="C30" s="39" t="s">
        <v>20</v>
      </c>
      <c r="D30" s="39" t="s">
        <v>60</v>
      </c>
      <c r="E30" s="46">
        <v>10.41</v>
      </c>
      <c r="F30" s="43">
        <v>1.9592676999999999E-2</v>
      </c>
    </row>
    <row r="31" spans="1:6" x14ac:dyDescent="0.25">
      <c r="A31" s="38">
        <v>36</v>
      </c>
      <c r="B31" s="39" t="s">
        <v>19</v>
      </c>
      <c r="C31" s="39" t="s">
        <v>20</v>
      </c>
      <c r="D31" s="39" t="s">
        <v>21</v>
      </c>
      <c r="E31" s="46">
        <v>13.88</v>
      </c>
      <c r="F31" s="43">
        <v>1.8801064999999999E-2</v>
      </c>
    </row>
    <row r="32" spans="1:6" x14ac:dyDescent="0.25">
      <c r="A32" s="38">
        <v>37</v>
      </c>
      <c r="B32" s="39" t="s">
        <v>19</v>
      </c>
      <c r="C32" s="39" t="s">
        <v>20</v>
      </c>
      <c r="D32" s="39" t="s">
        <v>21</v>
      </c>
      <c r="E32" s="46">
        <v>24.29</v>
      </c>
      <c r="F32" s="43">
        <v>1.979206E-2</v>
      </c>
    </row>
    <row r="33" spans="1:6" x14ac:dyDescent="0.25">
      <c r="A33" s="38">
        <v>38</v>
      </c>
      <c r="B33" s="39" t="s">
        <v>19</v>
      </c>
      <c r="C33" s="39" t="s">
        <v>20</v>
      </c>
      <c r="D33" s="39" t="s">
        <v>21</v>
      </c>
      <c r="E33" s="46">
        <v>10.41</v>
      </c>
      <c r="F33" s="43">
        <v>1.2718144000000001E-2</v>
      </c>
    </row>
    <row r="34" spans="1:6" x14ac:dyDescent="0.25">
      <c r="A34" s="38">
        <v>39</v>
      </c>
      <c r="B34" s="39" t="s">
        <v>19</v>
      </c>
      <c r="C34" s="39" t="s">
        <v>20</v>
      </c>
      <c r="D34" s="39" t="s">
        <v>21</v>
      </c>
      <c r="E34" s="46">
        <v>3.47</v>
      </c>
      <c r="F34" s="43">
        <v>2.0912117000000001E-2</v>
      </c>
    </row>
    <row r="35" spans="1:6" x14ac:dyDescent="0.25">
      <c r="A35" s="38">
        <v>40</v>
      </c>
      <c r="B35" s="39" t="s">
        <v>19</v>
      </c>
      <c r="C35" s="39" t="s">
        <v>20</v>
      </c>
      <c r="D35" s="39" t="s">
        <v>21</v>
      </c>
      <c r="E35" s="46">
        <v>13.88</v>
      </c>
      <c r="F35" s="43">
        <v>3.2924528000000002E-2</v>
      </c>
    </row>
    <row r="36" spans="1:6" x14ac:dyDescent="0.25">
      <c r="A36" s="38">
        <v>41</v>
      </c>
      <c r="B36" s="39" t="s">
        <v>19</v>
      </c>
      <c r="C36" s="39" t="s">
        <v>20</v>
      </c>
      <c r="D36" s="39" t="s">
        <v>21</v>
      </c>
      <c r="E36" s="46">
        <v>0</v>
      </c>
      <c r="F36" s="43" t="s">
        <v>190</v>
      </c>
    </row>
    <row r="37" spans="1:6" x14ac:dyDescent="0.25">
      <c r="A37" s="38">
        <v>42</v>
      </c>
      <c r="B37" s="39" t="s">
        <v>24</v>
      </c>
      <c r="C37" s="39" t="s">
        <v>25</v>
      </c>
      <c r="D37" s="39" t="s">
        <v>26</v>
      </c>
      <c r="E37" s="46">
        <v>79.72</v>
      </c>
      <c r="F37" s="43">
        <v>4.3414817000000001E-2</v>
      </c>
    </row>
    <row r="38" spans="1:6" x14ac:dyDescent="0.25">
      <c r="A38" s="38">
        <v>43</v>
      </c>
      <c r="B38" s="39" t="s">
        <v>24</v>
      </c>
      <c r="C38" s="39" t="s">
        <v>25</v>
      </c>
      <c r="D38" s="39" t="s">
        <v>26</v>
      </c>
      <c r="E38" s="46">
        <v>41.76</v>
      </c>
      <c r="F38" s="43">
        <v>4.0257187999999999E-2</v>
      </c>
    </row>
    <row r="39" spans="1:6" x14ac:dyDescent="0.25">
      <c r="A39" s="38">
        <v>44</v>
      </c>
      <c r="B39" s="39" t="s">
        <v>24</v>
      </c>
      <c r="C39" s="39" t="s">
        <v>25</v>
      </c>
      <c r="D39" s="39" t="s">
        <v>26</v>
      </c>
      <c r="E39" s="46">
        <v>97.42</v>
      </c>
      <c r="F39" s="43">
        <v>4.2129264999999999E-2</v>
      </c>
    </row>
    <row r="40" spans="1:6" x14ac:dyDescent="0.25">
      <c r="A40" s="38">
        <v>45</v>
      </c>
      <c r="B40" s="39" t="s">
        <v>24</v>
      </c>
      <c r="C40" s="39" t="s">
        <v>25</v>
      </c>
      <c r="D40" s="39" t="s">
        <v>26</v>
      </c>
      <c r="E40" s="46">
        <v>69.58</v>
      </c>
      <c r="F40" s="43">
        <v>4.1917259999999998E-2</v>
      </c>
    </row>
    <row r="41" spans="1:6" x14ac:dyDescent="0.25">
      <c r="A41" s="38">
        <v>46</v>
      </c>
      <c r="B41" s="39" t="s">
        <v>24</v>
      </c>
      <c r="C41" s="39" t="s">
        <v>25</v>
      </c>
      <c r="D41" s="39" t="s">
        <v>26</v>
      </c>
      <c r="E41" s="46">
        <v>55.66</v>
      </c>
      <c r="F41" s="43">
        <v>4.9096536000000003E-2</v>
      </c>
    </row>
    <row r="42" spans="1:6" x14ac:dyDescent="0.25">
      <c r="A42" s="38">
        <v>47</v>
      </c>
      <c r="B42" s="39" t="s">
        <v>24</v>
      </c>
      <c r="C42" s="39" t="s">
        <v>20</v>
      </c>
      <c r="D42" s="39" t="s">
        <v>39</v>
      </c>
      <c r="E42" s="46">
        <v>27.84</v>
      </c>
      <c r="F42" s="43">
        <v>4.5046139999999997E-3</v>
      </c>
    </row>
    <row r="43" spans="1:6" x14ac:dyDescent="0.25">
      <c r="A43" s="38">
        <v>48</v>
      </c>
      <c r="B43" s="39" t="s">
        <v>24</v>
      </c>
      <c r="C43" s="39" t="s">
        <v>20</v>
      </c>
      <c r="D43" s="39" t="s">
        <v>39</v>
      </c>
      <c r="E43" s="46">
        <v>0</v>
      </c>
      <c r="F43" s="43" t="s">
        <v>190</v>
      </c>
    </row>
    <row r="44" spans="1:6" x14ac:dyDescent="0.25">
      <c r="A44" s="38">
        <v>49</v>
      </c>
      <c r="B44" s="39" t="s">
        <v>24</v>
      </c>
      <c r="C44" s="39" t="s">
        <v>20</v>
      </c>
      <c r="D44" s="39" t="s">
        <v>39</v>
      </c>
      <c r="E44" s="46">
        <v>13.92</v>
      </c>
      <c r="F44" s="43">
        <v>2.4740076E-2</v>
      </c>
    </row>
    <row r="45" spans="1:6" x14ac:dyDescent="0.25">
      <c r="A45" s="38">
        <v>50</v>
      </c>
      <c r="B45" s="39" t="s">
        <v>24</v>
      </c>
      <c r="C45" s="39" t="s">
        <v>20</v>
      </c>
      <c r="D45" s="39" t="s">
        <v>39</v>
      </c>
      <c r="E45" s="46">
        <v>31.35</v>
      </c>
      <c r="F45" s="43">
        <v>1.517318E-2</v>
      </c>
    </row>
    <row r="46" spans="1:6" x14ac:dyDescent="0.25">
      <c r="A46" s="38">
        <v>51</v>
      </c>
      <c r="B46" s="39" t="s">
        <v>24</v>
      </c>
      <c r="C46" s="39" t="s">
        <v>20</v>
      </c>
      <c r="D46" s="39" t="s">
        <v>39</v>
      </c>
      <c r="E46" s="46">
        <v>10.43</v>
      </c>
      <c r="F46" s="43">
        <v>3.8725188000000001E-2</v>
      </c>
    </row>
    <row r="47" spans="1:6" x14ac:dyDescent="0.25">
      <c r="A47" s="38">
        <v>52</v>
      </c>
      <c r="B47" s="39" t="s">
        <v>24</v>
      </c>
      <c r="C47" s="39" t="s">
        <v>20</v>
      </c>
      <c r="D47" s="39" t="s">
        <v>39</v>
      </c>
      <c r="E47" s="46">
        <v>20.9</v>
      </c>
      <c r="F47" s="43">
        <v>2.3884115000000001E-2</v>
      </c>
    </row>
    <row r="48" spans="1:6" x14ac:dyDescent="0.25">
      <c r="A48" s="38">
        <v>53</v>
      </c>
      <c r="B48" s="39" t="s">
        <v>19</v>
      </c>
      <c r="C48" s="39" t="s">
        <v>25</v>
      </c>
      <c r="D48" s="39" t="s">
        <v>45</v>
      </c>
      <c r="E48" s="46">
        <v>41.78</v>
      </c>
      <c r="F48" s="43">
        <v>4.6405003E-2</v>
      </c>
    </row>
    <row r="49" spans="1:6" x14ac:dyDescent="0.25">
      <c r="A49" s="38">
        <v>54</v>
      </c>
      <c r="B49" s="39" t="s">
        <v>19</v>
      </c>
      <c r="C49" s="39" t="s">
        <v>25</v>
      </c>
      <c r="D49" s="39" t="s">
        <v>45</v>
      </c>
      <c r="E49" s="46">
        <v>59.15</v>
      </c>
      <c r="F49" s="43">
        <v>3.9207608999999997E-2</v>
      </c>
    </row>
    <row r="50" spans="1:6" x14ac:dyDescent="0.25">
      <c r="A50" s="38">
        <v>55</v>
      </c>
      <c r="B50" s="39" t="s">
        <v>19</v>
      </c>
      <c r="C50" s="39" t="s">
        <v>25</v>
      </c>
      <c r="D50" s="39" t="s">
        <v>45</v>
      </c>
      <c r="E50" s="46">
        <v>8.56</v>
      </c>
      <c r="F50" s="43">
        <v>6.3110307000000004E-2</v>
      </c>
    </row>
    <row r="51" spans="1:6" x14ac:dyDescent="0.25">
      <c r="A51" s="38">
        <v>56</v>
      </c>
      <c r="B51" s="39" t="s">
        <v>19</v>
      </c>
      <c r="C51" s="39" t="s">
        <v>25</v>
      </c>
      <c r="D51" s="39" t="s">
        <v>45</v>
      </c>
      <c r="E51" s="46">
        <v>62.64</v>
      </c>
      <c r="F51" s="43">
        <v>4.0495590999999997E-2</v>
      </c>
    </row>
    <row r="52" spans="1:6" x14ac:dyDescent="0.25">
      <c r="A52" s="38">
        <v>57</v>
      </c>
      <c r="B52" s="39" t="s">
        <v>19</v>
      </c>
      <c r="C52" s="39" t="s">
        <v>25</v>
      </c>
      <c r="D52" s="39" t="s">
        <v>45</v>
      </c>
      <c r="E52" s="46">
        <v>69.56</v>
      </c>
      <c r="F52" s="43">
        <v>4.5263713999999997E-2</v>
      </c>
    </row>
    <row r="53" spans="1:6" x14ac:dyDescent="0.25">
      <c r="A53" s="38">
        <v>58</v>
      </c>
      <c r="B53" s="39" t="s">
        <v>19</v>
      </c>
      <c r="C53" s="39" t="s">
        <v>25</v>
      </c>
      <c r="D53" s="39" t="s">
        <v>45</v>
      </c>
      <c r="E53" s="46">
        <v>67.44</v>
      </c>
      <c r="F53" s="43">
        <v>4.8208859E-2</v>
      </c>
    </row>
    <row r="54" spans="1:6" x14ac:dyDescent="0.25">
      <c r="A54" s="38">
        <v>59</v>
      </c>
      <c r="B54" s="39" t="s">
        <v>52</v>
      </c>
      <c r="C54" s="39" t="s">
        <v>25</v>
      </c>
      <c r="D54" s="39" t="s">
        <v>53</v>
      </c>
      <c r="E54" s="46">
        <v>59.11</v>
      </c>
      <c r="F54" s="43">
        <v>3.7982949000000002E-2</v>
      </c>
    </row>
    <row r="55" spans="1:6" x14ac:dyDescent="0.25">
      <c r="A55" s="38">
        <v>60</v>
      </c>
      <c r="B55" s="39" t="s">
        <v>52</v>
      </c>
      <c r="C55" s="39" t="s">
        <v>25</v>
      </c>
      <c r="D55" s="39" t="s">
        <v>53</v>
      </c>
      <c r="E55" s="46">
        <v>48.68</v>
      </c>
      <c r="F55" s="43">
        <v>3.9011849000000001E-2</v>
      </c>
    </row>
    <row r="56" spans="1:6" x14ac:dyDescent="0.25">
      <c r="A56" s="38">
        <v>61</v>
      </c>
      <c r="B56" s="39" t="s">
        <v>52</v>
      </c>
      <c r="C56" s="39" t="s">
        <v>25</v>
      </c>
      <c r="D56" s="39" t="s">
        <v>53</v>
      </c>
      <c r="E56" s="46">
        <v>65.84</v>
      </c>
      <c r="F56" s="43">
        <v>4.9447435999999997E-2</v>
      </c>
    </row>
    <row r="57" spans="1:6" x14ac:dyDescent="0.25">
      <c r="A57" s="38">
        <v>62</v>
      </c>
      <c r="B57" s="39" t="s">
        <v>52</v>
      </c>
      <c r="C57" s="39" t="s">
        <v>25</v>
      </c>
      <c r="D57" s="39" t="s">
        <v>53</v>
      </c>
      <c r="E57" s="46">
        <v>8.56</v>
      </c>
      <c r="F57" s="43">
        <v>5.5524128999999998E-2</v>
      </c>
    </row>
    <row r="58" spans="1:6" x14ac:dyDescent="0.25">
      <c r="A58" s="38">
        <v>63</v>
      </c>
      <c r="B58" s="39" t="s">
        <v>52</v>
      </c>
      <c r="C58" s="39" t="s">
        <v>25</v>
      </c>
      <c r="D58" s="39" t="s">
        <v>53</v>
      </c>
      <c r="E58" s="46">
        <v>8.56</v>
      </c>
      <c r="F58" s="43">
        <v>5.1123046999999998E-2</v>
      </c>
    </row>
    <row r="59" spans="1:6" x14ac:dyDescent="0.25">
      <c r="A59" s="38">
        <v>64</v>
      </c>
      <c r="B59" s="39" t="s">
        <v>52</v>
      </c>
      <c r="C59" s="39" t="s">
        <v>25</v>
      </c>
      <c r="D59" s="39" t="s">
        <v>53</v>
      </c>
      <c r="E59" s="46">
        <v>45.23</v>
      </c>
      <c r="F59" s="43">
        <v>2.7356457000000001E-2</v>
      </c>
    </row>
    <row r="60" spans="1:6" x14ac:dyDescent="0.25">
      <c r="A60" s="38">
        <v>65</v>
      </c>
      <c r="B60" s="39" t="s">
        <v>52</v>
      </c>
      <c r="C60" s="39" t="s">
        <v>20</v>
      </c>
      <c r="D60" s="39" t="s">
        <v>60</v>
      </c>
      <c r="E60" s="46">
        <v>10.41</v>
      </c>
      <c r="F60" s="43">
        <v>1.7446123000000001E-2</v>
      </c>
    </row>
    <row r="61" spans="1:6" x14ac:dyDescent="0.25">
      <c r="A61" s="38">
        <v>66</v>
      </c>
      <c r="B61" s="39" t="s">
        <v>52</v>
      </c>
      <c r="C61" s="39" t="s">
        <v>20</v>
      </c>
      <c r="D61" s="39" t="s">
        <v>60</v>
      </c>
      <c r="E61" s="46">
        <v>10.41</v>
      </c>
      <c r="F61" s="43">
        <v>1.2106845999999999E-2</v>
      </c>
    </row>
    <row r="62" spans="1:6" x14ac:dyDescent="0.25">
      <c r="A62" s="38">
        <v>67</v>
      </c>
      <c r="B62" s="39" t="s">
        <v>52</v>
      </c>
      <c r="C62" s="39" t="s">
        <v>20</v>
      </c>
      <c r="D62" s="39" t="s">
        <v>60</v>
      </c>
      <c r="E62" s="46">
        <v>10.41</v>
      </c>
      <c r="F62" s="43">
        <v>2.3945111000000002E-2</v>
      </c>
    </row>
    <row r="63" spans="1:6" x14ac:dyDescent="0.25">
      <c r="A63" s="38">
        <v>68</v>
      </c>
      <c r="B63" s="39" t="s">
        <v>52</v>
      </c>
      <c r="C63" s="39" t="s">
        <v>20</v>
      </c>
      <c r="D63" s="39" t="s">
        <v>60</v>
      </c>
      <c r="E63" s="46">
        <v>17.350000000000001</v>
      </c>
      <c r="F63" s="43">
        <v>2.5610154E-2</v>
      </c>
    </row>
    <row r="64" spans="1:6" x14ac:dyDescent="0.25">
      <c r="A64" s="38">
        <v>69</v>
      </c>
      <c r="B64" s="39" t="s">
        <v>52</v>
      </c>
      <c r="C64" s="39" t="s">
        <v>20</v>
      </c>
      <c r="D64" s="39" t="s">
        <v>60</v>
      </c>
      <c r="E64" s="46">
        <v>10.41</v>
      </c>
      <c r="F64" s="43">
        <v>1.8226129000000001E-2</v>
      </c>
    </row>
    <row r="65" spans="1:6" x14ac:dyDescent="0.25">
      <c r="A65" s="38">
        <v>70</v>
      </c>
      <c r="B65" s="39" t="s">
        <v>52</v>
      </c>
      <c r="C65" s="39" t="s">
        <v>20</v>
      </c>
      <c r="D65" s="39" t="s">
        <v>60</v>
      </c>
      <c r="E65" s="46">
        <v>20.82</v>
      </c>
      <c r="F65" s="43">
        <v>2.0509751E-2</v>
      </c>
    </row>
    <row r="66" spans="1:6" x14ac:dyDescent="0.25">
      <c r="A66" s="38">
        <v>77</v>
      </c>
      <c r="B66" s="39" t="s">
        <v>19</v>
      </c>
      <c r="C66" s="39" t="s">
        <v>20</v>
      </c>
      <c r="D66" s="39" t="s">
        <v>21</v>
      </c>
      <c r="E66" s="46">
        <v>20.82</v>
      </c>
      <c r="F66" s="43">
        <v>1.0429556E-2</v>
      </c>
    </row>
    <row r="67" spans="1:6" x14ac:dyDescent="0.25">
      <c r="A67" s="38">
        <v>78</v>
      </c>
      <c r="B67" s="39" t="s">
        <v>19</v>
      </c>
      <c r="C67" s="39" t="s">
        <v>20</v>
      </c>
      <c r="D67" s="39" t="s">
        <v>21</v>
      </c>
      <c r="E67" s="46">
        <v>17.350000000000001</v>
      </c>
      <c r="F67" s="43">
        <v>2.1156264000000001E-2</v>
      </c>
    </row>
    <row r="68" spans="1:6" x14ac:dyDescent="0.25">
      <c r="A68" s="38">
        <v>79</v>
      </c>
      <c r="B68" s="39" t="s">
        <v>19</v>
      </c>
      <c r="C68" s="39" t="s">
        <v>20</v>
      </c>
      <c r="D68" s="39" t="s">
        <v>21</v>
      </c>
      <c r="E68" s="46">
        <v>20.82</v>
      </c>
      <c r="F68" s="43">
        <v>1.8450423000000001E-2</v>
      </c>
    </row>
    <row r="69" spans="1:6" x14ac:dyDescent="0.25">
      <c r="A69" s="38">
        <v>80</v>
      </c>
      <c r="B69" s="39" t="s">
        <v>19</v>
      </c>
      <c r="C69" s="39" t="s">
        <v>20</v>
      </c>
      <c r="D69" s="39" t="s">
        <v>21</v>
      </c>
      <c r="E69" s="46">
        <v>20.82</v>
      </c>
      <c r="F69" s="43">
        <v>2.6677425000000001E-2</v>
      </c>
    </row>
    <row r="70" spans="1:6" x14ac:dyDescent="0.25">
      <c r="A70" s="38">
        <v>81</v>
      </c>
      <c r="B70" s="39" t="s">
        <v>19</v>
      </c>
      <c r="C70" s="39" t="s">
        <v>20</v>
      </c>
      <c r="D70" s="39" t="s">
        <v>21</v>
      </c>
      <c r="E70" s="46">
        <v>10.41</v>
      </c>
      <c r="F70" s="43">
        <v>1.7222754999999999E-2</v>
      </c>
    </row>
    <row r="71" spans="1:6" x14ac:dyDescent="0.25">
      <c r="A71" s="38">
        <v>82</v>
      </c>
      <c r="B71" s="39" t="s">
        <v>19</v>
      </c>
      <c r="C71" s="39" t="s">
        <v>20</v>
      </c>
      <c r="D71" s="39" t="s">
        <v>21</v>
      </c>
      <c r="E71" s="46">
        <v>20.82</v>
      </c>
      <c r="F71" s="43">
        <v>1.9098869000000001E-2</v>
      </c>
    </row>
    <row r="72" spans="1:6" x14ac:dyDescent="0.25">
      <c r="A72" s="38">
        <v>83</v>
      </c>
      <c r="B72" s="39" t="s">
        <v>24</v>
      </c>
      <c r="C72" s="39" t="s">
        <v>25</v>
      </c>
      <c r="D72" s="39" t="s">
        <v>26</v>
      </c>
      <c r="E72" s="46">
        <v>62.64</v>
      </c>
      <c r="F72" s="43">
        <v>4.6465871999999998E-2</v>
      </c>
    </row>
    <row r="73" spans="1:6" x14ac:dyDescent="0.25">
      <c r="A73" s="38">
        <v>84</v>
      </c>
      <c r="B73" s="39" t="s">
        <v>24</v>
      </c>
      <c r="C73" s="39" t="s">
        <v>25</v>
      </c>
      <c r="D73" s="39" t="s">
        <v>26</v>
      </c>
      <c r="E73" s="46">
        <v>50.32</v>
      </c>
      <c r="F73" s="43">
        <v>4.0234412999999997E-2</v>
      </c>
    </row>
    <row r="74" spans="1:6" x14ac:dyDescent="0.25">
      <c r="A74" s="38">
        <v>85</v>
      </c>
      <c r="B74" s="39" t="s">
        <v>24</v>
      </c>
      <c r="C74" s="39" t="s">
        <v>25</v>
      </c>
      <c r="D74" s="39" t="s">
        <v>26</v>
      </c>
      <c r="E74" s="46">
        <v>45.23</v>
      </c>
      <c r="F74" s="43">
        <v>3.9149943999999999E-2</v>
      </c>
    </row>
    <row r="75" spans="1:6" x14ac:dyDescent="0.25">
      <c r="A75" s="38">
        <v>86</v>
      </c>
      <c r="B75" s="39" t="s">
        <v>24</v>
      </c>
      <c r="C75" s="39" t="s">
        <v>25</v>
      </c>
      <c r="D75" s="39" t="s">
        <v>26</v>
      </c>
      <c r="E75" s="46">
        <v>41.78</v>
      </c>
      <c r="F75" s="43">
        <v>4.1935914999999997E-2</v>
      </c>
    </row>
    <row r="76" spans="1:6" x14ac:dyDescent="0.25">
      <c r="A76" s="38">
        <v>87</v>
      </c>
      <c r="B76" s="39" t="s">
        <v>24</v>
      </c>
      <c r="C76" s="39" t="s">
        <v>25</v>
      </c>
      <c r="D76" s="39" t="s">
        <v>26</v>
      </c>
      <c r="E76" s="46">
        <v>83.52</v>
      </c>
      <c r="F76" s="43">
        <v>5.3413824999999998E-2</v>
      </c>
    </row>
    <row r="77" spans="1:6" x14ac:dyDescent="0.25">
      <c r="A77" s="38">
        <v>88</v>
      </c>
      <c r="B77" s="39" t="s">
        <v>24</v>
      </c>
      <c r="C77" s="39" t="s">
        <v>25</v>
      </c>
      <c r="D77" s="39" t="s">
        <v>26</v>
      </c>
      <c r="E77" s="46">
        <v>8.56</v>
      </c>
      <c r="F77" s="43">
        <v>4.0686528E-2</v>
      </c>
    </row>
    <row r="78" spans="1:6" x14ac:dyDescent="0.25">
      <c r="A78" s="38">
        <v>89</v>
      </c>
      <c r="B78" s="39" t="s">
        <v>24</v>
      </c>
      <c r="C78" s="39" t="s">
        <v>20</v>
      </c>
      <c r="D78" s="39" t="s">
        <v>39</v>
      </c>
      <c r="E78" s="46">
        <v>24.35</v>
      </c>
      <c r="F78" s="43">
        <v>4.4865018999999999E-2</v>
      </c>
    </row>
    <row r="79" spans="1:6" x14ac:dyDescent="0.25">
      <c r="A79" s="38">
        <v>90</v>
      </c>
      <c r="B79" s="39" t="s">
        <v>24</v>
      </c>
      <c r="C79" s="39" t="s">
        <v>20</v>
      </c>
      <c r="D79" s="39" t="s">
        <v>39</v>
      </c>
      <c r="E79" s="46">
        <v>6.96</v>
      </c>
      <c r="F79" s="43">
        <v>1.96364E-3</v>
      </c>
    </row>
    <row r="80" spans="1:6" x14ac:dyDescent="0.25">
      <c r="A80" s="38">
        <v>91</v>
      </c>
      <c r="B80" s="39" t="s">
        <v>24</v>
      </c>
      <c r="C80" s="39" t="s">
        <v>20</v>
      </c>
      <c r="D80" s="39" t="s">
        <v>39</v>
      </c>
      <c r="E80" s="46">
        <v>20.9</v>
      </c>
      <c r="F80" s="43">
        <v>1.3127428999999999E-2</v>
      </c>
    </row>
    <row r="81" spans="1:6" x14ac:dyDescent="0.25">
      <c r="A81" s="38">
        <v>92</v>
      </c>
      <c r="B81" s="39" t="s">
        <v>24</v>
      </c>
      <c r="C81" s="39" t="s">
        <v>20</v>
      </c>
      <c r="D81" s="39" t="s">
        <v>39</v>
      </c>
      <c r="E81" s="46">
        <v>34.799999999999997</v>
      </c>
      <c r="F81" s="43">
        <v>1.2846451E-2</v>
      </c>
    </row>
    <row r="82" spans="1:6" x14ac:dyDescent="0.25">
      <c r="A82" s="38">
        <v>93</v>
      </c>
      <c r="B82" s="39" t="s">
        <v>24</v>
      </c>
      <c r="C82" s="39" t="s">
        <v>20</v>
      </c>
      <c r="D82" s="39" t="s">
        <v>39</v>
      </c>
      <c r="E82" s="46">
        <v>20.86</v>
      </c>
      <c r="F82" s="43">
        <v>2.3032080999999999E-2</v>
      </c>
    </row>
    <row r="83" spans="1:6" x14ac:dyDescent="0.25">
      <c r="A83" s="38">
        <v>94</v>
      </c>
      <c r="B83" s="39" t="s">
        <v>24</v>
      </c>
      <c r="C83" s="39" t="s">
        <v>20</v>
      </c>
      <c r="D83" s="39" t="s">
        <v>39</v>
      </c>
      <c r="E83" s="46">
        <v>0</v>
      </c>
      <c r="F83" s="43" t="s">
        <v>190</v>
      </c>
    </row>
    <row r="84" spans="1:6" x14ac:dyDescent="0.25">
      <c r="A84" s="38">
        <v>95</v>
      </c>
      <c r="B84" s="39" t="s">
        <v>19</v>
      </c>
      <c r="C84" s="39" t="s">
        <v>25</v>
      </c>
      <c r="D84" s="39" t="s">
        <v>45</v>
      </c>
      <c r="E84" s="46">
        <v>55.72</v>
      </c>
      <c r="F84" s="43">
        <v>4.9506147E-2</v>
      </c>
    </row>
    <row r="85" spans="1:6" x14ac:dyDescent="0.25">
      <c r="A85" s="38">
        <v>96</v>
      </c>
      <c r="B85" s="39" t="s">
        <v>19</v>
      </c>
      <c r="C85" s="39" t="s">
        <v>25</v>
      </c>
      <c r="D85" s="39" t="s">
        <v>45</v>
      </c>
      <c r="E85" s="46">
        <v>48.76</v>
      </c>
      <c r="F85" s="43">
        <v>4.1069560999999997E-2</v>
      </c>
    </row>
    <row r="86" spans="1:6" x14ac:dyDescent="0.25">
      <c r="A86" s="38">
        <v>97</v>
      </c>
      <c r="B86" s="39" t="s">
        <v>19</v>
      </c>
      <c r="C86" s="39" t="s">
        <v>25</v>
      </c>
      <c r="D86" s="39" t="s">
        <v>45</v>
      </c>
      <c r="E86" s="46">
        <v>92.08</v>
      </c>
      <c r="F86" s="43">
        <v>5.8724393E-2</v>
      </c>
    </row>
    <row r="87" spans="1:6" x14ac:dyDescent="0.25">
      <c r="A87" s="38">
        <v>98</v>
      </c>
      <c r="B87" s="39" t="s">
        <v>19</v>
      </c>
      <c r="C87" s="39" t="s">
        <v>25</v>
      </c>
      <c r="D87" s="39" t="s">
        <v>45</v>
      </c>
      <c r="E87" s="46">
        <v>48.72</v>
      </c>
      <c r="F87" s="43">
        <v>6.3428918000000001E-2</v>
      </c>
    </row>
    <row r="88" spans="1:6" x14ac:dyDescent="0.25">
      <c r="A88" s="38">
        <v>99</v>
      </c>
      <c r="B88" s="39" t="s">
        <v>19</v>
      </c>
      <c r="C88" s="39" t="s">
        <v>25</v>
      </c>
      <c r="D88" s="39" t="s">
        <v>45</v>
      </c>
      <c r="E88" s="46">
        <v>52.21</v>
      </c>
      <c r="F88" s="43">
        <v>4.020866E-2</v>
      </c>
    </row>
    <row r="89" spans="1:6" x14ac:dyDescent="0.25">
      <c r="A89" s="38">
        <v>100</v>
      </c>
      <c r="B89" s="39" t="s">
        <v>19</v>
      </c>
      <c r="C89" s="39" t="s">
        <v>25</v>
      </c>
      <c r="D89" s="39" t="s">
        <v>45</v>
      </c>
      <c r="E89" s="46">
        <v>69.58</v>
      </c>
      <c r="F89" s="43">
        <v>4.6697060999999998E-2</v>
      </c>
    </row>
    <row r="90" spans="1:6" x14ac:dyDescent="0.25">
      <c r="A90" s="38">
        <v>101</v>
      </c>
      <c r="B90" s="39" t="s">
        <v>19</v>
      </c>
      <c r="C90" s="39" t="s">
        <v>25</v>
      </c>
      <c r="D90" s="39" t="s">
        <v>45</v>
      </c>
      <c r="E90" s="46">
        <v>76.56</v>
      </c>
      <c r="F90" s="43">
        <v>3.3309766999999997E-2</v>
      </c>
    </row>
    <row r="91" spans="1:6" x14ac:dyDescent="0.25">
      <c r="A91" s="38">
        <v>102</v>
      </c>
      <c r="B91" s="39" t="s">
        <v>52</v>
      </c>
      <c r="C91" s="39" t="s">
        <v>25</v>
      </c>
      <c r="D91" s="39" t="s">
        <v>53</v>
      </c>
      <c r="E91" s="46">
        <v>41.2</v>
      </c>
      <c r="F91" s="43">
        <v>5.1536863000000002E-2</v>
      </c>
    </row>
    <row r="92" spans="1:6" x14ac:dyDescent="0.25">
      <c r="A92" s="38">
        <v>103</v>
      </c>
      <c r="B92" s="39" t="s">
        <v>52</v>
      </c>
      <c r="C92" s="39" t="s">
        <v>25</v>
      </c>
      <c r="D92" s="39" t="s">
        <v>53</v>
      </c>
      <c r="E92" s="46">
        <v>55.66</v>
      </c>
      <c r="F92" s="43">
        <v>4.0111869000000001E-2</v>
      </c>
    </row>
    <row r="93" spans="1:6" x14ac:dyDescent="0.25">
      <c r="A93" s="38">
        <v>104</v>
      </c>
      <c r="B93" s="39" t="s">
        <v>52</v>
      </c>
      <c r="C93" s="39" t="s">
        <v>25</v>
      </c>
      <c r="D93" s="39" t="s">
        <v>53</v>
      </c>
      <c r="E93" s="46">
        <v>71.180000000000007</v>
      </c>
      <c r="F93" s="43">
        <v>6.5805370000000002E-2</v>
      </c>
    </row>
    <row r="94" spans="1:6" x14ac:dyDescent="0.25">
      <c r="A94" s="38">
        <v>105</v>
      </c>
      <c r="B94" s="39" t="s">
        <v>52</v>
      </c>
      <c r="C94" s="39" t="s">
        <v>25</v>
      </c>
      <c r="D94" s="39" t="s">
        <v>53</v>
      </c>
      <c r="E94" s="46">
        <v>24.33</v>
      </c>
      <c r="F94" s="43">
        <v>2.4121336E-2</v>
      </c>
    </row>
    <row r="95" spans="1:6" x14ac:dyDescent="0.25">
      <c r="A95" s="38">
        <v>106</v>
      </c>
      <c r="B95" s="39" t="s">
        <v>52</v>
      </c>
      <c r="C95" s="39" t="s">
        <v>25</v>
      </c>
      <c r="D95" s="39" t="s">
        <v>53</v>
      </c>
      <c r="E95" s="46">
        <v>62.62</v>
      </c>
      <c r="F95" s="43">
        <v>3.4338377000000003E-2</v>
      </c>
    </row>
    <row r="96" spans="1:6" x14ac:dyDescent="0.25">
      <c r="A96" s="38">
        <v>107</v>
      </c>
      <c r="B96" s="39" t="s">
        <v>52</v>
      </c>
      <c r="C96" s="39" t="s">
        <v>25</v>
      </c>
      <c r="D96" s="39" t="s">
        <v>53</v>
      </c>
      <c r="E96" s="46">
        <v>27.28</v>
      </c>
      <c r="F96" s="43">
        <v>5.0019906000000003E-2</v>
      </c>
    </row>
    <row r="97" spans="1:6" x14ac:dyDescent="0.25">
      <c r="A97" s="38">
        <v>108</v>
      </c>
      <c r="B97" s="39" t="s">
        <v>52</v>
      </c>
      <c r="C97" s="39" t="s">
        <v>25</v>
      </c>
      <c r="D97" s="39" t="s">
        <v>53</v>
      </c>
      <c r="E97" s="46">
        <v>20.88</v>
      </c>
      <c r="F97" s="43">
        <v>4.7598121E-2</v>
      </c>
    </row>
    <row r="98" spans="1:6" x14ac:dyDescent="0.25">
      <c r="A98" s="38">
        <v>109</v>
      </c>
      <c r="B98" s="39" t="s">
        <v>52</v>
      </c>
      <c r="C98" s="39" t="s">
        <v>20</v>
      </c>
      <c r="D98" s="39" t="s">
        <v>60</v>
      </c>
      <c r="E98" s="46">
        <v>3.47</v>
      </c>
      <c r="F98" s="43">
        <v>1.8744404999999999E-2</v>
      </c>
    </row>
    <row r="99" spans="1:6" x14ac:dyDescent="0.25">
      <c r="A99" s="38">
        <v>110</v>
      </c>
      <c r="B99" s="39" t="s">
        <v>52</v>
      </c>
      <c r="C99" s="39" t="s">
        <v>20</v>
      </c>
      <c r="D99" s="39" t="s">
        <v>60</v>
      </c>
      <c r="E99" s="46">
        <v>3.47</v>
      </c>
      <c r="F99" s="43">
        <v>3.6608391999999997E-2</v>
      </c>
    </row>
    <row r="100" spans="1:6" x14ac:dyDescent="0.25">
      <c r="A100" s="38">
        <v>111</v>
      </c>
      <c r="B100" s="39" t="s">
        <v>52</v>
      </c>
      <c r="C100" s="39" t="s">
        <v>20</v>
      </c>
      <c r="D100" s="39" t="s">
        <v>60</v>
      </c>
      <c r="E100" s="46">
        <v>10.41</v>
      </c>
      <c r="F100" s="43">
        <v>1.8979999000000001E-2</v>
      </c>
    </row>
    <row r="101" spans="1:6" x14ac:dyDescent="0.25">
      <c r="A101" s="38">
        <v>112</v>
      </c>
      <c r="B101" s="39" t="s">
        <v>52</v>
      </c>
      <c r="C101" s="39" t="s">
        <v>20</v>
      </c>
      <c r="D101" s="39" t="s">
        <v>60</v>
      </c>
      <c r="E101" s="46">
        <v>3.47</v>
      </c>
      <c r="F101" s="43">
        <v>1.0857242E-2</v>
      </c>
    </row>
    <row r="102" spans="1:6" x14ac:dyDescent="0.25">
      <c r="A102" s="38">
        <v>113</v>
      </c>
      <c r="B102" s="39" t="s">
        <v>52</v>
      </c>
      <c r="C102" s="39" t="s">
        <v>20</v>
      </c>
      <c r="D102" s="39" t="s">
        <v>60</v>
      </c>
      <c r="E102" s="46">
        <v>6.94</v>
      </c>
      <c r="F102" s="43">
        <v>2.6068553000000001E-2</v>
      </c>
    </row>
    <row r="103" spans="1:6" x14ac:dyDescent="0.25">
      <c r="A103" s="38">
        <v>114</v>
      </c>
      <c r="B103" s="39" t="s">
        <v>52</v>
      </c>
      <c r="C103" s="39" t="s">
        <v>20</v>
      </c>
      <c r="D103" s="39" t="s">
        <v>60</v>
      </c>
      <c r="E103" s="46">
        <v>17.350000000000001</v>
      </c>
      <c r="F103" s="43">
        <v>2.7918346E-2</v>
      </c>
    </row>
    <row r="104" spans="1:6" x14ac:dyDescent="0.25">
      <c r="A104" s="38">
        <v>115</v>
      </c>
      <c r="B104" s="39" t="s">
        <v>52</v>
      </c>
      <c r="C104" s="39" t="s">
        <v>20</v>
      </c>
      <c r="D104" s="39" t="s">
        <v>60</v>
      </c>
      <c r="E104" s="46">
        <v>10.41</v>
      </c>
      <c r="F104" s="43">
        <v>1.3181971000000001E-2</v>
      </c>
    </row>
    <row r="105" spans="1:6" x14ac:dyDescent="0.25">
      <c r="A105" s="38">
        <v>121</v>
      </c>
      <c r="B105" s="39" t="s">
        <v>19</v>
      </c>
      <c r="C105" s="39" t="s">
        <v>20</v>
      </c>
      <c r="D105" s="39" t="s">
        <v>21</v>
      </c>
      <c r="E105" s="46">
        <v>24.29</v>
      </c>
      <c r="F105" s="43">
        <v>2.1651989999999999E-2</v>
      </c>
    </row>
    <row r="106" spans="1:6" x14ac:dyDescent="0.25">
      <c r="A106" s="38">
        <v>122</v>
      </c>
      <c r="B106" s="39" t="s">
        <v>19</v>
      </c>
      <c r="C106" s="39" t="s">
        <v>20</v>
      </c>
      <c r="D106" s="39" t="s">
        <v>21</v>
      </c>
      <c r="E106" s="46">
        <v>13.88</v>
      </c>
      <c r="F106" s="43">
        <v>1.4306862E-2</v>
      </c>
    </row>
    <row r="107" spans="1:6" x14ac:dyDescent="0.25">
      <c r="A107" s="38">
        <v>123</v>
      </c>
      <c r="B107" s="39" t="s">
        <v>19</v>
      </c>
      <c r="C107" s="39" t="s">
        <v>20</v>
      </c>
      <c r="D107" s="39" t="s">
        <v>21</v>
      </c>
      <c r="E107" s="46">
        <v>17.350000000000001</v>
      </c>
      <c r="F107" s="43">
        <v>2.6272060999999999E-2</v>
      </c>
    </row>
    <row r="108" spans="1:6" x14ac:dyDescent="0.25">
      <c r="A108" s="38">
        <v>124</v>
      </c>
      <c r="B108" s="39" t="s">
        <v>19</v>
      </c>
      <c r="C108" s="39" t="s">
        <v>20</v>
      </c>
      <c r="D108" s="39" t="s">
        <v>21</v>
      </c>
      <c r="E108" s="46">
        <v>6.94</v>
      </c>
      <c r="F108" s="43">
        <v>1.5083556999999999E-2</v>
      </c>
    </row>
    <row r="109" spans="1:6" x14ac:dyDescent="0.25">
      <c r="A109" s="38">
        <v>125</v>
      </c>
      <c r="B109" s="39" t="s">
        <v>19</v>
      </c>
      <c r="C109" s="39" t="s">
        <v>20</v>
      </c>
      <c r="D109" s="39" t="s">
        <v>21</v>
      </c>
      <c r="E109" s="46">
        <v>3.47</v>
      </c>
      <c r="F109" s="43">
        <v>3.0757932000000002E-2</v>
      </c>
    </row>
    <row r="110" spans="1:6" x14ac:dyDescent="0.25">
      <c r="A110" s="38">
        <v>126</v>
      </c>
      <c r="B110" s="39" t="s">
        <v>19</v>
      </c>
      <c r="C110" s="39" t="s">
        <v>20</v>
      </c>
      <c r="D110" s="39" t="s">
        <v>21</v>
      </c>
      <c r="E110" s="46">
        <v>3.47</v>
      </c>
      <c r="F110" s="43">
        <v>2.4712825000000001E-2</v>
      </c>
    </row>
    <row r="111" spans="1:6" x14ac:dyDescent="0.25">
      <c r="A111" s="38">
        <v>127</v>
      </c>
      <c r="B111" s="39" t="s">
        <v>19</v>
      </c>
      <c r="C111" s="39" t="s">
        <v>20</v>
      </c>
      <c r="D111" s="39" t="s">
        <v>21</v>
      </c>
      <c r="E111" s="46">
        <v>13.88</v>
      </c>
      <c r="F111" s="43">
        <v>2.3409725999999999E-2</v>
      </c>
    </row>
    <row r="112" spans="1:6" x14ac:dyDescent="0.25">
      <c r="A112" s="38">
        <v>128</v>
      </c>
      <c r="B112" s="39" t="s">
        <v>24</v>
      </c>
      <c r="C112" s="39" t="s">
        <v>25</v>
      </c>
      <c r="D112" s="39" t="s">
        <v>26</v>
      </c>
      <c r="E112" s="46">
        <v>34.799999999999997</v>
      </c>
      <c r="F112" s="43">
        <v>3.7979121999999997E-2</v>
      </c>
    </row>
    <row r="113" spans="1:6" x14ac:dyDescent="0.25">
      <c r="A113" s="38">
        <v>129</v>
      </c>
      <c r="B113" s="39" t="s">
        <v>24</v>
      </c>
      <c r="C113" s="39" t="s">
        <v>25</v>
      </c>
      <c r="D113" s="39" t="s">
        <v>26</v>
      </c>
      <c r="E113" s="46">
        <v>55.68</v>
      </c>
      <c r="F113" s="43">
        <v>4.4234764000000003E-2</v>
      </c>
    </row>
    <row r="114" spans="1:6" x14ac:dyDescent="0.25">
      <c r="A114" s="38">
        <v>130</v>
      </c>
      <c r="B114" s="39" t="s">
        <v>24</v>
      </c>
      <c r="C114" s="39" t="s">
        <v>25</v>
      </c>
      <c r="D114" s="39" t="s">
        <v>26</v>
      </c>
      <c r="E114" s="46">
        <v>48.7</v>
      </c>
      <c r="F114" s="43">
        <v>3.8897833E-2</v>
      </c>
    </row>
    <row r="115" spans="1:6" x14ac:dyDescent="0.25">
      <c r="A115" s="38">
        <v>131</v>
      </c>
      <c r="B115" s="39" t="s">
        <v>24</v>
      </c>
      <c r="C115" s="39" t="s">
        <v>25</v>
      </c>
      <c r="D115" s="39" t="s">
        <v>26</v>
      </c>
      <c r="E115" s="46">
        <v>13.94</v>
      </c>
      <c r="F115" s="43">
        <v>4.8599720999999999E-2</v>
      </c>
    </row>
    <row r="116" spans="1:6" x14ac:dyDescent="0.25">
      <c r="A116" s="38">
        <v>132</v>
      </c>
      <c r="B116" s="39" t="s">
        <v>24</v>
      </c>
      <c r="C116" s="39" t="s">
        <v>20</v>
      </c>
      <c r="D116" s="39" t="s">
        <v>39</v>
      </c>
      <c r="E116" s="46">
        <v>24.37</v>
      </c>
      <c r="F116" s="43">
        <v>2.4305502E-2</v>
      </c>
    </row>
    <row r="117" spans="1:6" x14ac:dyDescent="0.25">
      <c r="A117" s="38">
        <v>133</v>
      </c>
      <c r="B117" s="39" t="s">
        <v>24</v>
      </c>
      <c r="C117" s="39" t="s">
        <v>20</v>
      </c>
      <c r="D117" s="39" t="s">
        <v>39</v>
      </c>
      <c r="E117" s="46">
        <v>41.72</v>
      </c>
      <c r="F117" s="43">
        <v>4.3315175999999997E-2</v>
      </c>
    </row>
    <row r="118" spans="1:6" x14ac:dyDescent="0.25">
      <c r="A118" s="38">
        <v>134</v>
      </c>
      <c r="B118" s="39" t="s">
        <v>24</v>
      </c>
      <c r="C118" s="39" t="s">
        <v>20</v>
      </c>
      <c r="D118" s="39" t="s">
        <v>39</v>
      </c>
      <c r="E118" s="46">
        <v>0</v>
      </c>
      <c r="F118" s="43" t="s">
        <v>190</v>
      </c>
    </row>
    <row r="119" spans="1:6" x14ac:dyDescent="0.25">
      <c r="A119" s="38">
        <v>135</v>
      </c>
      <c r="B119" s="39" t="s">
        <v>19</v>
      </c>
      <c r="C119" s="39" t="s">
        <v>25</v>
      </c>
      <c r="D119" s="39" t="s">
        <v>45</v>
      </c>
      <c r="E119" s="46">
        <v>55.68</v>
      </c>
      <c r="F119" s="43">
        <v>2.2073861E-2</v>
      </c>
    </row>
    <row r="120" spans="1:6" x14ac:dyDescent="0.25">
      <c r="A120" s="38">
        <v>136</v>
      </c>
      <c r="B120" s="39" t="s">
        <v>52</v>
      </c>
      <c r="C120" s="39" t="s">
        <v>25</v>
      </c>
      <c r="D120" s="39" t="s">
        <v>53</v>
      </c>
      <c r="E120" s="46">
        <v>41.76</v>
      </c>
      <c r="F120" s="43">
        <v>4.5045174E-2</v>
      </c>
    </row>
    <row r="121" spans="1:6" ht="15.75" thickBot="1" x14ac:dyDescent="0.3">
      <c r="A121" s="40">
        <v>137</v>
      </c>
      <c r="B121" s="41" t="s">
        <v>52</v>
      </c>
      <c r="C121" s="41" t="s">
        <v>20</v>
      </c>
      <c r="D121" s="41" t="s">
        <v>60</v>
      </c>
      <c r="E121" s="47">
        <v>6.94</v>
      </c>
      <c r="F121" s="44">
        <v>1.6528099000000001E-2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workbookViewId="0">
      <selection activeCell="L8" sqref="L8"/>
    </sheetView>
  </sheetViews>
  <sheetFormatPr defaultRowHeight="15" x14ac:dyDescent="0.25"/>
  <cols>
    <col min="1" max="1" width="11.28515625" style="1" bestFit="1" customWidth="1"/>
    <col min="2" max="3" width="11.28515625" style="1" customWidth="1"/>
    <col min="4" max="4" width="13.140625" style="1" bestFit="1" customWidth="1"/>
    <col min="5" max="6" width="13.28515625" style="1" customWidth="1"/>
    <col min="7" max="7" width="9.140625" style="8"/>
    <col min="8" max="12" width="9.140625" style="1"/>
    <col min="13" max="13" width="9.7109375" style="1" customWidth="1"/>
    <col min="14" max="16" width="9.140625" style="1"/>
    <col min="17" max="17" width="9.7109375" style="1" customWidth="1"/>
    <col min="18" max="16384" width="9.140625" style="1"/>
  </cols>
  <sheetData>
    <row r="1" spans="1:18" ht="16.5" thickBot="1" x14ac:dyDescent="0.3">
      <c r="A1" s="51" t="s">
        <v>0</v>
      </c>
      <c r="B1" s="52" t="s">
        <v>11</v>
      </c>
      <c r="C1" s="52" t="s">
        <v>12</v>
      </c>
      <c r="D1" s="52" t="s">
        <v>1</v>
      </c>
      <c r="E1" s="52" t="s">
        <v>6</v>
      </c>
      <c r="F1" s="53" t="s">
        <v>7</v>
      </c>
      <c r="H1" s="61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54" t="s">
        <v>24</v>
      </c>
      <c r="B2" s="55" t="s">
        <v>25</v>
      </c>
      <c r="C2" s="55" t="s">
        <v>26</v>
      </c>
      <c r="D2" s="55" t="s">
        <v>2</v>
      </c>
      <c r="E2" s="56">
        <v>4.0050000000000002E-2</v>
      </c>
      <c r="F2" s="57">
        <f>1.6-0.53</f>
        <v>1.07</v>
      </c>
      <c r="H2" s="60" t="s">
        <v>192</v>
      </c>
      <c r="I2" s="2"/>
      <c r="J2" s="2"/>
      <c r="K2" s="2"/>
      <c r="L2" s="2"/>
      <c r="M2" s="2"/>
      <c r="N2" s="2"/>
      <c r="O2" s="2"/>
      <c r="P2" s="2"/>
    </row>
    <row r="3" spans="1:18" x14ac:dyDescent="0.25">
      <c r="A3" s="11" t="s">
        <v>24</v>
      </c>
      <c r="B3" s="14" t="s">
        <v>25</v>
      </c>
      <c r="C3" s="14" t="s">
        <v>26</v>
      </c>
      <c r="D3" s="14" t="s">
        <v>2</v>
      </c>
      <c r="E3" s="12">
        <v>3.5909999999999997E-2</v>
      </c>
      <c r="F3" s="13">
        <v>1.6</v>
      </c>
    </row>
    <row r="4" spans="1:18" x14ac:dyDescent="0.25">
      <c r="A4" s="11" t="s">
        <v>24</v>
      </c>
      <c r="B4" s="14" t="s">
        <v>25</v>
      </c>
      <c r="C4" s="14" t="s">
        <v>26</v>
      </c>
      <c r="D4" s="14" t="s">
        <v>2</v>
      </c>
      <c r="E4" s="25" t="s">
        <v>8</v>
      </c>
      <c r="F4" s="26"/>
    </row>
    <row r="5" spans="1:18" x14ac:dyDescent="0.25">
      <c r="A5" s="11" t="s">
        <v>24</v>
      </c>
      <c r="B5" s="14" t="s">
        <v>25</v>
      </c>
      <c r="C5" s="14" t="s">
        <v>26</v>
      </c>
      <c r="D5" s="14" t="s">
        <v>2</v>
      </c>
      <c r="E5" s="12">
        <v>2.6679999999999999E-2</v>
      </c>
      <c r="F5" s="13">
        <f>1.6-0.05825</f>
        <v>1.5417500000000002</v>
      </c>
    </row>
    <row r="6" spans="1:18" x14ac:dyDescent="0.25">
      <c r="A6" s="11" t="s">
        <v>24</v>
      </c>
      <c r="B6" s="14" t="s">
        <v>25</v>
      </c>
      <c r="C6" s="14" t="s">
        <v>26</v>
      </c>
      <c r="D6" s="14" t="s">
        <v>2</v>
      </c>
      <c r="E6" s="12">
        <v>3.6389999999999999E-2</v>
      </c>
      <c r="F6" s="13">
        <f>1.6-0.0816</f>
        <v>1.5184000000000002</v>
      </c>
    </row>
    <row r="7" spans="1:18" x14ac:dyDescent="0.25">
      <c r="A7" s="11" t="s">
        <v>24</v>
      </c>
      <c r="B7" s="14" t="s">
        <v>25</v>
      </c>
      <c r="C7" s="14" t="s">
        <v>26</v>
      </c>
      <c r="D7" s="14" t="s">
        <v>2</v>
      </c>
      <c r="E7" s="12">
        <v>3.5479999999999998E-2</v>
      </c>
      <c r="F7" s="13">
        <f>1.6-0.07697</f>
        <v>1.5230300000000001</v>
      </c>
      <c r="I7" s="1" t="s">
        <v>22</v>
      </c>
    </row>
    <row r="8" spans="1:18" x14ac:dyDescent="0.25">
      <c r="A8" s="11" t="s">
        <v>24</v>
      </c>
      <c r="B8" s="14" t="s">
        <v>25</v>
      </c>
      <c r="C8" s="14" t="s">
        <v>26</v>
      </c>
      <c r="D8" s="14" t="s">
        <v>2</v>
      </c>
      <c r="E8" s="12">
        <v>3.107E-2</v>
      </c>
      <c r="F8" s="13">
        <f>1.6-0.6704</f>
        <v>0.92960000000000009</v>
      </c>
      <c r="I8" s="1" t="s">
        <v>28</v>
      </c>
    </row>
    <row r="9" spans="1:18" x14ac:dyDescent="0.25">
      <c r="A9" s="11" t="s">
        <v>24</v>
      </c>
      <c r="B9" s="14" t="s">
        <v>25</v>
      </c>
      <c r="C9" s="14" t="s">
        <v>26</v>
      </c>
      <c r="D9" s="14" t="s">
        <v>2</v>
      </c>
      <c r="E9" s="12">
        <v>3.286E-2</v>
      </c>
      <c r="F9" s="13">
        <f>1.6-0.3598</f>
        <v>1.2402000000000002</v>
      </c>
      <c r="I9" s="1" t="s">
        <v>31</v>
      </c>
    </row>
    <row r="10" spans="1:18" x14ac:dyDescent="0.25">
      <c r="A10" s="11" t="s">
        <v>24</v>
      </c>
      <c r="B10" s="14" t="s">
        <v>25</v>
      </c>
      <c r="C10" s="14" t="s">
        <v>26</v>
      </c>
      <c r="D10" s="14" t="s">
        <v>2</v>
      </c>
      <c r="E10" s="12">
        <v>0.52900000000000003</v>
      </c>
      <c r="F10" s="13">
        <f>1.6-0.6537</f>
        <v>0.94630000000000014</v>
      </c>
      <c r="I10" s="1" t="s">
        <v>33</v>
      </c>
    </row>
    <row r="11" spans="1:18" x14ac:dyDescent="0.25">
      <c r="A11" s="11" t="s">
        <v>24</v>
      </c>
      <c r="B11" s="14" t="s">
        <v>25</v>
      </c>
      <c r="C11" s="14" t="s">
        <v>26</v>
      </c>
      <c r="D11" s="14" t="s">
        <v>2</v>
      </c>
      <c r="E11" s="12">
        <v>2.5850000000000001E-2</v>
      </c>
      <c r="F11" s="15">
        <f>1.6-0.5857</f>
        <v>1.0143</v>
      </c>
      <c r="I11" s="1" t="s">
        <v>35</v>
      </c>
    </row>
    <row r="12" spans="1:18" x14ac:dyDescent="0.25">
      <c r="A12" s="11" t="s">
        <v>24</v>
      </c>
      <c r="B12" s="14" t="s">
        <v>25</v>
      </c>
      <c r="C12" s="14" t="s">
        <v>26</v>
      </c>
      <c r="D12" s="14" t="s">
        <v>3</v>
      </c>
      <c r="E12" s="12">
        <v>3.9129999999999998E-2</v>
      </c>
      <c r="F12" s="15">
        <f>1.6-0.1888</f>
        <v>1.4112</v>
      </c>
      <c r="I12" s="1" t="s">
        <v>37</v>
      </c>
    </row>
    <row r="13" spans="1:18" x14ac:dyDescent="0.25">
      <c r="A13" s="11" t="s">
        <v>24</v>
      </c>
      <c r="B13" s="14" t="s">
        <v>25</v>
      </c>
      <c r="C13" s="14" t="s">
        <v>26</v>
      </c>
      <c r="D13" s="14" t="s">
        <v>3</v>
      </c>
      <c r="E13" s="12">
        <v>3.5029999999999999E-2</v>
      </c>
      <c r="F13" s="13">
        <v>1.6</v>
      </c>
    </row>
    <row r="14" spans="1:18" x14ac:dyDescent="0.25">
      <c r="A14" s="11" t="s">
        <v>24</v>
      </c>
      <c r="B14" s="14" t="s">
        <v>25</v>
      </c>
      <c r="C14" s="14" t="s">
        <v>26</v>
      </c>
      <c r="D14" s="14" t="s">
        <v>3</v>
      </c>
      <c r="E14" s="12">
        <v>0.53490000000000004</v>
      </c>
      <c r="F14" s="13">
        <f>1.6-0.4</f>
        <v>1.2000000000000002</v>
      </c>
    </row>
    <row r="15" spans="1:18" x14ac:dyDescent="0.25">
      <c r="A15" s="11" t="s">
        <v>24</v>
      </c>
      <c r="B15" s="14" t="s">
        <v>25</v>
      </c>
      <c r="C15" s="14" t="s">
        <v>26</v>
      </c>
      <c r="D15" s="14" t="s">
        <v>3</v>
      </c>
      <c r="E15" s="12">
        <v>3.2239999999999998E-2</v>
      </c>
      <c r="F15" s="13">
        <f>1.6-0.3916</f>
        <v>1.2084000000000001</v>
      </c>
    </row>
    <row r="16" spans="1:18" x14ac:dyDescent="0.25">
      <c r="A16" s="11" t="s">
        <v>24</v>
      </c>
      <c r="B16" s="14" t="s">
        <v>25</v>
      </c>
      <c r="C16" s="14" t="s">
        <v>26</v>
      </c>
      <c r="D16" s="14" t="s">
        <v>3</v>
      </c>
      <c r="E16" s="12">
        <v>4.1430000000000002E-2</v>
      </c>
      <c r="F16" s="13">
        <f>1.6-0.4992</f>
        <v>1.1008</v>
      </c>
    </row>
    <row r="17" spans="1:6" x14ac:dyDescent="0.25">
      <c r="A17" s="11" t="s">
        <v>24</v>
      </c>
      <c r="B17" s="14" t="s">
        <v>25</v>
      </c>
      <c r="C17" s="14" t="s">
        <v>26</v>
      </c>
      <c r="D17" s="14" t="s">
        <v>3</v>
      </c>
      <c r="E17" s="12">
        <v>3.7229999999999999E-2</v>
      </c>
      <c r="F17" s="13">
        <v>1.6</v>
      </c>
    </row>
    <row r="18" spans="1:6" x14ac:dyDescent="0.25">
      <c r="A18" s="11" t="s">
        <v>24</v>
      </c>
      <c r="B18" s="14" t="s">
        <v>25</v>
      </c>
      <c r="C18" s="14" t="s">
        <v>26</v>
      </c>
      <c r="D18" s="14" t="s">
        <v>3</v>
      </c>
      <c r="E18" s="12">
        <v>4.0149999999999998E-2</v>
      </c>
      <c r="F18" s="13">
        <f>1.6-0.6717</f>
        <v>0.92830000000000013</v>
      </c>
    </row>
    <row r="19" spans="1:6" x14ac:dyDescent="0.25">
      <c r="A19" s="11" t="s">
        <v>24</v>
      </c>
      <c r="B19" s="14" t="s">
        <v>25</v>
      </c>
      <c r="C19" s="14" t="s">
        <v>26</v>
      </c>
      <c r="D19" s="14" t="s">
        <v>3</v>
      </c>
      <c r="E19" s="12">
        <v>0.54310000000000003</v>
      </c>
      <c r="F19" s="15">
        <f>1.6-0.4464</f>
        <v>1.1536</v>
      </c>
    </row>
    <row r="20" spans="1:6" x14ac:dyDescent="0.25">
      <c r="A20" s="11" t="s">
        <v>24</v>
      </c>
      <c r="B20" s="14" t="s">
        <v>25</v>
      </c>
      <c r="C20" s="14" t="s">
        <v>26</v>
      </c>
      <c r="D20" s="14" t="s">
        <v>3</v>
      </c>
      <c r="E20" s="12">
        <v>0.36130000000000001</v>
      </c>
      <c r="F20" s="13">
        <f>1.6-0.4498</f>
        <v>1.1502000000000001</v>
      </c>
    </row>
    <row r="21" spans="1:6" x14ac:dyDescent="0.25">
      <c r="A21" s="16" t="s">
        <v>24</v>
      </c>
      <c r="B21" s="3" t="s">
        <v>25</v>
      </c>
      <c r="C21" s="3" t="s">
        <v>26</v>
      </c>
      <c r="D21" s="3" t="s">
        <v>3</v>
      </c>
      <c r="E21" s="4">
        <v>0.40939999999999999</v>
      </c>
      <c r="F21" s="17">
        <f>1.6-0.5964</f>
        <v>1.0036</v>
      </c>
    </row>
    <row r="22" spans="1:6" x14ac:dyDescent="0.25">
      <c r="A22" s="58" t="s">
        <v>52</v>
      </c>
      <c r="B22" s="48" t="s">
        <v>25</v>
      </c>
      <c r="C22" s="48" t="s">
        <v>53</v>
      </c>
      <c r="D22" s="48" t="s">
        <v>4</v>
      </c>
      <c r="E22" s="50">
        <v>8.8300000000000003E-2</v>
      </c>
      <c r="F22" s="59">
        <f>1.6-1.421</f>
        <v>0.17900000000000005</v>
      </c>
    </row>
    <row r="23" spans="1:6" x14ac:dyDescent="0.25">
      <c r="A23" s="18" t="s">
        <v>52</v>
      </c>
      <c r="B23" s="5" t="s">
        <v>25</v>
      </c>
      <c r="C23" s="5" t="s">
        <v>53</v>
      </c>
      <c r="D23" s="5" t="s">
        <v>4</v>
      </c>
      <c r="E23" s="12">
        <f>1.375-0.08137</f>
        <v>1.2936300000000001</v>
      </c>
      <c r="F23" s="13">
        <f>1.6-0.5911</f>
        <v>1.0089000000000001</v>
      </c>
    </row>
    <row r="24" spans="1:6" x14ac:dyDescent="0.25">
      <c r="A24" s="18" t="s">
        <v>52</v>
      </c>
      <c r="B24" s="5" t="s">
        <v>25</v>
      </c>
      <c r="C24" s="5" t="s">
        <v>53</v>
      </c>
      <c r="D24" s="5" t="s">
        <v>4</v>
      </c>
      <c r="E24" s="6">
        <v>4.2290000000000001E-2</v>
      </c>
      <c r="F24" s="13">
        <f>1.6-0.1168</f>
        <v>1.4832000000000001</v>
      </c>
    </row>
    <row r="25" spans="1:6" x14ac:dyDescent="0.25">
      <c r="A25" s="18" t="s">
        <v>52</v>
      </c>
      <c r="B25" s="5" t="s">
        <v>25</v>
      </c>
      <c r="C25" s="5" t="s">
        <v>53</v>
      </c>
      <c r="D25" s="5" t="s">
        <v>4</v>
      </c>
      <c r="E25" s="12">
        <f>1.375-0.04791</f>
        <v>1.3270900000000001</v>
      </c>
      <c r="F25" s="13">
        <f>1.6-0.4134</f>
        <v>1.1866000000000001</v>
      </c>
    </row>
    <row r="26" spans="1:6" x14ac:dyDescent="0.25">
      <c r="A26" s="18" t="s">
        <v>52</v>
      </c>
      <c r="B26" s="5" t="s">
        <v>25</v>
      </c>
      <c r="C26" s="5" t="s">
        <v>53</v>
      </c>
      <c r="D26" s="5" t="s">
        <v>4</v>
      </c>
      <c r="E26" s="12">
        <v>6.0659999999999999E-2</v>
      </c>
      <c r="F26" s="13">
        <f>1.6-0.696</f>
        <v>0.90400000000000014</v>
      </c>
    </row>
    <row r="27" spans="1:6" x14ac:dyDescent="0.25">
      <c r="A27" s="18" t="s">
        <v>52</v>
      </c>
      <c r="B27" s="5" t="s">
        <v>25</v>
      </c>
      <c r="C27" s="5" t="s">
        <v>53</v>
      </c>
      <c r="D27" s="5" t="s">
        <v>4</v>
      </c>
      <c r="E27" s="12">
        <v>3.508E-2</v>
      </c>
      <c r="F27" s="13">
        <f>1.6-0.1456</f>
        <v>1.4544000000000001</v>
      </c>
    </row>
    <row r="28" spans="1:6" x14ac:dyDescent="0.25">
      <c r="A28" s="18" t="s">
        <v>52</v>
      </c>
      <c r="B28" s="5" t="s">
        <v>25</v>
      </c>
      <c r="C28" s="5" t="s">
        <v>53</v>
      </c>
      <c r="D28" s="5" t="s">
        <v>4</v>
      </c>
      <c r="E28" s="12">
        <v>3.2030000000000003E-2</v>
      </c>
      <c r="F28" s="13">
        <f>1.6-0.1509</f>
        <v>1.4491000000000001</v>
      </c>
    </row>
    <row r="29" spans="1:6" x14ac:dyDescent="0.25">
      <c r="A29" s="18" t="s">
        <v>52</v>
      </c>
      <c r="B29" s="5" t="s">
        <v>25</v>
      </c>
      <c r="C29" s="5" t="s">
        <v>53</v>
      </c>
      <c r="D29" s="5" t="s">
        <v>4</v>
      </c>
      <c r="E29" s="12">
        <f>1.375-0.03267</f>
        <v>1.34233</v>
      </c>
      <c r="F29" s="13">
        <f>1.6-1.183</f>
        <v>0.41700000000000004</v>
      </c>
    </row>
    <row r="30" spans="1:6" x14ac:dyDescent="0.25">
      <c r="A30" s="18" t="s">
        <v>52</v>
      </c>
      <c r="B30" s="5" t="s">
        <v>25</v>
      </c>
      <c r="C30" s="5" t="s">
        <v>53</v>
      </c>
      <c r="D30" s="5" t="s">
        <v>4</v>
      </c>
      <c r="E30" s="12">
        <v>2.4160000000000001E-2</v>
      </c>
      <c r="F30" s="13">
        <v>1.6</v>
      </c>
    </row>
    <row r="31" spans="1:6" x14ac:dyDescent="0.25">
      <c r="A31" s="18" t="s">
        <v>52</v>
      </c>
      <c r="B31" s="5" t="s">
        <v>25</v>
      </c>
      <c r="C31" s="5" t="s">
        <v>53</v>
      </c>
      <c r="D31" s="5" t="s">
        <v>4</v>
      </c>
      <c r="E31" s="12">
        <v>4.4589999999999998E-2</v>
      </c>
      <c r="F31" s="13">
        <v>1.6</v>
      </c>
    </row>
    <row r="32" spans="1:6" x14ac:dyDescent="0.25">
      <c r="A32" s="18" t="s">
        <v>52</v>
      </c>
      <c r="B32" s="5" t="s">
        <v>25</v>
      </c>
      <c r="C32" s="5" t="s">
        <v>53</v>
      </c>
      <c r="D32" s="5" t="s">
        <v>4</v>
      </c>
      <c r="E32" s="12">
        <f>1.375-0.0425</f>
        <v>1.3325</v>
      </c>
      <c r="F32" s="13">
        <v>1.6</v>
      </c>
    </row>
    <row r="33" spans="1:6" x14ac:dyDescent="0.25">
      <c r="A33" s="18" t="s">
        <v>52</v>
      </c>
      <c r="B33" s="5" t="s">
        <v>25</v>
      </c>
      <c r="C33" s="5" t="s">
        <v>53</v>
      </c>
      <c r="D33" s="5" t="s">
        <v>4</v>
      </c>
      <c r="E33" s="12">
        <f>1.375-0.1036</f>
        <v>1.2714000000000001</v>
      </c>
      <c r="F33" s="13">
        <f>1.6-0.7532</f>
        <v>0.84680000000000011</v>
      </c>
    </row>
    <row r="34" spans="1:6" x14ac:dyDescent="0.25">
      <c r="A34" s="18" t="s">
        <v>52</v>
      </c>
      <c r="B34" s="5" t="s">
        <v>25</v>
      </c>
      <c r="C34" s="5" t="s">
        <v>53</v>
      </c>
      <c r="D34" s="5" t="s">
        <v>4</v>
      </c>
      <c r="E34" s="12">
        <v>3.8940000000000002E-2</v>
      </c>
      <c r="F34" s="13">
        <v>1.6</v>
      </c>
    </row>
    <row r="35" spans="1:6" x14ac:dyDescent="0.25">
      <c r="A35" s="18" t="s">
        <v>52</v>
      </c>
      <c r="B35" s="5" t="s">
        <v>25</v>
      </c>
      <c r="C35" s="5" t="s">
        <v>53</v>
      </c>
      <c r="D35" s="5" t="s">
        <v>4</v>
      </c>
      <c r="E35" s="12">
        <v>4.5909999999999999E-2</v>
      </c>
      <c r="F35" s="13">
        <f>1.6-0.4551</f>
        <v>1.1449</v>
      </c>
    </row>
    <row r="36" spans="1:6" x14ac:dyDescent="0.25">
      <c r="A36" s="18" t="s">
        <v>52</v>
      </c>
      <c r="B36" s="5" t="s">
        <v>25</v>
      </c>
      <c r="C36" s="5" t="s">
        <v>53</v>
      </c>
      <c r="D36" s="5" t="s">
        <v>4</v>
      </c>
      <c r="E36" s="12">
        <f>1.375-0.04369</f>
        <v>1.33131</v>
      </c>
      <c r="F36" s="13">
        <v>1.6</v>
      </c>
    </row>
    <row r="37" spans="1:6" x14ac:dyDescent="0.25">
      <c r="A37" s="18" t="s">
        <v>52</v>
      </c>
      <c r="B37" s="5" t="s">
        <v>25</v>
      </c>
      <c r="C37" s="5" t="s">
        <v>53</v>
      </c>
      <c r="D37" s="5" t="s">
        <v>4</v>
      </c>
      <c r="E37" s="12">
        <f>1.375-0.03695</f>
        <v>1.33805</v>
      </c>
      <c r="F37" s="13">
        <f>1.6-1.14</f>
        <v>0.46000000000000019</v>
      </c>
    </row>
    <row r="38" spans="1:6" x14ac:dyDescent="0.25">
      <c r="A38" s="18" t="s">
        <v>52</v>
      </c>
      <c r="B38" s="5" t="s">
        <v>25</v>
      </c>
      <c r="C38" s="5" t="s">
        <v>53</v>
      </c>
      <c r="D38" s="5" t="s">
        <v>4</v>
      </c>
      <c r="E38" s="12">
        <f>1.375-0.04345</f>
        <v>1.33155</v>
      </c>
      <c r="F38" s="13">
        <f>1.6-0.6353</f>
        <v>0.96470000000000011</v>
      </c>
    </row>
    <row r="39" spans="1:6" x14ac:dyDescent="0.25">
      <c r="A39" s="18" t="s">
        <v>52</v>
      </c>
      <c r="B39" s="5" t="s">
        <v>25</v>
      </c>
      <c r="C39" s="5" t="s">
        <v>53</v>
      </c>
      <c r="D39" s="5" t="s">
        <v>4</v>
      </c>
      <c r="E39" s="12">
        <f>1.375-0.0432</f>
        <v>1.3318000000000001</v>
      </c>
      <c r="F39" s="13">
        <v>1.6</v>
      </c>
    </row>
    <row r="40" spans="1:6" x14ac:dyDescent="0.25">
      <c r="A40" s="18" t="s">
        <v>52</v>
      </c>
      <c r="B40" s="5" t="s">
        <v>25</v>
      </c>
      <c r="C40" s="5" t="s">
        <v>53</v>
      </c>
      <c r="D40" s="5" t="s">
        <v>4</v>
      </c>
      <c r="E40" s="12">
        <v>6.6489999999999994E-2</v>
      </c>
      <c r="F40" s="13">
        <f>1.6-0.4213</f>
        <v>1.1787000000000001</v>
      </c>
    </row>
    <row r="41" spans="1:6" x14ac:dyDescent="0.25">
      <c r="A41" s="19" t="s">
        <v>52</v>
      </c>
      <c r="B41" s="7" t="s">
        <v>25</v>
      </c>
      <c r="C41" s="7" t="s">
        <v>53</v>
      </c>
      <c r="D41" s="7" t="s">
        <v>4</v>
      </c>
      <c r="E41" s="4">
        <v>7.6280000000000001E-2</v>
      </c>
      <c r="F41" s="17">
        <f>1.6-0.4458</f>
        <v>1.1542000000000001</v>
      </c>
    </row>
    <row r="42" spans="1:6" x14ac:dyDescent="0.25">
      <c r="A42" s="58" t="s">
        <v>19</v>
      </c>
      <c r="B42" s="48" t="s">
        <v>25</v>
      </c>
      <c r="C42" s="48" t="s">
        <v>45</v>
      </c>
      <c r="D42" s="48" t="s">
        <v>4</v>
      </c>
      <c r="E42" s="49">
        <v>5.6649999999999999E-2</v>
      </c>
      <c r="F42" s="59">
        <f>1.6-0.404</f>
        <v>1.1960000000000002</v>
      </c>
    </row>
    <row r="43" spans="1:6" x14ac:dyDescent="0.25">
      <c r="A43" s="18" t="s">
        <v>19</v>
      </c>
      <c r="B43" s="5" t="s">
        <v>25</v>
      </c>
      <c r="C43" s="5" t="s">
        <v>45</v>
      </c>
      <c r="D43" s="5" t="s">
        <v>4</v>
      </c>
      <c r="E43" s="12">
        <v>0.1484</v>
      </c>
      <c r="F43" s="13">
        <f>1.6-1.007</f>
        <v>0.59300000000000019</v>
      </c>
    </row>
    <row r="44" spans="1:6" x14ac:dyDescent="0.25">
      <c r="A44" s="18" t="s">
        <v>19</v>
      </c>
      <c r="B44" s="5" t="s">
        <v>25</v>
      </c>
      <c r="C44" s="5" t="s">
        <v>45</v>
      </c>
      <c r="D44" s="5" t="s">
        <v>4</v>
      </c>
      <c r="E44" s="12">
        <v>2.6210000000000001E-2</v>
      </c>
      <c r="F44" s="13">
        <f>1.6-0.202</f>
        <v>1.3980000000000001</v>
      </c>
    </row>
    <row r="45" spans="1:6" x14ac:dyDescent="0.25">
      <c r="A45" s="18" t="s">
        <v>19</v>
      </c>
      <c r="B45" s="5" t="s">
        <v>25</v>
      </c>
      <c r="C45" s="5" t="s">
        <v>45</v>
      </c>
      <c r="D45" s="5" t="s">
        <v>4</v>
      </c>
      <c r="E45" s="25" t="s">
        <v>8</v>
      </c>
      <c r="F45" s="26"/>
    </row>
    <row r="46" spans="1:6" x14ac:dyDescent="0.25">
      <c r="A46" s="18" t="s">
        <v>19</v>
      </c>
      <c r="B46" s="5" t="s">
        <v>25</v>
      </c>
      <c r="C46" s="5" t="s">
        <v>45</v>
      </c>
      <c r="D46" s="5" t="s">
        <v>4</v>
      </c>
      <c r="E46" s="12">
        <v>5.6439999999999997E-2</v>
      </c>
      <c r="F46" s="13">
        <f>1.6-0.7761</f>
        <v>0.82390000000000008</v>
      </c>
    </row>
    <row r="47" spans="1:6" x14ac:dyDescent="0.25">
      <c r="A47" s="18" t="s">
        <v>19</v>
      </c>
      <c r="B47" s="5" t="s">
        <v>25</v>
      </c>
      <c r="C47" s="5" t="s">
        <v>45</v>
      </c>
      <c r="D47" s="5" t="s">
        <v>4</v>
      </c>
      <c r="E47" s="12">
        <v>4.0300000000000002E-2</v>
      </c>
      <c r="F47" s="13">
        <f>1.6-0.2913</f>
        <v>1.3087</v>
      </c>
    </row>
    <row r="48" spans="1:6" x14ac:dyDescent="0.25">
      <c r="A48" s="18" t="s">
        <v>19</v>
      </c>
      <c r="B48" s="5" t="s">
        <v>25</v>
      </c>
      <c r="C48" s="5" t="s">
        <v>45</v>
      </c>
      <c r="D48" s="5" t="s">
        <v>4</v>
      </c>
      <c r="E48" s="12">
        <v>3.6179999999999997E-2</v>
      </c>
      <c r="F48" s="13">
        <f>1.6-0.335</f>
        <v>1.2650000000000001</v>
      </c>
    </row>
    <row r="49" spans="1:15" x14ac:dyDescent="0.25">
      <c r="A49" s="18" t="s">
        <v>19</v>
      </c>
      <c r="B49" s="5" t="s">
        <v>25</v>
      </c>
      <c r="C49" s="5" t="s">
        <v>45</v>
      </c>
      <c r="D49" s="5" t="s">
        <v>4</v>
      </c>
      <c r="E49" s="12">
        <f>1.375-0.08349</f>
        <v>1.2915099999999999</v>
      </c>
      <c r="F49" s="13">
        <f>1.6-0.1832</f>
        <v>1.4168000000000001</v>
      </c>
    </row>
    <row r="50" spans="1:15" x14ac:dyDescent="0.25">
      <c r="A50" s="18" t="s">
        <v>19</v>
      </c>
      <c r="B50" s="5" t="s">
        <v>25</v>
      </c>
      <c r="C50" s="5" t="s">
        <v>45</v>
      </c>
      <c r="D50" s="5" t="s">
        <v>4</v>
      </c>
      <c r="E50" s="12">
        <v>4.3119999999999999E-2</v>
      </c>
      <c r="F50" s="13">
        <v>1.6</v>
      </c>
    </row>
    <row r="51" spans="1:15" x14ac:dyDescent="0.25">
      <c r="A51" s="18" t="s">
        <v>19</v>
      </c>
      <c r="B51" s="5" t="s">
        <v>25</v>
      </c>
      <c r="C51" s="5" t="s">
        <v>45</v>
      </c>
      <c r="D51" s="5" t="s">
        <v>4</v>
      </c>
      <c r="E51" s="12">
        <f>1.375-0.05458</f>
        <v>1.3204199999999999</v>
      </c>
      <c r="F51" s="13">
        <f>1.6-0.3593</f>
        <v>1.2407000000000001</v>
      </c>
    </row>
    <row r="52" spans="1:15" x14ac:dyDescent="0.25">
      <c r="A52" s="18" t="s">
        <v>19</v>
      </c>
      <c r="B52" s="5" t="s">
        <v>25</v>
      </c>
      <c r="C52" s="5" t="s">
        <v>45</v>
      </c>
      <c r="D52" s="5" t="s">
        <v>4</v>
      </c>
      <c r="E52" s="12">
        <f>1.375-0.03743</f>
        <v>1.3375699999999999</v>
      </c>
      <c r="F52" s="13">
        <f>1.6-0.1669</f>
        <v>1.4331</v>
      </c>
    </row>
    <row r="53" spans="1:15" x14ac:dyDescent="0.25">
      <c r="A53" s="18" t="s">
        <v>19</v>
      </c>
      <c r="B53" s="5" t="s">
        <v>25</v>
      </c>
      <c r="C53" s="5" t="s">
        <v>45</v>
      </c>
      <c r="D53" s="5" t="s">
        <v>4</v>
      </c>
      <c r="E53" s="12">
        <f>1.375-0.02994</f>
        <v>1.3450599999999999</v>
      </c>
      <c r="F53" s="13">
        <v>1.6</v>
      </c>
    </row>
    <row r="54" spans="1:15" x14ac:dyDescent="0.25">
      <c r="A54" s="18" t="s">
        <v>19</v>
      </c>
      <c r="B54" s="5" t="s">
        <v>25</v>
      </c>
      <c r="C54" s="5" t="s">
        <v>45</v>
      </c>
      <c r="D54" s="5" t="s">
        <v>4</v>
      </c>
      <c r="E54" s="12">
        <f>1.375-0.04732</f>
        <v>1.32768</v>
      </c>
      <c r="F54" s="13">
        <f>1.6-0.4176</f>
        <v>1.1824000000000001</v>
      </c>
    </row>
    <row r="55" spans="1:15" x14ac:dyDescent="0.25">
      <c r="A55" s="18" t="s">
        <v>19</v>
      </c>
      <c r="B55" s="5" t="s">
        <v>25</v>
      </c>
      <c r="C55" s="5" t="s">
        <v>45</v>
      </c>
      <c r="D55" s="5" t="s">
        <v>4</v>
      </c>
      <c r="E55" s="12">
        <f>1.375-0.04007</f>
        <v>1.3349299999999999</v>
      </c>
      <c r="F55" s="13">
        <f>1.6-0.3484</f>
        <v>1.2516</v>
      </c>
    </row>
    <row r="56" spans="1:15" x14ac:dyDescent="0.25">
      <c r="A56" s="18" t="s">
        <v>19</v>
      </c>
      <c r="B56" s="5" t="s">
        <v>25</v>
      </c>
      <c r="C56" s="5" t="s">
        <v>45</v>
      </c>
      <c r="D56" s="5" t="s">
        <v>4</v>
      </c>
      <c r="E56" s="12">
        <v>4.0009999999999997E-2</v>
      </c>
      <c r="F56" s="13">
        <v>1.6</v>
      </c>
    </row>
    <row r="57" spans="1:15" x14ac:dyDescent="0.25">
      <c r="A57" s="18" t="s">
        <v>19</v>
      </c>
      <c r="B57" s="5" t="s">
        <v>25</v>
      </c>
      <c r="C57" s="5" t="s">
        <v>45</v>
      </c>
      <c r="D57" s="5" t="s">
        <v>4</v>
      </c>
      <c r="E57" s="12">
        <v>3.5819999999999998E-2</v>
      </c>
      <c r="F57" s="13">
        <f>1.6-0.3677</f>
        <v>1.2323</v>
      </c>
    </row>
    <row r="58" spans="1:15" x14ac:dyDescent="0.25">
      <c r="A58" s="18" t="s">
        <v>19</v>
      </c>
      <c r="B58" s="5" t="s">
        <v>25</v>
      </c>
      <c r="C58" s="5" t="s">
        <v>45</v>
      </c>
      <c r="D58" s="5" t="s">
        <v>4</v>
      </c>
      <c r="E58" s="12">
        <v>2.9829999999999999E-2</v>
      </c>
      <c r="F58" s="13">
        <f>1.6-0.1541</f>
        <v>1.4459000000000002</v>
      </c>
    </row>
    <row r="59" spans="1:15" x14ac:dyDescent="0.25">
      <c r="A59" s="18" t="s">
        <v>19</v>
      </c>
      <c r="B59" s="5" t="s">
        <v>25</v>
      </c>
      <c r="C59" s="5" t="s">
        <v>45</v>
      </c>
      <c r="D59" s="5" t="s">
        <v>4</v>
      </c>
      <c r="E59" s="12">
        <f>1.375-0.06481</f>
        <v>1.31019</v>
      </c>
      <c r="F59" s="13">
        <f>1.6-0.4769</f>
        <v>1.1231</v>
      </c>
      <c r="G59" s="9"/>
      <c r="H59" s="10"/>
      <c r="I59" s="10"/>
      <c r="J59" s="10"/>
      <c r="K59" s="10"/>
      <c r="L59" s="10"/>
      <c r="M59" s="10"/>
      <c r="N59" s="10"/>
      <c r="O59" s="10"/>
    </row>
    <row r="60" spans="1:15" x14ac:dyDescent="0.25">
      <c r="A60" s="18" t="s">
        <v>19</v>
      </c>
      <c r="B60" s="5" t="s">
        <v>25</v>
      </c>
      <c r="C60" s="5" t="s">
        <v>45</v>
      </c>
      <c r="D60" s="5" t="s">
        <v>4</v>
      </c>
      <c r="E60" s="12">
        <f>1.375-0.04444</f>
        <v>1.33056</v>
      </c>
      <c r="F60" s="13">
        <f>1.6-0.3106</f>
        <v>1.2894000000000001</v>
      </c>
      <c r="G60" s="9"/>
      <c r="H60" s="10"/>
      <c r="I60" s="10"/>
      <c r="J60" s="10"/>
      <c r="K60" s="10"/>
      <c r="L60" s="10"/>
      <c r="M60" s="10"/>
      <c r="N60" s="10"/>
      <c r="O60" s="10"/>
    </row>
    <row r="61" spans="1:15" x14ac:dyDescent="0.25">
      <c r="A61" s="19" t="s">
        <v>19</v>
      </c>
      <c r="B61" s="7" t="s">
        <v>25</v>
      </c>
      <c r="C61" s="7" t="s">
        <v>45</v>
      </c>
      <c r="D61" s="7" t="s">
        <v>4</v>
      </c>
      <c r="E61" s="4">
        <f>1.375-0.05724</f>
        <v>1.31776</v>
      </c>
      <c r="F61" s="17">
        <f>1.6-0.6568</f>
        <v>0.94320000000000004</v>
      </c>
      <c r="G61" s="9"/>
      <c r="H61" s="10"/>
      <c r="I61" s="10"/>
      <c r="J61" s="10"/>
      <c r="K61" s="10"/>
      <c r="L61" s="10"/>
      <c r="M61" s="10"/>
      <c r="N61" s="10"/>
      <c r="O61" s="10"/>
    </row>
    <row r="62" spans="1:15" x14ac:dyDescent="0.25">
      <c r="A62" s="58" t="s">
        <v>67</v>
      </c>
      <c r="B62" s="48" t="s">
        <v>25</v>
      </c>
      <c r="C62" s="48" t="s">
        <v>68</v>
      </c>
      <c r="D62" s="48" t="s">
        <v>3</v>
      </c>
      <c r="E62" s="49">
        <v>0.1394</v>
      </c>
      <c r="F62" s="59">
        <f>1.6-0.04406</f>
        <v>1.5559400000000001</v>
      </c>
      <c r="G62" s="9"/>
      <c r="H62" s="10"/>
      <c r="I62" s="10"/>
      <c r="J62" s="10"/>
      <c r="K62" s="10"/>
      <c r="L62" s="10"/>
      <c r="M62" s="10"/>
      <c r="N62" s="10"/>
      <c r="O62" s="10"/>
    </row>
    <row r="63" spans="1:15" x14ac:dyDescent="0.25">
      <c r="A63" s="18" t="s">
        <v>67</v>
      </c>
      <c r="B63" s="5" t="s">
        <v>25</v>
      </c>
      <c r="C63" s="5" t="s">
        <v>68</v>
      </c>
      <c r="D63" s="5" t="s">
        <v>3</v>
      </c>
      <c r="E63" s="12">
        <f>1.375-0.0465</f>
        <v>1.3285</v>
      </c>
      <c r="F63" s="13">
        <f>1.6-0.4884</f>
        <v>1.1116000000000001</v>
      </c>
      <c r="G63" s="9"/>
      <c r="H63" s="10"/>
      <c r="I63" s="10"/>
      <c r="J63" s="10"/>
      <c r="K63" s="10"/>
      <c r="L63" s="10"/>
      <c r="M63" s="10"/>
      <c r="N63" s="10"/>
      <c r="O63" s="10"/>
    </row>
    <row r="64" spans="1:15" x14ac:dyDescent="0.25">
      <c r="A64" s="18" t="s">
        <v>67</v>
      </c>
      <c r="B64" s="5" t="s">
        <v>25</v>
      </c>
      <c r="C64" s="5" t="s">
        <v>68</v>
      </c>
      <c r="D64" s="5" t="s">
        <v>3</v>
      </c>
      <c r="E64" s="12">
        <v>0.28860000000000002</v>
      </c>
      <c r="F64" s="13">
        <f>1.6-0.1696</f>
        <v>1.4304000000000001</v>
      </c>
      <c r="G64" s="9"/>
      <c r="H64" s="10"/>
      <c r="I64" s="10"/>
      <c r="J64" s="10"/>
      <c r="K64" s="10"/>
      <c r="L64" s="10"/>
      <c r="M64" s="10"/>
      <c r="N64" s="10"/>
      <c r="O64" s="10"/>
    </row>
    <row r="65" spans="1:15" x14ac:dyDescent="0.25">
      <c r="A65" s="18" t="s">
        <v>67</v>
      </c>
      <c r="B65" s="5" t="s">
        <v>25</v>
      </c>
      <c r="C65" s="5" t="s">
        <v>68</v>
      </c>
      <c r="D65" s="5" t="s">
        <v>3</v>
      </c>
      <c r="E65" s="12">
        <v>4.548E-2</v>
      </c>
      <c r="F65" s="13">
        <f>1.6-0.2292</f>
        <v>1.3708</v>
      </c>
      <c r="G65" s="9"/>
      <c r="H65" s="10"/>
      <c r="I65" s="10"/>
      <c r="J65" s="10"/>
      <c r="K65" s="10"/>
      <c r="L65" s="10"/>
      <c r="M65" s="10"/>
      <c r="N65" s="10"/>
      <c r="O65" s="10"/>
    </row>
    <row r="66" spans="1:15" x14ac:dyDescent="0.25">
      <c r="A66" s="18" t="s">
        <v>67</v>
      </c>
      <c r="B66" s="5" t="s">
        <v>25</v>
      </c>
      <c r="C66" s="5" t="s">
        <v>68</v>
      </c>
      <c r="D66" s="5" t="s">
        <v>3</v>
      </c>
      <c r="E66" s="12">
        <v>3.0870000000000002E-2</v>
      </c>
      <c r="F66" s="13">
        <f>1.6-0.09275</f>
        <v>1.50725</v>
      </c>
      <c r="G66" s="9"/>
      <c r="H66" s="10"/>
      <c r="I66" s="10"/>
      <c r="J66" s="10"/>
      <c r="K66" s="10"/>
      <c r="L66" s="10"/>
      <c r="M66" s="10"/>
      <c r="N66" s="10"/>
      <c r="O66" s="10"/>
    </row>
    <row r="67" spans="1:15" x14ac:dyDescent="0.25">
      <c r="A67" s="18" t="s">
        <v>67</v>
      </c>
      <c r="B67" s="5" t="s">
        <v>25</v>
      </c>
      <c r="C67" s="5" t="s">
        <v>68</v>
      </c>
      <c r="D67" s="5" t="s">
        <v>3</v>
      </c>
      <c r="E67" s="12">
        <v>2.495E-2</v>
      </c>
      <c r="F67" s="13">
        <f>1.6-0.2273</f>
        <v>1.3727</v>
      </c>
      <c r="G67" s="9"/>
      <c r="H67" s="10"/>
      <c r="I67" s="10"/>
      <c r="J67" s="10"/>
      <c r="K67" s="10"/>
      <c r="L67" s="10"/>
      <c r="M67" s="10"/>
      <c r="N67" s="10"/>
      <c r="O67" s="10"/>
    </row>
    <row r="68" spans="1:15" x14ac:dyDescent="0.25">
      <c r="A68" s="18" t="s">
        <v>67</v>
      </c>
      <c r="B68" s="5" t="s">
        <v>25</v>
      </c>
      <c r="C68" s="5" t="s">
        <v>68</v>
      </c>
      <c r="D68" s="5" t="s">
        <v>2</v>
      </c>
      <c r="E68" s="12">
        <v>0.23669999999999999</v>
      </c>
      <c r="F68" s="13">
        <v>1.6</v>
      </c>
      <c r="G68" s="9"/>
      <c r="H68" s="10"/>
      <c r="I68" s="10"/>
      <c r="J68" s="10"/>
      <c r="K68" s="10"/>
      <c r="L68" s="10"/>
      <c r="M68" s="10"/>
      <c r="N68" s="10"/>
      <c r="O68" s="10"/>
    </row>
    <row r="69" spans="1:15" x14ac:dyDescent="0.25">
      <c r="A69" s="18" t="s">
        <v>67</v>
      </c>
      <c r="B69" s="5" t="s">
        <v>25</v>
      </c>
      <c r="C69" s="5" t="s">
        <v>68</v>
      </c>
      <c r="D69" s="5" t="s">
        <v>2</v>
      </c>
      <c r="E69" s="12">
        <v>3.9640000000000002E-2</v>
      </c>
      <c r="F69" s="13">
        <f>1.6-0.1202</f>
        <v>1.4798</v>
      </c>
      <c r="G69" s="9"/>
      <c r="H69" s="10"/>
      <c r="I69" s="10"/>
      <c r="J69" s="10"/>
      <c r="K69" s="10"/>
      <c r="L69" s="10"/>
      <c r="M69" s="10"/>
      <c r="N69" s="10"/>
      <c r="O69" s="10"/>
    </row>
    <row r="70" spans="1:15" x14ac:dyDescent="0.25">
      <c r="A70" s="18" t="s">
        <v>67</v>
      </c>
      <c r="B70" s="5" t="s">
        <v>25</v>
      </c>
      <c r="C70" s="5" t="s">
        <v>68</v>
      </c>
      <c r="D70" s="5" t="s">
        <v>2</v>
      </c>
      <c r="E70" s="12">
        <v>2.5260000000000001E-2</v>
      </c>
      <c r="F70" s="13">
        <f>1.6-0.1217</f>
        <v>1.4783000000000002</v>
      </c>
      <c r="G70" s="9"/>
      <c r="H70" s="10"/>
      <c r="I70" s="10"/>
      <c r="J70" s="10"/>
      <c r="K70" s="10"/>
      <c r="L70" s="10"/>
      <c r="M70" s="10"/>
      <c r="N70" s="10"/>
      <c r="O70" s="10"/>
    </row>
    <row r="71" spans="1:15" x14ac:dyDescent="0.25">
      <c r="A71" s="18" t="s">
        <v>67</v>
      </c>
      <c r="B71" s="5" t="s">
        <v>25</v>
      </c>
      <c r="C71" s="5" t="s">
        <v>68</v>
      </c>
      <c r="D71" s="5" t="s">
        <v>2</v>
      </c>
      <c r="E71" s="12">
        <v>2.9829999999999999E-2</v>
      </c>
      <c r="F71" s="13">
        <f>1.6-0.1629</f>
        <v>1.4371</v>
      </c>
      <c r="G71" s="9"/>
      <c r="H71" s="10"/>
      <c r="I71" s="10"/>
      <c r="J71" s="10"/>
      <c r="K71" s="10"/>
      <c r="L71" s="10"/>
      <c r="M71" s="10"/>
      <c r="N71" s="10"/>
      <c r="O71" s="10"/>
    </row>
    <row r="72" spans="1:15" x14ac:dyDescent="0.25">
      <c r="A72" s="18" t="s">
        <v>67</v>
      </c>
      <c r="B72" s="5" t="s">
        <v>25</v>
      </c>
      <c r="C72" s="5" t="s">
        <v>68</v>
      </c>
      <c r="D72" s="5" t="s">
        <v>2</v>
      </c>
      <c r="E72" s="12">
        <v>2.844E-2</v>
      </c>
      <c r="F72" s="13">
        <f>1.6-0.1518</f>
        <v>1.4482000000000002</v>
      </c>
      <c r="G72" s="9"/>
      <c r="H72" s="10"/>
      <c r="I72" s="10"/>
      <c r="J72" s="10"/>
      <c r="K72" s="10"/>
      <c r="L72" s="10"/>
      <c r="M72" s="10"/>
      <c r="N72" s="10"/>
      <c r="O72" s="10"/>
    </row>
    <row r="73" spans="1:15" x14ac:dyDescent="0.25">
      <c r="A73" s="18" t="s">
        <v>67</v>
      </c>
      <c r="B73" s="5" t="s">
        <v>25</v>
      </c>
      <c r="C73" s="5" t="s">
        <v>68</v>
      </c>
      <c r="D73" s="5" t="s">
        <v>2</v>
      </c>
      <c r="E73" s="25" t="s">
        <v>8</v>
      </c>
      <c r="F73" s="26"/>
      <c r="G73" s="9"/>
      <c r="H73" s="10"/>
      <c r="I73" s="10"/>
      <c r="J73" s="10"/>
      <c r="K73" s="10"/>
      <c r="L73" s="10"/>
      <c r="M73" s="10"/>
      <c r="N73" s="10"/>
      <c r="O73" s="10"/>
    </row>
    <row r="74" spans="1:15" x14ac:dyDescent="0.25">
      <c r="A74" s="18" t="s">
        <v>67</v>
      </c>
      <c r="B74" s="5" t="s">
        <v>25</v>
      </c>
      <c r="C74" s="5" t="s">
        <v>68</v>
      </c>
      <c r="D74" s="5" t="s">
        <v>2</v>
      </c>
      <c r="E74" s="12">
        <v>1.9619999999999999E-2</v>
      </c>
      <c r="F74" s="13">
        <f>1.6-0.1261</f>
        <v>1.4739</v>
      </c>
      <c r="G74" s="9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s="18" t="s">
        <v>67</v>
      </c>
      <c r="B75" s="5" t="s">
        <v>25</v>
      </c>
      <c r="C75" s="5" t="s">
        <v>68</v>
      </c>
      <c r="D75" s="5" t="s">
        <v>2</v>
      </c>
      <c r="E75" s="12">
        <v>2.7910000000000001E-2</v>
      </c>
      <c r="F75" s="13">
        <f>1.6-0.3035</f>
        <v>1.2965</v>
      </c>
      <c r="G75" s="9"/>
      <c r="H75" s="10"/>
      <c r="I75" s="10"/>
      <c r="J75" s="10"/>
      <c r="K75" s="10"/>
      <c r="L75" s="10"/>
      <c r="M75" s="10"/>
      <c r="N75" s="10"/>
      <c r="O75" s="10"/>
    </row>
    <row r="76" spans="1:15" x14ac:dyDescent="0.25">
      <c r="A76" s="18" t="s">
        <v>67</v>
      </c>
      <c r="B76" s="5" t="s">
        <v>25</v>
      </c>
      <c r="C76" s="5" t="s">
        <v>68</v>
      </c>
      <c r="D76" s="5" t="s">
        <v>2</v>
      </c>
      <c r="E76" s="12">
        <v>2.2839999999999999E-2</v>
      </c>
      <c r="F76" s="13">
        <f>1.6-0.2525</f>
        <v>1.3475000000000001</v>
      </c>
      <c r="G76" s="9"/>
      <c r="H76" s="10"/>
      <c r="I76" s="10"/>
      <c r="J76" s="10"/>
      <c r="K76" s="10"/>
      <c r="L76" s="10"/>
      <c r="M76" s="10"/>
      <c r="N76" s="10"/>
      <c r="O76" s="10"/>
    </row>
    <row r="77" spans="1:15" x14ac:dyDescent="0.25">
      <c r="A77" s="18" t="s">
        <v>67</v>
      </c>
      <c r="B77" s="5" t="s">
        <v>25</v>
      </c>
      <c r="C77" s="5" t="s">
        <v>68</v>
      </c>
      <c r="D77" s="5" t="s">
        <v>2</v>
      </c>
      <c r="E77" s="12">
        <v>3.0159999999999999E-2</v>
      </c>
      <c r="F77" s="13">
        <f>1.6-0.3066</f>
        <v>1.2934000000000001</v>
      </c>
      <c r="G77" s="9"/>
      <c r="H77" s="10"/>
      <c r="I77" s="10"/>
      <c r="J77" s="10"/>
      <c r="K77" s="10"/>
      <c r="L77" s="10"/>
      <c r="M77" s="10"/>
      <c r="N77" s="10"/>
      <c r="O77" s="10"/>
    </row>
    <row r="78" spans="1:15" x14ac:dyDescent="0.25">
      <c r="A78" s="18" t="s">
        <v>67</v>
      </c>
      <c r="B78" s="5" t="s">
        <v>25</v>
      </c>
      <c r="C78" s="5" t="s">
        <v>68</v>
      </c>
      <c r="D78" s="5" t="s">
        <v>2</v>
      </c>
      <c r="E78" s="12">
        <f>1.375-0.04776</f>
        <v>1.32724</v>
      </c>
      <c r="F78" s="13">
        <f>1.6-1.335</f>
        <v>0.26500000000000012</v>
      </c>
      <c r="G78" s="9"/>
      <c r="H78" s="10"/>
      <c r="I78" s="10"/>
      <c r="J78" s="10"/>
      <c r="K78" s="10"/>
      <c r="L78" s="10"/>
      <c r="M78" s="10"/>
      <c r="N78" s="10"/>
      <c r="O78" s="10"/>
    </row>
    <row r="79" spans="1:15" x14ac:dyDescent="0.25">
      <c r="A79" s="18" t="s">
        <v>67</v>
      </c>
      <c r="B79" s="5" t="s">
        <v>25</v>
      </c>
      <c r="C79" s="5" t="s">
        <v>68</v>
      </c>
      <c r="D79" s="5" t="s">
        <v>3</v>
      </c>
      <c r="E79" s="12">
        <v>3.7359999999999997E-2</v>
      </c>
      <c r="F79" s="13">
        <v>1.6</v>
      </c>
      <c r="G79" s="9"/>
      <c r="H79" s="10"/>
      <c r="I79" s="10"/>
      <c r="J79" s="10"/>
      <c r="K79" s="10"/>
      <c r="L79" s="10"/>
      <c r="M79" s="10"/>
      <c r="N79" s="10"/>
      <c r="O79" s="10"/>
    </row>
    <row r="80" spans="1:15" x14ac:dyDescent="0.25">
      <c r="A80" s="18" t="s">
        <v>67</v>
      </c>
      <c r="B80" s="5" t="s">
        <v>25</v>
      </c>
      <c r="C80" s="5" t="s">
        <v>68</v>
      </c>
      <c r="D80" s="5" t="s">
        <v>3</v>
      </c>
      <c r="E80" s="12">
        <v>0.53539999999999999</v>
      </c>
      <c r="F80" s="13">
        <f>1.6-0.4386</f>
        <v>1.1614</v>
      </c>
      <c r="G80" s="9"/>
      <c r="H80" s="10"/>
      <c r="I80" s="10"/>
      <c r="J80" s="10"/>
      <c r="K80" s="10"/>
      <c r="L80" s="10"/>
      <c r="M80" s="10"/>
      <c r="N80" s="10"/>
      <c r="O80" s="10"/>
    </row>
    <row r="81" spans="1:15" ht="15.75" thickBot="1" x14ac:dyDescent="0.3">
      <c r="A81" s="20" t="s">
        <v>67</v>
      </c>
      <c r="B81" s="21" t="s">
        <v>25</v>
      </c>
      <c r="C81" s="21" t="s">
        <v>68</v>
      </c>
      <c r="D81" s="22" t="s">
        <v>3</v>
      </c>
      <c r="E81" s="23">
        <f>1.375-0.0516</f>
        <v>1.3233999999999999</v>
      </c>
      <c r="F81" s="24">
        <f>1.6-0.358</f>
        <v>1.242</v>
      </c>
      <c r="G81" s="9"/>
      <c r="H81" s="10"/>
      <c r="I81" s="10"/>
      <c r="J81" s="10"/>
      <c r="K81" s="10"/>
      <c r="L81" s="10"/>
      <c r="M81" s="10"/>
      <c r="N81" s="10"/>
      <c r="O81" s="10"/>
    </row>
    <row r="82" spans="1:15" x14ac:dyDescent="0.25">
      <c r="G82" s="9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G83" s="9"/>
      <c r="H83" s="10"/>
      <c r="I83" s="10"/>
      <c r="J83" s="10"/>
      <c r="K83" s="10"/>
      <c r="L83" s="10"/>
      <c r="M83" s="10"/>
      <c r="N83" s="10"/>
      <c r="O83" s="10"/>
    </row>
    <row r="84" spans="1:15" x14ac:dyDescent="0.25">
      <c r="G84" s="9"/>
      <c r="H84" s="10"/>
      <c r="I84" s="10"/>
      <c r="J84" s="10"/>
      <c r="K84" s="10"/>
      <c r="L84" s="10"/>
      <c r="M84" s="10"/>
      <c r="N84" s="10"/>
      <c r="O84" s="10"/>
    </row>
    <row r="85" spans="1:15" x14ac:dyDescent="0.25">
      <c r="G85" s="9"/>
      <c r="H85" s="10"/>
      <c r="I85" s="10"/>
      <c r="J85" s="10"/>
      <c r="K85" s="10"/>
      <c r="L85" s="10"/>
      <c r="M85" s="10"/>
      <c r="N85" s="10"/>
      <c r="O85" s="10"/>
    </row>
    <row r="86" spans="1:15" x14ac:dyDescent="0.25">
      <c r="G86" s="9"/>
      <c r="H86" s="10"/>
      <c r="I86" s="10"/>
      <c r="J86" s="10"/>
      <c r="K86" s="10"/>
      <c r="L86" s="10"/>
      <c r="M86" s="10"/>
      <c r="N86" s="10"/>
      <c r="O86" s="10"/>
    </row>
    <row r="87" spans="1:15" x14ac:dyDescent="0.25">
      <c r="G87" s="9"/>
      <c r="H87" s="10"/>
      <c r="I87" s="10"/>
      <c r="J87" s="10"/>
      <c r="K87" s="10"/>
      <c r="L87" s="10"/>
      <c r="M87" s="10"/>
      <c r="N87" s="10"/>
      <c r="O87" s="10"/>
    </row>
    <row r="88" spans="1:15" x14ac:dyDescent="0.25">
      <c r="G88" s="9"/>
      <c r="H88" s="10"/>
      <c r="I88" s="10"/>
      <c r="J88" s="10"/>
      <c r="K88" s="10"/>
      <c r="L88" s="10"/>
      <c r="M88" s="10"/>
      <c r="N88" s="10"/>
      <c r="O88" s="10"/>
    </row>
  </sheetData>
  <mergeCells count="3">
    <mergeCell ref="E4:F4"/>
    <mergeCell ref="E45:F45"/>
    <mergeCell ref="E73:F7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Passage data</vt:lpstr>
      <vt:lpstr>Distance moved and speed</vt:lpstr>
      <vt:lpstr>Maximum position on weir face </vt:lpstr>
      <vt:lpstr>'Distance moved and speed'!Results_1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Vowles A.S.</dc:creator>
  <cp:lastModifiedBy>Kerr J.R.</cp:lastModifiedBy>
  <dcterms:created xsi:type="dcterms:W3CDTF">2018-11-06T15:25:09Z</dcterms:created>
  <dcterms:modified xsi:type="dcterms:W3CDTF">2020-06-11T11:22:37Z</dcterms:modified>
</cp:coreProperties>
</file>