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r\OneDrive\Documents\_THESIS\Data summary\"/>
    </mc:Choice>
  </mc:AlternateContent>
  <xr:revisionPtr revIDLastSave="0" documentId="13_ncr:1_{729A62D3-F372-4986-9C1A-5A28D8B16F4F}" xr6:coauthVersionLast="44" xr6:coauthVersionMax="44" xr10:uidLastSave="{00000000-0000-0000-0000-000000000000}"/>
  <bookViews>
    <workbookView xWindow="-98" yWindow="-98" windowWidth="24196" windowHeight="13096" xr2:uid="{E324FE27-5DD1-42D0-8E2C-4BD087C80E62}"/>
  </bookViews>
  <sheets>
    <sheet name="Expt 1" sheetId="5" r:id="rId1"/>
    <sheet name="Expt 2" sheetId="2" r:id="rId2"/>
    <sheet name="Expt 3" sheetId="3" r:id="rId3"/>
    <sheet name="Expt 4" sheetId="1" r:id="rId4"/>
    <sheet name="Electrohaptic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5" l="1"/>
  <c r="I18" i="5" s="1"/>
  <c r="H17" i="5"/>
  <c r="H18" i="5" s="1"/>
  <c r="G17" i="5"/>
  <c r="G18" i="5" s="1"/>
  <c r="F17" i="5"/>
  <c r="F18" i="5" s="1"/>
  <c r="E17" i="5"/>
  <c r="E18" i="5" s="1"/>
  <c r="D17" i="5"/>
  <c r="D18" i="5" s="1"/>
  <c r="C17" i="5"/>
  <c r="C18" i="5" s="1"/>
  <c r="B17" i="5"/>
  <c r="B18" i="5" s="1"/>
  <c r="I16" i="5"/>
  <c r="H16" i="5"/>
  <c r="G16" i="5"/>
  <c r="F16" i="5"/>
  <c r="E16" i="5"/>
  <c r="D16" i="5"/>
  <c r="C16" i="5"/>
  <c r="B16" i="5"/>
  <c r="B2" i="3" l="1"/>
  <c r="K21" i="3"/>
  <c r="I21" i="3"/>
  <c r="F21" i="3"/>
  <c r="D21" i="3"/>
  <c r="K20" i="3"/>
  <c r="I20" i="3"/>
  <c r="F20" i="3"/>
  <c r="D20" i="3"/>
  <c r="K19" i="3"/>
  <c r="I19" i="3"/>
  <c r="F19" i="3"/>
  <c r="D19" i="3"/>
  <c r="K18" i="3"/>
  <c r="I18" i="3"/>
  <c r="F18" i="3"/>
  <c r="D18" i="3"/>
  <c r="K17" i="3"/>
  <c r="I17" i="3"/>
  <c r="F17" i="3"/>
  <c r="D17" i="3"/>
  <c r="K16" i="3"/>
  <c r="I16" i="3"/>
  <c r="F16" i="3"/>
  <c r="D16" i="3"/>
  <c r="K15" i="3"/>
  <c r="I15" i="3"/>
  <c r="F15" i="3"/>
  <c r="D15" i="3"/>
  <c r="K14" i="3"/>
  <c r="I14" i="3"/>
  <c r="F14" i="3"/>
  <c r="D14" i="3"/>
  <c r="K13" i="3"/>
  <c r="I13" i="3"/>
  <c r="F13" i="3"/>
  <c r="D13" i="3"/>
  <c r="K12" i="3"/>
  <c r="I12" i="3"/>
  <c r="F12" i="3"/>
  <c r="D12" i="3"/>
  <c r="K11" i="3"/>
  <c r="I11" i="3"/>
  <c r="F11" i="3"/>
  <c r="D11" i="3"/>
  <c r="K10" i="3"/>
  <c r="I10" i="3"/>
  <c r="F10" i="3"/>
  <c r="D10" i="3"/>
  <c r="K9" i="3"/>
  <c r="I9" i="3"/>
  <c r="F9" i="3"/>
  <c r="D9" i="3"/>
  <c r="K8" i="3"/>
  <c r="I8" i="3"/>
  <c r="F8" i="3"/>
  <c r="D8" i="3"/>
  <c r="K7" i="3"/>
  <c r="I7" i="3"/>
  <c r="F7" i="3"/>
  <c r="D7" i="3"/>
  <c r="K6" i="3"/>
  <c r="K3" i="3" s="1"/>
  <c r="K4" i="3" s="1"/>
  <c r="I6" i="3"/>
  <c r="I2" i="3" s="1"/>
  <c r="F6" i="3"/>
  <c r="F2" i="3" s="1"/>
  <c r="D6" i="3"/>
  <c r="D3" i="3" s="1"/>
  <c r="D4" i="3" s="1"/>
  <c r="J3" i="3"/>
  <c r="J4" i="3" s="1"/>
  <c r="I3" i="3"/>
  <c r="I4" i="3" s="1"/>
  <c r="H3" i="3"/>
  <c r="H4" i="3" s="1"/>
  <c r="G3" i="3"/>
  <c r="G4" i="3" s="1"/>
  <c r="E3" i="3"/>
  <c r="E4" i="3" s="1"/>
  <c r="C3" i="3"/>
  <c r="C4" i="3" s="1"/>
  <c r="B3" i="3"/>
  <c r="B4" i="3" s="1"/>
  <c r="J2" i="3"/>
  <c r="H2" i="3"/>
  <c r="G2" i="3"/>
  <c r="E2" i="3"/>
  <c r="C2" i="3"/>
  <c r="D2" i="3" l="1"/>
  <c r="K2" i="3"/>
  <c r="F3" i="3"/>
  <c r="F4" i="3" s="1"/>
  <c r="K21" i="2" l="1"/>
  <c r="I21" i="2"/>
  <c r="F21" i="2"/>
  <c r="D21" i="2"/>
  <c r="K20" i="2"/>
  <c r="I20" i="2"/>
  <c r="F20" i="2"/>
  <c r="D20" i="2"/>
  <c r="K19" i="2"/>
  <c r="I19" i="2"/>
  <c r="F19" i="2"/>
  <c r="D19" i="2"/>
  <c r="K18" i="2"/>
  <c r="I18" i="2"/>
  <c r="F18" i="2"/>
  <c r="D18" i="2"/>
  <c r="K17" i="2"/>
  <c r="I17" i="2"/>
  <c r="F17" i="2"/>
  <c r="D17" i="2"/>
  <c r="K16" i="2"/>
  <c r="I16" i="2"/>
  <c r="F16" i="2"/>
  <c r="D16" i="2"/>
  <c r="K15" i="2"/>
  <c r="I15" i="2"/>
  <c r="F15" i="2"/>
  <c r="D15" i="2"/>
  <c r="K14" i="2"/>
  <c r="I14" i="2"/>
  <c r="F14" i="2"/>
  <c r="D14" i="2"/>
  <c r="K13" i="2"/>
  <c r="I13" i="2"/>
  <c r="F13" i="2"/>
  <c r="D13" i="2"/>
  <c r="K12" i="2"/>
  <c r="I12" i="2"/>
  <c r="F12" i="2"/>
  <c r="D12" i="2"/>
  <c r="K11" i="2"/>
  <c r="I11" i="2"/>
  <c r="F11" i="2"/>
  <c r="D11" i="2"/>
  <c r="K10" i="2"/>
  <c r="I10" i="2"/>
  <c r="F10" i="2"/>
  <c r="D10" i="2"/>
  <c r="K9" i="2"/>
  <c r="I9" i="2"/>
  <c r="F9" i="2"/>
  <c r="D9" i="2"/>
  <c r="K8" i="2"/>
  <c r="I8" i="2"/>
  <c r="F8" i="2"/>
  <c r="D8" i="2"/>
  <c r="K7" i="2"/>
  <c r="I7" i="2"/>
  <c r="F7" i="2"/>
  <c r="D7" i="2"/>
  <c r="K6" i="2"/>
  <c r="I6" i="2"/>
  <c r="F6" i="2"/>
  <c r="F3" i="2" s="1"/>
  <c r="F4" i="2" s="1"/>
  <c r="D6" i="2"/>
  <c r="D3" i="2" s="1"/>
  <c r="D4" i="2" s="1"/>
  <c r="K3" i="2"/>
  <c r="K4" i="2" s="1"/>
  <c r="J3" i="2"/>
  <c r="J4" i="2" s="1"/>
  <c r="I3" i="2"/>
  <c r="I4" i="2" s="1"/>
  <c r="H3" i="2"/>
  <c r="H4" i="2" s="1"/>
  <c r="G3" i="2"/>
  <c r="G4" i="2" s="1"/>
  <c r="E3" i="2"/>
  <c r="E4" i="2" s="1"/>
  <c r="C3" i="2"/>
  <c r="C4" i="2" s="1"/>
  <c r="B3" i="2"/>
  <c r="B4" i="2" s="1"/>
  <c r="K2" i="2"/>
  <c r="J2" i="2"/>
  <c r="I2" i="2"/>
  <c r="H2" i="2"/>
  <c r="G2" i="2"/>
  <c r="F2" i="2"/>
  <c r="E2" i="2"/>
  <c r="C2" i="2"/>
  <c r="B2" i="2"/>
  <c r="D2" i="2" l="1"/>
  <c r="AL25" i="1" l="1"/>
  <c r="AD25" i="1"/>
  <c r="AE25" i="1"/>
  <c r="AF25" i="1"/>
  <c r="AG25" i="1"/>
  <c r="AF19" i="1" l="1"/>
  <c r="AG19" i="1"/>
  <c r="AH19" i="1"/>
  <c r="AI19" i="1"/>
  <c r="AJ19" i="1"/>
  <c r="AK19" i="1"/>
  <c r="AL19" i="1"/>
  <c r="AM19" i="1"/>
  <c r="AN19" i="1"/>
  <c r="AO19" i="1"/>
  <c r="AP19" i="1"/>
  <c r="AR19" i="1"/>
  <c r="AQ23" i="1"/>
  <c r="AQ25" i="1"/>
  <c r="AQ27" i="1"/>
  <c r="AP23" i="1"/>
  <c r="AP25" i="1"/>
  <c r="AP27" i="1"/>
  <c r="AO23" i="1"/>
  <c r="AO25" i="1"/>
  <c r="AO27" i="1"/>
  <c r="AN23" i="1"/>
  <c r="AN25" i="1"/>
  <c r="AN27" i="1"/>
  <c r="AM23" i="1"/>
  <c r="AM25" i="1"/>
  <c r="AM27" i="1"/>
  <c r="AL23" i="1"/>
  <c r="AL27" i="1"/>
  <c r="AK23" i="1"/>
  <c r="AK25" i="1"/>
  <c r="AK27" i="1"/>
  <c r="AJ23" i="1"/>
  <c r="AJ25" i="1"/>
  <c r="AJ27" i="1"/>
  <c r="AI23" i="1"/>
  <c r="AI25" i="1"/>
  <c r="AI27" i="1"/>
  <c r="AH23" i="1"/>
  <c r="AH25" i="1"/>
  <c r="AH27" i="1"/>
  <c r="AG23" i="1"/>
  <c r="AG27" i="1"/>
  <c r="AF23" i="1"/>
  <c r="AF27" i="1"/>
  <c r="AE23" i="1"/>
  <c r="AE27" i="1"/>
  <c r="AD23" i="1"/>
  <c r="AD27" i="1"/>
  <c r="AR27" i="1"/>
  <c r="AR25" i="1"/>
  <c r="AR23" i="1"/>
  <c r="AE21" i="1"/>
  <c r="AF21" i="1"/>
  <c r="AH21" i="1"/>
  <c r="AJ21" i="1"/>
  <c r="AL21" i="1"/>
  <c r="AM21" i="1"/>
  <c r="AN21" i="1"/>
  <c r="AO21" i="1"/>
  <c r="AP21" i="1"/>
  <c r="AQ21" i="1"/>
  <c r="AD19" i="1"/>
  <c r="AE19" i="1"/>
  <c r="AD21" i="1" l="1"/>
  <c r="AG21" i="1"/>
  <c r="AI21" i="1"/>
  <c r="AK21" i="1"/>
  <c r="AR21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Q19" i="1"/>
  <c r="AD17" i="1"/>
  <c r="AN11" i="1"/>
  <c r="AO11" i="1"/>
  <c r="AK11" i="1"/>
  <c r="AG11" i="1"/>
  <c r="AH11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L29" i="1"/>
  <c r="L30" i="1" s="1"/>
  <c r="M29" i="1"/>
  <c r="M30" i="1" s="1"/>
  <c r="N29" i="1"/>
  <c r="N30" i="1" s="1"/>
  <c r="O29" i="1"/>
  <c r="O30" i="1" s="1"/>
  <c r="P29" i="1"/>
  <c r="P30" i="1" s="1"/>
  <c r="Q29" i="1"/>
  <c r="Q30" i="1" s="1"/>
  <c r="R29" i="1"/>
  <c r="R30" i="1" s="1"/>
  <c r="S29" i="1"/>
  <c r="S30" i="1" s="1"/>
  <c r="T29" i="1"/>
  <c r="T30" i="1" s="1"/>
  <c r="U29" i="1"/>
  <c r="U30" i="1" s="1"/>
  <c r="V29" i="1"/>
  <c r="V30" i="1" s="1"/>
  <c r="W29" i="1"/>
  <c r="W30" i="1" s="1"/>
  <c r="X29" i="1"/>
  <c r="X30" i="1" s="1"/>
  <c r="Y29" i="1"/>
  <c r="Y30" i="1" s="1"/>
  <c r="K29" i="1"/>
  <c r="K30" i="1" s="1"/>
  <c r="K28" i="1"/>
  <c r="AD7" i="1" l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D11" i="1"/>
  <c r="AE11" i="1"/>
  <c r="AF11" i="1"/>
  <c r="AI11" i="1"/>
  <c r="AJ11" i="1"/>
  <c r="AL11" i="1"/>
  <c r="AM11" i="1"/>
  <c r="AP11" i="1"/>
  <c r="AQ11" i="1"/>
  <c r="AR11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E5" i="1"/>
  <c r="AF5" i="1"/>
  <c r="AF28" i="1" s="1"/>
  <c r="AG5" i="1"/>
  <c r="AH5" i="1"/>
  <c r="AI5" i="1"/>
  <c r="AI28" i="1" s="1"/>
  <c r="AJ5" i="1"/>
  <c r="AK5" i="1"/>
  <c r="AL5" i="1"/>
  <c r="AM5" i="1"/>
  <c r="AM28" i="1" s="1"/>
  <c r="AN5" i="1"/>
  <c r="AN28" i="1" s="1"/>
  <c r="AO5" i="1"/>
  <c r="AP5" i="1"/>
  <c r="AQ5" i="1"/>
  <c r="AQ28" i="1" s="1"/>
  <c r="AR5" i="1"/>
  <c r="AD5" i="1"/>
  <c r="AD28" i="1" l="1"/>
  <c r="AI29" i="1"/>
  <c r="AI30" i="1" s="1"/>
  <c r="AP29" i="1"/>
  <c r="AP30" i="1" s="1"/>
  <c r="AH29" i="1"/>
  <c r="AH30" i="1" s="1"/>
  <c r="AL28" i="1"/>
  <c r="AD29" i="1"/>
  <c r="AD30" i="1" s="1"/>
  <c r="AO29" i="1"/>
  <c r="AO30" i="1" s="1"/>
  <c r="AG28" i="1"/>
  <c r="AH28" i="1"/>
  <c r="AR29" i="1"/>
  <c r="AR30" i="1" s="1"/>
  <c r="AR28" i="1"/>
  <c r="AE28" i="1"/>
  <c r="AE29" i="1"/>
  <c r="AE30" i="1" s="1"/>
  <c r="AQ29" i="1"/>
  <c r="AQ30" i="1" s="1"/>
  <c r="AG29" i="1"/>
  <c r="AG30" i="1" s="1"/>
  <c r="AP28" i="1"/>
  <c r="AN29" i="1"/>
  <c r="AN30" i="1" s="1"/>
  <c r="AL29" i="1"/>
  <c r="AL30" i="1" s="1"/>
  <c r="AO28" i="1"/>
  <c r="AJ29" i="1"/>
  <c r="AJ30" i="1" s="1"/>
  <c r="AJ28" i="1"/>
  <c r="AK29" i="1"/>
  <c r="AK30" i="1" s="1"/>
  <c r="AK28" i="1"/>
  <c r="AF29" i="1"/>
  <c r="AF30" i="1" s="1"/>
  <c r="AM29" i="1"/>
  <c r="AM30" i="1" s="1"/>
</calcChain>
</file>

<file path=xl/sharedStrings.xml><?xml version="1.0" encoding="utf-8"?>
<sst xmlns="http://schemas.openxmlformats.org/spreadsheetml/2006/main" count="248" uniqueCount="51">
  <si>
    <t>P</t>
  </si>
  <si>
    <t>Thresholds</t>
  </si>
  <si>
    <t>Mean:</t>
  </si>
  <si>
    <t>SD:</t>
  </si>
  <si>
    <t>SE:</t>
  </si>
  <si>
    <t>b</t>
  </si>
  <si>
    <t>a</t>
  </si>
  <si>
    <t>c</t>
  </si>
  <si>
    <t>Staircases:</t>
  </si>
  <si>
    <t>Frequency:</t>
  </si>
  <si>
    <t>Amplitude:</t>
  </si>
  <si>
    <t>Weber fractions:</t>
  </si>
  <si>
    <t>Sessions: a,b or c</t>
  </si>
  <si>
    <t>Staircase no:</t>
  </si>
  <si>
    <t>Absolute values</t>
  </si>
  <si>
    <t>Retest</t>
  </si>
  <si>
    <t>staircase</t>
  </si>
  <si>
    <t>abs</t>
  </si>
  <si>
    <t>Test frequency</t>
  </si>
  <si>
    <t>Threshold RA</t>
  </si>
  <si>
    <t>DL RA 1-channel</t>
  </si>
  <si>
    <t>RA1 Weber</t>
  </si>
  <si>
    <t>DL RA 2-channel</t>
  </si>
  <si>
    <t>RA2 Weber</t>
  </si>
  <si>
    <t>Threshold PC</t>
  </si>
  <si>
    <t>DL PC 1-channel</t>
  </si>
  <si>
    <t>PC1 Weber</t>
  </si>
  <si>
    <t>DL PC 2-channel</t>
  </si>
  <si>
    <t>PC2 Weber</t>
  </si>
  <si>
    <t>mean all</t>
  </si>
  <si>
    <t>sd all</t>
  </si>
  <si>
    <t>SE all</t>
  </si>
  <si>
    <t>Participant</t>
  </si>
  <si>
    <t>Small_Low_Alpha</t>
  </si>
  <si>
    <t>Small_High_Alpha</t>
  </si>
  <si>
    <t>Large_Low_Alpha</t>
  </si>
  <si>
    <t>Large_High_Alpha</t>
  </si>
  <si>
    <t>Small_Low_Threshold</t>
  </si>
  <si>
    <t>Small_High_Threshold</t>
  </si>
  <si>
    <t>Large_Low_Threshold</t>
  </si>
  <si>
    <t>Large_High_Threshold</t>
  </si>
  <si>
    <t>Means</t>
  </si>
  <si>
    <t>SDs</t>
  </si>
  <si>
    <t>SEs</t>
  </si>
  <si>
    <t>Data for electrohaptics experiments included in the thesis are available as follows:</t>
  </si>
  <si>
    <t>Electrohaptics 1:</t>
  </si>
  <si>
    <t>Electrohaptics 2:</t>
  </si>
  <si>
    <t>Electrohaptics 3:</t>
  </si>
  <si>
    <t>doi:10.5258/SOTON/D0623 </t>
  </si>
  <si>
    <t>doi:10.5258/SOTON/D1206 </t>
  </si>
  <si>
    <t>doi:10.5258/SOTON/D1034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</si>
</sst>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0" borderId="9" xfId="0" applyBorder="1"/>
    <xf numFmtId="0" fontId="0" fillId="0" borderId="15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0" borderId="0" xfId="0" applyBorder="1"/>
    <xf numFmtId="0" fontId="0" fillId="0" borderId="14" xfId="0" applyBorder="1"/>
    <xf numFmtId="0" fontId="1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ont="1" applyBorder="1"/>
    <xf numFmtId="0" fontId="0" fillId="0" borderId="19" xfId="0" applyBorder="1" applyAlignment="1">
      <alignment horizontal="center" vertical="center"/>
    </xf>
    <xf numFmtId="2" fontId="0" fillId="0" borderId="0" xfId="0" applyNumberFormat="1"/>
    <xf numFmtId="0" fontId="1" fillId="0" borderId="9" xfId="0" applyFont="1" applyBorder="1"/>
    <xf numFmtId="2" fontId="0" fillId="0" borderId="15" xfId="0" applyNumberFormat="1" applyBorder="1"/>
    <xf numFmtId="2" fontId="0" fillId="0" borderId="10" xfId="0" applyNumberFormat="1" applyBorder="1"/>
    <xf numFmtId="2" fontId="0" fillId="0" borderId="3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0" xfId="0" applyAlignment="1">
      <alignment textRotation="135"/>
    </xf>
    <xf numFmtId="0" fontId="3" fillId="0" borderId="0" xfId="0" applyFont="1"/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dx.doi.org/10.5258/SOTON/D1034" TargetMode="External"/><Relationship Id="rId2" Type="http://schemas.openxmlformats.org/officeDocument/2006/relationships/hyperlink" Target="http://dx.doi.org/10.5258/SOTON/D1206" TargetMode="External"/><Relationship Id="rId1" Type="http://schemas.openxmlformats.org/officeDocument/2006/relationships/hyperlink" Target="http://dx.doi.org/10.5258/SOTON/D0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1A2B0-F27D-4834-A3C9-AA19EF86A9BD}">
  <dimension ref="A1:O18"/>
  <sheetViews>
    <sheetView tabSelected="1" zoomScale="85" zoomScaleNormal="85" workbookViewId="0">
      <selection activeCell="P10" sqref="P10"/>
    </sheetView>
  </sheetViews>
  <sheetFormatPr defaultRowHeight="14.25" x14ac:dyDescent="0.45"/>
  <sheetData>
    <row r="1" spans="1:15" ht="82.15" x14ac:dyDescent="0.45">
      <c r="A1" s="59" t="s">
        <v>32</v>
      </c>
      <c r="B1" s="59" t="s">
        <v>33</v>
      </c>
      <c r="C1" s="59" t="s">
        <v>34</v>
      </c>
      <c r="D1" s="59" t="s">
        <v>35</v>
      </c>
      <c r="E1" s="59" t="s">
        <v>36</v>
      </c>
      <c r="F1" s="59" t="s">
        <v>37</v>
      </c>
      <c r="G1" s="59" t="s">
        <v>38</v>
      </c>
      <c r="H1" s="59" t="s">
        <v>39</v>
      </c>
      <c r="I1" s="59" t="s">
        <v>40</v>
      </c>
      <c r="J1" s="59"/>
      <c r="K1" s="59"/>
      <c r="L1" s="59"/>
      <c r="M1" s="59"/>
      <c r="N1" s="59"/>
      <c r="O1" s="59"/>
    </row>
    <row r="2" spans="1:15" x14ac:dyDescent="0.45">
      <c r="A2">
        <v>1</v>
      </c>
      <c r="B2">
        <v>0.44947999999999999</v>
      </c>
      <c r="C2">
        <v>0.36049999999999999</v>
      </c>
      <c r="D2">
        <v>0.21637999999999999</v>
      </c>
      <c r="E2">
        <v>0.28125</v>
      </c>
      <c r="F2">
        <v>5.0666999999999997E-2</v>
      </c>
      <c r="G2">
        <v>0.82699999999999996</v>
      </c>
      <c r="H2">
        <v>6.9667000000000007E-2</v>
      </c>
      <c r="I2">
        <v>0.20899999999999999</v>
      </c>
    </row>
    <row r="3" spans="1:15" x14ac:dyDescent="0.45">
      <c r="A3">
        <v>2</v>
      </c>
      <c r="B3">
        <v>0.16561999999999999</v>
      </c>
      <c r="C3">
        <v>0.31045</v>
      </c>
      <c r="D3">
        <v>0.18687000000000001</v>
      </c>
      <c r="E3">
        <v>0.39738000000000001</v>
      </c>
      <c r="F3">
        <v>0.17399999999999999</v>
      </c>
      <c r="G3">
        <v>1.5</v>
      </c>
      <c r="H3">
        <v>0.14732999999999999</v>
      </c>
      <c r="I3">
        <v>0.57699999999999996</v>
      </c>
    </row>
    <row r="4" spans="1:15" x14ac:dyDescent="0.45">
      <c r="A4">
        <v>3</v>
      </c>
      <c r="B4">
        <v>0.15856000000000001</v>
      </c>
      <c r="C4">
        <v>0.30015999999999998</v>
      </c>
      <c r="D4">
        <v>0.16766</v>
      </c>
      <c r="E4">
        <v>0.25591999999999998</v>
      </c>
      <c r="F4">
        <v>0.15032999999999999</v>
      </c>
      <c r="G4">
        <v>1.4757</v>
      </c>
      <c r="H4">
        <v>8.4667000000000006E-2</v>
      </c>
      <c r="I4">
        <v>0.31633</v>
      </c>
    </row>
    <row r="5" spans="1:15" x14ac:dyDescent="0.45">
      <c r="A5">
        <v>4</v>
      </c>
      <c r="B5">
        <v>0.10775999999999999</v>
      </c>
      <c r="C5">
        <v>0.42230000000000001</v>
      </c>
      <c r="D5">
        <v>0.4007</v>
      </c>
      <c r="E5">
        <v>0.59252000000000005</v>
      </c>
      <c r="F5">
        <v>0.27267000000000002</v>
      </c>
      <c r="G5">
        <v>0.79932999999999998</v>
      </c>
      <c r="H5">
        <v>0.16133</v>
      </c>
      <c r="I5">
        <v>0.17166999999999999</v>
      </c>
    </row>
    <row r="6" spans="1:15" x14ac:dyDescent="0.45">
      <c r="A6">
        <v>5</v>
      </c>
      <c r="B6">
        <v>0.39189000000000002</v>
      </c>
      <c r="C6">
        <v>0.87790999999999997</v>
      </c>
      <c r="D6">
        <v>0.50395999999999996</v>
      </c>
      <c r="E6">
        <v>0.61787999999999998</v>
      </c>
      <c r="F6">
        <v>9.5667000000000002E-2</v>
      </c>
      <c r="G6">
        <v>0.36199999999999999</v>
      </c>
      <c r="H6">
        <v>5.3999999999999999E-2</v>
      </c>
      <c r="I6">
        <v>0.104</v>
      </c>
    </row>
    <row r="7" spans="1:15" x14ac:dyDescent="0.45">
      <c r="A7">
        <v>6</v>
      </c>
      <c r="B7">
        <v>0.39095999999999997</v>
      </c>
      <c r="C7">
        <v>0.39428999999999997</v>
      </c>
      <c r="D7">
        <v>9.2074000000000003E-2</v>
      </c>
      <c r="E7">
        <v>0.40248</v>
      </c>
      <c r="F7">
        <v>5.0666999999999997E-2</v>
      </c>
      <c r="G7">
        <v>0.55066999999999999</v>
      </c>
      <c r="H7">
        <v>3.1667000000000001E-2</v>
      </c>
      <c r="I7">
        <v>5.5667000000000001E-2</v>
      </c>
    </row>
    <row r="8" spans="1:15" x14ac:dyDescent="0.45">
      <c r="A8">
        <v>7</v>
      </c>
      <c r="B8">
        <v>0.15261</v>
      </c>
      <c r="C8">
        <v>0.95091999999999999</v>
      </c>
      <c r="D8">
        <v>0.36109999999999998</v>
      </c>
      <c r="E8">
        <v>0.91085000000000005</v>
      </c>
      <c r="F8">
        <v>0.11033</v>
      </c>
      <c r="G8">
        <v>0.89566999999999997</v>
      </c>
      <c r="H8">
        <v>5.6667000000000002E-2</v>
      </c>
      <c r="I8">
        <v>0.14899999999999999</v>
      </c>
    </row>
    <row r="9" spans="1:15" x14ac:dyDescent="0.45">
      <c r="A9">
        <v>8</v>
      </c>
      <c r="B9">
        <v>0.24771000000000001</v>
      </c>
      <c r="C9">
        <v>1.0304</v>
      </c>
      <c r="D9">
        <v>0.47599000000000002</v>
      </c>
      <c r="E9">
        <v>1.0936999999999999</v>
      </c>
      <c r="F9">
        <v>3.2333000000000001E-2</v>
      </c>
      <c r="G9">
        <v>0.498</v>
      </c>
      <c r="H9">
        <v>9.5333000000000001E-2</v>
      </c>
      <c r="I9">
        <v>0.15633</v>
      </c>
    </row>
    <row r="10" spans="1:15" x14ac:dyDescent="0.45">
      <c r="A10">
        <v>9</v>
      </c>
      <c r="B10">
        <v>0.22581999999999999</v>
      </c>
      <c r="C10">
        <v>2.0114000000000001</v>
      </c>
      <c r="D10">
        <v>0.22131000000000001</v>
      </c>
      <c r="E10">
        <v>1.1244000000000001</v>
      </c>
      <c r="F10">
        <v>0.10199999999999999</v>
      </c>
      <c r="G10">
        <v>0.50800000000000001</v>
      </c>
      <c r="H10">
        <v>7.9000000000000001E-2</v>
      </c>
      <c r="I10">
        <v>0.13300000000000001</v>
      </c>
    </row>
    <row r="11" spans="1:15" x14ac:dyDescent="0.45">
      <c r="A11">
        <v>10</v>
      </c>
      <c r="B11">
        <v>1.6853</v>
      </c>
      <c r="C11">
        <v>0.61072000000000004</v>
      </c>
      <c r="D11">
        <v>0.99012</v>
      </c>
      <c r="E11">
        <v>1.0461</v>
      </c>
      <c r="F11">
        <v>0.03</v>
      </c>
      <c r="G11">
        <v>0.104</v>
      </c>
      <c r="H11">
        <v>3.2000000000000001E-2</v>
      </c>
      <c r="I11">
        <v>4.7E-2</v>
      </c>
    </row>
    <row r="12" spans="1:15" x14ac:dyDescent="0.45">
      <c r="A12">
        <v>11</v>
      </c>
      <c r="B12">
        <v>0.91164999999999996</v>
      </c>
      <c r="C12">
        <v>2.3169</v>
      </c>
      <c r="D12">
        <v>0.61072000000000004</v>
      </c>
      <c r="E12">
        <v>0.61072000000000004</v>
      </c>
      <c r="F12">
        <v>0.21</v>
      </c>
      <c r="G12">
        <v>0.88</v>
      </c>
      <c r="H12">
        <v>0.156</v>
      </c>
      <c r="I12">
        <v>0.23899999999999999</v>
      </c>
    </row>
    <row r="13" spans="1:15" x14ac:dyDescent="0.45">
      <c r="A13">
        <v>12</v>
      </c>
      <c r="B13">
        <v>0.26561000000000001</v>
      </c>
      <c r="C13">
        <v>0.10543</v>
      </c>
      <c r="D13">
        <v>0.16328999999999999</v>
      </c>
      <c r="E13">
        <v>3.5446</v>
      </c>
      <c r="F13">
        <v>0.38700000000000001</v>
      </c>
      <c r="G13">
        <v>3.3660000000000001</v>
      </c>
      <c r="H13">
        <v>0.38700000000000001</v>
      </c>
      <c r="I13">
        <v>1.583</v>
      </c>
    </row>
    <row r="16" spans="1:15" x14ac:dyDescent="0.45">
      <c r="A16" t="s">
        <v>41</v>
      </c>
      <c r="B16" s="48">
        <f>AVERAGE(B2:B13)</f>
        <v>0.42941416666666665</v>
      </c>
      <c r="C16" s="48">
        <f>AVERAGE(C2:C13)</f>
        <v>0.80761499999999986</v>
      </c>
      <c r="D16" s="48">
        <f>AVERAGE(D2:D13)</f>
        <v>0.36584783333333332</v>
      </c>
      <c r="E16" s="48">
        <f>AVERAGE(E2:E12)</f>
        <v>0.66665454545454539</v>
      </c>
      <c r="F16" s="48">
        <f>AVERAGE(F2:F13)</f>
        <v>0.13880533333333334</v>
      </c>
      <c r="G16" s="48">
        <f>AVERAGE(G2:G13)</f>
        <v>0.98053083333333335</v>
      </c>
      <c r="H16" s="48">
        <f>AVERAGE(H2:H13)</f>
        <v>0.11288841666666667</v>
      </c>
      <c r="I16" s="48">
        <f>AVERAGE(I2:I13)</f>
        <v>0.31174974999999999</v>
      </c>
    </row>
    <row r="17" spans="1:9" x14ac:dyDescent="0.45">
      <c r="A17" t="s">
        <v>42</v>
      </c>
      <c r="B17" s="48">
        <f t="shared" ref="B17:I17" si="0">_xlfn.STDEV.S(B2:B13)</f>
        <v>0.45100092062914171</v>
      </c>
      <c r="C17" s="48">
        <f t="shared" si="0"/>
        <v>0.69791132943558498</v>
      </c>
      <c r="D17" s="48">
        <f t="shared" si="0"/>
        <v>0.25453106386945218</v>
      </c>
      <c r="E17" s="48">
        <f t="shared" si="0"/>
        <v>0.8872021869627662</v>
      </c>
      <c r="F17" s="48">
        <f t="shared" si="0"/>
        <v>0.10816594469722172</v>
      </c>
      <c r="G17" s="48">
        <f t="shared" si="0"/>
        <v>0.85657911354047633</v>
      </c>
      <c r="H17" s="48">
        <f t="shared" si="0"/>
        <v>9.742982688484364E-2</v>
      </c>
      <c r="I17" s="48">
        <f t="shared" si="0"/>
        <v>0.42462317648477771</v>
      </c>
    </row>
    <row r="18" spans="1:9" x14ac:dyDescent="0.45">
      <c r="A18" t="s">
        <v>43</v>
      </c>
      <c r="B18" s="48">
        <f t="shared" ref="B18:I18" si="1">B17/(SQRT(12))</f>
        <v>0.130192751465002</v>
      </c>
      <c r="C18" s="48">
        <f t="shared" si="1"/>
        <v>0.20146964696006231</v>
      </c>
      <c r="D18" s="48">
        <f t="shared" si="1"/>
        <v>7.3476789121075026E-2</v>
      </c>
      <c r="E18" s="48">
        <f t="shared" si="1"/>
        <v>0.25611321073428889</v>
      </c>
      <c r="F18" s="48">
        <f t="shared" si="1"/>
        <v>3.1224818644045568E-2</v>
      </c>
      <c r="G18" s="48">
        <f t="shared" si="1"/>
        <v>0.24727309089240251</v>
      </c>
      <c r="H18" s="48">
        <f t="shared" si="1"/>
        <v>2.8125568389531556E-2</v>
      </c>
      <c r="I18" s="48">
        <f t="shared" si="1"/>
        <v>0.1225781526238202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B0B61-E5C2-484C-A719-0207460E32B0}">
  <dimension ref="A1:K21"/>
  <sheetViews>
    <sheetView workbookViewId="0">
      <selection activeCell="O21" sqref="O21"/>
    </sheetView>
  </sheetViews>
  <sheetFormatPr defaultRowHeight="14.25" x14ac:dyDescent="0.45"/>
  <sheetData>
    <row r="1" spans="1:11" ht="14.65" thickBot="1" x14ac:dyDescent="0.5">
      <c r="A1" s="41"/>
      <c r="B1" s="35" t="s">
        <v>19</v>
      </c>
      <c r="C1" s="35" t="s">
        <v>20</v>
      </c>
      <c r="D1" s="35" t="s">
        <v>21</v>
      </c>
      <c r="E1" s="35" t="s">
        <v>22</v>
      </c>
      <c r="F1" s="35" t="s">
        <v>23</v>
      </c>
      <c r="G1" s="35" t="s">
        <v>24</v>
      </c>
      <c r="H1" s="35" t="s">
        <v>25</v>
      </c>
      <c r="I1" s="35" t="s">
        <v>26</v>
      </c>
      <c r="J1" s="35" t="s">
        <v>27</v>
      </c>
      <c r="K1" s="36" t="s">
        <v>28</v>
      </c>
    </row>
    <row r="2" spans="1:11" x14ac:dyDescent="0.45">
      <c r="A2" s="34" t="s">
        <v>29</v>
      </c>
      <c r="B2" s="35">
        <f>AVERAGE(B6:B30)</f>
        <v>0.14066562499999999</v>
      </c>
      <c r="C2" s="35">
        <f>AVERAGE(C6:C30)</f>
        <v>29.14148214285715</v>
      </c>
      <c r="D2" s="35">
        <f>AVERAGE(D6:D30)</f>
        <v>0.45707410714285718</v>
      </c>
      <c r="E2" s="35">
        <f>AVERAGE(E6:E30)</f>
        <v>31.372854166666666</v>
      </c>
      <c r="F2" s="35">
        <f>AVERAGE(F6:F30)</f>
        <v>0.56864270833333341</v>
      </c>
      <c r="G2" s="35">
        <f>AVERAGE(G6:G30)</f>
        <v>6.5338750000000001E-2</v>
      </c>
      <c r="H2" s="35">
        <f>AVERAGE(H6:H30)</f>
        <v>170.42968750000003</v>
      </c>
      <c r="I2" s="35">
        <f>AVERAGE(I6:I30)</f>
        <v>0.70429687500000016</v>
      </c>
      <c r="J2" s="35">
        <f>AVERAGE(J6:J30)</f>
        <v>132.41964285714286</v>
      </c>
      <c r="K2" s="36">
        <f>AVERAGE(K6:K30)</f>
        <v>0.32419642857142872</v>
      </c>
    </row>
    <row r="3" spans="1:11" x14ac:dyDescent="0.45">
      <c r="A3" s="37" t="s">
        <v>30</v>
      </c>
      <c r="B3" s="42">
        <f>_xlfn.STDEV.P(B6:B30)</f>
        <v>6.4024146808914065E-2</v>
      </c>
      <c r="C3" s="42">
        <f>_xlfn.STDEV.P(C6:C30)</f>
        <v>7.1325978465420992</v>
      </c>
      <c r="D3" s="42">
        <f>_xlfn.STDEV.P(D6:D30)</f>
        <v>0.35662989232710657</v>
      </c>
      <c r="E3" s="42">
        <f>_xlfn.STDEV.P(E6:E30)</f>
        <v>4.5893646512718753</v>
      </c>
      <c r="F3" s="42">
        <f>_xlfn.STDEV.P(F6:F30)</f>
        <v>0.22946823256359353</v>
      </c>
      <c r="G3" s="42">
        <f>_xlfn.STDEV.P(G6:G30)</f>
        <v>4.6250854975205598E-2</v>
      </c>
      <c r="H3" s="42">
        <f>_xlfn.STDEV.P(H6:H30)</f>
        <v>22.785203427111082</v>
      </c>
      <c r="I3" s="42">
        <f>_xlfn.STDEV.P(I6:I30)</f>
        <v>0.2278520342711125</v>
      </c>
      <c r="J3" s="42">
        <f>_xlfn.STDEV.P(J6:J30)</f>
        <v>10.282608676740526</v>
      </c>
      <c r="K3" s="38">
        <f>_xlfn.STDEV.P(K6:K30)</f>
        <v>0.10282608676740533</v>
      </c>
    </row>
    <row r="4" spans="1:11" ht="14.65" thickBot="1" x14ac:dyDescent="0.5">
      <c r="A4" s="39" t="s">
        <v>31</v>
      </c>
      <c r="B4" s="40">
        <f>B3/SQRT(COUNT(B6:B30))</f>
        <v>1.6006036702228516E-2</v>
      </c>
      <c r="C4" s="40">
        <f>C3/SQRT(COUNT(C6:C30))</f>
        <v>1.7831494616355248</v>
      </c>
      <c r="D4" s="40">
        <f>D3/SQRT(COUNT(D6:D30))</f>
        <v>8.9157473081776642E-2</v>
      </c>
      <c r="E4" s="40">
        <f>E3/SQRT(COUNT(E6:E30))</f>
        <v>1.1473411628179688</v>
      </c>
      <c r="F4" s="40">
        <f>F3/SQRT(COUNT(F6:F30))</f>
        <v>5.7367058140898382E-2</v>
      </c>
      <c r="G4" s="40">
        <f>G3/SQRT(COUNT(G6:G30))</f>
        <v>1.1562713743801399E-2</v>
      </c>
      <c r="H4" s="40">
        <f>H3/SQRT(COUNT(H6:H30))</f>
        <v>5.6963008567777704</v>
      </c>
      <c r="I4" s="40">
        <f>I3/SQRT(COUNT(I6:I30))</f>
        <v>5.6963008567778126E-2</v>
      </c>
      <c r="J4" s="40">
        <f>J3/SQRT(COUNT(J6:J30))</f>
        <v>2.5706521691851316</v>
      </c>
      <c r="K4" s="43">
        <f>K3/SQRT(COUNT(K6:K30))</f>
        <v>2.5706521691851333E-2</v>
      </c>
    </row>
    <row r="5" spans="1:11" x14ac:dyDescent="0.45">
      <c r="A5" s="44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38"/>
    </row>
    <row r="6" spans="1:11" x14ac:dyDescent="0.45">
      <c r="A6" s="45">
        <v>1</v>
      </c>
      <c r="B6" s="42">
        <v>8.1250000000000003E-2</v>
      </c>
      <c r="C6" s="42">
        <v>22.5</v>
      </c>
      <c r="D6" s="42">
        <f>(C6-20)/20</f>
        <v>0.125</v>
      </c>
      <c r="E6" s="42">
        <v>29.667000000000002</v>
      </c>
      <c r="F6" s="42">
        <f>(E6-20)/20</f>
        <v>0.48335000000000006</v>
      </c>
      <c r="G6" s="46">
        <v>3.5000000000000003E-2</v>
      </c>
      <c r="H6" s="42">
        <v>158.75</v>
      </c>
      <c r="I6" s="42">
        <f>(H6-100)/100</f>
        <v>0.58750000000000002</v>
      </c>
      <c r="J6" s="42">
        <v>140</v>
      </c>
      <c r="K6" s="38">
        <f>(J6-100)/100</f>
        <v>0.4</v>
      </c>
    </row>
    <row r="7" spans="1:11" x14ac:dyDescent="0.45">
      <c r="A7" s="45">
        <v>2</v>
      </c>
      <c r="B7" s="42">
        <v>0.15</v>
      </c>
      <c r="C7" s="42">
        <v>25.571000000000002</v>
      </c>
      <c r="D7" s="42">
        <f t="shared" ref="D7:F21" si="0">(C7-20)/20</f>
        <v>0.27855000000000008</v>
      </c>
      <c r="E7" s="42">
        <v>25.125</v>
      </c>
      <c r="F7" s="42">
        <f t="shared" si="0"/>
        <v>0.25624999999999998</v>
      </c>
      <c r="G7" s="42">
        <v>3.125E-2</v>
      </c>
      <c r="H7" s="42">
        <v>164.38</v>
      </c>
      <c r="I7" s="42">
        <f t="shared" ref="I7:K21" si="1">(H7-100)/100</f>
        <v>0.64379999999999993</v>
      </c>
      <c r="J7" s="42">
        <v>119.38</v>
      </c>
      <c r="K7" s="38">
        <f t="shared" si="1"/>
        <v>0.19379999999999994</v>
      </c>
    </row>
    <row r="8" spans="1:11" x14ac:dyDescent="0.45">
      <c r="A8" s="45">
        <v>3</v>
      </c>
      <c r="B8" s="42">
        <v>0.14374999999999999</v>
      </c>
      <c r="C8" s="42">
        <v>24.285714285714299</v>
      </c>
      <c r="D8" s="42">
        <f t="shared" si="0"/>
        <v>0.21428571428571494</v>
      </c>
      <c r="E8" s="42">
        <v>32.1666666666667</v>
      </c>
      <c r="F8" s="42">
        <f t="shared" si="0"/>
        <v>0.60833333333333495</v>
      </c>
      <c r="G8" s="42">
        <v>3.125E-2</v>
      </c>
      <c r="H8" s="42">
        <v>174.375</v>
      </c>
      <c r="I8" s="42">
        <f t="shared" si="1"/>
        <v>0.74375000000000002</v>
      </c>
      <c r="J8" s="42">
        <v>130.71428571428601</v>
      </c>
      <c r="K8" s="38">
        <f t="shared" si="1"/>
        <v>0.30714285714286005</v>
      </c>
    </row>
    <row r="9" spans="1:11" x14ac:dyDescent="0.45">
      <c r="A9" s="45">
        <v>4</v>
      </c>
      <c r="B9" s="42">
        <v>0.15625</v>
      </c>
      <c r="C9" s="42">
        <v>26.625</v>
      </c>
      <c r="D9" s="42">
        <f t="shared" si="0"/>
        <v>0.33124999999999999</v>
      </c>
      <c r="E9" s="42">
        <v>28.125</v>
      </c>
      <c r="F9" s="42">
        <f t="shared" si="0"/>
        <v>0.40625</v>
      </c>
      <c r="G9" s="42">
        <v>3.125E-2</v>
      </c>
      <c r="H9" s="42">
        <v>233.57</v>
      </c>
      <c r="I9" s="42">
        <f t="shared" si="1"/>
        <v>1.3356999999999999</v>
      </c>
      <c r="J9" s="42">
        <v>148.13</v>
      </c>
      <c r="K9" s="38">
        <f t="shared" si="1"/>
        <v>0.48129999999999995</v>
      </c>
    </row>
    <row r="10" spans="1:11" x14ac:dyDescent="0.45">
      <c r="A10" s="45">
        <v>5</v>
      </c>
      <c r="B10" s="42">
        <v>9.375E-2</v>
      </c>
      <c r="C10" s="42">
        <v>24.332999999999998</v>
      </c>
      <c r="D10" s="42">
        <f t="shared" si="0"/>
        <v>0.21664999999999993</v>
      </c>
      <c r="E10" s="42">
        <v>31.625</v>
      </c>
      <c r="F10" s="42">
        <f t="shared" si="0"/>
        <v>0.58125000000000004</v>
      </c>
      <c r="G10" s="42">
        <v>4.3749999999999997E-2</v>
      </c>
      <c r="H10" s="42">
        <v>147.13999999999999</v>
      </c>
      <c r="I10" s="42">
        <f t="shared" si="1"/>
        <v>0.47139999999999987</v>
      </c>
      <c r="J10" s="42">
        <v>115.63</v>
      </c>
      <c r="K10" s="38">
        <f t="shared" si="1"/>
        <v>0.15629999999999997</v>
      </c>
    </row>
    <row r="11" spans="1:11" x14ac:dyDescent="0.45">
      <c r="A11" s="45">
        <v>6</v>
      </c>
      <c r="B11" s="42">
        <v>0.2</v>
      </c>
      <c r="C11" s="42">
        <v>51</v>
      </c>
      <c r="D11" s="42">
        <f t="shared" si="0"/>
        <v>1.55</v>
      </c>
      <c r="E11" s="42">
        <v>36.429000000000002</v>
      </c>
      <c r="F11" s="42">
        <f t="shared" si="0"/>
        <v>0.82145000000000012</v>
      </c>
      <c r="G11" s="42">
        <v>8.1250000000000003E-2</v>
      </c>
      <c r="H11" s="42">
        <v>183.75</v>
      </c>
      <c r="I11" s="42">
        <f t="shared" si="1"/>
        <v>0.83750000000000002</v>
      </c>
      <c r="J11" s="42">
        <v>136.43</v>
      </c>
      <c r="K11" s="38">
        <f t="shared" si="1"/>
        <v>0.36430000000000007</v>
      </c>
    </row>
    <row r="12" spans="1:11" x14ac:dyDescent="0.45">
      <c r="A12" s="45">
        <v>7</v>
      </c>
      <c r="B12" s="42">
        <v>7.4999999999999997E-2</v>
      </c>
      <c r="C12" s="42">
        <v>26.875</v>
      </c>
      <c r="D12" s="42">
        <f t="shared" si="0"/>
        <v>0.34375</v>
      </c>
      <c r="E12" s="42">
        <v>28.713999999999999</v>
      </c>
      <c r="F12" s="42">
        <f t="shared" si="0"/>
        <v>0.43569999999999992</v>
      </c>
      <c r="G12" s="42">
        <v>3.125E-2</v>
      </c>
      <c r="H12" s="42">
        <v>145.63</v>
      </c>
      <c r="I12" s="42">
        <f t="shared" si="1"/>
        <v>0.45629999999999993</v>
      </c>
      <c r="J12" s="42">
        <v>124.38</v>
      </c>
      <c r="K12" s="38">
        <f t="shared" si="1"/>
        <v>0.24379999999999996</v>
      </c>
    </row>
    <row r="13" spans="1:11" x14ac:dyDescent="0.45">
      <c r="A13" s="45">
        <v>8</v>
      </c>
      <c r="B13" s="42">
        <v>7.4999999999999997E-2</v>
      </c>
      <c r="C13" s="42">
        <v>31</v>
      </c>
      <c r="D13" s="42">
        <f t="shared" si="0"/>
        <v>0.55000000000000004</v>
      </c>
      <c r="E13" s="42">
        <v>28.5</v>
      </c>
      <c r="F13" s="42">
        <f t="shared" si="0"/>
        <v>0.42499999999999999</v>
      </c>
      <c r="G13" s="42">
        <v>3.125E-2</v>
      </c>
      <c r="H13" s="42">
        <v>186.25</v>
      </c>
      <c r="I13" s="42">
        <f t="shared" si="1"/>
        <v>0.86250000000000004</v>
      </c>
      <c r="J13" s="42">
        <v>138.75</v>
      </c>
      <c r="K13" s="38">
        <f t="shared" si="1"/>
        <v>0.38750000000000001</v>
      </c>
    </row>
    <row r="14" spans="1:11" x14ac:dyDescent="0.45">
      <c r="A14" s="45">
        <v>9</v>
      </c>
      <c r="B14" s="42">
        <v>0.28125</v>
      </c>
      <c r="C14" s="42">
        <v>40</v>
      </c>
      <c r="D14" s="42">
        <f t="shared" si="0"/>
        <v>1</v>
      </c>
      <c r="E14" s="42">
        <v>45.5</v>
      </c>
      <c r="F14" s="42">
        <f t="shared" si="0"/>
        <v>1.2749999999999999</v>
      </c>
      <c r="G14" s="42">
        <v>9.375E-2</v>
      </c>
      <c r="H14" s="42">
        <v>168.75</v>
      </c>
      <c r="I14" s="42">
        <f t="shared" si="1"/>
        <v>0.6875</v>
      </c>
      <c r="J14" s="42">
        <v>153.57</v>
      </c>
      <c r="K14" s="38">
        <f t="shared" si="1"/>
        <v>0.53569999999999995</v>
      </c>
    </row>
    <row r="15" spans="1:11" x14ac:dyDescent="0.45">
      <c r="A15" s="45">
        <v>10</v>
      </c>
      <c r="B15" s="42">
        <v>0.19375000000000001</v>
      </c>
      <c r="C15" s="42">
        <v>33.667000000000002</v>
      </c>
      <c r="D15" s="42">
        <f t="shared" si="0"/>
        <v>0.68335000000000012</v>
      </c>
      <c r="E15" s="42">
        <v>32.856999999999999</v>
      </c>
      <c r="F15" s="42">
        <f t="shared" si="0"/>
        <v>0.64284999999999992</v>
      </c>
      <c r="G15" s="42">
        <v>8.1250000000000003E-2</v>
      </c>
      <c r="H15" s="42">
        <v>140</v>
      </c>
      <c r="I15" s="42">
        <f t="shared" si="1"/>
        <v>0.4</v>
      </c>
      <c r="J15" s="42">
        <v>131.88</v>
      </c>
      <c r="K15" s="38">
        <f t="shared" si="1"/>
        <v>0.31879999999999997</v>
      </c>
    </row>
    <row r="16" spans="1:11" x14ac:dyDescent="0.45">
      <c r="A16" s="45">
        <v>11</v>
      </c>
      <c r="B16" s="42">
        <v>0.10714</v>
      </c>
      <c r="C16" s="42">
        <v>26.8</v>
      </c>
      <c r="D16" s="42">
        <f t="shared" si="0"/>
        <v>0.34</v>
      </c>
      <c r="E16" s="42">
        <v>26.6</v>
      </c>
      <c r="F16" s="42">
        <f t="shared" si="0"/>
        <v>0.33000000000000007</v>
      </c>
      <c r="G16" s="42">
        <v>8.1250000000000003E-2</v>
      </c>
      <c r="H16" s="42">
        <v>154.29</v>
      </c>
      <c r="I16" s="42">
        <f t="shared" si="1"/>
        <v>0.54289999999999994</v>
      </c>
      <c r="J16" s="42">
        <v>138.33000000000001</v>
      </c>
      <c r="K16" s="38">
        <f t="shared" si="1"/>
        <v>0.38330000000000014</v>
      </c>
    </row>
    <row r="17" spans="1:11" x14ac:dyDescent="0.45">
      <c r="A17" s="45">
        <v>12</v>
      </c>
      <c r="B17" s="42">
        <v>0.12143</v>
      </c>
      <c r="C17" s="42">
        <v>23.856999999999999</v>
      </c>
      <c r="D17" s="42">
        <f t="shared" si="0"/>
        <v>0.19284999999999997</v>
      </c>
      <c r="E17" s="42">
        <v>33.856999999999999</v>
      </c>
      <c r="F17" s="42">
        <f t="shared" si="0"/>
        <v>0.69284999999999997</v>
      </c>
      <c r="G17" s="42">
        <v>0.15</v>
      </c>
      <c r="H17" s="42">
        <v>154</v>
      </c>
      <c r="I17" s="42">
        <f t="shared" si="1"/>
        <v>0.54</v>
      </c>
      <c r="J17" s="42">
        <v>132.5</v>
      </c>
      <c r="K17" s="38">
        <f t="shared" si="1"/>
        <v>0.32500000000000001</v>
      </c>
    </row>
    <row r="18" spans="1:11" x14ac:dyDescent="0.45">
      <c r="A18" s="45">
        <v>13</v>
      </c>
      <c r="B18" s="42">
        <v>9.375E-2</v>
      </c>
      <c r="C18" s="42">
        <v>27</v>
      </c>
      <c r="D18" s="42">
        <f t="shared" si="0"/>
        <v>0.35</v>
      </c>
      <c r="E18" s="42">
        <v>31.5</v>
      </c>
      <c r="F18" s="42">
        <f t="shared" si="0"/>
        <v>0.57499999999999996</v>
      </c>
      <c r="G18" s="42">
        <v>3.125E-2</v>
      </c>
      <c r="H18" s="42">
        <v>170.63</v>
      </c>
      <c r="I18" s="42">
        <f t="shared" si="1"/>
        <v>0.70629999999999993</v>
      </c>
      <c r="J18" s="42">
        <v>119.38</v>
      </c>
      <c r="K18" s="38">
        <f t="shared" si="1"/>
        <v>0.19379999999999994</v>
      </c>
    </row>
    <row r="19" spans="1:11" x14ac:dyDescent="0.45">
      <c r="A19" s="45">
        <v>14</v>
      </c>
      <c r="B19" s="42">
        <v>7.4999999999999997E-2</v>
      </c>
      <c r="C19" s="42">
        <v>31</v>
      </c>
      <c r="D19" s="42">
        <f t="shared" si="0"/>
        <v>0.55000000000000004</v>
      </c>
      <c r="E19" s="42">
        <v>28.5</v>
      </c>
      <c r="F19" s="42">
        <f>(E19-20)/20</f>
        <v>0.42499999999999999</v>
      </c>
      <c r="G19" s="42">
        <v>3.125E-2</v>
      </c>
      <c r="H19" s="42">
        <v>186.25</v>
      </c>
      <c r="I19" s="42">
        <f t="shared" si="1"/>
        <v>0.86250000000000004</v>
      </c>
      <c r="J19" s="42">
        <v>138.75</v>
      </c>
      <c r="K19" s="38">
        <f t="shared" si="1"/>
        <v>0.38750000000000001</v>
      </c>
    </row>
    <row r="20" spans="1:11" x14ac:dyDescent="0.45">
      <c r="A20" s="45">
        <v>15</v>
      </c>
      <c r="B20" s="42">
        <v>0.13333</v>
      </c>
      <c r="C20" s="42">
        <v>28.75</v>
      </c>
      <c r="D20" s="42">
        <f t="shared" si="0"/>
        <v>0.4375</v>
      </c>
      <c r="E20" s="42">
        <v>30</v>
      </c>
      <c r="F20" s="42">
        <f t="shared" si="0"/>
        <v>0.5</v>
      </c>
      <c r="G20" s="42">
        <v>6.8750000000000006E-2</v>
      </c>
      <c r="H20" s="42">
        <v>197.86</v>
      </c>
      <c r="I20" s="42">
        <f t="shared" si="1"/>
        <v>0.97860000000000014</v>
      </c>
      <c r="J20" s="42">
        <v>128.75</v>
      </c>
      <c r="K20" s="38">
        <f t="shared" si="1"/>
        <v>0.28749999999999998</v>
      </c>
    </row>
    <row r="21" spans="1:11" ht="14.65" thickBot="1" x14ac:dyDescent="0.5">
      <c r="A21" s="47">
        <v>16</v>
      </c>
      <c r="B21" s="40">
        <v>0.27</v>
      </c>
      <c r="C21" s="40">
        <v>23</v>
      </c>
      <c r="D21" s="40">
        <f t="shared" si="0"/>
        <v>0.15</v>
      </c>
      <c r="E21" s="40">
        <v>32.799999999999997</v>
      </c>
      <c r="F21" s="40">
        <f t="shared" si="0"/>
        <v>0.6399999999999999</v>
      </c>
      <c r="G21" s="40">
        <v>0.19167000000000001</v>
      </c>
      <c r="H21" s="40">
        <v>161.25</v>
      </c>
      <c r="I21" s="40">
        <f t="shared" si="1"/>
        <v>0.61250000000000004</v>
      </c>
      <c r="J21" s="40">
        <v>122.14</v>
      </c>
      <c r="K21" s="43">
        <f t="shared" si="1"/>
        <v>0.22140000000000001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15B6C-02CE-492F-8999-EFFAE2AAB2B2}">
  <dimension ref="A1:K21"/>
  <sheetViews>
    <sheetView workbookViewId="0">
      <selection activeCell="N16" sqref="N16"/>
    </sheetView>
  </sheetViews>
  <sheetFormatPr defaultRowHeight="14.25" x14ac:dyDescent="0.45"/>
  <sheetData>
    <row r="1" spans="1:11" ht="14.65" thickBot="1" x14ac:dyDescent="0.5">
      <c r="A1" s="41"/>
      <c r="B1" s="35" t="s">
        <v>19</v>
      </c>
      <c r="C1" s="35" t="s">
        <v>20</v>
      </c>
      <c r="D1" s="35" t="s">
        <v>21</v>
      </c>
      <c r="E1" s="35" t="s">
        <v>22</v>
      </c>
      <c r="F1" s="35" t="s">
        <v>23</v>
      </c>
      <c r="G1" s="35" t="s">
        <v>24</v>
      </c>
      <c r="H1" s="35" t="s">
        <v>25</v>
      </c>
      <c r="I1" s="35" t="s">
        <v>26</v>
      </c>
      <c r="J1" s="35" t="s">
        <v>27</v>
      </c>
      <c r="K1" s="36" t="s">
        <v>28</v>
      </c>
    </row>
    <row r="2" spans="1:11" x14ac:dyDescent="0.45">
      <c r="A2" s="34" t="s">
        <v>29</v>
      </c>
      <c r="B2" s="50">
        <f>AVERAGE(B5:B29)</f>
        <v>0.26035267857142852</v>
      </c>
      <c r="C2" s="35">
        <f>AVERAGE(C5:C29)</f>
        <v>0.38151041666666669</v>
      </c>
      <c r="D2" s="35">
        <f>AVERAGE(D5:D29)</f>
        <v>1.2441789215686276</v>
      </c>
      <c r="E2" s="35">
        <f>AVERAGE(E5:E29)</f>
        <v>1.2088392857142858</v>
      </c>
      <c r="F2" s="35">
        <f>AVERAGE(F5:F29)</f>
        <v>0.32087680577849131</v>
      </c>
      <c r="G2" s="35">
        <f>AVERAGE(G5:G29)</f>
        <v>7.3906250000000007E-2</v>
      </c>
      <c r="H2" s="35">
        <f>AVERAGE(H5:H29)</f>
        <v>0.84104017857142854</v>
      </c>
      <c r="I2" s="35">
        <f>AVERAGE(I5:I29)</f>
        <v>1.7130328341013825</v>
      </c>
      <c r="J2" s="35">
        <f>AVERAGE(J5:J29)</f>
        <v>1.5991937500000002</v>
      </c>
      <c r="K2" s="36">
        <f>AVERAGE(K5:K29)</f>
        <v>0.36539930555555555</v>
      </c>
    </row>
    <row r="3" spans="1:11" x14ac:dyDescent="0.45">
      <c r="A3" s="37" t="s">
        <v>30</v>
      </c>
      <c r="B3" s="42">
        <f>_xlfn.STDEV.P(B5:B29)</f>
        <v>0.27504287581892323</v>
      </c>
      <c r="C3" s="42">
        <f>_xlfn.STDEV.P(C5:C29)</f>
        <v>6.6003938191374789E-2</v>
      </c>
      <c r="D3" s="42">
        <f>_xlfn.STDEV.P(D5:D29)</f>
        <v>0.38825845994926356</v>
      </c>
      <c r="E3" s="42">
        <f>_xlfn.STDEV.P(E5:E29)</f>
        <v>0.20886658131032998</v>
      </c>
      <c r="F3" s="42">
        <f>_xlfn.STDEV.P(F5:F29)</f>
        <v>0.11734077601703985</v>
      </c>
      <c r="G3" s="42">
        <f>_xlfn.STDEV.P(G5:G29)</f>
        <v>4.6495308620253299E-2</v>
      </c>
      <c r="H3" s="42">
        <f>_xlfn.STDEV.P(H5:H29)</f>
        <v>0.18429333360624522</v>
      </c>
      <c r="I3" s="42">
        <f>_xlfn.STDEV.P(I5:I29)</f>
        <v>0.59449462453627511</v>
      </c>
      <c r="J3" s="42">
        <f>_xlfn.STDEV.P(J5:J29)</f>
        <v>0.30845843818241919</v>
      </c>
      <c r="K3" s="38">
        <f>_xlfn.STDEV.P(K5:K29)</f>
        <v>0.12240414213588094</v>
      </c>
    </row>
    <row r="4" spans="1:11" ht="14.65" thickBot="1" x14ac:dyDescent="0.5">
      <c r="A4" s="39" t="s">
        <v>31</v>
      </c>
      <c r="B4" s="40">
        <f>B3/SQRT(COUNT(B5:B29))</f>
        <v>6.8760718954730807E-2</v>
      </c>
      <c r="C4" s="40">
        <f>C3/SQRT(COUNT(C5:C29))</f>
        <v>1.6500984547843697E-2</v>
      </c>
      <c r="D4" s="40">
        <f>D3/SQRT(COUNT(D5:D29))</f>
        <v>9.7064614987315889E-2</v>
      </c>
      <c r="E4" s="40">
        <f>E3/SQRT(COUNT(E5:E29))</f>
        <v>5.2216645327582495E-2</v>
      </c>
      <c r="F4" s="40">
        <f>F3/SQRT(COUNT(F5:F29))</f>
        <v>2.9335194004259962E-2</v>
      </c>
      <c r="G4" s="40">
        <f>G3/SQRT(COUNT(G5:G29))</f>
        <v>1.1623827155063325E-2</v>
      </c>
      <c r="H4" s="40">
        <f>H3/SQRT(COUNT(H5:H29))</f>
        <v>4.6073333401561306E-2</v>
      </c>
      <c r="I4" s="40">
        <f>I3/SQRT(COUNT(I5:I29))</f>
        <v>0.14862365613406878</v>
      </c>
      <c r="J4" s="40">
        <f>J3/SQRT(COUNT(J5:J29))</f>
        <v>7.7114609545604798E-2</v>
      </c>
      <c r="K4" s="43">
        <f>K3/SQRT(COUNT(K5:K21))</f>
        <v>3.0601035533970235E-2</v>
      </c>
    </row>
    <row r="5" spans="1:11" x14ac:dyDescent="0.45">
      <c r="A5" s="49" t="s">
        <v>32</v>
      </c>
      <c r="B5" s="50"/>
      <c r="C5" s="50"/>
      <c r="D5" s="50"/>
      <c r="E5" s="50"/>
      <c r="F5" s="50"/>
      <c r="G5" s="50"/>
      <c r="H5" s="50"/>
      <c r="I5" s="50"/>
      <c r="J5" s="50"/>
      <c r="K5" s="51"/>
    </row>
    <row r="6" spans="1:11" x14ac:dyDescent="0.45">
      <c r="A6" s="53">
        <v>1</v>
      </c>
      <c r="B6" s="52">
        <v>4.4999999999999998E-2</v>
      </c>
      <c r="C6" s="52">
        <v>0.27729999999999999</v>
      </c>
      <c r="D6" s="52">
        <f>ABS((C6-0.17)/0.17)</f>
        <v>0.63117647058823512</v>
      </c>
      <c r="E6" s="52">
        <v>1.0346</v>
      </c>
      <c r="F6" s="52">
        <f>ABS((E6-1.78)/1.78)</f>
        <v>0.41876404494382025</v>
      </c>
      <c r="G6" s="52">
        <v>6.1899999999999997E-2</v>
      </c>
      <c r="H6" s="52">
        <v>0.65680000000000005</v>
      </c>
      <c r="I6" s="52">
        <f>ABS((H6-0.31)/0.31)</f>
        <v>1.118709677419355</v>
      </c>
      <c r="J6" s="52">
        <v>1.5278</v>
      </c>
      <c r="K6" s="54">
        <f>ABS((J6-2.52)/2.52)</f>
        <v>0.39373015873015871</v>
      </c>
    </row>
    <row r="7" spans="1:11" x14ac:dyDescent="0.45">
      <c r="A7" s="45">
        <v>2</v>
      </c>
      <c r="B7" s="55">
        <v>5.0599999999999999E-2</v>
      </c>
      <c r="C7" s="55">
        <v>0.42180000000000001</v>
      </c>
      <c r="D7" s="55">
        <f t="shared" ref="D7:D21" si="0">ABS((C7-0.17)/0.17)</f>
        <v>1.4811764705882353</v>
      </c>
      <c r="E7" s="55">
        <v>1.3461000000000001</v>
      </c>
      <c r="F7" s="55">
        <f t="shared" ref="F7:F21" si="1">ABS((E7-1.78)/1.78)</f>
        <v>0.2437640449438202</v>
      </c>
      <c r="G7" s="55">
        <v>3.8800000000000001E-2</v>
      </c>
      <c r="H7" s="55">
        <v>0.73429999999999995</v>
      </c>
      <c r="I7" s="55">
        <f t="shared" ref="I7:I21" si="2">ABS((H7-0.31)/0.31)</f>
        <v>1.3687096774193548</v>
      </c>
      <c r="J7" s="55">
        <v>1.9373</v>
      </c>
      <c r="K7" s="56">
        <f t="shared" ref="K7:K21" si="3">ABS((J7-2.52)/2.52)</f>
        <v>0.23123015873015873</v>
      </c>
    </row>
    <row r="8" spans="1:11" x14ac:dyDescent="0.45">
      <c r="A8" s="45">
        <v>3</v>
      </c>
      <c r="B8" s="55">
        <v>0.12859999999999999</v>
      </c>
      <c r="C8" s="55">
        <v>0.442</v>
      </c>
      <c r="D8" s="55">
        <f t="shared" si="0"/>
        <v>1.6</v>
      </c>
      <c r="E8" s="55">
        <v>1.246</v>
      </c>
      <c r="F8" s="55">
        <f t="shared" si="1"/>
        <v>0.3</v>
      </c>
      <c r="G8" s="55">
        <v>0.11360000000000001</v>
      </c>
      <c r="H8" s="55">
        <v>0.91669999999999996</v>
      </c>
      <c r="I8" s="55">
        <f t="shared" si="2"/>
        <v>1.9570967741935485</v>
      </c>
      <c r="J8" s="55">
        <v>1.89</v>
      </c>
      <c r="K8" s="56">
        <f t="shared" si="3"/>
        <v>0.25000000000000006</v>
      </c>
    </row>
    <row r="9" spans="1:11" x14ac:dyDescent="0.45">
      <c r="A9" s="45">
        <v>4</v>
      </c>
      <c r="B9" s="55">
        <v>0.22639999999999999</v>
      </c>
      <c r="C9" s="55">
        <v>0.35699999999999998</v>
      </c>
      <c r="D9" s="55">
        <f t="shared" si="0"/>
        <v>1.0999999999999996</v>
      </c>
      <c r="E9" s="55">
        <v>1.2841</v>
      </c>
      <c r="F9" s="55">
        <f t="shared" si="1"/>
        <v>0.27859550561797752</v>
      </c>
      <c r="G9" s="55">
        <v>7.2099999999999997E-2</v>
      </c>
      <c r="H9" s="55">
        <v>1.2000999999999999</v>
      </c>
      <c r="I9" s="55">
        <f t="shared" si="2"/>
        <v>2.871290322580645</v>
      </c>
      <c r="J9" s="55">
        <v>1.6020000000000001</v>
      </c>
      <c r="K9" s="56">
        <f t="shared" si="3"/>
        <v>0.36428571428571427</v>
      </c>
    </row>
    <row r="10" spans="1:11" x14ac:dyDescent="0.45">
      <c r="A10" s="45">
        <v>5</v>
      </c>
      <c r="B10" s="55">
        <v>9.1399999999999995E-2</v>
      </c>
      <c r="C10" s="55">
        <v>0.56830000000000003</v>
      </c>
      <c r="D10" s="55">
        <f t="shared" si="0"/>
        <v>2.3429411764705881</v>
      </c>
      <c r="E10" s="55">
        <v>1.1697</v>
      </c>
      <c r="F10" s="55">
        <f t="shared" si="1"/>
        <v>0.34286516853932586</v>
      </c>
      <c r="G10" s="55">
        <v>9.8599999999999993E-2</v>
      </c>
      <c r="H10" s="55">
        <v>1.1293</v>
      </c>
      <c r="I10" s="55">
        <f t="shared" si="2"/>
        <v>2.6429032258064513</v>
      </c>
      <c r="J10" s="55">
        <v>1.962</v>
      </c>
      <c r="K10" s="56">
        <f t="shared" si="3"/>
        <v>0.22142857142857145</v>
      </c>
    </row>
    <row r="11" spans="1:11" x14ac:dyDescent="0.45">
      <c r="A11" s="45">
        <v>6</v>
      </c>
      <c r="B11" s="55">
        <v>0.1293</v>
      </c>
      <c r="C11" s="55">
        <v>0.35460000000000003</v>
      </c>
      <c r="D11" s="55">
        <f t="shared" si="0"/>
        <v>1.0858823529411765</v>
      </c>
      <c r="E11" s="55">
        <v>1.1951000000000001</v>
      </c>
      <c r="F11" s="55">
        <f t="shared" si="1"/>
        <v>0.32859550561797751</v>
      </c>
      <c r="G11" s="55">
        <v>5.2900000000000003E-2</v>
      </c>
      <c r="H11" s="55">
        <v>0.59340000000000004</v>
      </c>
      <c r="I11" s="55">
        <f t="shared" si="2"/>
        <v>0.91419354838709688</v>
      </c>
      <c r="J11" s="55">
        <v>1.8</v>
      </c>
      <c r="K11" s="56">
        <f t="shared" si="3"/>
        <v>0.2857142857142857</v>
      </c>
    </row>
    <row r="12" spans="1:11" x14ac:dyDescent="0.45">
      <c r="A12" s="45">
        <v>7</v>
      </c>
      <c r="B12" s="55">
        <v>1.0486</v>
      </c>
      <c r="C12" s="55">
        <v>0.40920000000000001</v>
      </c>
      <c r="D12" s="55">
        <f t="shared" si="0"/>
        <v>1.4070588235294117</v>
      </c>
      <c r="E12" s="55">
        <v>1.5766</v>
      </c>
      <c r="F12" s="55">
        <f t="shared" si="1"/>
        <v>0.11426966292134833</v>
      </c>
      <c r="G12" s="55">
        <v>0.22070000000000001</v>
      </c>
      <c r="H12" s="55">
        <v>0.84809999999999997</v>
      </c>
      <c r="I12" s="55">
        <f t="shared" si="2"/>
        <v>1.7358064516129033</v>
      </c>
      <c r="J12" s="55">
        <v>1.6559999999999999</v>
      </c>
      <c r="K12" s="56">
        <f t="shared" si="3"/>
        <v>0.34285714285714292</v>
      </c>
    </row>
    <row r="13" spans="1:11" x14ac:dyDescent="0.45">
      <c r="A13" s="45">
        <v>8</v>
      </c>
      <c r="B13" s="55">
        <v>0.1229</v>
      </c>
      <c r="C13" s="55">
        <v>0.43590000000000001</v>
      </c>
      <c r="D13" s="55">
        <f t="shared" si="0"/>
        <v>1.5641176470588236</v>
      </c>
      <c r="E13" s="55">
        <v>1.335</v>
      </c>
      <c r="F13" s="55">
        <f t="shared" si="1"/>
        <v>0.25000000000000006</v>
      </c>
      <c r="G13" s="55">
        <v>4.9299999999999997E-2</v>
      </c>
      <c r="H13" s="55">
        <v>0.79490000000000005</v>
      </c>
      <c r="I13" s="55">
        <f t="shared" si="2"/>
        <v>1.564193548387097</v>
      </c>
      <c r="J13" s="55">
        <v>0.97199999999999998</v>
      </c>
      <c r="K13" s="56">
        <f t="shared" si="3"/>
        <v>0.61428571428571432</v>
      </c>
    </row>
    <row r="14" spans="1:11" x14ac:dyDescent="0.45">
      <c r="A14" s="45">
        <v>9</v>
      </c>
      <c r="B14" s="55">
        <v>0.58640000000000003</v>
      </c>
      <c r="C14" s="55">
        <v>0.33510000000000001</v>
      </c>
      <c r="D14" s="55">
        <f t="shared" si="0"/>
        <v>0.9711764705882352</v>
      </c>
      <c r="E14" s="55">
        <v>0.61029999999999995</v>
      </c>
      <c r="F14" s="55">
        <f t="shared" si="1"/>
        <v>0.6571348314606742</v>
      </c>
      <c r="G14" s="55">
        <v>4.9299999999999997E-2</v>
      </c>
      <c r="H14" s="55">
        <v>0.92110000000000003</v>
      </c>
      <c r="I14" s="55">
        <f t="shared" si="2"/>
        <v>1.9712903225806451</v>
      </c>
      <c r="J14" s="55">
        <v>1.1519999999999999</v>
      </c>
      <c r="K14" s="56">
        <f t="shared" si="3"/>
        <v>0.54285714285714293</v>
      </c>
    </row>
    <row r="15" spans="1:11" x14ac:dyDescent="0.45">
      <c r="A15" s="45">
        <v>10</v>
      </c>
      <c r="B15" s="55">
        <v>0.19359999999999999</v>
      </c>
      <c r="C15" s="55">
        <v>0.39340000000000003</v>
      </c>
      <c r="D15" s="55">
        <f t="shared" si="0"/>
        <v>1.3141176470588236</v>
      </c>
      <c r="E15" s="55">
        <v>1.2333000000000001</v>
      </c>
      <c r="F15" s="55">
        <f t="shared" si="1"/>
        <v>0.30713483146067411</v>
      </c>
      <c r="G15" s="55">
        <v>0.12790000000000001</v>
      </c>
      <c r="H15" s="55">
        <v>0.73509999999999998</v>
      </c>
      <c r="I15" s="55">
        <f t="shared" si="2"/>
        <v>1.3712903225806452</v>
      </c>
      <c r="J15" s="55">
        <v>1.4219999999999999</v>
      </c>
      <c r="K15" s="56">
        <f t="shared" si="3"/>
        <v>0.43571428571428572</v>
      </c>
    </row>
    <row r="16" spans="1:11" x14ac:dyDescent="0.45">
      <c r="A16" s="45">
        <v>11</v>
      </c>
      <c r="B16" s="55">
        <v>0.11070000000000001</v>
      </c>
      <c r="C16" s="55">
        <v>0.35699999999999998</v>
      </c>
      <c r="D16" s="55">
        <f t="shared" si="0"/>
        <v>1.0999999999999996</v>
      </c>
      <c r="E16" s="55">
        <v>1.1823999999999999</v>
      </c>
      <c r="F16" s="55">
        <f t="shared" si="1"/>
        <v>0.33573033707865174</v>
      </c>
      <c r="G16" s="55">
        <v>4.07E-2</v>
      </c>
      <c r="H16" s="55">
        <v>0.83479999999999999</v>
      </c>
      <c r="I16" s="55">
        <f t="shared" si="2"/>
        <v>1.6929032258064514</v>
      </c>
      <c r="J16" s="55">
        <v>1.728</v>
      </c>
      <c r="K16" s="56">
        <f t="shared" si="3"/>
        <v>0.31428571428571428</v>
      </c>
    </row>
    <row r="17" spans="1:11" x14ac:dyDescent="0.45">
      <c r="A17" s="45">
        <v>12</v>
      </c>
      <c r="B17" s="55">
        <v>0.52929999999999999</v>
      </c>
      <c r="C17" s="55">
        <v>0.40560000000000002</v>
      </c>
      <c r="D17" s="55">
        <f t="shared" si="0"/>
        <v>1.3858823529411763</v>
      </c>
      <c r="E17" s="55">
        <v>1.0044</v>
      </c>
      <c r="F17" s="55">
        <f t="shared" si="1"/>
        <v>0.43573033707865172</v>
      </c>
      <c r="G17" s="55">
        <v>4.1000000000000002E-2</v>
      </c>
      <c r="H17" s="55">
        <v>1.1271</v>
      </c>
      <c r="I17" s="55">
        <f t="shared" si="2"/>
        <v>2.6358064516129032</v>
      </c>
      <c r="J17" s="55">
        <v>1.35</v>
      </c>
      <c r="K17" s="56">
        <f t="shared" si="3"/>
        <v>0.46428571428571425</v>
      </c>
    </row>
    <row r="18" spans="1:11" x14ac:dyDescent="0.45">
      <c r="A18" s="45">
        <v>13</v>
      </c>
      <c r="B18" s="55">
        <v>0.11070000000000001</v>
      </c>
      <c r="C18" s="55">
        <v>0.37230000000000002</v>
      </c>
      <c r="D18" s="55">
        <f t="shared" si="0"/>
        <v>1.19</v>
      </c>
      <c r="E18" s="55">
        <v>1.1823999999999999</v>
      </c>
      <c r="F18" s="55">
        <f t="shared" si="1"/>
        <v>0.33573033707865174</v>
      </c>
      <c r="G18" s="55">
        <v>4.07E-2</v>
      </c>
      <c r="H18" s="55">
        <v>0.83479999999999999</v>
      </c>
      <c r="I18" s="55">
        <f t="shared" si="2"/>
        <v>1.6929032258064514</v>
      </c>
      <c r="J18" s="55">
        <v>1.728</v>
      </c>
      <c r="K18" s="56">
        <f t="shared" si="3"/>
        <v>0.31428571428571428</v>
      </c>
    </row>
    <row r="19" spans="1:11" x14ac:dyDescent="0.45">
      <c r="A19" s="45">
        <v>14</v>
      </c>
      <c r="B19" s="55">
        <v>0.126428571428571</v>
      </c>
      <c r="C19" s="55">
        <v>0.31025000000000003</v>
      </c>
      <c r="D19" s="55">
        <f t="shared" si="0"/>
        <v>0.82500000000000007</v>
      </c>
      <c r="E19" s="55">
        <v>1.13157142857143</v>
      </c>
      <c r="F19" s="55">
        <f t="shared" si="1"/>
        <v>0.36428571428571349</v>
      </c>
      <c r="G19" s="55">
        <v>0.06</v>
      </c>
      <c r="H19" s="55">
        <v>0.54028571428571404</v>
      </c>
      <c r="I19" s="55">
        <f t="shared" si="2"/>
        <v>0.74285714285714211</v>
      </c>
      <c r="J19" s="55">
        <v>1.8</v>
      </c>
      <c r="K19" s="56">
        <f t="shared" si="3"/>
        <v>0.2857142857142857</v>
      </c>
    </row>
    <row r="20" spans="1:11" x14ac:dyDescent="0.45">
      <c r="A20" s="45">
        <v>15</v>
      </c>
      <c r="B20" s="55">
        <v>0.61499999999999999</v>
      </c>
      <c r="C20" s="55">
        <v>0.32441666666666702</v>
      </c>
      <c r="D20" s="55">
        <f t="shared" si="0"/>
        <v>0.90833333333333532</v>
      </c>
      <c r="E20" s="55">
        <v>1.36042857142857</v>
      </c>
      <c r="F20" s="55">
        <f t="shared" si="1"/>
        <v>0.23571428571428654</v>
      </c>
      <c r="G20" s="55">
        <v>7.8571428571428598E-2</v>
      </c>
      <c r="H20" s="55">
        <v>0.90121428571428597</v>
      </c>
      <c r="I20" s="55">
        <f t="shared" si="2"/>
        <v>1.9071428571428577</v>
      </c>
      <c r="J20" s="55">
        <v>1.0980000000000001</v>
      </c>
      <c r="K20" s="56">
        <f t="shared" si="3"/>
        <v>0.56428571428571428</v>
      </c>
    </row>
    <row r="21" spans="1:11" ht="14.65" thickBot="1" x14ac:dyDescent="0.5">
      <c r="A21" s="47">
        <v>16</v>
      </c>
      <c r="B21" s="57">
        <v>5.0714285714285698E-2</v>
      </c>
      <c r="C21" s="57">
        <v>0.34</v>
      </c>
      <c r="D21" s="57">
        <f t="shared" si="0"/>
        <v>1</v>
      </c>
      <c r="E21" s="57">
        <v>1.44942857142857</v>
      </c>
      <c r="F21" s="57">
        <f t="shared" si="1"/>
        <v>0.18571428571428655</v>
      </c>
      <c r="G21" s="57">
        <v>3.64285714285714E-2</v>
      </c>
      <c r="H21" s="57">
        <v>0.688642857142857</v>
      </c>
      <c r="I21" s="57">
        <f t="shared" si="2"/>
        <v>1.2214285714285711</v>
      </c>
      <c r="J21" s="57">
        <v>1.962</v>
      </c>
      <c r="K21" s="58">
        <f t="shared" si="3"/>
        <v>0.22142857142857145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11E5F-2D3F-4A46-B2FC-DECE50192139}">
  <dimension ref="A1:AR35"/>
  <sheetViews>
    <sheetView zoomScale="55" zoomScaleNormal="55" workbookViewId="0">
      <pane xSplit="1" ySplit="3" topLeftCell="B4" activePane="bottomRight" state="frozen"/>
      <selection pane="topRight" activeCell="C1" sqref="C1"/>
      <selection pane="bottomLeft" activeCell="A3" sqref="A3"/>
      <selection pane="bottomRight" activeCell="Z48" sqref="Z48"/>
    </sheetView>
  </sheetViews>
  <sheetFormatPr defaultRowHeight="14.25" x14ac:dyDescent="0.45"/>
  <cols>
    <col min="1" max="1" width="9.06640625" style="2" customWidth="1"/>
    <col min="2" max="8" width="9.06640625" style="2"/>
    <col min="9" max="9" width="14.59765625" style="2" customWidth="1"/>
    <col min="10" max="10" width="15.06640625" style="2" customWidth="1"/>
    <col min="11" max="27" width="9.06640625" style="2"/>
    <col min="28" max="28" width="13.9296875" style="2" bestFit="1" customWidth="1"/>
    <col min="29" max="16384" width="9.06640625" style="2"/>
  </cols>
  <sheetData>
    <row r="1" spans="1:44" ht="36" x14ac:dyDescent="0.55000000000000004">
      <c r="I1" s="22" t="s">
        <v>14</v>
      </c>
      <c r="J1" s="23" t="s">
        <v>8</v>
      </c>
      <c r="K1" s="4">
        <v>1</v>
      </c>
      <c r="L1" s="4">
        <v>2</v>
      </c>
      <c r="M1" s="4">
        <v>3</v>
      </c>
      <c r="N1" s="4">
        <v>4</v>
      </c>
      <c r="O1" s="4">
        <v>5</v>
      </c>
      <c r="P1" s="4">
        <v>6</v>
      </c>
      <c r="Q1" s="4">
        <v>7</v>
      </c>
      <c r="R1" s="4">
        <v>8</v>
      </c>
      <c r="S1" s="4">
        <v>9</v>
      </c>
      <c r="T1" s="4">
        <v>10</v>
      </c>
      <c r="U1" s="4">
        <v>11</v>
      </c>
      <c r="V1" s="4">
        <v>12</v>
      </c>
      <c r="W1" s="4">
        <v>13</v>
      </c>
      <c r="X1" s="4">
        <v>14</v>
      </c>
      <c r="Y1" s="5">
        <v>15</v>
      </c>
      <c r="Z1" s="26" t="s">
        <v>15</v>
      </c>
      <c r="AA1" s="19"/>
      <c r="AB1" s="18" t="s">
        <v>11</v>
      </c>
      <c r="AC1" s="15" t="s">
        <v>13</v>
      </c>
      <c r="AD1" s="2">
        <v>1</v>
      </c>
      <c r="AE1" s="2">
        <v>2</v>
      </c>
      <c r="AF1" s="2">
        <v>3</v>
      </c>
      <c r="AG1" s="2">
        <v>4</v>
      </c>
      <c r="AH1" s="2">
        <v>5</v>
      </c>
      <c r="AI1" s="2">
        <v>6</v>
      </c>
      <c r="AJ1" s="2">
        <v>7</v>
      </c>
      <c r="AK1" s="2">
        <v>8</v>
      </c>
      <c r="AL1" s="2">
        <v>9</v>
      </c>
      <c r="AM1" s="2">
        <v>10</v>
      </c>
      <c r="AN1" s="2">
        <v>11</v>
      </c>
      <c r="AO1" s="2">
        <v>12</v>
      </c>
      <c r="AP1" s="2">
        <v>13</v>
      </c>
      <c r="AQ1" s="2">
        <v>14</v>
      </c>
      <c r="AR1" s="2">
        <v>15</v>
      </c>
    </row>
    <row r="2" spans="1:44" x14ac:dyDescent="0.45">
      <c r="B2" s="3" t="s">
        <v>1</v>
      </c>
      <c r="C2" s="4"/>
      <c r="D2" s="4"/>
      <c r="E2" s="4"/>
      <c r="F2" s="4"/>
      <c r="G2" s="4"/>
      <c r="H2" s="5"/>
      <c r="I2" s="9"/>
      <c r="J2" s="24" t="s">
        <v>9</v>
      </c>
      <c r="K2" s="11">
        <v>31.5</v>
      </c>
      <c r="L2" s="11">
        <v>31.5</v>
      </c>
      <c r="M2" s="11">
        <v>31.5</v>
      </c>
      <c r="N2" s="11">
        <v>31.5</v>
      </c>
      <c r="O2" s="11">
        <v>31.5</v>
      </c>
      <c r="P2" s="11">
        <v>40</v>
      </c>
      <c r="Q2" s="11">
        <v>50</v>
      </c>
      <c r="R2" s="11">
        <v>63</v>
      </c>
      <c r="S2" s="11">
        <v>80</v>
      </c>
      <c r="T2" s="11">
        <v>100</v>
      </c>
      <c r="U2" s="11">
        <v>125</v>
      </c>
      <c r="V2" s="11">
        <v>125</v>
      </c>
      <c r="W2" s="11">
        <v>125</v>
      </c>
      <c r="X2" s="11">
        <v>125</v>
      </c>
      <c r="Y2" s="10">
        <v>125</v>
      </c>
      <c r="Z2" s="1"/>
      <c r="AA2" s="19"/>
      <c r="AB2" s="9"/>
      <c r="AC2" s="15" t="s">
        <v>9</v>
      </c>
      <c r="AD2" s="2">
        <v>31.5</v>
      </c>
      <c r="AE2" s="2">
        <v>31.5</v>
      </c>
      <c r="AF2" s="2">
        <v>31.5</v>
      </c>
      <c r="AG2" s="2">
        <v>31.5</v>
      </c>
      <c r="AH2" s="2">
        <v>31.5</v>
      </c>
      <c r="AI2" s="2">
        <v>40</v>
      </c>
      <c r="AJ2" s="2">
        <v>50</v>
      </c>
      <c r="AK2" s="2">
        <v>63</v>
      </c>
      <c r="AL2" s="2">
        <v>80</v>
      </c>
      <c r="AM2" s="2">
        <v>100</v>
      </c>
      <c r="AN2" s="2">
        <v>125</v>
      </c>
      <c r="AO2" s="2">
        <v>125</v>
      </c>
      <c r="AP2" s="2">
        <v>125</v>
      </c>
      <c r="AQ2" s="2">
        <v>125</v>
      </c>
      <c r="AR2" s="2">
        <v>125</v>
      </c>
    </row>
    <row r="3" spans="1:44" x14ac:dyDescent="0.45">
      <c r="A3" s="2" t="s">
        <v>0</v>
      </c>
      <c r="B3" s="33" t="s">
        <v>18</v>
      </c>
      <c r="C3" s="7"/>
      <c r="D3" s="11"/>
      <c r="E3" s="11"/>
      <c r="F3" s="11"/>
      <c r="G3" s="11"/>
      <c r="H3" s="10"/>
      <c r="I3" s="25"/>
      <c r="J3" s="24" t="s">
        <v>10</v>
      </c>
      <c r="K3" s="11">
        <v>0.5</v>
      </c>
      <c r="L3" s="11">
        <v>0.75</v>
      </c>
      <c r="M3" s="11">
        <v>1</v>
      </c>
      <c r="N3" s="11">
        <v>1.25</v>
      </c>
      <c r="O3" s="11">
        <v>1.5</v>
      </c>
      <c r="P3" s="11">
        <v>1</v>
      </c>
      <c r="Q3" s="11">
        <v>1</v>
      </c>
      <c r="R3" s="11">
        <v>1</v>
      </c>
      <c r="S3" s="11">
        <v>1</v>
      </c>
      <c r="T3" s="11">
        <v>1</v>
      </c>
      <c r="U3" s="11">
        <v>1</v>
      </c>
      <c r="V3" s="11">
        <v>1.25</v>
      </c>
      <c r="W3" s="11">
        <v>1.5</v>
      </c>
      <c r="X3" s="11">
        <v>1.75</v>
      </c>
      <c r="Y3" s="10">
        <v>2</v>
      </c>
      <c r="Z3" s="1" t="s">
        <v>16</v>
      </c>
      <c r="AA3" s="19" t="s">
        <v>17</v>
      </c>
      <c r="AB3" s="9"/>
      <c r="AC3" s="15" t="s">
        <v>10</v>
      </c>
      <c r="AD3" s="2">
        <v>0.5</v>
      </c>
      <c r="AE3" s="2">
        <v>0.75</v>
      </c>
      <c r="AF3" s="2">
        <v>1</v>
      </c>
      <c r="AG3" s="2">
        <v>1.25</v>
      </c>
      <c r="AH3" s="2">
        <v>1.5</v>
      </c>
      <c r="AI3" s="2">
        <v>1</v>
      </c>
      <c r="AJ3" s="2">
        <v>1</v>
      </c>
      <c r="AK3" s="2">
        <v>1</v>
      </c>
      <c r="AL3" s="2">
        <v>1</v>
      </c>
      <c r="AM3" s="2">
        <v>1</v>
      </c>
      <c r="AN3" s="2">
        <v>1</v>
      </c>
      <c r="AO3" s="2">
        <v>1.25</v>
      </c>
      <c r="AP3" s="2">
        <v>1.5</v>
      </c>
      <c r="AQ3" s="2">
        <v>1.75</v>
      </c>
      <c r="AR3" s="2">
        <v>2</v>
      </c>
    </row>
    <row r="4" spans="1:44" x14ac:dyDescent="0.45">
      <c r="B4" s="6">
        <v>40</v>
      </c>
      <c r="C4" s="7">
        <v>31.5</v>
      </c>
      <c r="D4" s="7">
        <v>125</v>
      </c>
      <c r="E4" s="7">
        <v>50</v>
      </c>
      <c r="F4" s="7">
        <v>63</v>
      </c>
      <c r="G4" s="7">
        <v>80</v>
      </c>
      <c r="H4" s="8">
        <v>100</v>
      </c>
      <c r="I4" s="25"/>
      <c r="J4" s="7" t="s">
        <v>12</v>
      </c>
      <c r="K4" s="7" t="s">
        <v>7</v>
      </c>
      <c r="L4" s="7" t="s">
        <v>7</v>
      </c>
      <c r="M4" s="7" t="s">
        <v>6</v>
      </c>
      <c r="N4" s="7" t="s">
        <v>5</v>
      </c>
      <c r="O4" s="7" t="s">
        <v>5</v>
      </c>
      <c r="P4" s="7" t="s">
        <v>6</v>
      </c>
      <c r="Q4" s="7" t="s">
        <v>5</v>
      </c>
      <c r="R4" s="7" t="s">
        <v>5</v>
      </c>
      <c r="S4" s="7" t="s">
        <v>6</v>
      </c>
      <c r="T4" s="7" t="s">
        <v>6</v>
      </c>
      <c r="U4" s="7" t="s">
        <v>5</v>
      </c>
      <c r="V4" s="7" t="s">
        <v>7</v>
      </c>
      <c r="W4" s="7" t="s">
        <v>5</v>
      </c>
      <c r="X4" s="7" t="s">
        <v>6</v>
      </c>
      <c r="Y4" s="8" t="s">
        <v>6</v>
      </c>
      <c r="Z4" s="1"/>
      <c r="AA4" s="19"/>
      <c r="AB4" s="9"/>
    </row>
    <row r="5" spans="1:44" x14ac:dyDescent="0.45">
      <c r="A5" s="2">
        <v>1</v>
      </c>
      <c r="B5" s="9">
        <v>0.34100000000000003</v>
      </c>
      <c r="C5" s="1">
        <v>0.17</v>
      </c>
      <c r="D5" s="1">
        <v>1.101</v>
      </c>
      <c r="E5" s="1">
        <v>0.36099999999999999</v>
      </c>
      <c r="F5" s="1">
        <v>0.89800000000000002</v>
      </c>
      <c r="G5" s="1">
        <v>1.2070000000000001</v>
      </c>
      <c r="H5" s="10">
        <v>1.444</v>
      </c>
      <c r="I5" s="25"/>
      <c r="J5" s="1"/>
      <c r="K5" s="1">
        <v>41.174999999999997</v>
      </c>
      <c r="L5" s="1">
        <v>42.075000000000003</v>
      </c>
      <c r="M5" s="1">
        <v>43.784999999999997</v>
      </c>
      <c r="N5" s="1">
        <v>47.475000000000001</v>
      </c>
      <c r="O5" s="1">
        <v>44.55</v>
      </c>
      <c r="P5" s="1">
        <v>58.857100000000003</v>
      </c>
      <c r="Q5" s="1">
        <v>59.166699999999999</v>
      </c>
      <c r="R5" s="1">
        <v>106.65</v>
      </c>
      <c r="S5" s="1">
        <v>140.80000000000001</v>
      </c>
      <c r="T5" s="1">
        <v>203.57140000000001</v>
      </c>
      <c r="U5" s="1">
        <v>171.42859999999999</v>
      </c>
      <c r="V5" s="1">
        <v>175</v>
      </c>
      <c r="W5" s="1">
        <v>196.42859999999999</v>
      </c>
      <c r="X5" s="1">
        <v>183.03569999999999</v>
      </c>
      <c r="Y5" s="19">
        <v>153.57140000000001</v>
      </c>
      <c r="Z5" s="1"/>
      <c r="AA5" s="19"/>
      <c r="AB5" s="9"/>
      <c r="AC5" s="16"/>
      <c r="AD5" s="16">
        <f t="shared" ref="AD5:AR5" si="0">(K5-K$2)/K$2</f>
        <v>0.30714285714285705</v>
      </c>
      <c r="AE5" s="16">
        <f t="shared" si="0"/>
        <v>0.3357142857142858</v>
      </c>
      <c r="AF5" s="16">
        <f t="shared" si="0"/>
        <v>0.3899999999999999</v>
      </c>
      <c r="AG5" s="16">
        <f t="shared" si="0"/>
        <v>0.50714285714285723</v>
      </c>
      <c r="AH5" s="16">
        <f t="shared" si="0"/>
        <v>0.4142857142857142</v>
      </c>
      <c r="AI5" s="16">
        <f t="shared" si="0"/>
        <v>0.47142750000000005</v>
      </c>
      <c r="AJ5" s="16">
        <f t="shared" si="0"/>
        <v>0.18333399999999997</v>
      </c>
      <c r="AK5" s="16">
        <f t="shared" si="0"/>
        <v>0.69285714285714295</v>
      </c>
      <c r="AL5" s="16">
        <f t="shared" si="0"/>
        <v>0.76000000000000012</v>
      </c>
      <c r="AM5" s="16">
        <f t="shared" si="0"/>
        <v>1.035714</v>
      </c>
      <c r="AN5" s="16">
        <f t="shared" si="0"/>
        <v>0.37142879999999989</v>
      </c>
      <c r="AO5" s="16">
        <f t="shared" si="0"/>
        <v>0.4</v>
      </c>
      <c r="AP5" s="16">
        <f t="shared" si="0"/>
        <v>0.57142879999999996</v>
      </c>
      <c r="AQ5" s="16">
        <f t="shared" si="0"/>
        <v>0.46428559999999991</v>
      </c>
      <c r="AR5" s="16">
        <f t="shared" si="0"/>
        <v>0.22857120000000009</v>
      </c>
    </row>
    <row r="6" spans="1:44" x14ac:dyDescent="0.45">
      <c r="B6" s="6">
        <v>125</v>
      </c>
      <c r="C6" s="7">
        <v>80</v>
      </c>
      <c r="D6" s="7">
        <v>63</v>
      </c>
      <c r="E6" s="7">
        <v>100</v>
      </c>
      <c r="F6" s="7">
        <v>31.5</v>
      </c>
      <c r="G6" s="7">
        <v>40</v>
      </c>
      <c r="H6" s="8">
        <v>50</v>
      </c>
      <c r="I6" s="25"/>
      <c r="J6" s="11"/>
      <c r="K6" s="7" t="s">
        <v>5</v>
      </c>
      <c r="L6" s="7" t="s">
        <v>5</v>
      </c>
      <c r="M6" s="7" t="s">
        <v>5</v>
      </c>
      <c r="N6" s="7" t="s">
        <v>7</v>
      </c>
      <c r="O6" s="7" t="s">
        <v>5</v>
      </c>
      <c r="P6" s="7" t="s">
        <v>6</v>
      </c>
      <c r="Q6" s="7" t="s">
        <v>6</v>
      </c>
      <c r="R6" s="7" t="s">
        <v>5</v>
      </c>
      <c r="S6" s="7" t="s">
        <v>7</v>
      </c>
      <c r="T6" s="7" t="s">
        <v>7</v>
      </c>
      <c r="U6" s="7" t="s">
        <v>6</v>
      </c>
      <c r="V6" s="7" t="s">
        <v>7</v>
      </c>
      <c r="W6" s="7" t="s">
        <v>7</v>
      </c>
      <c r="X6" s="7" t="s">
        <v>6</v>
      </c>
      <c r="Y6" s="8" t="s">
        <v>5</v>
      </c>
      <c r="Z6" s="1"/>
      <c r="AA6" s="19"/>
      <c r="AB6" s="9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</row>
    <row r="7" spans="1:44" x14ac:dyDescent="0.45">
      <c r="A7" s="2">
        <v>2</v>
      </c>
      <c r="B7" s="9">
        <v>0.14099999999999999</v>
      </c>
      <c r="C7" s="1">
        <v>0.16900000000000001</v>
      </c>
      <c r="D7" s="1">
        <v>4.2999999999999997E-2</v>
      </c>
      <c r="E7" s="1">
        <v>0.20200000000000001</v>
      </c>
      <c r="F7" s="1">
        <v>5.7000000000000002E-2</v>
      </c>
      <c r="G7" s="1">
        <v>3.4000000000000002E-2</v>
      </c>
      <c r="H7" s="10">
        <v>5.6000000000000001E-2</v>
      </c>
      <c r="I7" s="25"/>
      <c r="J7" s="1"/>
      <c r="K7" s="1">
        <v>40.725000000000001</v>
      </c>
      <c r="L7" s="1">
        <v>45.674999999999997</v>
      </c>
      <c r="M7" s="1">
        <v>40.162500000000001</v>
      </c>
      <c r="N7" s="1">
        <v>34.424999999999997</v>
      </c>
      <c r="O7" s="1">
        <v>46.35</v>
      </c>
      <c r="P7" s="1">
        <v>55.714300000000001</v>
      </c>
      <c r="Q7" s="1">
        <v>61.785699999999999</v>
      </c>
      <c r="R7" s="1">
        <v>88.2</v>
      </c>
      <c r="S7" s="1">
        <v>249.1429</v>
      </c>
      <c r="T7" s="1">
        <v>234.16669999999999</v>
      </c>
      <c r="U7" s="1">
        <v>270.53570000000002</v>
      </c>
      <c r="V7" s="1">
        <v>169.6429</v>
      </c>
      <c r="W7" s="1">
        <v>141.07140000000001</v>
      </c>
      <c r="X7" s="1">
        <v>225</v>
      </c>
      <c r="Y7" s="19">
        <v>190.625</v>
      </c>
      <c r="Z7" s="1"/>
      <c r="AA7" s="19"/>
      <c r="AB7" s="9"/>
      <c r="AC7" s="16"/>
      <c r="AD7" s="16">
        <f t="shared" ref="AD7:AD17" si="1">(K7-K$2)/K$2</f>
        <v>0.29285714285714293</v>
      </c>
      <c r="AE7" s="16">
        <f t="shared" ref="AE7:AE15" si="2">(L7-L$2)/L$2</f>
        <v>0.4499999999999999</v>
      </c>
      <c r="AF7" s="16">
        <f t="shared" ref="AF7:AF15" si="3">(M7-M$2)/M$2</f>
        <v>0.27500000000000002</v>
      </c>
      <c r="AG7" s="16">
        <f t="shared" ref="AG7:AG15" si="4">(N7-N$2)/N$2</f>
        <v>9.2857142857142763E-2</v>
      </c>
      <c r="AH7" s="16">
        <f t="shared" ref="AH7:AH15" si="5">(O7-O$2)/O$2</f>
        <v>0.47142857142857147</v>
      </c>
      <c r="AI7" s="16">
        <f t="shared" ref="AI7:AI15" si="6">(P7-P$2)/P$2</f>
        <v>0.39285750000000003</v>
      </c>
      <c r="AJ7" s="16">
        <f>(Q7-Q$2)/Q$2</f>
        <v>0.23571399999999998</v>
      </c>
      <c r="AK7" s="16">
        <f t="shared" ref="AK7:AK15" si="7">(R7-R$2)/R$2</f>
        <v>0.4</v>
      </c>
      <c r="AL7" s="16">
        <f t="shared" ref="AL7:AL15" si="8">(S7-S$2)/S$2</f>
        <v>2.1142862500000001</v>
      </c>
      <c r="AM7" s="16">
        <f t="shared" ref="AM7:AM15" si="9">(T7-T$2)/T$2</f>
        <v>1.3416669999999999</v>
      </c>
      <c r="AN7" s="16">
        <f t="shared" ref="AN7:AN15" si="10">(U7-U$2)/U$2</f>
        <v>1.1642856000000001</v>
      </c>
      <c r="AO7" s="16">
        <f t="shared" ref="AO7:AO15" si="11">(V7-V$2)/V$2</f>
        <v>0.35714319999999999</v>
      </c>
      <c r="AP7" s="16">
        <f t="shared" ref="AP7:AP15" si="12">(W7-W$2)/W$2</f>
        <v>0.12857120000000008</v>
      </c>
      <c r="AQ7" s="16">
        <f t="shared" ref="AQ7:AQ15" si="13">(X7-X$2)/X$2</f>
        <v>0.8</v>
      </c>
      <c r="AR7" s="16">
        <f t="shared" ref="AR7:AR15" si="14">(Y7-Y$2)/Y$2</f>
        <v>0.52500000000000002</v>
      </c>
    </row>
    <row r="8" spans="1:44" x14ac:dyDescent="0.45">
      <c r="B8" s="6">
        <v>100</v>
      </c>
      <c r="C8" s="7">
        <v>31.5</v>
      </c>
      <c r="D8" s="7">
        <v>80</v>
      </c>
      <c r="E8" s="7">
        <v>125</v>
      </c>
      <c r="F8" s="7">
        <v>50</v>
      </c>
      <c r="G8" s="7">
        <v>40</v>
      </c>
      <c r="H8" s="8">
        <v>63</v>
      </c>
      <c r="I8" s="25"/>
      <c r="J8" s="1"/>
      <c r="K8" s="7" t="s">
        <v>6</v>
      </c>
      <c r="L8" s="7" t="s">
        <v>6</v>
      </c>
      <c r="M8" s="7" t="s">
        <v>6</v>
      </c>
      <c r="N8" s="7" t="s">
        <v>5</v>
      </c>
      <c r="O8" s="7" t="s">
        <v>7</v>
      </c>
      <c r="P8" s="7" t="s">
        <v>7</v>
      </c>
      <c r="Q8" s="7" t="s">
        <v>6</v>
      </c>
      <c r="R8" s="7" t="s">
        <v>5</v>
      </c>
      <c r="S8" s="7" t="s">
        <v>6</v>
      </c>
      <c r="T8" s="7" t="s">
        <v>5</v>
      </c>
      <c r="U8" s="7" t="s">
        <v>5</v>
      </c>
      <c r="V8" s="7" t="s">
        <v>7</v>
      </c>
      <c r="W8" s="7" t="s">
        <v>7</v>
      </c>
      <c r="X8" s="7" t="s">
        <v>5</v>
      </c>
      <c r="Y8" s="8" t="s">
        <v>7</v>
      </c>
      <c r="Z8" s="1"/>
      <c r="AA8" s="19"/>
      <c r="AB8" s="9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</row>
    <row r="9" spans="1:44" x14ac:dyDescent="0.45">
      <c r="A9" s="2">
        <v>3</v>
      </c>
      <c r="B9" s="9">
        <v>1.385</v>
      </c>
      <c r="C9" s="1">
        <v>0.24299999999999999</v>
      </c>
      <c r="D9" s="1">
        <v>0.58499999999999996</v>
      </c>
      <c r="E9" s="1">
        <v>1.3640000000000001</v>
      </c>
      <c r="F9" s="1">
        <v>0.23</v>
      </c>
      <c r="G9" s="1">
        <v>0.28399999999999997</v>
      </c>
      <c r="H9" s="10">
        <v>0.54</v>
      </c>
      <c r="I9" s="25"/>
      <c r="J9" s="1"/>
      <c r="K9" s="1">
        <v>35.4375</v>
      </c>
      <c r="L9" s="1">
        <v>40.5</v>
      </c>
      <c r="M9" s="1">
        <v>37.799999999999997</v>
      </c>
      <c r="N9" s="1">
        <v>44.1</v>
      </c>
      <c r="O9" s="1">
        <v>38.700000000000003</v>
      </c>
      <c r="P9" s="1">
        <v>60.286000000000001</v>
      </c>
      <c r="Q9" s="1">
        <v>65</v>
      </c>
      <c r="R9" s="1">
        <v>78.75</v>
      </c>
      <c r="S9" s="1">
        <v>174.66669999999999</v>
      </c>
      <c r="T9" s="1">
        <v>186.42859999999999</v>
      </c>
      <c r="U9" s="1">
        <v>161.6071</v>
      </c>
      <c r="V9" s="1">
        <v>178.57</v>
      </c>
      <c r="W9" s="1">
        <v>146.42859999999999</v>
      </c>
      <c r="X9" s="1">
        <v>229.46430000000001</v>
      </c>
      <c r="Y9" s="19">
        <v>155.3571</v>
      </c>
      <c r="Z9" s="1"/>
      <c r="AA9" s="19"/>
      <c r="AB9" s="9"/>
      <c r="AC9" s="16"/>
      <c r="AD9" s="16">
        <f t="shared" si="1"/>
        <v>0.125</v>
      </c>
      <c r="AE9" s="16">
        <f t="shared" si="2"/>
        <v>0.2857142857142857</v>
      </c>
      <c r="AF9" s="16">
        <f t="shared" si="3"/>
        <v>0.1999999999999999</v>
      </c>
      <c r="AG9" s="16">
        <f t="shared" si="4"/>
        <v>0.4</v>
      </c>
      <c r="AH9" s="16">
        <f t="shared" si="5"/>
        <v>0.22857142857142868</v>
      </c>
      <c r="AI9" s="16">
        <f t="shared" si="6"/>
        <v>0.50714999999999999</v>
      </c>
      <c r="AJ9" s="16">
        <f>(Q9-Q$2)/Q$2</f>
        <v>0.3</v>
      </c>
      <c r="AK9" s="16">
        <f t="shared" si="7"/>
        <v>0.25</v>
      </c>
      <c r="AL9" s="16">
        <f t="shared" si="8"/>
        <v>1.1833337499999999</v>
      </c>
      <c r="AM9" s="16">
        <f t="shared" si="9"/>
        <v>0.86428599999999989</v>
      </c>
      <c r="AN9" s="16">
        <f t="shared" si="10"/>
        <v>0.29285680000000003</v>
      </c>
      <c r="AO9" s="16">
        <f t="shared" si="11"/>
        <v>0.42855999999999994</v>
      </c>
      <c r="AP9" s="16">
        <f t="shared" si="12"/>
        <v>0.17142879999999991</v>
      </c>
      <c r="AQ9" s="16">
        <f t="shared" si="13"/>
        <v>0.83571440000000008</v>
      </c>
      <c r="AR9" s="16">
        <f t="shared" si="14"/>
        <v>0.24285680000000001</v>
      </c>
    </row>
    <row r="10" spans="1:44" x14ac:dyDescent="0.45">
      <c r="B10" s="6">
        <v>50</v>
      </c>
      <c r="C10" s="7">
        <v>40</v>
      </c>
      <c r="D10" s="7">
        <v>100</v>
      </c>
      <c r="E10" s="7">
        <v>31.5</v>
      </c>
      <c r="F10" s="7">
        <v>63</v>
      </c>
      <c r="G10" s="7">
        <v>80</v>
      </c>
      <c r="H10" s="8">
        <v>125</v>
      </c>
      <c r="I10" s="25"/>
      <c r="J10" s="1"/>
      <c r="K10" s="7" t="s">
        <v>6</v>
      </c>
      <c r="L10" s="7" t="s">
        <v>6</v>
      </c>
      <c r="M10" s="7" t="s">
        <v>6</v>
      </c>
      <c r="N10" s="7" t="s">
        <v>7</v>
      </c>
      <c r="O10" s="7" t="s">
        <v>7</v>
      </c>
      <c r="P10" s="7" t="s">
        <v>5</v>
      </c>
      <c r="Q10" s="7" t="s">
        <v>6</v>
      </c>
      <c r="R10" s="7" t="s">
        <v>7</v>
      </c>
      <c r="S10" s="7" t="s">
        <v>5</v>
      </c>
      <c r="T10" s="7" t="s">
        <v>6</v>
      </c>
      <c r="U10" s="7" t="s">
        <v>7</v>
      </c>
      <c r="V10" s="7" t="s">
        <v>7</v>
      </c>
      <c r="W10" s="7" t="s">
        <v>5</v>
      </c>
      <c r="X10" s="7" t="s">
        <v>5</v>
      </c>
      <c r="Y10" s="8" t="s">
        <v>5</v>
      </c>
      <c r="Z10" s="1"/>
      <c r="AA10" s="19"/>
      <c r="AB10" s="9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</row>
    <row r="11" spans="1:44" x14ac:dyDescent="0.45">
      <c r="A11" s="2">
        <v>4</v>
      </c>
      <c r="B11" s="9">
        <v>0.10199999999999999</v>
      </c>
      <c r="C11" s="1">
        <v>0.1</v>
      </c>
      <c r="D11" s="1">
        <v>0.16900000000000001</v>
      </c>
      <c r="E11" s="1">
        <v>8.5999999999999993E-2</v>
      </c>
      <c r="F11" s="1">
        <v>0.224</v>
      </c>
      <c r="G11" s="1">
        <v>0.19700000000000001</v>
      </c>
      <c r="H11" s="10">
        <v>0.216</v>
      </c>
      <c r="I11" s="25"/>
      <c r="J11" s="1"/>
      <c r="K11" s="1">
        <v>41.737499999999997</v>
      </c>
      <c r="L11" s="1">
        <v>36.9</v>
      </c>
      <c r="M11" s="1">
        <v>34.875</v>
      </c>
      <c r="N11" s="1">
        <v>42.97</v>
      </c>
      <c r="O11" s="1">
        <v>41.85</v>
      </c>
      <c r="P11" s="1">
        <v>52.285699999999999</v>
      </c>
      <c r="Q11" s="1">
        <v>70.357100000000003</v>
      </c>
      <c r="R11" s="1">
        <v>141.85</v>
      </c>
      <c r="S11" s="1">
        <v>145.1429</v>
      </c>
      <c r="T11" s="1">
        <v>138.33330000000001</v>
      </c>
      <c r="U11" s="1">
        <v>134.82</v>
      </c>
      <c r="V11" s="1">
        <v>140.82</v>
      </c>
      <c r="W11" s="1">
        <v>136.6071</v>
      </c>
      <c r="X11" s="1">
        <v>147.32140000000001</v>
      </c>
      <c r="Y11" s="19">
        <v>134.82140000000001</v>
      </c>
      <c r="Z11" s="1"/>
      <c r="AA11" s="19"/>
      <c r="AB11" s="9"/>
      <c r="AC11" s="16"/>
      <c r="AD11" s="16">
        <f t="shared" si="1"/>
        <v>0.3249999999999999</v>
      </c>
      <c r="AE11" s="16">
        <f t="shared" si="2"/>
        <v>0.17142857142857137</v>
      </c>
      <c r="AF11" s="16">
        <f t="shared" si="3"/>
        <v>0.10714285714285714</v>
      </c>
      <c r="AG11" s="16">
        <f t="shared" ref="AG11" si="15">(N11-N$2)/N$2</f>
        <v>0.36412698412698408</v>
      </c>
      <c r="AH11" s="16">
        <f t="shared" ref="AH11" si="16">(O11-O$2)/O$2</f>
        <v>0.32857142857142863</v>
      </c>
      <c r="AI11" s="16">
        <f t="shared" si="6"/>
        <v>0.30714249999999998</v>
      </c>
      <c r="AJ11" s="16">
        <f>(Q11-Q$2)/Q$2</f>
        <v>0.40714200000000006</v>
      </c>
      <c r="AK11" s="16">
        <f>(R11-R$2)/R$2</f>
        <v>1.2515873015873016</v>
      </c>
      <c r="AL11" s="16">
        <f t="shared" si="8"/>
        <v>0.81428624999999999</v>
      </c>
      <c r="AM11" s="16">
        <f t="shared" si="9"/>
        <v>0.38333300000000009</v>
      </c>
      <c r="AN11" s="16">
        <f t="shared" ref="AN11" si="17">(U11-U$2)/U$2</f>
        <v>7.8559999999999949E-2</v>
      </c>
      <c r="AO11" s="16">
        <f t="shared" ref="AO11" si="18">(V11-V$2)/V$2</f>
        <v>0.12655999999999995</v>
      </c>
      <c r="AP11" s="16">
        <f t="shared" si="12"/>
        <v>9.2856800000000017E-2</v>
      </c>
      <c r="AQ11" s="16">
        <f t="shared" si="13"/>
        <v>0.1785712000000001</v>
      </c>
      <c r="AR11" s="16">
        <f t="shared" si="14"/>
        <v>7.8571200000000091E-2</v>
      </c>
    </row>
    <row r="12" spans="1:44" x14ac:dyDescent="0.45">
      <c r="B12" s="6">
        <v>50</v>
      </c>
      <c r="C12" s="7">
        <v>80</v>
      </c>
      <c r="D12" s="7">
        <v>40</v>
      </c>
      <c r="E12" s="7">
        <v>100</v>
      </c>
      <c r="F12" s="7">
        <v>63</v>
      </c>
      <c r="G12" s="7">
        <v>31.5</v>
      </c>
      <c r="H12" s="8">
        <v>125</v>
      </c>
      <c r="I12" s="25"/>
      <c r="J12" s="1"/>
      <c r="K12" s="7" t="s">
        <v>5</v>
      </c>
      <c r="L12" s="7" t="s">
        <v>7</v>
      </c>
      <c r="M12" s="7" t="s">
        <v>7</v>
      </c>
      <c r="N12" s="7" t="s">
        <v>6</v>
      </c>
      <c r="O12" s="7" t="s">
        <v>7</v>
      </c>
      <c r="P12" s="7" t="s">
        <v>6</v>
      </c>
      <c r="Q12" s="7" t="s">
        <v>5</v>
      </c>
      <c r="R12" s="7" t="s">
        <v>5</v>
      </c>
      <c r="S12" s="7" t="s">
        <v>7</v>
      </c>
      <c r="T12" s="7" t="s">
        <v>6</v>
      </c>
      <c r="U12" s="7" t="s">
        <v>5</v>
      </c>
      <c r="V12" s="7" t="s">
        <v>6</v>
      </c>
      <c r="W12" s="7" t="s">
        <v>6</v>
      </c>
      <c r="X12" s="7" t="s">
        <v>7</v>
      </c>
      <c r="Y12" s="8" t="s">
        <v>5</v>
      </c>
      <c r="Z12" s="1"/>
      <c r="AA12" s="19"/>
      <c r="AB12" s="9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</row>
    <row r="13" spans="1:44" x14ac:dyDescent="0.45">
      <c r="A13" s="2">
        <v>5</v>
      </c>
      <c r="B13" s="9">
        <v>0.13100000000000001</v>
      </c>
      <c r="C13" s="1">
        <v>1.0209999999999999</v>
      </c>
      <c r="D13" s="1">
        <v>0.53700000000000003</v>
      </c>
      <c r="E13" s="1">
        <v>1.242</v>
      </c>
      <c r="F13" s="1">
        <v>1.085</v>
      </c>
      <c r="G13" s="1">
        <v>0.48799999999999999</v>
      </c>
      <c r="H13" s="10">
        <v>1.48</v>
      </c>
      <c r="I13" s="25"/>
      <c r="J13" s="1"/>
      <c r="K13" s="1">
        <v>40.725000000000001</v>
      </c>
      <c r="L13" s="1">
        <v>35.1</v>
      </c>
      <c r="M13" s="1">
        <v>37.35</v>
      </c>
      <c r="N13" s="1">
        <v>36.450000000000003</v>
      </c>
      <c r="O13" s="1">
        <v>41.174999999999997</v>
      </c>
      <c r="P13" s="1">
        <v>51.2</v>
      </c>
      <c r="Q13" s="1">
        <v>67.142899999999997</v>
      </c>
      <c r="R13" s="1">
        <v>88.65</v>
      </c>
      <c r="S13" s="1">
        <v>160</v>
      </c>
      <c r="T13" s="1">
        <v>194.28569999999999</v>
      </c>
      <c r="U13" s="1">
        <v>133.92859999999999</v>
      </c>
      <c r="V13" s="1">
        <v>142.8571</v>
      </c>
      <c r="W13" s="1">
        <v>145.53569999999999</v>
      </c>
      <c r="X13" s="1">
        <v>130.3571</v>
      </c>
      <c r="Y13" s="19">
        <v>128.57140000000001</v>
      </c>
      <c r="Z13" s="1"/>
      <c r="AA13" s="19"/>
      <c r="AB13" s="9"/>
      <c r="AC13" s="16"/>
      <c r="AD13" s="16">
        <f t="shared" si="1"/>
        <v>0.29285714285714293</v>
      </c>
      <c r="AE13" s="16">
        <f t="shared" si="2"/>
        <v>0.11428571428571434</v>
      </c>
      <c r="AF13" s="16">
        <f t="shared" si="3"/>
        <v>0.18571428571428575</v>
      </c>
      <c r="AG13" s="16">
        <f t="shared" si="4"/>
        <v>0.15714285714285722</v>
      </c>
      <c r="AH13" s="16">
        <f t="shared" si="5"/>
        <v>0.30714285714285705</v>
      </c>
      <c r="AI13" s="16">
        <f t="shared" si="6"/>
        <v>0.28000000000000008</v>
      </c>
      <c r="AJ13" s="16">
        <f>(Q13-Q$2)/Q$2</f>
        <v>0.34285799999999994</v>
      </c>
      <c r="AK13" s="16">
        <f t="shared" si="7"/>
        <v>0.40714285714285725</v>
      </c>
      <c r="AL13" s="16">
        <f t="shared" si="8"/>
        <v>1</v>
      </c>
      <c r="AM13" s="16">
        <f t="shared" si="9"/>
        <v>0.94285699999999995</v>
      </c>
      <c r="AN13" s="16">
        <f t="shared" si="10"/>
        <v>7.1428799999999903E-2</v>
      </c>
      <c r="AO13" s="16">
        <f t="shared" si="11"/>
        <v>0.14285680000000003</v>
      </c>
      <c r="AP13" s="16">
        <f t="shared" si="12"/>
        <v>0.16428559999999992</v>
      </c>
      <c r="AQ13" s="16">
        <f t="shared" si="13"/>
        <v>4.2856800000000021E-2</v>
      </c>
      <c r="AR13" s="16">
        <f t="shared" si="14"/>
        <v>2.8571200000000088E-2</v>
      </c>
    </row>
    <row r="14" spans="1:44" x14ac:dyDescent="0.45">
      <c r="B14" s="6">
        <v>100</v>
      </c>
      <c r="C14" s="7">
        <v>31.5</v>
      </c>
      <c r="D14" s="7">
        <v>40</v>
      </c>
      <c r="E14" s="7">
        <v>125</v>
      </c>
      <c r="F14" s="7">
        <v>63</v>
      </c>
      <c r="G14" s="7">
        <v>50</v>
      </c>
      <c r="H14" s="8">
        <v>80</v>
      </c>
      <c r="I14" s="25"/>
      <c r="J14" s="1"/>
      <c r="K14" s="7" t="s">
        <v>6</v>
      </c>
      <c r="L14" s="7" t="s">
        <v>5</v>
      </c>
      <c r="M14" s="7" t="s">
        <v>7</v>
      </c>
      <c r="N14" s="7" t="s">
        <v>5</v>
      </c>
      <c r="O14" s="7" t="s">
        <v>6</v>
      </c>
      <c r="P14" s="7" t="s">
        <v>5</v>
      </c>
      <c r="Q14" s="7" t="s">
        <v>7</v>
      </c>
      <c r="R14" s="7" t="s">
        <v>6</v>
      </c>
      <c r="S14" s="7" t="s">
        <v>7</v>
      </c>
      <c r="T14" s="7" t="s">
        <v>6</v>
      </c>
      <c r="U14" s="7" t="s">
        <v>7</v>
      </c>
      <c r="V14" s="7" t="s">
        <v>5</v>
      </c>
      <c r="W14" s="7" t="s">
        <v>5</v>
      </c>
      <c r="X14" s="7" t="s">
        <v>7</v>
      </c>
      <c r="Y14" s="8" t="s">
        <v>6</v>
      </c>
      <c r="Z14" s="1"/>
      <c r="AA14" s="19"/>
      <c r="AB14" s="9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</row>
    <row r="15" spans="1:44" x14ac:dyDescent="0.45">
      <c r="A15" s="2">
        <v>6</v>
      </c>
      <c r="B15" s="9">
        <v>0.67</v>
      </c>
      <c r="C15" s="1">
        <v>0.96</v>
      </c>
      <c r="D15" s="1">
        <v>0.73</v>
      </c>
      <c r="E15" s="1">
        <v>0.46400000000000002</v>
      </c>
      <c r="F15" s="1">
        <v>0.161</v>
      </c>
      <c r="G15" s="1">
        <v>0.28499999999999998</v>
      </c>
      <c r="H15" s="10">
        <v>0.58399999999999996</v>
      </c>
      <c r="I15" s="25"/>
      <c r="J15" s="1"/>
      <c r="K15" s="1">
        <v>46.575000000000003</v>
      </c>
      <c r="L15" s="1">
        <v>46.35</v>
      </c>
      <c r="M15" s="1">
        <v>46.8</v>
      </c>
      <c r="N15" s="1">
        <v>44.414999999999999</v>
      </c>
      <c r="O15" s="1">
        <v>56.25</v>
      </c>
      <c r="P15" s="1">
        <v>63.6</v>
      </c>
      <c r="Q15" s="1">
        <v>65.714299999999994</v>
      </c>
      <c r="R15" s="1">
        <v>83.79</v>
      </c>
      <c r="S15" s="1">
        <v>130.8571</v>
      </c>
      <c r="T15" s="1">
        <v>232.1429</v>
      </c>
      <c r="U15" s="1">
        <v>205.3571</v>
      </c>
      <c r="V15" s="1">
        <v>220.53569999999999</v>
      </c>
      <c r="W15" s="1">
        <v>193.75</v>
      </c>
      <c r="X15" s="1">
        <v>241.96430000000001</v>
      </c>
      <c r="Y15" s="19">
        <v>161.6071</v>
      </c>
      <c r="Z15" s="1"/>
      <c r="AA15" s="19"/>
      <c r="AB15" s="9"/>
      <c r="AC15" s="16"/>
      <c r="AD15" s="16">
        <f t="shared" si="1"/>
        <v>0.47857142857142865</v>
      </c>
      <c r="AE15" s="16">
        <f t="shared" si="2"/>
        <v>0.47142857142857147</v>
      </c>
      <c r="AF15" s="16">
        <f t="shared" si="3"/>
        <v>0.4857142857142856</v>
      </c>
      <c r="AG15" s="16">
        <f t="shared" si="4"/>
        <v>0.41</v>
      </c>
      <c r="AH15" s="16">
        <f t="shared" si="5"/>
        <v>0.7857142857142857</v>
      </c>
      <c r="AI15" s="16">
        <f t="shared" si="6"/>
        <v>0.59000000000000008</v>
      </c>
      <c r="AJ15" s="16">
        <f>(Q15-Q$2)/Q$2</f>
        <v>0.3142859999999999</v>
      </c>
      <c r="AK15" s="16">
        <f t="shared" si="7"/>
        <v>0.33000000000000013</v>
      </c>
      <c r="AL15" s="16">
        <f t="shared" si="8"/>
        <v>0.63571375000000008</v>
      </c>
      <c r="AM15" s="16">
        <f t="shared" si="9"/>
        <v>1.321429</v>
      </c>
      <c r="AN15" s="16">
        <f t="shared" si="10"/>
        <v>0.64285680000000001</v>
      </c>
      <c r="AO15" s="16">
        <f t="shared" si="11"/>
        <v>0.7642855999999999</v>
      </c>
      <c r="AP15" s="16">
        <f t="shared" si="12"/>
        <v>0.55000000000000004</v>
      </c>
      <c r="AQ15" s="16">
        <f t="shared" si="13"/>
        <v>0.93571440000000006</v>
      </c>
      <c r="AR15" s="16">
        <f t="shared" si="14"/>
        <v>0.29285680000000003</v>
      </c>
    </row>
    <row r="16" spans="1:44" ht="14.65" thickBot="1" x14ac:dyDescent="0.5">
      <c r="B16" s="6">
        <v>50</v>
      </c>
      <c r="C16" s="7">
        <v>40</v>
      </c>
      <c r="D16" s="7">
        <v>125</v>
      </c>
      <c r="E16" s="7">
        <v>31.5</v>
      </c>
      <c r="F16" s="7">
        <v>80</v>
      </c>
      <c r="G16" s="7">
        <v>63</v>
      </c>
      <c r="H16" s="8">
        <v>100</v>
      </c>
      <c r="I16" s="25"/>
      <c r="J16" s="1"/>
      <c r="K16" s="7" t="s">
        <v>7</v>
      </c>
      <c r="L16" s="7" t="s">
        <v>5</v>
      </c>
      <c r="M16" s="7" t="s">
        <v>5</v>
      </c>
      <c r="N16" s="7" t="s">
        <v>6</v>
      </c>
      <c r="O16" s="7" t="s">
        <v>6</v>
      </c>
      <c r="P16" s="7" t="s">
        <v>5</v>
      </c>
      <c r="Q16" s="7" t="s">
        <v>6</v>
      </c>
      <c r="R16" s="7" t="s">
        <v>5</v>
      </c>
      <c r="S16" s="7" t="s">
        <v>6</v>
      </c>
      <c r="T16" s="7" t="s">
        <v>7</v>
      </c>
      <c r="U16" s="7" t="s">
        <v>6</v>
      </c>
      <c r="V16" s="7" t="s">
        <v>7</v>
      </c>
      <c r="W16" s="7" t="s">
        <v>5</v>
      </c>
      <c r="X16" s="7" t="s">
        <v>7</v>
      </c>
      <c r="Y16" s="8" t="s">
        <v>7</v>
      </c>
      <c r="Z16" s="1"/>
      <c r="AA16" s="19"/>
      <c r="AB16" s="9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</row>
    <row r="17" spans="1:44" x14ac:dyDescent="0.45">
      <c r="A17" s="2">
        <v>7</v>
      </c>
      <c r="B17" s="9">
        <v>0.29199999999999998</v>
      </c>
      <c r="C17" s="1">
        <v>0.14799999999999999</v>
      </c>
      <c r="D17" s="1">
        <v>0.34599999999999997</v>
      </c>
      <c r="E17" s="1">
        <v>9.0999999999999998E-2</v>
      </c>
      <c r="F17" s="1">
        <v>0.14699999999999999</v>
      </c>
      <c r="G17" s="1">
        <v>0.183</v>
      </c>
      <c r="H17" s="10">
        <v>0.438</v>
      </c>
      <c r="I17" s="25"/>
      <c r="J17" s="1"/>
      <c r="K17" s="11">
        <v>47.47</v>
      </c>
      <c r="L17" s="11">
        <v>48.37</v>
      </c>
      <c r="M17" s="11">
        <v>45.67</v>
      </c>
      <c r="N17" s="11">
        <v>41.58</v>
      </c>
      <c r="O17" s="11">
        <v>42.3</v>
      </c>
      <c r="P17" s="11">
        <v>65.42</v>
      </c>
      <c r="Q17" s="11">
        <v>73.92</v>
      </c>
      <c r="R17" s="11">
        <v>112.5</v>
      </c>
      <c r="S17" s="11">
        <v>161.13999999999999</v>
      </c>
      <c r="T17" s="11">
        <v>180</v>
      </c>
      <c r="U17" s="11">
        <v>212.5</v>
      </c>
      <c r="V17" s="11">
        <v>235.71</v>
      </c>
      <c r="W17" s="11">
        <v>228.57</v>
      </c>
      <c r="X17" s="11">
        <v>162.5</v>
      </c>
      <c r="Y17" s="11">
        <v>151.78</v>
      </c>
      <c r="Z17" s="27">
        <v>13</v>
      </c>
      <c r="AA17" s="28">
        <v>246.43</v>
      </c>
      <c r="AB17" s="11"/>
      <c r="AC17" s="16"/>
      <c r="AD17" s="16">
        <f t="shared" si="1"/>
        <v>0.50698412698412698</v>
      </c>
      <c r="AE17" s="16">
        <f t="shared" ref="AE17" si="19">(L17-L$2)/L$2</f>
        <v>0.53555555555555545</v>
      </c>
      <c r="AF17" s="16">
        <f t="shared" ref="AF17" si="20">(M17-M$2)/M$2</f>
        <v>0.44984126984126988</v>
      </c>
      <c r="AG17" s="16">
        <f t="shared" ref="AG17" si="21">(N17-N$2)/N$2</f>
        <v>0.31999999999999995</v>
      </c>
      <c r="AH17" s="16">
        <f t="shared" ref="AH17" si="22">(O17-O$2)/O$2</f>
        <v>0.34285714285714275</v>
      </c>
      <c r="AI17" s="16">
        <f t="shared" ref="AI17" si="23">(P17-P$2)/P$2</f>
        <v>0.63550000000000006</v>
      </c>
      <c r="AJ17" s="16">
        <f t="shared" ref="AJ17" si="24">(Q17-Q$2)/Q$2</f>
        <v>0.47840000000000005</v>
      </c>
      <c r="AK17" s="16">
        <f t="shared" ref="AK17" si="25">(R17-R$2)/R$2</f>
        <v>0.7857142857142857</v>
      </c>
      <c r="AL17" s="16">
        <f t="shared" ref="AL17" si="26">(S17-S$2)/S$2</f>
        <v>1.0142499999999999</v>
      </c>
      <c r="AM17" s="16">
        <f t="shared" ref="AM17" si="27">(T17-T$2)/T$2</f>
        <v>0.8</v>
      </c>
      <c r="AN17" s="16">
        <f t="shared" ref="AN17" si="28">(U17-U$2)/U$2</f>
        <v>0.7</v>
      </c>
      <c r="AO17" s="16">
        <f t="shared" ref="AO17" si="29">(V17-V$2)/V$2</f>
        <v>0.88568000000000002</v>
      </c>
      <c r="AP17" s="16">
        <f t="shared" ref="AP17" si="30">(W17-W$2)/W$2</f>
        <v>0.82855999999999996</v>
      </c>
      <c r="AQ17" s="16">
        <f t="shared" ref="AQ17:AQ19" si="31">(X17-X$2)/X$2</f>
        <v>0.3</v>
      </c>
      <c r="AR17" s="16">
        <f t="shared" ref="AR17:AR19" si="32">(Y17-Y$2)/Y$2</f>
        <v>0.21424000000000001</v>
      </c>
    </row>
    <row r="18" spans="1:44" x14ac:dyDescent="0.45">
      <c r="B18" s="6">
        <v>100</v>
      </c>
      <c r="C18" s="7">
        <v>40</v>
      </c>
      <c r="D18" s="7">
        <v>80</v>
      </c>
      <c r="E18" s="7">
        <v>31.5</v>
      </c>
      <c r="F18" s="7">
        <v>50</v>
      </c>
      <c r="G18" s="7">
        <v>63</v>
      </c>
      <c r="H18" s="8">
        <v>125</v>
      </c>
      <c r="I18" s="25"/>
      <c r="J18" s="1"/>
      <c r="K18" s="7" t="s">
        <v>5</v>
      </c>
      <c r="L18" s="7" t="s">
        <v>5</v>
      </c>
      <c r="M18" s="7" t="s">
        <v>6</v>
      </c>
      <c r="N18" s="7" t="s">
        <v>7</v>
      </c>
      <c r="O18" s="7" t="s">
        <v>5</v>
      </c>
      <c r="P18" s="7" t="s">
        <v>6</v>
      </c>
      <c r="Q18" s="7" t="s">
        <v>6</v>
      </c>
      <c r="R18" s="7" t="s">
        <v>5</v>
      </c>
      <c r="S18" s="7" t="s">
        <v>7</v>
      </c>
      <c r="T18" s="7" t="s">
        <v>7</v>
      </c>
      <c r="U18" s="7" t="s">
        <v>6</v>
      </c>
      <c r="V18" s="7" t="s">
        <v>7</v>
      </c>
      <c r="W18" s="7" t="s">
        <v>7</v>
      </c>
      <c r="X18" s="7" t="s">
        <v>6</v>
      </c>
      <c r="Y18" s="7" t="s">
        <v>5</v>
      </c>
      <c r="Z18" s="29"/>
      <c r="AA18" s="30"/>
      <c r="AB18" s="11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</row>
    <row r="19" spans="1:44" x14ac:dyDescent="0.45">
      <c r="A19" s="2">
        <v>8</v>
      </c>
      <c r="B19" s="9">
        <v>0.35699999999999998</v>
      </c>
      <c r="C19" s="11">
        <v>7.2999999999999995E-2</v>
      </c>
      <c r="D19" s="11">
        <v>0.17599999999999999</v>
      </c>
      <c r="E19" s="11">
        <v>0.04</v>
      </c>
      <c r="F19" s="11">
        <v>8.2000000000000003E-2</v>
      </c>
      <c r="G19" s="11">
        <v>0.157</v>
      </c>
      <c r="H19" s="10">
        <v>0.32100000000000001</v>
      </c>
      <c r="I19" s="25"/>
      <c r="J19" s="1"/>
      <c r="K19" s="11">
        <v>37.35</v>
      </c>
      <c r="L19" s="11">
        <v>37.57</v>
      </c>
      <c r="M19" s="11">
        <v>41.85</v>
      </c>
      <c r="N19" s="11">
        <v>39.82</v>
      </c>
      <c r="O19" s="11">
        <v>39.15</v>
      </c>
      <c r="P19" s="11">
        <v>48</v>
      </c>
      <c r="Q19" s="11">
        <v>68.209999999999994</v>
      </c>
      <c r="R19" s="11">
        <v>76.05</v>
      </c>
      <c r="S19" s="11">
        <v>226.85</v>
      </c>
      <c r="T19" s="11">
        <v>237.1429</v>
      </c>
      <c r="U19" s="11">
        <v>231.25</v>
      </c>
      <c r="V19" s="11">
        <v>223.21430000000001</v>
      </c>
      <c r="W19" s="11">
        <v>195.53569999999999</v>
      </c>
      <c r="X19" s="11">
        <v>151.25</v>
      </c>
      <c r="Y19" s="11">
        <v>172.32140000000001</v>
      </c>
      <c r="Z19" s="29">
        <v>7</v>
      </c>
      <c r="AA19" s="30">
        <v>75.41</v>
      </c>
      <c r="AB19" s="11"/>
      <c r="AC19" s="16"/>
      <c r="AD19" s="16">
        <f t="shared" ref="AD19" si="33">(K19-K$2)/K$2</f>
        <v>0.18571428571428575</v>
      </c>
      <c r="AE19" s="16">
        <f t="shared" ref="AE19" si="34">(L19-L$2)/L$2</f>
        <v>0.1926984126984127</v>
      </c>
      <c r="AF19" s="16">
        <f t="shared" ref="AF19" si="35">(M19-M$2)/M$2</f>
        <v>0.32857142857142863</v>
      </c>
      <c r="AG19" s="16">
        <f t="shared" ref="AG19" si="36">(N19-N$2)/N$2</f>
        <v>0.26412698412698415</v>
      </c>
      <c r="AH19" s="16">
        <f t="shared" ref="AH19" si="37">(O19-O$2)/O$2</f>
        <v>0.2428571428571428</v>
      </c>
      <c r="AI19" s="16">
        <f t="shared" ref="AI19" si="38">(P19-P$2)/P$2</f>
        <v>0.2</v>
      </c>
      <c r="AJ19" s="16">
        <f t="shared" ref="AJ19" si="39">(Q19-Q$2)/Q$2</f>
        <v>0.36419999999999986</v>
      </c>
      <c r="AK19" s="16">
        <f t="shared" ref="AK19" si="40">(R19-R$2)/R$2</f>
        <v>0.2071428571428571</v>
      </c>
      <c r="AL19" s="16">
        <f t="shared" ref="AL19" si="41">(S19-S$2)/S$2</f>
        <v>1.8356249999999998</v>
      </c>
      <c r="AM19" s="16">
        <f t="shared" ref="AM19" si="42">(T19-T$2)/T$2</f>
        <v>1.371429</v>
      </c>
      <c r="AN19" s="16">
        <f t="shared" ref="AN19" si="43">(U19-U$2)/U$2</f>
        <v>0.85</v>
      </c>
      <c r="AO19" s="16">
        <f t="shared" ref="AO19" si="44">(V19-V$2)/V$2</f>
        <v>0.78571440000000004</v>
      </c>
      <c r="AP19" s="16">
        <f t="shared" ref="AP19" si="45">(W19-W$2)/W$2</f>
        <v>0.56428559999999994</v>
      </c>
      <c r="AQ19" s="16">
        <f t="shared" si="31"/>
        <v>0.21</v>
      </c>
      <c r="AR19" s="16">
        <f t="shared" si="32"/>
        <v>0.37857120000000011</v>
      </c>
    </row>
    <row r="20" spans="1:44" x14ac:dyDescent="0.45">
      <c r="B20" s="6">
        <v>50</v>
      </c>
      <c r="C20" s="7">
        <v>100</v>
      </c>
      <c r="D20" s="7">
        <v>40</v>
      </c>
      <c r="E20" s="7">
        <v>80</v>
      </c>
      <c r="F20" s="7">
        <v>63</v>
      </c>
      <c r="G20" s="7">
        <v>125</v>
      </c>
      <c r="H20" s="8">
        <v>31.5</v>
      </c>
      <c r="I20" s="25"/>
      <c r="J20" s="1"/>
      <c r="K20" s="7" t="s">
        <v>6</v>
      </c>
      <c r="L20" s="7" t="s">
        <v>5</v>
      </c>
      <c r="M20" s="7" t="s">
        <v>7</v>
      </c>
      <c r="N20" s="7" t="s">
        <v>6</v>
      </c>
      <c r="O20" s="7" t="s">
        <v>7</v>
      </c>
      <c r="P20" s="7" t="s">
        <v>6</v>
      </c>
      <c r="Q20" s="7" t="s">
        <v>7</v>
      </c>
      <c r="R20" s="7" t="s">
        <v>6</v>
      </c>
      <c r="S20" s="7" t="s">
        <v>5</v>
      </c>
      <c r="T20" s="7" t="s">
        <v>5</v>
      </c>
      <c r="U20" s="7" t="s">
        <v>7</v>
      </c>
      <c r="V20" s="7" t="s">
        <v>5</v>
      </c>
      <c r="W20" s="7" t="s">
        <v>5</v>
      </c>
      <c r="X20" s="7" t="s">
        <v>7</v>
      </c>
      <c r="Y20" s="7" t="s">
        <v>6</v>
      </c>
      <c r="Z20" s="29"/>
      <c r="AA20" s="30"/>
      <c r="AB20" s="11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</row>
    <row r="21" spans="1:44" x14ac:dyDescent="0.45">
      <c r="A21" s="2">
        <v>9</v>
      </c>
      <c r="B21" s="9">
        <v>0.27700000000000002</v>
      </c>
      <c r="C21" s="11">
        <v>0.57699999999999996</v>
      </c>
      <c r="D21" s="11">
        <v>0.24</v>
      </c>
      <c r="E21" s="11">
        <v>0.40300000000000002</v>
      </c>
      <c r="F21" s="11">
        <v>0.36</v>
      </c>
      <c r="G21" s="11">
        <v>0.35099999999999998</v>
      </c>
      <c r="H21" s="10">
        <v>0.111</v>
      </c>
      <c r="I21" s="25"/>
      <c r="J21" s="1"/>
      <c r="K21" s="11">
        <v>39.6</v>
      </c>
      <c r="L21" s="11">
        <v>38.06</v>
      </c>
      <c r="M21" s="11">
        <v>37.125</v>
      </c>
      <c r="N21" s="11">
        <v>39.36</v>
      </c>
      <c r="O21" s="11">
        <v>38.024999999999999</v>
      </c>
      <c r="P21" s="11">
        <v>50.856999999999999</v>
      </c>
      <c r="Q21" s="11">
        <v>60</v>
      </c>
      <c r="R21" s="11">
        <v>81</v>
      </c>
      <c r="S21" s="11">
        <v>143.41999999999999</v>
      </c>
      <c r="T21" s="11">
        <v>156.42859999999999</v>
      </c>
      <c r="U21" s="2">
        <v>151.78569999999999</v>
      </c>
      <c r="V21" s="11">
        <v>136.6</v>
      </c>
      <c r="W21" s="11">
        <v>146.42859999999999</v>
      </c>
      <c r="X21" s="11">
        <v>133.91999999999999</v>
      </c>
      <c r="Y21" s="11">
        <v>142.70830000000001</v>
      </c>
      <c r="Z21" s="29">
        <v>8</v>
      </c>
      <c r="AA21" s="30">
        <v>108.45</v>
      </c>
      <c r="AB21" s="11"/>
      <c r="AC21" s="16"/>
      <c r="AD21" s="16">
        <f t="shared" ref="AD21:AD27" si="46">(K21-K$2)/K$2</f>
        <v>0.25714285714285717</v>
      </c>
      <c r="AE21" s="16">
        <f t="shared" ref="AE21:AE27" si="47">(L21-L$2)/L$2</f>
        <v>0.20825396825396833</v>
      </c>
      <c r="AF21" s="16">
        <f t="shared" ref="AF21:AF27" si="48">(M21-M$2)/M$2</f>
        <v>0.17857142857142858</v>
      </c>
      <c r="AG21" s="16">
        <f t="shared" ref="AG21:AG27" si="49">(N21-N$2)/N$2</f>
        <v>0.24952380952380951</v>
      </c>
      <c r="AH21" s="16">
        <f t="shared" ref="AH21:AI27" si="50">(O21-O$2)/O$2</f>
        <v>0.2071428571428571</v>
      </c>
      <c r="AI21" s="16">
        <f t="shared" si="50"/>
        <v>0.27142499999999997</v>
      </c>
      <c r="AJ21" s="16">
        <f t="shared" ref="AJ21:AL27" si="51">(Q21-Q$2)/Q$2</f>
        <v>0.2</v>
      </c>
      <c r="AK21" s="16">
        <f t="shared" si="51"/>
        <v>0.2857142857142857</v>
      </c>
      <c r="AL21" s="16">
        <f t="shared" ref="AL21:AL27" si="52">(S21-S$2)/S$2</f>
        <v>0.79274999999999984</v>
      </c>
      <c r="AM21" s="16">
        <f t="shared" ref="AM21:AM27" si="53">(T21-T$2)/T$2</f>
        <v>0.56428599999999984</v>
      </c>
      <c r="AN21" s="16">
        <f t="shared" ref="AN21:AN27" si="54">(U21-U$2)/U$2</f>
        <v>0.21428559999999994</v>
      </c>
      <c r="AO21" s="16">
        <f t="shared" ref="AO21:AO27" si="55">(V21-V$2)/V$2</f>
        <v>9.2799999999999952E-2</v>
      </c>
      <c r="AP21" s="16">
        <f t="shared" ref="AP21:AP27" si="56">(W21-W$2)/W$2</f>
        <v>0.17142879999999991</v>
      </c>
      <c r="AQ21" s="16">
        <f t="shared" ref="AQ21:AQ27" si="57">(X21-X$2)/X$2</f>
        <v>7.1359999999999896E-2</v>
      </c>
      <c r="AR21" s="16">
        <f t="shared" ref="AR21" si="58">(Y21-Y$2)/Y$2</f>
        <v>0.14166640000000005</v>
      </c>
    </row>
    <row r="22" spans="1:44" x14ac:dyDescent="0.45">
      <c r="B22" s="6">
        <v>31.5</v>
      </c>
      <c r="C22" s="7">
        <v>40</v>
      </c>
      <c r="D22" s="7">
        <v>80</v>
      </c>
      <c r="E22" s="7">
        <v>63</v>
      </c>
      <c r="F22" s="7">
        <v>100</v>
      </c>
      <c r="G22" s="7">
        <v>125</v>
      </c>
      <c r="H22" s="8">
        <v>50</v>
      </c>
      <c r="I22" s="25"/>
      <c r="J22" s="1"/>
      <c r="K22" s="7" t="s">
        <v>7</v>
      </c>
      <c r="L22" s="7" t="s">
        <v>6</v>
      </c>
      <c r="M22" s="7" t="s">
        <v>6</v>
      </c>
      <c r="N22" s="7" t="s">
        <v>7</v>
      </c>
      <c r="O22" s="7" t="s">
        <v>5</v>
      </c>
      <c r="P22" s="7" t="s">
        <v>7</v>
      </c>
      <c r="Q22" s="7" t="s">
        <v>5</v>
      </c>
      <c r="R22" s="7" t="s">
        <v>5</v>
      </c>
      <c r="S22" s="7" t="s">
        <v>7</v>
      </c>
      <c r="T22" s="7" t="s">
        <v>6</v>
      </c>
      <c r="U22" s="7" t="s">
        <v>7</v>
      </c>
      <c r="V22" s="7" t="s">
        <v>5</v>
      </c>
      <c r="W22" s="7" t="s">
        <v>6</v>
      </c>
      <c r="X22" s="7" t="s">
        <v>5</v>
      </c>
      <c r="Y22" s="7" t="s">
        <v>6</v>
      </c>
      <c r="Z22" s="29"/>
      <c r="AA22" s="30"/>
      <c r="AB22" s="11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</row>
    <row r="23" spans="1:44" x14ac:dyDescent="0.45">
      <c r="A23" s="2">
        <v>10</v>
      </c>
      <c r="B23" s="9">
        <v>0.13600000000000001</v>
      </c>
      <c r="C23" s="11">
        <v>0.24199999999999999</v>
      </c>
      <c r="D23" s="11">
        <v>0.78</v>
      </c>
      <c r="E23" s="11">
        <v>0.49099999999999999</v>
      </c>
      <c r="F23" s="11">
        <v>0.78900000000000003</v>
      </c>
      <c r="G23" s="11">
        <v>0.99299999999999999</v>
      </c>
      <c r="H23" s="10">
        <v>0.52900000000000003</v>
      </c>
      <c r="I23" s="25"/>
      <c r="J23" s="1"/>
      <c r="K23" s="11">
        <v>36</v>
      </c>
      <c r="L23" s="11">
        <v>36</v>
      </c>
      <c r="M23" s="11">
        <v>36.67</v>
      </c>
      <c r="N23" s="11">
        <v>38.475000000000001</v>
      </c>
      <c r="O23" s="11">
        <v>45.674999999999997</v>
      </c>
      <c r="P23" s="11">
        <v>47.142899999999997</v>
      </c>
      <c r="Q23" s="11">
        <v>102.5</v>
      </c>
      <c r="R23" s="11">
        <v>187.11</v>
      </c>
      <c r="S23" s="11">
        <v>192</v>
      </c>
      <c r="T23" s="11">
        <v>270</v>
      </c>
      <c r="U23" s="11">
        <v>151.79</v>
      </c>
      <c r="V23" s="11">
        <v>188.3929</v>
      </c>
      <c r="W23" s="11">
        <v>136.6071</v>
      </c>
      <c r="X23" s="11">
        <v>147.32</v>
      </c>
      <c r="Y23" s="11">
        <v>143.75</v>
      </c>
      <c r="Z23" s="29">
        <v>13</v>
      </c>
      <c r="AA23" s="30">
        <v>153.57</v>
      </c>
      <c r="AB23" s="11"/>
      <c r="AC23" s="16"/>
      <c r="AD23" s="16">
        <f t="shared" si="46"/>
        <v>0.14285714285714285</v>
      </c>
      <c r="AE23" s="16">
        <f t="shared" si="47"/>
        <v>0.14285714285714285</v>
      </c>
      <c r="AF23" s="16">
        <f t="shared" si="48"/>
        <v>0.16412698412698418</v>
      </c>
      <c r="AG23" s="16">
        <f t="shared" si="49"/>
        <v>0.22142857142857147</v>
      </c>
      <c r="AH23" s="16">
        <f t="shared" si="50"/>
        <v>0.4499999999999999</v>
      </c>
      <c r="AI23" s="16">
        <f t="shared" si="50"/>
        <v>0.17857249999999994</v>
      </c>
      <c r="AJ23" s="16">
        <f t="shared" si="51"/>
        <v>1.05</v>
      </c>
      <c r="AK23" s="16">
        <f t="shared" si="51"/>
        <v>1.9700000000000002</v>
      </c>
      <c r="AL23" s="16">
        <f t="shared" si="52"/>
        <v>1.4</v>
      </c>
      <c r="AM23" s="16">
        <f t="shared" si="53"/>
        <v>1.7</v>
      </c>
      <c r="AN23" s="16">
        <f t="shared" si="54"/>
        <v>0.21431999999999993</v>
      </c>
      <c r="AO23" s="16">
        <f t="shared" si="55"/>
        <v>0.50714320000000002</v>
      </c>
      <c r="AP23" s="16">
        <f t="shared" si="56"/>
        <v>9.2856800000000017E-2</v>
      </c>
      <c r="AQ23" s="16">
        <f t="shared" si="57"/>
        <v>0.17855999999999994</v>
      </c>
      <c r="AR23" s="16">
        <f t="shared" ref="AR23" si="59">(Y23-Y$2)/Y$2</f>
        <v>0.15</v>
      </c>
    </row>
    <row r="24" spans="1:44" x14ac:dyDescent="0.45">
      <c r="B24" s="6">
        <v>100</v>
      </c>
      <c r="C24" s="7">
        <v>50</v>
      </c>
      <c r="D24" s="7">
        <v>40</v>
      </c>
      <c r="E24" s="7">
        <v>80</v>
      </c>
      <c r="F24" s="7">
        <v>63</v>
      </c>
      <c r="G24" s="7">
        <v>125</v>
      </c>
      <c r="H24" s="8">
        <v>31.5</v>
      </c>
      <c r="I24" s="25"/>
      <c r="J24" s="1"/>
      <c r="K24" s="7" t="s">
        <v>7</v>
      </c>
      <c r="L24" s="7" t="s">
        <v>7</v>
      </c>
      <c r="M24" s="7" t="s">
        <v>7</v>
      </c>
      <c r="N24" s="7" t="s">
        <v>7</v>
      </c>
      <c r="O24" s="7" t="s">
        <v>6</v>
      </c>
      <c r="P24" s="7" t="s">
        <v>5</v>
      </c>
      <c r="Q24" s="7" t="s">
        <v>5</v>
      </c>
      <c r="R24" s="7" t="s">
        <v>5</v>
      </c>
      <c r="S24" s="7" t="s">
        <v>7</v>
      </c>
      <c r="T24" s="7" t="s">
        <v>6</v>
      </c>
      <c r="U24" s="7" t="s">
        <v>6</v>
      </c>
      <c r="V24" s="7" t="s">
        <v>6</v>
      </c>
      <c r="W24" s="7" t="s">
        <v>6</v>
      </c>
      <c r="X24" s="7" t="s">
        <v>5</v>
      </c>
      <c r="Y24" s="7" t="s">
        <v>5</v>
      </c>
      <c r="Z24" s="29"/>
      <c r="AA24" s="30"/>
      <c r="AB24" s="11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</row>
    <row r="25" spans="1:44" x14ac:dyDescent="0.45">
      <c r="A25" s="2">
        <v>11</v>
      </c>
      <c r="B25" s="9">
        <v>0.48199999999999998</v>
      </c>
      <c r="C25" s="11">
        <v>0.13100000000000001</v>
      </c>
      <c r="D25" s="11">
        <v>8.5000000000000006E-2</v>
      </c>
      <c r="E25" s="11">
        <v>0.69499999999999995</v>
      </c>
      <c r="F25" s="11">
        <v>0.39800000000000002</v>
      </c>
      <c r="G25" s="11">
        <v>0.77500000000000002</v>
      </c>
      <c r="H25" s="10">
        <v>9.9000000000000005E-2</v>
      </c>
      <c r="I25" s="25"/>
      <c r="J25" s="1"/>
      <c r="K25" s="2">
        <v>34.424999999999997</v>
      </c>
      <c r="L25" s="2">
        <v>35.774999999999999</v>
      </c>
      <c r="M25" s="2">
        <v>38.115000000000002</v>
      </c>
      <c r="N25" s="2">
        <v>41.625</v>
      </c>
      <c r="O25" s="11">
        <v>47.25</v>
      </c>
      <c r="P25" s="11">
        <v>64</v>
      </c>
      <c r="Q25" s="11">
        <v>84.285700000000006</v>
      </c>
      <c r="R25" s="11">
        <v>99.45</v>
      </c>
      <c r="S25" s="2">
        <v>180</v>
      </c>
      <c r="T25" s="11">
        <v>211.42</v>
      </c>
      <c r="U25" s="11">
        <v>190.17</v>
      </c>
      <c r="V25" s="11">
        <v>247.32</v>
      </c>
      <c r="W25" s="11">
        <v>241.96</v>
      </c>
      <c r="X25" s="11">
        <v>166.07140000000001</v>
      </c>
      <c r="Y25" s="11">
        <v>153.57</v>
      </c>
      <c r="Z25" s="29">
        <v>14</v>
      </c>
      <c r="AA25" s="30">
        <v>174.11</v>
      </c>
      <c r="AB25" s="11"/>
      <c r="AC25" s="16"/>
      <c r="AD25" s="16">
        <f t="shared" ref="AD25" si="60">(K25-K$2)/K$2</f>
        <v>9.2857142857142763E-2</v>
      </c>
      <c r="AE25" s="16">
        <f t="shared" ref="AE25" si="61">(L25-L$2)/L$2</f>
        <v>0.13571428571428568</v>
      </c>
      <c r="AF25" s="16">
        <f t="shared" ref="AF25" si="62">(M25-M$2)/M$2</f>
        <v>0.21000000000000008</v>
      </c>
      <c r="AG25" s="16">
        <f t="shared" ref="AG25" si="63">(N25-N$2)/N$2</f>
        <v>0.32142857142857145</v>
      </c>
      <c r="AH25" s="16">
        <f t="shared" si="50"/>
        <v>0.5</v>
      </c>
      <c r="AI25" s="16">
        <f t="shared" si="50"/>
        <v>0.6</v>
      </c>
      <c r="AJ25" s="16">
        <f t="shared" si="51"/>
        <v>0.68571400000000016</v>
      </c>
      <c r="AK25" s="16">
        <f t="shared" si="51"/>
        <v>0.57857142857142863</v>
      </c>
      <c r="AL25" s="16">
        <f t="shared" si="51"/>
        <v>1.25</v>
      </c>
      <c r="AM25" s="16">
        <f t="shared" si="53"/>
        <v>1.1141999999999999</v>
      </c>
      <c r="AN25" s="16">
        <f t="shared" si="54"/>
        <v>0.52135999999999993</v>
      </c>
      <c r="AO25" s="16">
        <f t="shared" si="55"/>
        <v>0.97855999999999999</v>
      </c>
      <c r="AP25" s="16">
        <f t="shared" si="56"/>
        <v>0.93568000000000007</v>
      </c>
      <c r="AQ25" s="16">
        <f t="shared" si="57"/>
        <v>0.32857120000000006</v>
      </c>
      <c r="AR25" s="16">
        <f t="shared" ref="AR25" si="64">(Y25-Y$2)/Y$2</f>
        <v>0.22855999999999996</v>
      </c>
    </row>
    <row r="26" spans="1:44" x14ac:dyDescent="0.45">
      <c r="B26" s="6">
        <v>31.5</v>
      </c>
      <c r="C26" s="7">
        <v>100</v>
      </c>
      <c r="D26" s="7">
        <v>50</v>
      </c>
      <c r="E26" s="7">
        <v>80</v>
      </c>
      <c r="F26" s="7">
        <v>40</v>
      </c>
      <c r="G26" s="7">
        <v>63</v>
      </c>
      <c r="H26" s="8">
        <v>125</v>
      </c>
      <c r="I26" s="25"/>
      <c r="J26" s="1"/>
      <c r="K26" s="7" t="s">
        <v>7</v>
      </c>
      <c r="L26" s="7" t="s">
        <v>5</v>
      </c>
      <c r="M26" s="7" t="s">
        <v>7</v>
      </c>
      <c r="N26" s="7" t="s">
        <v>5</v>
      </c>
      <c r="O26" s="7" t="s">
        <v>5</v>
      </c>
      <c r="P26" s="7" t="s">
        <v>7</v>
      </c>
      <c r="Q26" s="7" t="s">
        <v>6</v>
      </c>
      <c r="R26" s="7" t="s">
        <v>6</v>
      </c>
      <c r="S26" s="7" t="s">
        <v>7</v>
      </c>
      <c r="T26" s="7" t="s">
        <v>7</v>
      </c>
      <c r="U26" s="7" t="s">
        <v>6</v>
      </c>
      <c r="V26" s="7" t="s">
        <v>5</v>
      </c>
      <c r="W26" s="7" t="s">
        <v>6</v>
      </c>
      <c r="X26" s="7" t="s">
        <v>5</v>
      </c>
      <c r="Y26" s="7" t="s">
        <v>6</v>
      </c>
      <c r="Z26" s="29"/>
      <c r="AA26" s="30"/>
      <c r="AB26" s="11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</row>
    <row r="27" spans="1:44" ht="14.65" thickBot="1" x14ac:dyDescent="0.5">
      <c r="A27" s="2">
        <v>12</v>
      </c>
      <c r="B27" s="12">
        <v>0.182</v>
      </c>
      <c r="C27" s="13">
        <v>0.50600000000000001</v>
      </c>
      <c r="D27" s="13">
        <v>0.115</v>
      </c>
      <c r="E27" s="13">
        <v>0.17499999999999999</v>
      </c>
      <c r="F27" s="13">
        <v>9.2999999999999999E-2</v>
      </c>
      <c r="G27" s="13">
        <v>0.192</v>
      </c>
      <c r="H27" s="14">
        <v>0.22</v>
      </c>
      <c r="I27" s="25"/>
      <c r="J27" s="1"/>
      <c r="K27" s="11">
        <v>41.174999999999997</v>
      </c>
      <c r="L27" s="11">
        <v>41.21</v>
      </c>
      <c r="M27" s="11">
        <v>46.12</v>
      </c>
      <c r="N27" s="11">
        <v>40.162500000000001</v>
      </c>
      <c r="O27" s="11">
        <v>42.52</v>
      </c>
      <c r="P27" s="11">
        <v>49.142899999999997</v>
      </c>
      <c r="Q27" s="11">
        <v>63.92</v>
      </c>
      <c r="R27" s="11">
        <v>84.15</v>
      </c>
      <c r="S27" s="11">
        <v>146.28569999999999</v>
      </c>
      <c r="T27" s="11">
        <v>217.1429</v>
      </c>
      <c r="U27" s="11">
        <v>166.96430000000001</v>
      </c>
      <c r="V27" s="11">
        <v>141.07140000000001</v>
      </c>
      <c r="W27" s="11">
        <v>139.28569999999999</v>
      </c>
      <c r="X27" s="11">
        <v>172.32</v>
      </c>
      <c r="Y27" s="11">
        <v>166.96430000000001</v>
      </c>
      <c r="Z27" s="31">
        <v>9</v>
      </c>
      <c r="AA27" s="32">
        <v>149.13999999999999</v>
      </c>
      <c r="AB27" s="11"/>
      <c r="AC27" s="16"/>
      <c r="AD27" s="16">
        <f t="shared" si="46"/>
        <v>0.30714285714285705</v>
      </c>
      <c r="AE27" s="16">
        <f t="shared" si="47"/>
        <v>0.30825396825396828</v>
      </c>
      <c r="AF27" s="16">
        <f t="shared" si="48"/>
        <v>0.46412698412698405</v>
      </c>
      <c r="AG27" s="16">
        <f t="shared" si="49"/>
        <v>0.27500000000000002</v>
      </c>
      <c r="AH27" s="16">
        <f t="shared" si="50"/>
        <v>0.34984126984126995</v>
      </c>
      <c r="AI27" s="16">
        <f t="shared" si="50"/>
        <v>0.22857249999999993</v>
      </c>
      <c r="AJ27" s="16">
        <f t="shared" si="51"/>
        <v>0.27840000000000004</v>
      </c>
      <c r="AK27" s="16">
        <f t="shared" si="51"/>
        <v>0.3357142857142858</v>
      </c>
      <c r="AL27" s="16">
        <f t="shared" si="52"/>
        <v>0.82857124999999987</v>
      </c>
      <c r="AM27" s="16">
        <f t="shared" si="53"/>
        <v>1.1714290000000001</v>
      </c>
      <c r="AN27" s="16">
        <f t="shared" si="54"/>
        <v>0.33571440000000008</v>
      </c>
      <c r="AO27" s="16">
        <f t="shared" si="55"/>
        <v>0.12857120000000008</v>
      </c>
      <c r="AP27" s="16">
        <f t="shared" si="56"/>
        <v>0.11428559999999993</v>
      </c>
      <c r="AQ27" s="16">
        <f t="shared" si="57"/>
        <v>0.37855999999999995</v>
      </c>
      <c r="AR27" s="16">
        <f t="shared" ref="AR27" si="65">(Y27-Y$2)/Y$2</f>
        <v>0.33571440000000008</v>
      </c>
    </row>
    <row r="28" spans="1:44" x14ac:dyDescent="0.45">
      <c r="H28" s="15"/>
      <c r="I28" s="9"/>
      <c r="J28" s="4" t="s">
        <v>2</v>
      </c>
      <c r="K28" s="4">
        <f t="shared" ref="K28:Y28" si="66">AVERAGE(K5:K27)</f>
        <v>40.199583333333344</v>
      </c>
      <c r="L28" s="4">
        <f t="shared" si="66"/>
        <v>40.298749999999991</v>
      </c>
      <c r="M28" s="4">
        <f t="shared" si="66"/>
        <v>40.526875000000004</v>
      </c>
      <c r="N28" s="4">
        <f t="shared" si="66"/>
        <v>40.904791666666675</v>
      </c>
      <c r="O28" s="4">
        <f t="shared" si="66"/>
        <v>43.649583333333332</v>
      </c>
      <c r="P28" s="4">
        <f t="shared" si="66"/>
        <v>55.54215833333334</v>
      </c>
      <c r="Q28" s="4">
        <f t="shared" si="66"/>
        <v>70.166866666666664</v>
      </c>
      <c r="R28" s="4">
        <f t="shared" si="66"/>
        <v>102.34583333333335</v>
      </c>
      <c r="S28" s="4">
        <f t="shared" si="66"/>
        <v>170.85877500000001</v>
      </c>
      <c r="T28" s="4">
        <f t="shared" si="66"/>
        <v>205.0885833333333</v>
      </c>
      <c r="U28" s="4">
        <f t="shared" si="66"/>
        <v>181.84475833333332</v>
      </c>
      <c r="V28" s="4">
        <f t="shared" si="66"/>
        <v>183.31119166666664</v>
      </c>
      <c r="W28" s="4">
        <f t="shared" si="66"/>
        <v>170.68404166666664</v>
      </c>
      <c r="X28" s="4">
        <f t="shared" si="66"/>
        <v>174.21035000000003</v>
      </c>
      <c r="Y28" s="5">
        <f t="shared" si="66"/>
        <v>154.63728333333333</v>
      </c>
      <c r="Z28" s="1"/>
      <c r="AA28" s="19"/>
      <c r="AB28" s="9"/>
      <c r="AC28" s="2" t="s">
        <v>2</v>
      </c>
      <c r="AD28" s="16">
        <f t="shared" ref="AD28:AR28" si="67">AVERAGE(AD5:AD27)</f>
        <v>0.27617724867724869</v>
      </c>
      <c r="AE28" s="16">
        <f t="shared" si="67"/>
        <v>0.27932539682539681</v>
      </c>
      <c r="AF28" s="16">
        <f t="shared" si="67"/>
        <v>0.28656746031746033</v>
      </c>
      <c r="AG28" s="16">
        <f t="shared" si="67"/>
        <v>0.29856481481481484</v>
      </c>
      <c r="AH28" s="16">
        <f t="shared" si="67"/>
        <v>0.38570105820105821</v>
      </c>
      <c r="AI28" s="16">
        <f t="shared" si="67"/>
        <v>0.38855395833333334</v>
      </c>
      <c r="AJ28" s="16">
        <f t="shared" si="67"/>
        <v>0.40333733333333338</v>
      </c>
      <c r="AK28" s="16">
        <f t="shared" si="67"/>
        <v>0.624537037037037</v>
      </c>
      <c r="AL28" s="16">
        <f t="shared" si="67"/>
        <v>1.1357346875000001</v>
      </c>
      <c r="AM28" s="16">
        <f t="shared" si="67"/>
        <v>1.0508858333333331</v>
      </c>
      <c r="AN28" s="16">
        <f t="shared" si="67"/>
        <v>0.45475806666666657</v>
      </c>
      <c r="AO28" s="16">
        <f t="shared" si="67"/>
        <v>0.46648953333333326</v>
      </c>
      <c r="AP28" s="16">
        <f t="shared" si="67"/>
        <v>0.36547233333333323</v>
      </c>
      <c r="AQ28" s="16">
        <f t="shared" si="67"/>
        <v>0.39368279999999994</v>
      </c>
      <c r="AR28" s="16">
        <f t="shared" si="67"/>
        <v>0.23709826666666667</v>
      </c>
    </row>
    <row r="29" spans="1:44" x14ac:dyDescent="0.45">
      <c r="H29" s="15"/>
      <c r="I29" s="25"/>
      <c r="J29" s="1" t="s">
        <v>3</v>
      </c>
      <c r="K29" s="11">
        <f t="shared" ref="K29:Y29" si="68">_xlfn.STDEV.P(K5:K27)</f>
        <v>3.8779769255015197</v>
      </c>
      <c r="L29" s="11">
        <f t="shared" si="68"/>
        <v>4.3269779316323858</v>
      </c>
      <c r="M29" s="11">
        <f t="shared" si="68"/>
        <v>3.9929431403258162</v>
      </c>
      <c r="N29" s="11">
        <f t="shared" si="68"/>
        <v>3.4495066764341664</v>
      </c>
      <c r="O29" s="11">
        <f t="shared" si="68"/>
        <v>4.7677630404333673</v>
      </c>
      <c r="P29" s="11">
        <f t="shared" si="68"/>
        <v>6.37279326060633</v>
      </c>
      <c r="Q29" s="11">
        <f t="shared" si="68"/>
        <v>11.733239355802645</v>
      </c>
      <c r="R29" s="11">
        <f t="shared" si="68"/>
        <v>31.148205528390982</v>
      </c>
      <c r="S29" s="11">
        <f t="shared" si="68"/>
        <v>34.811989482315902</v>
      </c>
      <c r="T29" s="11">
        <f t="shared" si="68"/>
        <v>35.266291144775444</v>
      </c>
      <c r="U29" s="11">
        <f t="shared" si="68"/>
        <v>39.709836691208359</v>
      </c>
      <c r="V29" s="11">
        <f t="shared" si="68"/>
        <v>38.22418063775131</v>
      </c>
      <c r="W29" s="11">
        <f t="shared" si="68"/>
        <v>36.7851921635474</v>
      </c>
      <c r="X29" s="11">
        <f t="shared" si="68"/>
        <v>36.546459443574356</v>
      </c>
      <c r="Y29" s="10">
        <f t="shared" si="68"/>
        <v>16.207683132999655</v>
      </c>
      <c r="Z29" s="1"/>
      <c r="AA29" s="19"/>
      <c r="AB29" s="9"/>
      <c r="AC29" s="1" t="s">
        <v>3</v>
      </c>
      <c r="AD29" s="2">
        <f t="shared" ref="AD29:AR29" si="69">_xlfn.STDEV.P(AD5:AD27)</f>
        <v>0.12311037858734983</v>
      </c>
      <c r="AE29" s="2">
        <f t="shared" si="69"/>
        <v>0.13736437878197924</v>
      </c>
      <c r="AF29" s="2">
        <f t="shared" si="69"/>
        <v>0.12676009969288307</v>
      </c>
      <c r="AG29" s="2">
        <f t="shared" si="69"/>
        <v>0.10950814845822764</v>
      </c>
      <c r="AH29" s="2">
        <f t="shared" si="69"/>
        <v>0.15135755683915381</v>
      </c>
      <c r="AI29" s="2">
        <f t="shared" si="69"/>
        <v>0.15931983151516041</v>
      </c>
      <c r="AJ29" s="2">
        <f t="shared" si="69"/>
        <v>0.2346647871160524</v>
      </c>
      <c r="AK29" s="2">
        <f t="shared" si="69"/>
        <v>0.49441596076811162</v>
      </c>
      <c r="AL29" s="2">
        <f t="shared" si="69"/>
        <v>0.4351498685289491</v>
      </c>
      <c r="AM29" s="2">
        <f t="shared" si="69"/>
        <v>0.35266291144775319</v>
      </c>
      <c r="AN29" s="2">
        <f t="shared" si="69"/>
        <v>0.31767869352966632</v>
      </c>
      <c r="AO29" s="2">
        <f t="shared" si="69"/>
        <v>0.30579344510200934</v>
      </c>
      <c r="AP29" s="2">
        <f t="shared" si="69"/>
        <v>0.29428153730837797</v>
      </c>
      <c r="AQ29" s="2">
        <f t="shared" si="69"/>
        <v>0.29237167554859578</v>
      </c>
      <c r="AR29" s="2">
        <f t="shared" si="69"/>
        <v>0.12966146506399745</v>
      </c>
    </row>
    <row r="30" spans="1:44" x14ac:dyDescent="0.45">
      <c r="I30" s="12"/>
      <c r="J30" s="13" t="s">
        <v>4</v>
      </c>
      <c r="K30" s="13">
        <f t="shared" ref="K30:Y30" si="70">K29/SQRT(COUNT(K5:K27))</f>
        <v>1.1194755109247299</v>
      </c>
      <c r="L30" s="13">
        <f t="shared" si="70"/>
        <v>1.2490909368027641</v>
      </c>
      <c r="M30" s="13">
        <f t="shared" si="70"/>
        <v>1.1526633984629899</v>
      </c>
      <c r="N30" s="13">
        <f t="shared" si="70"/>
        <v>0.99578680410533871</v>
      </c>
      <c r="O30" s="13">
        <f t="shared" si="70"/>
        <v>1.3763346374132768</v>
      </c>
      <c r="P30" s="13">
        <f t="shared" si="70"/>
        <v>1.839666952250449</v>
      </c>
      <c r="Q30" s="13">
        <f t="shared" si="70"/>
        <v>3.3870944502694846</v>
      </c>
      <c r="R30" s="13">
        <f t="shared" si="70"/>
        <v>8.9917124232951622</v>
      </c>
      <c r="S30" s="13">
        <f t="shared" si="70"/>
        <v>10.049355749320753</v>
      </c>
      <c r="T30" s="13">
        <f t="shared" si="70"/>
        <v>10.180501342877909</v>
      </c>
      <c r="U30" s="13">
        <f t="shared" si="70"/>
        <v>11.463242451572613</v>
      </c>
      <c r="V30" s="13">
        <f t="shared" si="70"/>
        <v>11.034370490379301</v>
      </c>
      <c r="W30" s="13">
        <f t="shared" si="70"/>
        <v>10.618970298908103</v>
      </c>
      <c r="X30" s="13">
        <f t="shared" si="70"/>
        <v>10.550054098837698</v>
      </c>
      <c r="Y30" s="14">
        <f t="shared" si="70"/>
        <v>4.6787551098887539</v>
      </c>
      <c r="Z30" s="1"/>
      <c r="AA30" s="19"/>
      <c r="AB30" s="9"/>
      <c r="AC30" s="2" t="s">
        <v>4</v>
      </c>
      <c r="AD30" s="2">
        <f t="shared" ref="AD30:AR30" si="71">AD29/SQRT(COUNT(AD5:AD27))</f>
        <v>3.5538905108721583E-2</v>
      </c>
      <c r="AE30" s="2">
        <f t="shared" si="71"/>
        <v>3.9653680533420721E-2</v>
      </c>
      <c r="AF30" s="2">
        <f t="shared" si="71"/>
        <v>3.6592488840094924E-2</v>
      </c>
      <c r="AG30" s="2">
        <f t="shared" si="71"/>
        <v>3.1612279495407618E-2</v>
      </c>
      <c r="AH30" s="2">
        <f t="shared" si="71"/>
        <v>4.369316309248477E-2</v>
      </c>
      <c r="AI30" s="2">
        <f t="shared" si="71"/>
        <v>4.5991673806261846E-2</v>
      </c>
      <c r="AJ30" s="2">
        <f t="shared" si="71"/>
        <v>6.7741889005389549E-2</v>
      </c>
      <c r="AK30" s="2">
        <f t="shared" si="71"/>
        <v>0.14272559402055834</v>
      </c>
      <c r="AL30" s="2">
        <f t="shared" si="71"/>
        <v>0.12561694686650951</v>
      </c>
      <c r="AM30" s="2">
        <f t="shared" si="71"/>
        <v>0.10180501342877873</v>
      </c>
      <c r="AN30" s="2">
        <f t="shared" si="71"/>
        <v>9.170593961258075E-2</v>
      </c>
      <c r="AO30" s="2">
        <f t="shared" si="71"/>
        <v>8.8274963923034078E-2</v>
      </c>
      <c r="AP30" s="2">
        <f t="shared" si="71"/>
        <v>8.4951762391264465E-2</v>
      </c>
      <c r="AQ30" s="2">
        <f t="shared" si="71"/>
        <v>8.4400432790701849E-2</v>
      </c>
      <c r="AR30" s="2">
        <f t="shared" si="71"/>
        <v>3.7430040879110095E-2</v>
      </c>
    </row>
    <row r="31" spans="1:44" x14ac:dyDescent="0.45">
      <c r="I31" s="11"/>
      <c r="J31" s="11"/>
      <c r="Z31" s="1"/>
      <c r="AA31" s="19"/>
      <c r="AB31" s="9"/>
    </row>
    <row r="32" spans="1:44" x14ac:dyDescent="0.45">
      <c r="I32" s="1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20"/>
      <c r="AA32" s="21"/>
      <c r="AB32" s="9"/>
    </row>
    <row r="33" spans="9:38" x14ac:dyDescent="0.45">
      <c r="I33" s="1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D33" s="17"/>
      <c r="AL33" s="17"/>
    </row>
    <row r="34" spans="9:38" x14ac:dyDescent="0.45">
      <c r="I34" s="1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9:38" x14ac:dyDescent="0.45">
      <c r="I35" s="11"/>
      <c r="J35" s="11"/>
    </row>
  </sheetData>
  <sortState xmlns:xlrd2="http://schemas.microsoft.com/office/spreadsheetml/2017/richdata2" ref="AD10:AE15">
    <sortCondition ref="AD10:AD15"/>
  </sortState>
  <conditionalFormatting sqref="AD28:AR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6F587-B42B-4617-939E-4265E433B445}">
  <dimension ref="A1:B5"/>
  <sheetViews>
    <sheetView workbookViewId="0">
      <selection activeCell="I10" sqref="I10"/>
    </sheetView>
  </sheetViews>
  <sheetFormatPr defaultRowHeight="14.25" x14ac:dyDescent="0.45"/>
  <cols>
    <col min="1" max="1" width="13.9296875" customWidth="1"/>
  </cols>
  <sheetData>
    <row r="1" spans="1:2" ht="15.75" x14ac:dyDescent="0.5">
      <c r="A1" s="60" t="s">
        <v>44</v>
      </c>
    </row>
    <row r="3" spans="1:2" x14ac:dyDescent="0.45">
      <c r="A3" t="s">
        <v>45</v>
      </c>
      <c r="B3" s="61" t="s">
        <v>48</v>
      </c>
    </row>
    <row r="4" spans="1:2" x14ac:dyDescent="0.45">
      <c r="A4" t="s">
        <v>46</v>
      </c>
      <c r="B4" s="61" t="s">
        <v>50</v>
      </c>
    </row>
    <row r="5" spans="1:2" x14ac:dyDescent="0.45">
      <c r="A5" t="s">
        <v>47</v>
      </c>
      <c r="B5" s="61" t="s">
        <v>49</v>
      </c>
    </row>
  </sheetData>
  <hyperlinks>
    <hyperlink ref="B3" r:id="rId1" display="http://dx.doi.org/10.5258/SOTON/D0623" xr:uid="{8558927C-4EAA-4E13-B10F-024FF99700BC}"/>
    <hyperlink ref="B5" r:id="rId2" display="http://dx.doi.org/10.5258/SOTON/D1206" xr:uid="{ABF73286-65C9-4E43-81D0-3A1A91F0BA13}"/>
    <hyperlink ref="B4" r:id="rId3" display="http://dx.doi.org/10.5258/SOTON/D1034" xr:uid="{4D6D3768-0EF8-4A8F-9AA6-CB11F0B9C83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Expt 1</vt:lpstr>
      <vt:lpstr>Expt 2</vt:lpstr>
      <vt:lpstr>Expt 3</vt:lpstr>
      <vt:lpstr>Expt 4</vt:lpstr>
      <vt:lpstr>Electrohaptics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R Mills</dc:creator>
  <cp:lastModifiedBy>User</cp:lastModifiedBy>
  <dcterms:created xsi:type="dcterms:W3CDTF">2018-12-05T14:23:48Z</dcterms:created>
  <dcterms:modified xsi:type="dcterms:W3CDTF">2020-06-12T13:06:02Z</dcterms:modified>
</cp:coreProperties>
</file>