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oton.ac.uk\ude\personalfiles\users\pk2\mydesktop\White Paper\Marine Policy\"/>
    </mc:Choice>
  </mc:AlternateContent>
  <bookViews>
    <workbookView xWindow="0" yWindow="0" windowWidth="20490" windowHeight="8445" tabRatio="677" activeTab="4"/>
  </bookViews>
  <sheets>
    <sheet name="Table" sheetId="24" r:id="rId1"/>
    <sheet name="Graphs" sheetId="23" r:id="rId2"/>
    <sheet name="Stocks" sheetId="2" r:id="rId3"/>
    <sheet name="GB" sheetId="19" r:id="rId4"/>
    <sheet name="Graphs GB" sheetId="2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5" l="1"/>
  <c r="D49" i="25"/>
  <c r="C48" i="25"/>
  <c r="D47" i="25"/>
  <c r="C47" i="25"/>
  <c r="C46" i="25"/>
  <c r="E12" i="25"/>
  <c r="E11" i="25"/>
  <c r="E10" i="25"/>
  <c r="E9" i="25"/>
  <c r="D12" i="23"/>
  <c r="D11" i="23"/>
  <c r="D10" i="23"/>
  <c r="D9" i="23"/>
  <c r="H10" i="19"/>
  <c r="O10" i="19"/>
  <c r="S10" i="19"/>
  <c r="H75" i="19"/>
  <c r="O75" i="19"/>
  <c r="S75" i="19"/>
  <c r="S7" i="19"/>
  <c r="O8" i="19"/>
  <c r="H8" i="19"/>
  <c r="S8" i="19"/>
  <c r="O9" i="19"/>
  <c r="H9" i="19"/>
  <c r="S9" i="19"/>
  <c r="O11" i="19"/>
  <c r="S11" i="19"/>
  <c r="O12" i="19"/>
  <c r="S12" i="19"/>
  <c r="O13" i="19"/>
  <c r="S13" i="19"/>
  <c r="O14" i="19"/>
  <c r="H14" i="19"/>
  <c r="S14" i="19"/>
  <c r="O15" i="19"/>
  <c r="S15" i="19"/>
  <c r="O16" i="19"/>
  <c r="S16" i="19"/>
  <c r="O17" i="19"/>
  <c r="S17" i="19"/>
  <c r="O18" i="19"/>
  <c r="S18" i="19"/>
  <c r="O19" i="19"/>
  <c r="H19" i="19"/>
  <c r="S19" i="19"/>
  <c r="O20" i="19"/>
  <c r="H20" i="19"/>
  <c r="S20" i="19"/>
  <c r="O21" i="19"/>
  <c r="H21" i="19"/>
  <c r="S21" i="19"/>
  <c r="O22" i="19"/>
  <c r="H22" i="19"/>
  <c r="S22" i="19"/>
  <c r="O23" i="19"/>
  <c r="H23" i="19"/>
  <c r="S23" i="19"/>
  <c r="O24" i="19"/>
  <c r="H24" i="19"/>
  <c r="S24" i="19"/>
  <c r="O25" i="19"/>
  <c r="H25" i="19"/>
  <c r="S25" i="19"/>
  <c r="O26" i="19"/>
  <c r="H26" i="19"/>
  <c r="S26" i="19"/>
  <c r="O27" i="19"/>
  <c r="H27" i="19"/>
  <c r="S27" i="19"/>
  <c r="O28" i="19"/>
  <c r="H28" i="19"/>
  <c r="S28" i="19"/>
  <c r="O29" i="19"/>
  <c r="H29" i="19"/>
  <c r="S29" i="19"/>
  <c r="O30" i="19"/>
  <c r="H30" i="19"/>
  <c r="S30" i="19"/>
  <c r="O31" i="19"/>
  <c r="S31" i="19"/>
  <c r="O32" i="19"/>
  <c r="H32" i="19"/>
  <c r="S32" i="19"/>
  <c r="O33" i="19"/>
  <c r="H33" i="19"/>
  <c r="S33" i="19"/>
  <c r="O34" i="19"/>
  <c r="H34" i="19"/>
  <c r="S34" i="19"/>
  <c r="O35" i="19"/>
  <c r="H35" i="19"/>
  <c r="S35" i="19"/>
  <c r="O36" i="19"/>
  <c r="H36" i="19"/>
  <c r="S36" i="19"/>
  <c r="O37" i="19"/>
  <c r="H37" i="19"/>
  <c r="S37" i="19"/>
  <c r="O38" i="19"/>
  <c r="H38" i="19"/>
  <c r="S38" i="19"/>
  <c r="O39" i="19"/>
  <c r="H39" i="19"/>
  <c r="S39" i="19"/>
  <c r="O40" i="19"/>
  <c r="H40" i="19"/>
  <c r="S40" i="19"/>
  <c r="O41" i="19"/>
  <c r="H41" i="19"/>
  <c r="S41" i="19"/>
  <c r="O42" i="19"/>
  <c r="H42" i="19"/>
  <c r="S42" i="19"/>
  <c r="O43" i="19"/>
  <c r="H43" i="19"/>
  <c r="S43" i="19"/>
  <c r="O44" i="19"/>
  <c r="H44" i="19"/>
  <c r="S44" i="19"/>
  <c r="O45" i="19"/>
  <c r="S45" i="19"/>
  <c r="O46" i="19"/>
  <c r="S46" i="19"/>
  <c r="O47" i="19"/>
  <c r="H47" i="19"/>
  <c r="S47" i="19"/>
  <c r="O48" i="19"/>
  <c r="H48" i="19"/>
  <c r="S48" i="19"/>
  <c r="O49" i="19"/>
  <c r="H49" i="19"/>
  <c r="S49" i="19"/>
  <c r="O50" i="19"/>
  <c r="H50" i="19"/>
  <c r="S50" i="19"/>
  <c r="O51" i="19"/>
  <c r="H51" i="19"/>
  <c r="S51" i="19"/>
  <c r="O52" i="19"/>
  <c r="H52" i="19"/>
  <c r="S52" i="19"/>
  <c r="O53" i="19"/>
  <c r="H53" i="19"/>
  <c r="S53" i="19"/>
  <c r="O54" i="19"/>
  <c r="S54" i="19"/>
  <c r="O55" i="19"/>
  <c r="H55" i="19"/>
  <c r="S55" i="19"/>
  <c r="O56" i="19"/>
  <c r="H56" i="19"/>
  <c r="S56" i="19"/>
  <c r="O57" i="19"/>
  <c r="H57" i="19"/>
  <c r="S57" i="19"/>
  <c r="O58" i="19"/>
  <c r="H58" i="19"/>
  <c r="S58" i="19"/>
  <c r="O59" i="19"/>
  <c r="S59" i="19"/>
  <c r="O60" i="19"/>
  <c r="H60" i="19"/>
  <c r="S60" i="19"/>
  <c r="O61" i="19"/>
  <c r="H61" i="19"/>
  <c r="S61" i="19"/>
  <c r="O62" i="19"/>
  <c r="H62" i="19"/>
  <c r="S62" i="19"/>
  <c r="O63" i="19"/>
  <c r="H63" i="19"/>
  <c r="S63" i="19"/>
  <c r="O64" i="19"/>
  <c r="S64" i="19"/>
  <c r="O65" i="19"/>
  <c r="H65" i="19"/>
  <c r="S65" i="19"/>
  <c r="O66" i="19"/>
  <c r="H66" i="19"/>
  <c r="S66" i="19"/>
  <c r="O67" i="19"/>
  <c r="H67" i="19"/>
  <c r="S67" i="19"/>
  <c r="O68" i="19"/>
  <c r="H68" i="19"/>
  <c r="S68" i="19"/>
  <c r="O69" i="19"/>
  <c r="H69" i="19"/>
  <c r="S69" i="19"/>
  <c r="O70" i="19"/>
  <c r="H70" i="19"/>
  <c r="S70" i="19"/>
  <c r="O71" i="19"/>
  <c r="S71" i="19"/>
  <c r="O72" i="19"/>
  <c r="S72" i="19"/>
  <c r="O73" i="19"/>
  <c r="H73" i="19"/>
  <c r="S73" i="19"/>
  <c r="O74" i="19"/>
  <c r="H74" i="19"/>
  <c r="S74" i="19"/>
  <c r="O76" i="19"/>
  <c r="S76" i="19"/>
  <c r="O77" i="19"/>
  <c r="H77" i="19"/>
  <c r="S77" i="19"/>
  <c r="S78" i="19"/>
  <c r="S79" i="19"/>
  <c r="S80" i="19"/>
  <c r="S81" i="19"/>
  <c r="S82" i="19"/>
  <c r="S83" i="19"/>
  <c r="S84" i="19"/>
  <c r="S85" i="19"/>
  <c r="S86" i="19"/>
  <c r="S87" i="19"/>
  <c r="S88" i="19"/>
  <c r="S89" i="19"/>
  <c r="S90" i="19"/>
  <c r="S91" i="19"/>
  <c r="S92" i="19"/>
  <c r="S93" i="19"/>
  <c r="S94" i="19"/>
  <c r="S95" i="19"/>
  <c r="S96" i="19"/>
  <c r="S97" i="19"/>
  <c r="S98" i="19"/>
  <c r="S99" i="19"/>
  <c r="S100" i="19"/>
  <c r="S101" i="19"/>
  <c r="S102" i="19"/>
  <c r="S103" i="19"/>
  <c r="S104" i="19"/>
  <c r="S105" i="19"/>
  <c r="S106" i="19"/>
  <c r="S107" i="19"/>
  <c r="S108" i="19"/>
  <c r="S109" i="19"/>
  <c r="S110" i="19"/>
  <c r="S111" i="19"/>
  <c r="S112" i="19"/>
  <c r="S113" i="19"/>
  <c r="S114" i="19"/>
  <c r="S115" i="19"/>
  <c r="S116" i="19"/>
  <c r="S117" i="19"/>
  <c r="S118" i="19"/>
  <c r="S119" i="19"/>
  <c r="S120" i="19"/>
  <c r="S121" i="19"/>
  <c r="S122" i="19"/>
  <c r="S123" i="19"/>
  <c r="S124" i="19"/>
  <c r="S125" i="19"/>
  <c r="S126" i="19"/>
  <c r="S127" i="19"/>
  <c r="S128" i="19"/>
  <c r="S129" i="19"/>
  <c r="S130" i="19"/>
  <c r="S131" i="19"/>
  <c r="S132" i="19"/>
  <c r="S133" i="19"/>
  <c r="S134" i="19"/>
  <c r="S135" i="19"/>
  <c r="S136" i="19"/>
  <c r="S137" i="19"/>
  <c r="S138" i="19"/>
  <c r="S139" i="19"/>
  <c r="S140" i="19"/>
  <c r="S141" i="19"/>
  <c r="S142" i="19"/>
  <c r="S143" i="19"/>
  <c r="S144" i="19"/>
  <c r="S145" i="19"/>
  <c r="S146" i="19"/>
  <c r="S147" i="19"/>
  <c r="S148" i="19"/>
  <c r="S149" i="19"/>
  <c r="S150" i="19"/>
  <c r="S151" i="19"/>
  <c r="S152" i="19"/>
  <c r="S153" i="19"/>
  <c r="I2" i="19"/>
  <c r="C2" i="19"/>
  <c r="J2" i="19"/>
  <c r="S105" i="2"/>
  <c r="J3" i="19"/>
  <c r="Q2" i="19"/>
  <c r="R2" i="19"/>
  <c r="F2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B2" i="19"/>
  <c r="T92" i="19"/>
  <c r="T91" i="19"/>
  <c r="T90" i="19"/>
  <c r="T89" i="19"/>
  <c r="T88" i="19"/>
  <c r="T87" i="19"/>
  <c r="T86" i="19"/>
  <c r="T85" i="19"/>
  <c r="T84" i="19"/>
  <c r="T83" i="19"/>
  <c r="T82" i="19"/>
  <c r="T81" i="19"/>
  <c r="T80" i="19"/>
  <c r="T79" i="19"/>
  <c r="T78" i="19"/>
  <c r="P77" i="19"/>
  <c r="L77" i="19"/>
  <c r="T77" i="19"/>
  <c r="P76" i="19"/>
  <c r="T76" i="19"/>
  <c r="P75" i="19"/>
  <c r="T75" i="19"/>
  <c r="P74" i="19"/>
  <c r="L74" i="19"/>
  <c r="T74" i="19"/>
  <c r="P73" i="19"/>
  <c r="T73" i="19"/>
  <c r="P72" i="19"/>
  <c r="T72" i="19"/>
  <c r="P71" i="19"/>
  <c r="T71" i="19"/>
  <c r="P70" i="19"/>
  <c r="T70" i="19"/>
  <c r="P69" i="19"/>
  <c r="T69" i="19"/>
  <c r="P68" i="19"/>
  <c r="T68" i="19"/>
  <c r="P67" i="19"/>
  <c r="T67" i="19"/>
  <c r="P66" i="19"/>
  <c r="L66" i="19"/>
  <c r="T66" i="19"/>
  <c r="P65" i="19"/>
  <c r="T65" i="19"/>
  <c r="P64" i="19"/>
  <c r="T64" i="19"/>
  <c r="P63" i="19"/>
  <c r="L63" i="19"/>
  <c r="T63" i="19"/>
  <c r="P62" i="19"/>
  <c r="L62" i="19"/>
  <c r="T62" i="19"/>
  <c r="P61" i="19"/>
  <c r="L61" i="19"/>
  <c r="T61" i="19"/>
  <c r="P60" i="19"/>
  <c r="L60" i="19"/>
  <c r="T60" i="19"/>
  <c r="P59" i="19"/>
  <c r="T59" i="19"/>
  <c r="P58" i="19"/>
  <c r="L58" i="19"/>
  <c r="T58" i="19"/>
  <c r="P57" i="19"/>
  <c r="L57" i="19"/>
  <c r="T57" i="19"/>
  <c r="P56" i="19"/>
  <c r="T56" i="19"/>
  <c r="P55" i="19"/>
  <c r="L55" i="19"/>
  <c r="T55" i="19"/>
  <c r="P54" i="19"/>
  <c r="T54" i="19"/>
  <c r="P53" i="19"/>
  <c r="T53" i="19"/>
  <c r="P52" i="19"/>
  <c r="L52" i="19"/>
  <c r="T52" i="19"/>
  <c r="P51" i="19"/>
  <c r="L51" i="19"/>
  <c r="T51" i="19"/>
  <c r="P50" i="19"/>
  <c r="L50" i="19"/>
  <c r="T50" i="19"/>
  <c r="P49" i="19"/>
  <c r="L49" i="19"/>
  <c r="T49" i="19"/>
  <c r="P48" i="19"/>
  <c r="L48" i="19"/>
  <c r="T48" i="19"/>
  <c r="P47" i="19"/>
  <c r="L47" i="19"/>
  <c r="T47" i="19"/>
  <c r="P46" i="19"/>
  <c r="T46" i="19"/>
  <c r="P45" i="19"/>
  <c r="L45" i="19"/>
  <c r="T45" i="19"/>
  <c r="P44" i="19"/>
  <c r="L44" i="19"/>
  <c r="T44" i="19"/>
  <c r="P43" i="19"/>
  <c r="L43" i="19"/>
  <c r="T43" i="19"/>
  <c r="P42" i="19"/>
  <c r="L42" i="19"/>
  <c r="T42" i="19"/>
  <c r="P41" i="19"/>
  <c r="L41" i="19"/>
  <c r="T41" i="19"/>
  <c r="P40" i="19"/>
  <c r="L40" i="19"/>
  <c r="T40" i="19"/>
  <c r="P39" i="19"/>
  <c r="L39" i="19"/>
  <c r="T39" i="19"/>
  <c r="P38" i="19"/>
  <c r="L38" i="19"/>
  <c r="T38" i="19"/>
  <c r="P37" i="19"/>
  <c r="L37" i="19"/>
  <c r="T37" i="19"/>
  <c r="P36" i="19"/>
  <c r="L36" i="19"/>
  <c r="T36" i="19"/>
  <c r="P35" i="19"/>
  <c r="L35" i="19"/>
  <c r="T35" i="19"/>
  <c r="P34" i="19"/>
  <c r="L34" i="19"/>
  <c r="T34" i="19"/>
  <c r="P33" i="19"/>
  <c r="L33" i="19"/>
  <c r="T33" i="19"/>
  <c r="P32" i="19"/>
  <c r="L32" i="19"/>
  <c r="T32" i="19"/>
  <c r="P31" i="19"/>
  <c r="L31" i="19"/>
  <c r="T31" i="19"/>
  <c r="P30" i="19"/>
  <c r="L30" i="19"/>
  <c r="T30" i="19"/>
  <c r="P29" i="19"/>
  <c r="L29" i="19"/>
  <c r="T29" i="19"/>
  <c r="P28" i="19"/>
  <c r="L28" i="19"/>
  <c r="T28" i="19"/>
  <c r="P27" i="19"/>
  <c r="L27" i="19"/>
  <c r="T27" i="19"/>
  <c r="P26" i="19"/>
  <c r="L26" i="19"/>
  <c r="T26" i="19"/>
  <c r="P25" i="19"/>
  <c r="L25" i="19"/>
  <c r="T25" i="19"/>
  <c r="P24" i="19"/>
  <c r="L24" i="19"/>
  <c r="T24" i="19"/>
  <c r="P23" i="19"/>
  <c r="L23" i="19"/>
  <c r="T23" i="19"/>
  <c r="P22" i="19"/>
  <c r="L22" i="19"/>
  <c r="T22" i="19"/>
  <c r="P21" i="19"/>
  <c r="L21" i="19"/>
  <c r="T21" i="19"/>
  <c r="P20" i="19"/>
  <c r="L20" i="19"/>
  <c r="T20" i="19"/>
  <c r="P19" i="19"/>
  <c r="L19" i="19"/>
  <c r="T19" i="19"/>
  <c r="P18" i="19"/>
  <c r="T18" i="19"/>
  <c r="P17" i="19"/>
  <c r="T17" i="19"/>
  <c r="P16" i="19"/>
  <c r="T16" i="19"/>
  <c r="P15" i="19"/>
  <c r="T15" i="19"/>
  <c r="P14" i="19"/>
  <c r="L14" i="19"/>
  <c r="T14" i="19"/>
  <c r="P13" i="19"/>
  <c r="T13" i="19"/>
  <c r="P12" i="19"/>
  <c r="T12" i="19"/>
  <c r="P11" i="19"/>
  <c r="T11" i="19"/>
  <c r="P10" i="19"/>
  <c r="T10" i="19"/>
  <c r="P9" i="19"/>
  <c r="T9" i="19"/>
  <c r="T7" i="19"/>
  <c r="R77" i="19"/>
  <c r="Q77" i="19"/>
  <c r="N77" i="19"/>
  <c r="M77" i="19"/>
  <c r="K77" i="19"/>
  <c r="J77" i="19"/>
  <c r="I77" i="19"/>
  <c r="G77" i="19"/>
  <c r="F77" i="19"/>
  <c r="E77" i="19"/>
  <c r="D77" i="19"/>
  <c r="C77" i="19"/>
  <c r="B77" i="19"/>
  <c r="R76" i="19"/>
  <c r="Q76" i="19"/>
  <c r="N76" i="19"/>
  <c r="M76" i="19"/>
  <c r="L76" i="19"/>
  <c r="K76" i="19"/>
  <c r="J76" i="19"/>
  <c r="I76" i="19"/>
  <c r="H76" i="19"/>
  <c r="G76" i="19"/>
  <c r="F76" i="19"/>
  <c r="E76" i="19"/>
  <c r="D76" i="19"/>
  <c r="C76" i="19"/>
  <c r="B76" i="19"/>
  <c r="R75" i="19"/>
  <c r="Q75" i="19"/>
  <c r="N75" i="19"/>
  <c r="M75" i="19"/>
  <c r="L75" i="19"/>
  <c r="K75" i="19"/>
  <c r="J75" i="19"/>
  <c r="I75" i="19"/>
  <c r="G75" i="19"/>
  <c r="F75" i="19"/>
  <c r="E75" i="19"/>
  <c r="D75" i="19"/>
  <c r="C75" i="19"/>
  <c r="B75" i="19"/>
  <c r="R74" i="19"/>
  <c r="Q74" i="19"/>
  <c r="N74" i="19"/>
  <c r="M74" i="19"/>
  <c r="K74" i="19"/>
  <c r="J74" i="19"/>
  <c r="I74" i="19"/>
  <c r="G74" i="19"/>
  <c r="F74" i="19"/>
  <c r="E74" i="19"/>
  <c r="D74" i="19"/>
  <c r="C74" i="19"/>
  <c r="B74" i="19"/>
  <c r="R73" i="19"/>
  <c r="Q73" i="19"/>
  <c r="N73" i="19"/>
  <c r="M73" i="19"/>
  <c r="L73" i="19"/>
  <c r="K73" i="19"/>
  <c r="J73" i="19"/>
  <c r="I73" i="19"/>
  <c r="G73" i="19"/>
  <c r="F73" i="19"/>
  <c r="E73" i="19"/>
  <c r="D73" i="19"/>
  <c r="C73" i="19"/>
  <c r="B73" i="19"/>
  <c r="R72" i="19"/>
  <c r="Q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B72" i="19"/>
  <c r="R71" i="19"/>
  <c r="Q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R70" i="19"/>
  <c r="Q70" i="19"/>
  <c r="N70" i="19"/>
  <c r="M70" i="19"/>
  <c r="L70" i="19"/>
  <c r="K70" i="19"/>
  <c r="J70" i="19"/>
  <c r="I70" i="19"/>
  <c r="G70" i="19"/>
  <c r="F70" i="19"/>
  <c r="E70" i="19"/>
  <c r="D70" i="19"/>
  <c r="C70" i="19"/>
  <c r="B70" i="19"/>
  <c r="R69" i="19"/>
  <c r="Q69" i="19"/>
  <c r="N69" i="19"/>
  <c r="M69" i="19"/>
  <c r="L69" i="19"/>
  <c r="K69" i="19"/>
  <c r="J69" i="19"/>
  <c r="I69" i="19"/>
  <c r="G69" i="19"/>
  <c r="F69" i="19"/>
  <c r="E69" i="19"/>
  <c r="D69" i="19"/>
  <c r="C69" i="19"/>
  <c r="B69" i="19"/>
  <c r="R68" i="19"/>
  <c r="Q68" i="19"/>
  <c r="N68" i="19"/>
  <c r="M68" i="19"/>
  <c r="L68" i="19"/>
  <c r="K68" i="19"/>
  <c r="J68" i="19"/>
  <c r="I68" i="19"/>
  <c r="G68" i="19"/>
  <c r="F68" i="19"/>
  <c r="E68" i="19"/>
  <c r="D68" i="19"/>
  <c r="C68" i="19"/>
  <c r="B68" i="19"/>
  <c r="R67" i="19"/>
  <c r="Q67" i="19"/>
  <c r="N67" i="19"/>
  <c r="M67" i="19"/>
  <c r="L67" i="19"/>
  <c r="K67" i="19"/>
  <c r="J67" i="19"/>
  <c r="I67" i="19"/>
  <c r="G67" i="19"/>
  <c r="F67" i="19"/>
  <c r="E67" i="19"/>
  <c r="D67" i="19"/>
  <c r="C67" i="19"/>
  <c r="B67" i="19"/>
  <c r="R66" i="19"/>
  <c r="Q66" i="19"/>
  <c r="N66" i="19"/>
  <c r="M66" i="19"/>
  <c r="K66" i="19"/>
  <c r="J66" i="19"/>
  <c r="I66" i="19"/>
  <c r="G66" i="19"/>
  <c r="F66" i="19"/>
  <c r="E66" i="19"/>
  <c r="D66" i="19"/>
  <c r="C66" i="19"/>
  <c r="B66" i="19"/>
  <c r="R65" i="19"/>
  <c r="Q65" i="19"/>
  <c r="N65" i="19"/>
  <c r="M65" i="19"/>
  <c r="L65" i="19"/>
  <c r="K65" i="19"/>
  <c r="J65" i="19"/>
  <c r="I65" i="19"/>
  <c r="G65" i="19"/>
  <c r="F65" i="19"/>
  <c r="E65" i="19"/>
  <c r="D65" i="19"/>
  <c r="C65" i="19"/>
  <c r="B65" i="19"/>
  <c r="R64" i="19"/>
  <c r="Q64" i="19"/>
  <c r="N64" i="19"/>
  <c r="M64" i="19"/>
  <c r="L64" i="19"/>
  <c r="K64" i="19"/>
  <c r="J64" i="19"/>
  <c r="I64" i="19"/>
  <c r="H64" i="19"/>
  <c r="G64" i="19"/>
  <c r="F64" i="19"/>
  <c r="E64" i="19"/>
  <c r="D64" i="19"/>
  <c r="C64" i="19"/>
  <c r="B64" i="19"/>
  <c r="R63" i="19"/>
  <c r="Q63" i="19"/>
  <c r="N63" i="19"/>
  <c r="M63" i="19"/>
  <c r="K63" i="19"/>
  <c r="J63" i="19"/>
  <c r="I63" i="19"/>
  <c r="G63" i="19"/>
  <c r="F63" i="19"/>
  <c r="E63" i="19"/>
  <c r="D63" i="19"/>
  <c r="C63" i="19"/>
  <c r="B63" i="19"/>
  <c r="R62" i="19"/>
  <c r="Q62" i="19"/>
  <c r="N62" i="19"/>
  <c r="M62" i="19"/>
  <c r="K62" i="19"/>
  <c r="J62" i="19"/>
  <c r="I62" i="19"/>
  <c r="G62" i="19"/>
  <c r="F62" i="19"/>
  <c r="E62" i="19"/>
  <c r="D62" i="19"/>
  <c r="C62" i="19"/>
  <c r="B62" i="19"/>
  <c r="R61" i="19"/>
  <c r="Q61" i="19"/>
  <c r="N61" i="19"/>
  <c r="M61" i="19"/>
  <c r="K61" i="19"/>
  <c r="J61" i="19"/>
  <c r="I61" i="19"/>
  <c r="G61" i="19"/>
  <c r="F61" i="19"/>
  <c r="E61" i="19"/>
  <c r="D61" i="19"/>
  <c r="C61" i="19"/>
  <c r="B61" i="19"/>
  <c r="R60" i="19"/>
  <c r="Q60" i="19"/>
  <c r="N60" i="19"/>
  <c r="M60" i="19"/>
  <c r="K60" i="19"/>
  <c r="J60" i="19"/>
  <c r="I60" i="19"/>
  <c r="G60" i="19"/>
  <c r="F60" i="19"/>
  <c r="E60" i="19"/>
  <c r="D60" i="19"/>
  <c r="C60" i="19"/>
  <c r="B60" i="19"/>
  <c r="R59" i="19"/>
  <c r="Q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B59" i="19"/>
  <c r="R58" i="19"/>
  <c r="Q58" i="19"/>
  <c r="N58" i="19"/>
  <c r="M58" i="19"/>
  <c r="K58" i="19"/>
  <c r="J58" i="19"/>
  <c r="I58" i="19"/>
  <c r="G58" i="19"/>
  <c r="F58" i="19"/>
  <c r="E58" i="19"/>
  <c r="D58" i="19"/>
  <c r="C58" i="19"/>
  <c r="B58" i="19"/>
  <c r="R57" i="19"/>
  <c r="Q57" i="19"/>
  <c r="N57" i="19"/>
  <c r="M57" i="19"/>
  <c r="K57" i="19"/>
  <c r="J57" i="19"/>
  <c r="I57" i="19"/>
  <c r="G57" i="19"/>
  <c r="F57" i="19"/>
  <c r="E57" i="19"/>
  <c r="D57" i="19"/>
  <c r="C57" i="19"/>
  <c r="B57" i="19"/>
  <c r="R56" i="19"/>
  <c r="Q56" i="19"/>
  <c r="N56" i="19"/>
  <c r="M56" i="19"/>
  <c r="L56" i="19"/>
  <c r="K56" i="19"/>
  <c r="J56" i="19"/>
  <c r="I56" i="19"/>
  <c r="G56" i="19"/>
  <c r="F56" i="19"/>
  <c r="E56" i="19"/>
  <c r="D56" i="19"/>
  <c r="C56" i="19"/>
  <c r="B56" i="19"/>
  <c r="R55" i="19"/>
  <c r="Q55" i="19"/>
  <c r="N55" i="19"/>
  <c r="M55" i="19"/>
  <c r="K55" i="19"/>
  <c r="J55" i="19"/>
  <c r="I55" i="19"/>
  <c r="G55" i="19"/>
  <c r="F55" i="19"/>
  <c r="E55" i="19"/>
  <c r="D55" i="19"/>
  <c r="C55" i="19"/>
  <c r="B55" i="19"/>
  <c r="R54" i="19"/>
  <c r="Q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R53" i="19"/>
  <c r="Q53" i="19"/>
  <c r="N53" i="19"/>
  <c r="M53" i="19"/>
  <c r="L53" i="19"/>
  <c r="K53" i="19"/>
  <c r="J53" i="19"/>
  <c r="I53" i="19"/>
  <c r="G53" i="19"/>
  <c r="F53" i="19"/>
  <c r="E53" i="19"/>
  <c r="D53" i="19"/>
  <c r="C53" i="19"/>
  <c r="B53" i="19"/>
  <c r="R52" i="19"/>
  <c r="Q52" i="19"/>
  <c r="N52" i="19"/>
  <c r="M52" i="19"/>
  <c r="K52" i="19"/>
  <c r="J52" i="19"/>
  <c r="I52" i="19"/>
  <c r="G52" i="19"/>
  <c r="F52" i="19"/>
  <c r="E52" i="19"/>
  <c r="D52" i="19"/>
  <c r="C52" i="19"/>
  <c r="B52" i="19"/>
  <c r="R51" i="19"/>
  <c r="Q51" i="19"/>
  <c r="N51" i="19"/>
  <c r="M51" i="19"/>
  <c r="K51" i="19"/>
  <c r="J51" i="19"/>
  <c r="I51" i="19"/>
  <c r="G51" i="19"/>
  <c r="F51" i="19"/>
  <c r="E51" i="19"/>
  <c r="D51" i="19"/>
  <c r="C51" i="19"/>
  <c r="B51" i="19"/>
  <c r="R50" i="19"/>
  <c r="Q50" i="19"/>
  <c r="N50" i="19"/>
  <c r="M50" i="19"/>
  <c r="K50" i="19"/>
  <c r="J50" i="19"/>
  <c r="I50" i="19"/>
  <c r="G50" i="19"/>
  <c r="F50" i="19"/>
  <c r="E50" i="19"/>
  <c r="D50" i="19"/>
  <c r="C50" i="19"/>
  <c r="B50" i="19"/>
  <c r="R49" i="19"/>
  <c r="Q49" i="19"/>
  <c r="N49" i="19"/>
  <c r="M49" i="19"/>
  <c r="K49" i="19"/>
  <c r="J49" i="19"/>
  <c r="I49" i="19"/>
  <c r="G49" i="19"/>
  <c r="F49" i="19"/>
  <c r="E49" i="19"/>
  <c r="D49" i="19"/>
  <c r="C49" i="19"/>
  <c r="B49" i="19"/>
  <c r="R48" i="19"/>
  <c r="Q48" i="19"/>
  <c r="N48" i="19"/>
  <c r="M48" i="19"/>
  <c r="K48" i="19"/>
  <c r="J48" i="19"/>
  <c r="I48" i="19"/>
  <c r="G48" i="19"/>
  <c r="F48" i="19"/>
  <c r="E48" i="19"/>
  <c r="D48" i="19"/>
  <c r="C48" i="19"/>
  <c r="B48" i="19"/>
  <c r="R47" i="19"/>
  <c r="Q47" i="19"/>
  <c r="N47" i="19"/>
  <c r="M47" i="19"/>
  <c r="K47" i="19"/>
  <c r="J47" i="19"/>
  <c r="I47" i="19"/>
  <c r="G47" i="19"/>
  <c r="F47" i="19"/>
  <c r="E47" i="19"/>
  <c r="D47" i="19"/>
  <c r="C47" i="19"/>
  <c r="B47" i="19"/>
  <c r="R46" i="19"/>
  <c r="Q46" i="19"/>
  <c r="N46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R45" i="19"/>
  <c r="Q45" i="19"/>
  <c r="N45" i="19"/>
  <c r="M45" i="19"/>
  <c r="K45" i="19"/>
  <c r="J45" i="19"/>
  <c r="I45" i="19"/>
  <c r="H45" i="19"/>
  <c r="G45" i="19"/>
  <c r="F45" i="19"/>
  <c r="E45" i="19"/>
  <c r="D45" i="19"/>
  <c r="C45" i="19"/>
  <c r="B45" i="19"/>
  <c r="R44" i="19"/>
  <c r="Q44" i="19"/>
  <c r="N44" i="19"/>
  <c r="M44" i="19"/>
  <c r="K44" i="19"/>
  <c r="J44" i="19"/>
  <c r="I44" i="19"/>
  <c r="G44" i="19"/>
  <c r="F44" i="19"/>
  <c r="E44" i="19"/>
  <c r="D44" i="19"/>
  <c r="C44" i="19"/>
  <c r="B44" i="19"/>
  <c r="R43" i="19"/>
  <c r="Q43" i="19"/>
  <c r="N43" i="19"/>
  <c r="M43" i="19"/>
  <c r="K43" i="19"/>
  <c r="J43" i="19"/>
  <c r="I43" i="19"/>
  <c r="G43" i="19"/>
  <c r="F43" i="19"/>
  <c r="E43" i="19"/>
  <c r="D43" i="19"/>
  <c r="C43" i="19"/>
  <c r="B43" i="19"/>
  <c r="R42" i="19"/>
  <c r="Q42" i="19"/>
  <c r="N42" i="19"/>
  <c r="M42" i="19"/>
  <c r="K42" i="19"/>
  <c r="J42" i="19"/>
  <c r="I42" i="19"/>
  <c r="G42" i="19"/>
  <c r="F42" i="19"/>
  <c r="E42" i="19"/>
  <c r="D42" i="19"/>
  <c r="C42" i="19"/>
  <c r="B42" i="19"/>
  <c r="R41" i="19"/>
  <c r="Q41" i="19"/>
  <c r="N41" i="19"/>
  <c r="M41" i="19"/>
  <c r="K41" i="19"/>
  <c r="J41" i="19"/>
  <c r="I41" i="19"/>
  <c r="G41" i="19"/>
  <c r="F41" i="19"/>
  <c r="E41" i="19"/>
  <c r="D41" i="19"/>
  <c r="C41" i="19"/>
  <c r="B41" i="19"/>
  <c r="R40" i="19"/>
  <c r="Q40" i="19"/>
  <c r="N40" i="19"/>
  <c r="M40" i="19"/>
  <c r="K40" i="19"/>
  <c r="J40" i="19"/>
  <c r="I40" i="19"/>
  <c r="G40" i="19"/>
  <c r="F40" i="19"/>
  <c r="E40" i="19"/>
  <c r="D40" i="19"/>
  <c r="C40" i="19"/>
  <c r="B40" i="19"/>
  <c r="R39" i="19"/>
  <c r="Q39" i="19"/>
  <c r="N39" i="19"/>
  <c r="M39" i="19"/>
  <c r="K39" i="19"/>
  <c r="J39" i="19"/>
  <c r="I39" i="19"/>
  <c r="G39" i="19"/>
  <c r="F39" i="19"/>
  <c r="E39" i="19"/>
  <c r="D39" i="19"/>
  <c r="C39" i="19"/>
  <c r="B39" i="19"/>
  <c r="R38" i="19"/>
  <c r="Q38" i="19"/>
  <c r="N38" i="19"/>
  <c r="M38" i="19"/>
  <c r="K38" i="19"/>
  <c r="J38" i="19"/>
  <c r="I38" i="19"/>
  <c r="G38" i="19"/>
  <c r="F38" i="19"/>
  <c r="E38" i="19"/>
  <c r="D38" i="19"/>
  <c r="C38" i="19"/>
  <c r="B38" i="19"/>
  <c r="R37" i="19"/>
  <c r="Q37" i="19"/>
  <c r="N37" i="19"/>
  <c r="M37" i="19"/>
  <c r="K37" i="19"/>
  <c r="J37" i="19"/>
  <c r="I37" i="19"/>
  <c r="G37" i="19"/>
  <c r="F37" i="19"/>
  <c r="E37" i="19"/>
  <c r="D37" i="19"/>
  <c r="C37" i="19"/>
  <c r="B37" i="19"/>
  <c r="R36" i="19"/>
  <c r="Q36" i="19"/>
  <c r="N36" i="19"/>
  <c r="M36" i="19"/>
  <c r="K36" i="19"/>
  <c r="J36" i="19"/>
  <c r="I36" i="19"/>
  <c r="G36" i="19"/>
  <c r="F36" i="19"/>
  <c r="E36" i="19"/>
  <c r="D36" i="19"/>
  <c r="C36" i="19"/>
  <c r="B36" i="19"/>
  <c r="R35" i="19"/>
  <c r="Q35" i="19"/>
  <c r="N35" i="19"/>
  <c r="M35" i="19"/>
  <c r="K35" i="19"/>
  <c r="J35" i="19"/>
  <c r="I35" i="19"/>
  <c r="G35" i="19"/>
  <c r="F35" i="19"/>
  <c r="E35" i="19"/>
  <c r="D35" i="19"/>
  <c r="C35" i="19"/>
  <c r="B35" i="19"/>
  <c r="R34" i="19"/>
  <c r="Q34" i="19"/>
  <c r="N34" i="19"/>
  <c r="M34" i="19"/>
  <c r="K34" i="19"/>
  <c r="J34" i="19"/>
  <c r="I34" i="19"/>
  <c r="G34" i="19"/>
  <c r="F34" i="19"/>
  <c r="E34" i="19"/>
  <c r="D34" i="19"/>
  <c r="C34" i="19"/>
  <c r="B34" i="19"/>
  <c r="R33" i="19"/>
  <c r="Q33" i="19"/>
  <c r="N33" i="19"/>
  <c r="M33" i="19"/>
  <c r="K33" i="19"/>
  <c r="J33" i="19"/>
  <c r="I33" i="19"/>
  <c r="G33" i="19"/>
  <c r="F33" i="19"/>
  <c r="E33" i="19"/>
  <c r="D33" i="19"/>
  <c r="C33" i="19"/>
  <c r="B33" i="19"/>
  <c r="R32" i="19"/>
  <c r="Q32" i="19"/>
  <c r="N32" i="19"/>
  <c r="M32" i="19"/>
  <c r="K32" i="19"/>
  <c r="J32" i="19"/>
  <c r="I32" i="19"/>
  <c r="G32" i="19"/>
  <c r="F32" i="19"/>
  <c r="E32" i="19"/>
  <c r="D32" i="19"/>
  <c r="C32" i="19"/>
  <c r="B32" i="19"/>
  <c r="R31" i="19"/>
  <c r="Q31" i="19"/>
  <c r="N31" i="19"/>
  <c r="M31" i="19"/>
  <c r="K31" i="19"/>
  <c r="J31" i="19"/>
  <c r="I31" i="19"/>
  <c r="H31" i="19"/>
  <c r="G31" i="19"/>
  <c r="F31" i="19"/>
  <c r="E31" i="19"/>
  <c r="D31" i="19"/>
  <c r="C31" i="19"/>
  <c r="B31" i="19"/>
  <c r="R30" i="19"/>
  <c r="Q30" i="19"/>
  <c r="N30" i="19"/>
  <c r="M30" i="19"/>
  <c r="K30" i="19"/>
  <c r="J30" i="19"/>
  <c r="I30" i="19"/>
  <c r="G30" i="19"/>
  <c r="F30" i="19"/>
  <c r="E30" i="19"/>
  <c r="D30" i="19"/>
  <c r="C30" i="19"/>
  <c r="B30" i="19"/>
  <c r="R29" i="19"/>
  <c r="Q29" i="19"/>
  <c r="N29" i="19"/>
  <c r="M29" i="19"/>
  <c r="K29" i="19"/>
  <c r="J29" i="19"/>
  <c r="I29" i="19"/>
  <c r="G29" i="19"/>
  <c r="F29" i="19"/>
  <c r="E29" i="19"/>
  <c r="D29" i="19"/>
  <c r="C29" i="19"/>
  <c r="B29" i="19"/>
  <c r="R28" i="19"/>
  <c r="Q28" i="19"/>
  <c r="N28" i="19"/>
  <c r="M28" i="19"/>
  <c r="K28" i="19"/>
  <c r="J28" i="19"/>
  <c r="I28" i="19"/>
  <c r="G28" i="19"/>
  <c r="F28" i="19"/>
  <c r="E28" i="19"/>
  <c r="D28" i="19"/>
  <c r="C28" i="19"/>
  <c r="B28" i="19"/>
  <c r="R27" i="19"/>
  <c r="Q27" i="19"/>
  <c r="N27" i="19"/>
  <c r="M27" i="19"/>
  <c r="K27" i="19"/>
  <c r="J27" i="19"/>
  <c r="I27" i="19"/>
  <c r="G27" i="19"/>
  <c r="F27" i="19"/>
  <c r="E27" i="19"/>
  <c r="D27" i="19"/>
  <c r="C27" i="19"/>
  <c r="B27" i="19"/>
  <c r="R26" i="19"/>
  <c r="Q26" i="19"/>
  <c r="N26" i="19"/>
  <c r="M26" i="19"/>
  <c r="K26" i="19"/>
  <c r="J26" i="19"/>
  <c r="I26" i="19"/>
  <c r="G26" i="19"/>
  <c r="F26" i="19"/>
  <c r="E26" i="19"/>
  <c r="D26" i="19"/>
  <c r="C26" i="19"/>
  <c r="B26" i="19"/>
  <c r="R25" i="19"/>
  <c r="Q25" i="19"/>
  <c r="N25" i="19"/>
  <c r="M25" i="19"/>
  <c r="K25" i="19"/>
  <c r="J25" i="19"/>
  <c r="I25" i="19"/>
  <c r="G25" i="19"/>
  <c r="F25" i="19"/>
  <c r="E25" i="19"/>
  <c r="D25" i="19"/>
  <c r="C25" i="19"/>
  <c r="B25" i="19"/>
  <c r="R24" i="19"/>
  <c r="Q24" i="19"/>
  <c r="N24" i="19"/>
  <c r="M24" i="19"/>
  <c r="K24" i="19"/>
  <c r="J24" i="19"/>
  <c r="I24" i="19"/>
  <c r="G24" i="19"/>
  <c r="F24" i="19"/>
  <c r="E24" i="19"/>
  <c r="D24" i="19"/>
  <c r="C24" i="19"/>
  <c r="B24" i="19"/>
  <c r="D2" i="19"/>
  <c r="T125" i="2"/>
  <c r="C68" i="23"/>
  <c r="S125" i="2"/>
  <c r="B68" i="23"/>
  <c r="A68" i="23"/>
  <c r="T124" i="2"/>
  <c r="C67" i="23"/>
  <c r="S124" i="2"/>
  <c r="B67" i="23"/>
  <c r="A67" i="23"/>
  <c r="T123" i="2"/>
  <c r="C66" i="23"/>
  <c r="S123" i="2"/>
  <c r="B66" i="23"/>
  <c r="A66" i="23"/>
  <c r="T122" i="2"/>
  <c r="C65" i="23"/>
  <c r="S122" i="2"/>
  <c r="B65" i="23"/>
  <c r="A65" i="23"/>
  <c r="T118" i="2"/>
  <c r="C64" i="23"/>
  <c r="S118" i="2"/>
  <c r="B64" i="23"/>
  <c r="A64" i="23"/>
  <c r="T117" i="2"/>
  <c r="C63" i="23"/>
  <c r="S117" i="2"/>
  <c r="B63" i="23"/>
  <c r="A63" i="23"/>
  <c r="T116" i="2"/>
  <c r="C62" i="23"/>
  <c r="S116" i="2"/>
  <c r="B62" i="23"/>
  <c r="A62" i="23"/>
  <c r="T114" i="2"/>
  <c r="C61" i="23"/>
  <c r="S114" i="2"/>
  <c r="B61" i="23"/>
  <c r="A61" i="23"/>
  <c r="T113" i="2"/>
  <c r="C60" i="23"/>
  <c r="S113" i="2"/>
  <c r="B60" i="23"/>
  <c r="A60" i="23"/>
  <c r="T112" i="2"/>
  <c r="C59" i="23"/>
  <c r="S112" i="2"/>
  <c r="B59" i="23"/>
  <c r="A59" i="23"/>
  <c r="T111" i="2"/>
  <c r="C58" i="23"/>
  <c r="S111" i="2"/>
  <c r="B58" i="23"/>
  <c r="A58" i="23"/>
  <c r="T110" i="2"/>
  <c r="C57" i="23"/>
  <c r="S110" i="2"/>
  <c r="B57" i="23"/>
  <c r="A57" i="23"/>
  <c r="T107" i="2"/>
  <c r="C56" i="23"/>
  <c r="S107" i="2"/>
  <c r="B56" i="23"/>
  <c r="A56" i="23"/>
  <c r="T106" i="2"/>
  <c r="C55" i="23"/>
  <c r="S106" i="2"/>
  <c r="B55" i="23"/>
  <c r="A55" i="23"/>
  <c r="T102" i="2"/>
  <c r="C54" i="23"/>
  <c r="S102" i="2"/>
  <c r="B54" i="23"/>
  <c r="A54" i="23"/>
  <c r="T100" i="2"/>
  <c r="C53" i="23"/>
  <c r="S100" i="2"/>
  <c r="B53" i="23"/>
  <c r="A53" i="23"/>
  <c r="T99" i="2"/>
  <c r="C52" i="23"/>
  <c r="S99" i="2"/>
  <c r="B52" i="23"/>
  <c r="A52" i="23"/>
  <c r="T95" i="2"/>
  <c r="C51" i="23"/>
  <c r="S95" i="2"/>
  <c r="B51" i="23"/>
  <c r="A51" i="23"/>
  <c r="T94" i="2"/>
  <c r="C50" i="23"/>
  <c r="S94" i="2"/>
  <c r="B50" i="23"/>
  <c r="A50" i="23"/>
  <c r="T93" i="2"/>
  <c r="C49" i="23"/>
  <c r="S93" i="2"/>
  <c r="B49" i="23"/>
  <c r="A49" i="23"/>
  <c r="T92" i="2"/>
  <c r="C48" i="23"/>
  <c r="S92" i="2"/>
  <c r="B48" i="23"/>
  <c r="A48" i="23"/>
  <c r="T91" i="2"/>
  <c r="C47" i="23"/>
  <c r="S91" i="2"/>
  <c r="B47" i="23"/>
  <c r="A47" i="23"/>
  <c r="T90" i="2"/>
  <c r="C46" i="23"/>
  <c r="S90" i="2"/>
  <c r="B46" i="23"/>
  <c r="A46" i="23"/>
  <c r="T88" i="2"/>
  <c r="C45" i="23"/>
  <c r="S88" i="2"/>
  <c r="B45" i="23"/>
  <c r="A45" i="23"/>
  <c r="T87" i="2"/>
  <c r="C44" i="23"/>
  <c r="S87" i="2"/>
  <c r="B44" i="23"/>
  <c r="A44" i="23"/>
  <c r="T83" i="2"/>
  <c r="C43" i="23"/>
  <c r="S83" i="2"/>
  <c r="B43" i="23"/>
  <c r="A43" i="23"/>
  <c r="T77" i="2"/>
  <c r="C42" i="23"/>
  <c r="S77" i="2"/>
  <c r="B42" i="23"/>
  <c r="A42" i="23"/>
  <c r="T75" i="2"/>
  <c r="C41" i="23"/>
  <c r="S75" i="2"/>
  <c r="B41" i="23"/>
  <c r="A41" i="23"/>
  <c r="T74" i="2"/>
  <c r="C40" i="23"/>
  <c r="S74" i="2"/>
  <c r="B40" i="23"/>
  <c r="A40" i="23"/>
  <c r="T73" i="2"/>
  <c r="C39" i="23"/>
  <c r="S73" i="2"/>
  <c r="B39" i="23"/>
  <c r="A39" i="23"/>
  <c r="T72" i="2"/>
  <c r="C38" i="23"/>
  <c r="S72" i="2"/>
  <c r="B38" i="23"/>
  <c r="A38" i="23"/>
  <c r="T67" i="2"/>
  <c r="C37" i="23"/>
  <c r="S67" i="2"/>
  <c r="B37" i="23"/>
  <c r="A37" i="23"/>
  <c r="T63" i="2"/>
  <c r="C36" i="23"/>
  <c r="S63" i="2"/>
  <c r="B36" i="23"/>
  <c r="A36" i="23"/>
  <c r="T62" i="2"/>
  <c r="C35" i="23"/>
  <c r="S62" i="2"/>
  <c r="B35" i="23"/>
  <c r="A35" i="23"/>
  <c r="T61" i="2"/>
  <c r="C34" i="23"/>
  <c r="S61" i="2"/>
  <c r="B34" i="23"/>
  <c r="A34" i="23"/>
  <c r="T60" i="2"/>
  <c r="C33" i="23"/>
  <c r="S60" i="2"/>
  <c r="B33" i="23"/>
  <c r="A33" i="23"/>
  <c r="T59" i="2"/>
  <c r="C32" i="23"/>
  <c r="S59" i="2"/>
  <c r="B32" i="23"/>
  <c r="A32" i="23"/>
  <c r="T58" i="2"/>
  <c r="C31" i="23"/>
  <c r="S58" i="2"/>
  <c r="B31" i="23"/>
  <c r="A31" i="23"/>
  <c r="T57" i="2"/>
  <c r="C30" i="23"/>
  <c r="S57" i="2"/>
  <c r="B30" i="23"/>
  <c r="A30" i="23"/>
  <c r="T56" i="2"/>
  <c r="C29" i="23"/>
  <c r="S56" i="2"/>
  <c r="B29" i="23"/>
  <c r="A29" i="23"/>
  <c r="T55" i="2"/>
  <c r="C28" i="23"/>
  <c r="S55" i="2"/>
  <c r="B28" i="23"/>
  <c r="A28" i="23"/>
  <c r="T54" i="2"/>
  <c r="C27" i="23"/>
  <c r="S54" i="2"/>
  <c r="B27" i="23"/>
  <c r="A27" i="23"/>
  <c r="T53" i="2"/>
  <c r="C26" i="23"/>
  <c r="S53" i="2"/>
  <c r="B26" i="23"/>
  <c r="A26" i="23"/>
  <c r="T52" i="2"/>
  <c r="C25" i="23"/>
  <c r="S52" i="2"/>
  <c r="B25" i="23"/>
  <c r="A25" i="23"/>
  <c r="T50" i="2"/>
  <c r="C24" i="23"/>
  <c r="S50" i="2"/>
  <c r="B24" i="23"/>
  <c r="A24" i="23"/>
  <c r="T49" i="2"/>
  <c r="C23" i="23"/>
  <c r="S49" i="2"/>
  <c r="B23" i="23"/>
  <c r="A23" i="23"/>
  <c r="T48" i="2"/>
  <c r="C22" i="23"/>
  <c r="S48" i="2"/>
  <c r="B22" i="23"/>
  <c r="A22" i="23"/>
  <c r="T47" i="2"/>
  <c r="C21" i="23"/>
  <c r="S47" i="2"/>
  <c r="B21" i="23"/>
  <c r="A21" i="23"/>
  <c r="T46" i="2"/>
  <c r="C20" i="23"/>
  <c r="S46" i="2"/>
  <c r="B20" i="23"/>
  <c r="A20" i="23"/>
  <c r="T45" i="2"/>
  <c r="C19" i="23"/>
  <c r="S45" i="2"/>
  <c r="B19" i="23"/>
  <c r="A19" i="23"/>
  <c r="T43" i="2"/>
  <c r="C18" i="23"/>
  <c r="S43" i="2"/>
  <c r="B18" i="23"/>
  <c r="A18" i="23"/>
  <c r="T42" i="2"/>
  <c r="C17" i="23"/>
  <c r="S42" i="2"/>
  <c r="B17" i="23"/>
  <c r="A17" i="23"/>
  <c r="T41" i="2"/>
  <c r="C16" i="23"/>
  <c r="S41" i="2"/>
  <c r="B16" i="23"/>
  <c r="A16" i="23"/>
  <c r="T39" i="2"/>
  <c r="C15" i="23"/>
  <c r="S39" i="2"/>
  <c r="B15" i="23"/>
  <c r="A15" i="23"/>
  <c r="T37" i="2"/>
  <c r="C14" i="23"/>
  <c r="S37" i="2"/>
  <c r="B14" i="23"/>
  <c r="A14" i="23"/>
  <c r="T35" i="2"/>
  <c r="C13" i="23"/>
  <c r="S35" i="2"/>
  <c r="B13" i="23"/>
  <c r="A13" i="23"/>
  <c r="T34" i="2"/>
  <c r="C12" i="23"/>
  <c r="S34" i="2"/>
  <c r="B12" i="23"/>
  <c r="A12" i="23"/>
  <c r="T28" i="2"/>
  <c r="C11" i="23"/>
  <c r="S28" i="2"/>
  <c r="B11" i="23"/>
  <c r="A11" i="23"/>
  <c r="T27" i="2"/>
  <c r="C10" i="23"/>
  <c r="S27" i="2"/>
  <c r="B10" i="23"/>
  <c r="A10" i="23"/>
  <c r="T26" i="2"/>
  <c r="C9" i="23"/>
  <c r="S26" i="2"/>
  <c r="B9" i="23"/>
  <c r="A9" i="23"/>
  <c r="T25" i="2"/>
  <c r="C8" i="23"/>
  <c r="S25" i="2"/>
  <c r="B8" i="23"/>
  <c r="A8" i="23"/>
  <c r="T24" i="2"/>
  <c r="C7" i="23"/>
  <c r="S24" i="2"/>
  <c r="B7" i="23"/>
  <c r="A7" i="23"/>
  <c r="T23" i="2"/>
  <c r="C6" i="23"/>
  <c r="S23" i="2"/>
  <c r="B6" i="23"/>
  <c r="A6" i="23"/>
  <c r="T22" i="2"/>
  <c r="C5" i="23"/>
  <c r="S22" i="2"/>
  <c r="B5" i="23"/>
  <c r="A5" i="23"/>
  <c r="T21" i="2"/>
  <c r="C4" i="23"/>
  <c r="S21" i="2"/>
  <c r="B4" i="23"/>
  <c r="A4" i="23"/>
  <c r="T20" i="2"/>
  <c r="C3" i="23"/>
  <c r="S20" i="2"/>
  <c r="B3" i="23"/>
  <c r="A3" i="23"/>
  <c r="T19" i="2"/>
  <c r="C2" i="23"/>
  <c r="S19" i="2"/>
  <c r="B2" i="23"/>
  <c r="A2" i="23"/>
  <c r="S7" i="2"/>
  <c r="S8" i="2"/>
  <c r="S9" i="2"/>
  <c r="S14" i="2"/>
  <c r="S29" i="2"/>
  <c r="S31" i="2"/>
  <c r="S65" i="2"/>
  <c r="S10" i="2"/>
  <c r="S11" i="2"/>
  <c r="S12" i="2"/>
  <c r="S13" i="2"/>
  <c r="S15" i="2"/>
  <c r="S16" i="2"/>
  <c r="S17" i="2"/>
  <c r="S18" i="2"/>
  <c r="S30" i="2"/>
  <c r="S32" i="2"/>
  <c r="S33" i="2"/>
  <c r="S36" i="2"/>
  <c r="S38" i="2"/>
  <c r="S40" i="2"/>
  <c r="S44" i="2"/>
  <c r="S51" i="2"/>
  <c r="S64" i="2"/>
  <c r="S66" i="2"/>
  <c r="S68" i="2"/>
  <c r="S69" i="2"/>
  <c r="S70" i="2"/>
  <c r="S71" i="2"/>
  <c r="S76" i="2"/>
  <c r="S78" i="2"/>
  <c r="S79" i="2"/>
  <c r="S80" i="2"/>
  <c r="S81" i="2"/>
  <c r="S82" i="2"/>
  <c r="S84" i="2"/>
  <c r="S85" i="2"/>
  <c r="S86" i="2"/>
  <c r="S89" i="2"/>
  <c r="S96" i="2"/>
  <c r="S97" i="2"/>
  <c r="S98" i="2"/>
  <c r="S101" i="2"/>
  <c r="S103" i="2"/>
  <c r="S104" i="2"/>
  <c r="S108" i="2"/>
  <c r="S109" i="2"/>
  <c r="S115" i="2"/>
  <c r="S119" i="2"/>
  <c r="S120" i="2"/>
  <c r="S121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H4" i="2"/>
  <c r="H2" i="2"/>
  <c r="B2" i="2"/>
  <c r="I4" i="2"/>
  <c r="P2" i="2"/>
  <c r="Q2" i="2"/>
  <c r="G2" i="2"/>
  <c r="F2" i="2"/>
  <c r="D2" i="2"/>
  <c r="T7" i="2"/>
  <c r="T8" i="2"/>
  <c r="T9" i="2"/>
  <c r="T10" i="2"/>
  <c r="T11" i="2"/>
  <c r="T12" i="2"/>
  <c r="T13" i="2"/>
  <c r="T14" i="2"/>
  <c r="T15" i="2"/>
  <c r="T16" i="2"/>
  <c r="T17" i="2"/>
  <c r="T18" i="2"/>
  <c r="T29" i="2"/>
  <c r="T30" i="2"/>
  <c r="T31" i="2"/>
  <c r="T32" i="2"/>
  <c r="T33" i="2"/>
  <c r="T36" i="2"/>
  <c r="T38" i="2"/>
  <c r="T40" i="2"/>
  <c r="T44" i="2"/>
  <c r="T51" i="2"/>
  <c r="T64" i="2"/>
  <c r="T65" i="2"/>
  <c r="T66" i="2"/>
  <c r="T68" i="2"/>
  <c r="T69" i="2"/>
  <c r="T70" i="2"/>
  <c r="T71" i="2"/>
  <c r="T76" i="2"/>
  <c r="T78" i="2"/>
  <c r="T79" i="2"/>
  <c r="T80" i="2"/>
  <c r="T81" i="2"/>
  <c r="T82" i="2"/>
  <c r="T84" i="2"/>
  <c r="T85" i="2"/>
  <c r="T86" i="2"/>
  <c r="T89" i="2"/>
  <c r="T96" i="2"/>
  <c r="T97" i="2"/>
  <c r="T98" i="2"/>
  <c r="T101" i="2"/>
  <c r="T103" i="2"/>
  <c r="T104" i="2"/>
  <c r="T105" i="2"/>
  <c r="T108" i="2"/>
  <c r="T109" i="2"/>
  <c r="T115" i="2"/>
  <c r="T119" i="2"/>
  <c r="T120" i="2"/>
  <c r="T121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N2" i="2"/>
  <c r="M2" i="2"/>
  <c r="O2" i="2"/>
  <c r="K2" i="2"/>
  <c r="L2" i="2"/>
  <c r="J2" i="2"/>
  <c r="I2" i="2"/>
  <c r="E2" i="2"/>
  <c r="C2" i="2"/>
  <c r="A2" i="2"/>
  <c r="R23" i="19"/>
  <c r="Q23" i="19"/>
  <c r="N23" i="19"/>
  <c r="M23" i="19"/>
  <c r="K23" i="19"/>
  <c r="J23" i="19"/>
  <c r="I23" i="19"/>
  <c r="G23" i="19"/>
  <c r="F23" i="19"/>
  <c r="E23" i="19"/>
  <c r="D23" i="19"/>
  <c r="C23" i="19"/>
  <c r="B23" i="19"/>
  <c r="R22" i="19"/>
  <c r="Q22" i="19"/>
  <c r="N22" i="19"/>
  <c r="M22" i="19"/>
  <c r="K22" i="19"/>
  <c r="J22" i="19"/>
  <c r="I22" i="19"/>
  <c r="G22" i="19"/>
  <c r="F22" i="19"/>
  <c r="E22" i="19"/>
  <c r="D22" i="19"/>
  <c r="C22" i="19"/>
  <c r="B22" i="19"/>
  <c r="R21" i="19"/>
  <c r="Q21" i="19"/>
  <c r="N21" i="19"/>
  <c r="M21" i="19"/>
  <c r="K21" i="19"/>
  <c r="J21" i="19"/>
  <c r="I21" i="19"/>
  <c r="G21" i="19"/>
  <c r="F21" i="19"/>
  <c r="E21" i="19"/>
  <c r="D21" i="19"/>
  <c r="C21" i="19"/>
  <c r="B21" i="19"/>
  <c r="R20" i="19"/>
  <c r="Q20" i="19"/>
  <c r="N20" i="19"/>
  <c r="M20" i="19"/>
  <c r="K20" i="19"/>
  <c r="J20" i="19"/>
  <c r="I20" i="19"/>
  <c r="G20" i="19"/>
  <c r="F20" i="19"/>
  <c r="E20" i="19"/>
  <c r="D20" i="19"/>
  <c r="C20" i="19"/>
  <c r="B20" i="19"/>
  <c r="R19" i="19"/>
  <c r="Q19" i="19"/>
  <c r="N19" i="19"/>
  <c r="M19" i="19"/>
  <c r="K19" i="19"/>
  <c r="J19" i="19"/>
  <c r="I19" i="19"/>
  <c r="G19" i="19"/>
  <c r="F19" i="19"/>
  <c r="E19" i="19"/>
  <c r="D19" i="19"/>
  <c r="C19" i="19"/>
  <c r="B19" i="19"/>
  <c r="R18" i="19"/>
  <c r="Q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R17" i="19"/>
  <c r="Q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R16" i="19"/>
  <c r="Q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R15" i="19"/>
  <c r="Q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R14" i="19"/>
  <c r="Q14" i="19"/>
  <c r="N14" i="19"/>
  <c r="M14" i="19"/>
  <c r="K14" i="19"/>
  <c r="J14" i="19"/>
  <c r="I14" i="19"/>
  <c r="G14" i="19"/>
  <c r="F14" i="19"/>
  <c r="E14" i="19"/>
  <c r="D14" i="19"/>
  <c r="C14" i="19"/>
  <c r="B14" i="19"/>
  <c r="R13" i="19"/>
  <c r="Q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B13" i="19"/>
  <c r="R12" i="19"/>
  <c r="Q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R11" i="19"/>
  <c r="Q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B11" i="19"/>
  <c r="R9" i="19"/>
  <c r="Q9" i="19"/>
  <c r="N9" i="19"/>
  <c r="M9" i="19"/>
  <c r="L9" i="19"/>
  <c r="K9" i="19"/>
  <c r="J9" i="19"/>
  <c r="I9" i="19"/>
  <c r="G9" i="19"/>
  <c r="F9" i="19"/>
  <c r="E9" i="19"/>
  <c r="D9" i="19"/>
  <c r="C9" i="19"/>
  <c r="B9" i="19"/>
  <c r="S171" i="19"/>
  <c r="R171" i="19"/>
  <c r="S170" i="19"/>
  <c r="R170" i="19"/>
  <c r="S169" i="19"/>
  <c r="R169" i="19"/>
  <c r="S168" i="19"/>
  <c r="R168" i="19"/>
  <c r="S167" i="19"/>
  <c r="R167" i="19"/>
  <c r="S166" i="19"/>
  <c r="R166" i="19"/>
  <c r="S165" i="19"/>
  <c r="R165" i="19"/>
  <c r="S164" i="19"/>
  <c r="R164" i="19"/>
  <c r="S163" i="19"/>
  <c r="R163" i="19"/>
  <c r="S162" i="19"/>
  <c r="R162" i="19"/>
  <c r="S161" i="19"/>
  <c r="R161" i="19"/>
  <c r="S160" i="19"/>
  <c r="R160" i="19"/>
  <c r="S159" i="19"/>
  <c r="R159" i="19"/>
  <c r="S158" i="19"/>
  <c r="R158" i="19"/>
  <c r="S157" i="19"/>
  <c r="R157" i="19"/>
  <c r="S156" i="19"/>
  <c r="R156" i="19"/>
  <c r="S155" i="19"/>
  <c r="R155" i="19"/>
  <c r="S154" i="19"/>
  <c r="R154" i="19"/>
  <c r="R153" i="19"/>
  <c r="R152" i="19"/>
  <c r="R151" i="19"/>
  <c r="R150" i="19"/>
  <c r="T149" i="19"/>
  <c r="R149" i="19"/>
  <c r="T148" i="19"/>
  <c r="R148" i="19"/>
  <c r="T147" i="19"/>
  <c r="R147" i="19"/>
  <c r="T146" i="19"/>
  <c r="R146" i="19"/>
  <c r="T145" i="19"/>
  <c r="R145" i="19"/>
  <c r="T144" i="19"/>
  <c r="R144" i="19"/>
  <c r="T143" i="19"/>
  <c r="R143" i="19"/>
  <c r="T142" i="19"/>
  <c r="R142" i="19"/>
  <c r="T141" i="19"/>
  <c r="R141" i="19"/>
  <c r="T140" i="19"/>
  <c r="R140" i="19"/>
  <c r="T139" i="19"/>
  <c r="R139" i="19"/>
  <c r="T138" i="19"/>
  <c r="R138" i="19"/>
  <c r="T137" i="19"/>
  <c r="R137" i="19"/>
  <c r="T136" i="19"/>
  <c r="R136" i="19"/>
  <c r="T135" i="19"/>
  <c r="R135" i="19"/>
  <c r="T134" i="19"/>
  <c r="R134" i="19"/>
  <c r="T133" i="19"/>
  <c r="R133" i="19"/>
  <c r="T132" i="19"/>
  <c r="R132" i="19"/>
  <c r="T131" i="19"/>
  <c r="R131" i="19"/>
  <c r="T130" i="19"/>
  <c r="R130" i="19"/>
  <c r="T129" i="19"/>
  <c r="R129" i="19"/>
  <c r="T128" i="19"/>
  <c r="R128" i="19"/>
  <c r="T127" i="19"/>
  <c r="R127" i="19"/>
  <c r="T126" i="19"/>
  <c r="R126" i="19"/>
  <c r="T125" i="19"/>
  <c r="R125" i="19"/>
  <c r="T124" i="19"/>
  <c r="R124" i="19"/>
  <c r="T123" i="19"/>
  <c r="R123" i="19"/>
  <c r="T122" i="19"/>
  <c r="R122" i="19"/>
  <c r="T121" i="19"/>
  <c r="R121" i="19"/>
  <c r="T120" i="19"/>
  <c r="R120" i="19"/>
  <c r="T119" i="19"/>
  <c r="R119" i="19"/>
  <c r="T118" i="19"/>
  <c r="R118" i="19"/>
  <c r="T117" i="19"/>
  <c r="R117" i="19"/>
  <c r="T116" i="19"/>
  <c r="R116" i="19"/>
  <c r="T115" i="19"/>
  <c r="R115" i="19"/>
  <c r="T114" i="19"/>
  <c r="R114" i="19"/>
  <c r="T113" i="19"/>
  <c r="R113" i="19"/>
  <c r="T112" i="19"/>
  <c r="R112" i="19"/>
  <c r="T111" i="19"/>
  <c r="R111" i="19"/>
  <c r="T110" i="19"/>
  <c r="R110" i="19"/>
  <c r="T109" i="19"/>
  <c r="R109" i="19"/>
  <c r="T108" i="19"/>
  <c r="R108" i="19"/>
  <c r="T107" i="19"/>
  <c r="R107" i="19"/>
  <c r="T106" i="19"/>
  <c r="R106" i="19"/>
  <c r="T105" i="19"/>
  <c r="R105" i="19"/>
  <c r="T104" i="19"/>
  <c r="R104" i="19"/>
  <c r="T103" i="19"/>
  <c r="R103" i="19"/>
  <c r="T102" i="19"/>
  <c r="R102" i="19"/>
  <c r="T101" i="19"/>
  <c r="R101" i="19"/>
  <c r="T100" i="19"/>
  <c r="R100" i="19"/>
  <c r="T99" i="19"/>
  <c r="R99" i="19"/>
  <c r="T98" i="19"/>
  <c r="R98" i="19"/>
  <c r="T97" i="19"/>
  <c r="R97" i="19"/>
  <c r="T96" i="19"/>
  <c r="R96" i="19"/>
  <c r="T95" i="19"/>
  <c r="R95" i="19"/>
  <c r="T94" i="19"/>
  <c r="R94" i="19"/>
  <c r="T93" i="19"/>
  <c r="R93" i="19"/>
  <c r="R92" i="19"/>
  <c r="R91" i="19"/>
  <c r="R90" i="19"/>
  <c r="R89" i="19"/>
  <c r="R88" i="19"/>
  <c r="R87" i="19"/>
  <c r="R86" i="19"/>
  <c r="R85" i="19"/>
  <c r="R84" i="19"/>
  <c r="R83" i="19"/>
  <c r="R82" i="19"/>
  <c r="R81" i="19"/>
  <c r="R80" i="19"/>
  <c r="R79" i="19"/>
  <c r="R78" i="19"/>
  <c r="R10" i="19"/>
  <c r="Q10" i="19"/>
  <c r="N10" i="19"/>
  <c r="M10" i="19"/>
  <c r="L10" i="19"/>
  <c r="K10" i="19"/>
  <c r="J10" i="19"/>
  <c r="I10" i="19"/>
  <c r="G10" i="19"/>
  <c r="F10" i="19"/>
  <c r="E10" i="19"/>
  <c r="D10" i="19"/>
  <c r="C10" i="19"/>
  <c r="B10" i="19"/>
  <c r="P8" i="19"/>
  <c r="L8" i="19"/>
  <c r="T8" i="19"/>
  <c r="R8" i="19"/>
  <c r="Q8" i="19"/>
  <c r="N8" i="19"/>
  <c r="M8" i="19"/>
  <c r="K8" i="19"/>
  <c r="J123" i="2"/>
  <c r="J8" i="19"/>
  <c r="I8" i="19"/>
  <c r="G8" i="19"/>
  <c r="F8" i="19"/>
  <c r="E8" i="19"/>
  <c r="D8" i="19"/>
  <c r="C8" i="19"/>
  <c r="B8" i="19"/>
  <c r="O2" i="19"/>
  <c r="N2" i="19"/>
  <c r="P2" i="19"/>
  <c r="L2" i="19"/>
  <c r="M2" i="19"/>
  <c r="K2" i="19"/>
  <c r="H2" i="19"/>
  <c r="G2" i="19"/>
  <c r="E2" i="19"/>
</calcChain>
</file>

<file path=xl/sharedStrings.xml><?xml version="1.0" encoding="utf-8"?>
<sst xmlns="http://schemas.openxmlformats.org/spreadsheetml/2006/main" count="1226" uniqueCount="592">
  <si>
    <t>Country</t>
  </si>
  <si>
    <t xml:space="preserve"> Belgium</t>
  </si>
  <si>
    <t xml:space="preserve"> Germany</t>
  </si>
  <si>
    <t xml:space="preserve"> Denmark</t>
  </si>
  <si>
    <t xml:space="preserve"> Estonia</t>
  </si>
  <si>
    <t xml:space="preserve"> Spain</t>
  </si>
  <si>
    <t xml:space="preserve"> Finland</t>
  </si>
  <si>
    <t xml:space="preserve"> Faeroe Islands</t>
  </si>
  <si>
    <t xml:space="preserve"> France</t>
  </si>
  <si>
    <t xml:space="preserve"> Greenland</t>
  </si>
  <si>
    <t xml:space="preserve"> Ireland</t>
  </si>
  <si>
    <t xml:space="preserve"> Iceland</t>
  </si>
  <si>
    <t xml:space="preserve"> Lithuania</t>
  </si>
  <si>
    <t xml:space="preserve"> Latvia</t>
  </si>
  <si>
    <t xml:space="preserve"> Netherlands</t>
  </si>
  <si>
    <t xml:space="preserve"> Norway</t>
  </si>
  <si>
    <t xml:space="preserve"> Poland</t>
  </si>
  <si>
    <t xml:space="preserve"> Portugal</t>
  </si>
  <si>
    <t xml:space="preserve"> Russian Federation</t>
  </si>
  <si>
    <t xml:space="preserve"> Sweden</t>
  </si>
  <si>
    <t>Mean B/Bmsy</t>
  </si>
  <si>
    <t>SD B/Bmsy</t>
  </si>
  <si>
    <t>Median B/Bmsy</t>
  </si>
  <si>
    <t>5th perc</t>
  </si>
  <si>
    <t>95th perc</t>
  </si>
  <si>
    <t>% &gt; Bmsy</t>
  </si>
  <si>
    <t>Mean F/Fmsy</t>
  </si>
  <si>
    <t>N &lt; Fmsy</t>
  </si>
  <si>
    <t>% &lt; Fmsy</t>
  </si>
  <si>
    <t>FishStock</t>
  </si>
  <si>
    <t>StockDescription</t>
  </si>
  <si>
    <t>Year</t>
  </si>
  <si>
    <t>SpeciesName</t>
  </si>
  <si>
    <t>Report</t>
  </si>
  <si>
    <t>TBiomass</t>
  </si>
  <si>
    <t>StockSize</t>
  </si>
  <si>
    <t>StockSizeUnits</t>
  </si>
  <si>
    <t>Catches</t>
  </si>
  <si>
    <t>CatchesLadingsUnits</t>
  </si>
  <si>
    <t>FishingPressure</t>
  </si>
  <si>
    <t>FishingPressureUnits</t>
  </si>
  <si>
    <t>FishingPressureDescription</t>
  </si>
  <si>
    <t>Bpa</t>
  </si>
  <si>
    <t>FMSY</t>
  </si>
  <si>
    <t>san.sa.3r</t>
  </si>
  <si>
    <t>Sandeel (Ammodytes spp.) in divisions 4.a and 4.b. and Subdivision 20. Sandeel Area 3r (Skagerrak. northern and central North Sea)</t>
  </si>
  <si>
    <t>Ammodytes</t>
  </si>
  <si>
    <t>http://www.ices.dk/sites/pub/Publication Reports/Advice/2019/2019/san.sa.3r.pdf</t>
  </si>
  <si>
    <t>tonnes</t>
  </si>
  <si>
    <t>F</t>
  </si>
  <si>
    <t>san.sa.2r</t>
  </si>
  <si>
    <t>Sandeel (Ammodytes spp.) in divisions 4.b and 4.c. and Subdivision 20. Sandeel Area 2r (Skagerrak. central and southern North Sea)</t>
  </si>
  <si>
    <t>http://www.ices.dk/sites/pub/Publication Reports/Advice/2019/2019/san.sa.2r.pdf</t>
  </si>
  <si>
    <t>F (ages 1-2)</t>
  </si>
  <si>
    <t>san.sa.1r</t>
  </si>
  <si>
    <t>Sandeel (Ammodytes spp.) in divisions 4.b and 4.c. Sandeel Area 1r (central and southern North Sea. Dogger Bank)</t>
  </si>
  <si>
    <t>http://www.ices.dk/sites/pub/Publication Reports/Advice/2019/2019/san.sa.1r.pdf</t>
  </si>
  <si>
    <t>san.sa.4</t>
  </si>
  <si>
    <t>Sandeel (Ammodytes spp.) in divisions 4.a and 4.b. Sandeel Area 4 (northern and central North Sea)</t>
  </si>
  <si>
    <t>http://www.ices.dk/sites/pub/Publication Reports/Advice/2019/2019/san.sa.4.pdf</t>
  </si>
  <si>
    <t>aru.27.6b7-1012</t>
  </si>
  <si>
    <t>Greater silver smelt (Argentina silus) in subareas 7-10 and 12. and Division 6.b (other areas)</t>
  </si>
  <si>
    <t>Argentina silus</t>
  </si>
  <si>
    <t>http://www.ices.dk/sites/pub/Publication Reports/Advice/2019/2019/aru.27.6b7-1012.pdf</t>
  </si>
  <si>
    <t>kg/haul</t>
  </si>
  <si>
    <t>aru.27.5a14</t>
  </si>
  <si>
    <t>Greater silver smelt (Argentina silus) in Subarea 14 and Division 5.a (East Greenland and Iceland grounds)</t>
  </si>
  <si>
    <t>http://www.ices.dk/sites/pub/Publication Reports/Advice/2019/2019/aru.27.5a14.pdf</t>
  </si>
  <si>
    <t>aru.27.123a4</t>
  </si>
  <si>
    <t>Greater silver smelt (Argentina silus) in subareas 1. 2. and 4. and in Division 3.a (Northeast Arctic. North Sea. Skagerrak and Kattegat)</t>
  </si>
  <si>
    <t>http://www.ices.dk/sites/pub/Publication Reports/Advice/2019/2019/aru.27.123a4.pdf</t>
  </si>
  <si>
    <t>aru.27.5b6a</t>
  </si>
  <si>
    <t>Greater silver smelt (Argentina silus) in divisions 5.b and 6.a (Faroes grounds and west of Scotland)</t>
  </si>
  <si>
    <t>http://www.ices.dk/sites/pub/Publication Reports/Advice/2019/2019/aru.27.5b6a.pdf</t>
  </si>
  <si>
    <t>Kilograms per hour</t>
  </si>
  <si>
    <t>Brosme brosme</t>
  </si>
  <si>
    <t>usk.27.1-2</t>
  </si>
  <si>
    <t>Tusk (Brosme brosme) in subareas 1 and 2 (Northeast Arctic)</t>
  </si>
  <si>
    <t>http://www.ices.dk/sites/pub/Publication Reports/Advice/2019/2019/usk.27.1-2.pdf</t>
  </si>
  <si>
    <t>usk.27.3a45b6a7-912b</t>
  </si>
  <si>
    <t>Tusk (Brosme brosme) in subareas 4 and 7-9 and divisions 3.a. 5.b. 6.a. and 12.b (Northeast Atlantic)</t>
  </si>
  <si>
    <t>http://www.ices.dk/sites/pub/Publication Reports/Advice/2019/2019/usk.27.3a45b6a7-912b.pdf</t>
  </si>
  <si>
    <t>usk.27.5a14</t>
  </si>
  <si>
    <t>Tusk (Brosme brosme) in Subarea 14 and Division 5.a (East Greenland. and Iceland grounds)</t>
  </si>
  <si>
    <t>http://www.ices.dk/sites/pub/Publication Reports/Advice/2019/2019/usk.27.5a14.pdf</t>
  </si>
  <si>
    <t>ratio</t>
  </si>
  <si>
    <t>Frel</t>
  </si>
  <si>
    <t>her.27.20-24</t>
  </si>
  <si>
    <t>Herring (Clupea harengus) in subdivisions 20-24. spring spawners (Skagerrak. Kattegat. and western Baltic)</t>
  </si>
  <si>
    <t>Clupea harengus</t>
  </si>
  <si>
    <t>http://www.ices.dk/sites/pub/Publication Reports/Advice/2019/2019/her.27.20-24.pdf</t>
  </si>
  <si>
    <t>her.27.5a</t>
  </si>
  <si>
    <t>Herring (Clupea harengus) in Division 5.a. summer-spawning herring (Iceland grounds)</t>
  </si>
  <si>
    <t>http://www.ices.dk/sites/pub/Publication Reports/Advice/2019/2019/her.27.5a.pdf</t>
  </si>
  <si>
    <t>her.27.6a7bc</t>
  </si>
  <si>
    <t>Herring (Clupea harengus) in divisions 6.a and 7.b-c (West of Scotland. West of Ireland)</t>
  </si>
  <si>
    <t>http://www.ices.dk/sites/pub/Publication Reports/Advice/2019/2019/her.27.6a7bc.pdf</t>
  </si>
  <si>
    <t>her.27.3031</t>
  </si>
  <si>
    <t>Herring (Clupea harengus) in subdivisions 30 and 31 (Gulf of Bothnia)</t>
  </si>
  <si>
    <t>http://www.ices.dk/sites/pub/Publication Reports/Advice/2019/2019/her.27.3031.pdf</t>
  </si>
  <si>
    <t>her.27.25-2932</t>
  </si>
  <si>
    <t>Herring (Clupea harengus) in subdivisions 25-29 and 32. excluding the Gulf of Riga (central Baltic Sea)</t>
  </si>
  <si>
    <t>http://www.ices.dk/sites/pub/Publication Reports/Advice/2019/2019/her.27.25-2932.pdf</t>
  </si>
  <si>
    <t>her.27.28</t>
  </si>
  <si>
    <t>Herring (Clupea harengus) in Subdivision 28.1 (Gulf of Riga)</t>
  </si>
  <si>
    <t>http://www.ices.dk/sites/pub/Publication Reports/Advice/2019/2019/her.27.28.pdf</t>
  </si>
  <si>
    <t>her.27.3a47d</t>
  </si>
  <si>
    <t>Herring (Clupea harengus) in Subarea 4 and divisions 3.a and 7.d. autumn spawners (North Sea. Skagerrak and Kattegat. eastern English Channel)</t>
  </si>
  <si>
    <t>http://www.ices.dk/sites/pub/Publication Reports/Advice/2019/2019/her.27.3a47d.pdf</t>
  </si>
  <si>
    <t>her.27.irls</t>
  </si>
  <si>
    <t>http://www.ices.dk/sites/pub/Publication Reports/Advice/2019/2019/her.27.irls.pdf</t>
  </si>
  <si>
    <t>her.27.nirs</t>
  </si>
  <si>
    <t>http://www.ices.dk/sites/pub/Publication Reports/Advice/2019/2019/her.27.nirs.pdf</t>
  </si>
  <si>
    <t>rng.27.1245a8914ab</t>
  </si>
  <si>
    <t>Roundnose grenadier (Coryphaenoides rupestris) in subareas 1. 2. 4. 8. and 9. Division 14.a. and in Subdivisions 14.b.2 and 5.a.2 (Northeast Atlantic and Arctic Ocean)</t>
  </si>
  <si>
    <t>Coryphaenoides rupestris</t>
  </si>
  <si>
    <t>http://www.ices.dk/sites/pub/Publication Reports/Advice/2019/2019/rng.27.1245a8914ab.pdf</t>
  </si>
  <si>
    <t>bss.27.8ab</t>
  </si>
  <si>
    <t>Seabass (Dicentrarchus labrax) in divisions 8.a-b (northern and central Bay of Biscay)</t>
  </si>
  <si>
    <t>Dicentrarchus labrax</t>
  </si>
  <si>
    <t>http://www.ices.dk/sites/pub/Publication Reports/Advice/2019/2019/bss.27.8ab.pdf</t>
  </si>
  <si>
    <t>bss.27.4bc7ad-h</t>
  </si>
  <si>
    <t>Seabass (Dicentrarchus labrax) in divisions 4.b-c. 7.a. and 7.d-h (central and southern North Sea. Irish Sea. English Channel. Bristol Channel. and Celtic Sea)</t>
  </si>
  <si>
    <t>http://www.ices.dk/sites/pub/Publication Reports/Advice/2019/2019/bss.27.4bc7ad-h.pdf</t>
  </si>
  <si>
    <t>ane.27.9a</t>
  </si>
  <si>
    <t>Anchovy (Engraulis encrasicolus) in Division 9.a (Atlantic Iberian waters)</t>
  </si>
  <si>
    <t>Engraulis encrasicolus</t>
  </si>
  <si>
    <t>http://www.ices.dk/sites/pub/Publication Reports/Advice/2019/2019/ane.27.9a.pdf</t>
  </si>
  <si>
    <t>cod.27.22-24</t>
  </si>
  <si>
    <t>Cod (Gadus morhua) in subdivisions 22-24. western Baltic stock (western Baltic Sea)</t>
  </si>
  <si>
    <t>Gadus morhua</t>
  </si>
  <si>
    <t>http://www.ices.dk/sites/pub/Publication Reports/Advice/2019/2019/cod.27.22-24.pdf</t>
  </si>
  <si>
    <t>cod.27.24-32</t>
  </si>
  <si>
    <t>Cod (Gadus morhua) in subdivisions 24-32. eastern Baltic stock (eastern Baltic Sea)</t>
  </si>
  <si>
    <t>http://www.ices.dk/sites/pub/Publication Reports/Advice/2019/2019/cod.27.24-32.pdf</t>
  </si>
  <si>
    <t>cod.27.7a</t>
  </si>
  <si>
    <t>Cod (Gadus morhua) in Division 7.a (Irish Sea)</t>
  </si>
  <si>
    <t>http://www.ices.dk/sites/pub/Publication Reports/Advice/2019/2019/cod.27.7a.pdf</t>
  </si>
  <si>
    <t>cod.2127.1f14</t>
  </si>
  <si>
    <t>Cod (Gadus morhua) in ICES Subarea 14 and NAFO Division 1.F (East Greenland. South Greenland)</t>
  </si>
  <si>
    <t>http://www.ices.dk/sites/pub/Publication Reports/Advice/2019/2019/cod.2127.1f14.pdf</t>
  </si>
  <si>
    <t>cod.27.5a</t>
  </si>
  <si>
    <t>Cod (Gadus morhua) in Division 5.a (Iceland grounds)</t>
  </si>
  <si>
    <t>http://www.ices.dk/sites/pub/Publication Reports/Advice/2019/2019/cod.27.5a.pdf</t>
  </si>
  <si>
    <t>cod.27.7e-k</t>
  </si>
  <si>
    <t>Cod (Gadus morhua) in divisions 7.e-k (eastern English Channel and southern Celtic Seas)</t>
  </si>
  <si>
    <t>http://www.ices.dk/sites/pub/Publication Reports/Advice/2019/2019/cod.27.7e-k.pdf</t>
  </si>
  <si>
    <t>cod.27.6a</t>
  </si>
  <si>
    <t>Cod (Gadus morhua) in Division 6.a (West of Scotland)</t>
  </si>
  <si>
    <t>http://www.ices.dk/sites/pub/Publication Reports/Advice/2019/2019/cod.27.6a.pdf</t>
  </si>
  <si>
    <t>cod.27.47d20</t>
  </si>
  <si>
    <t>Cod (Gadus morhua) in Subarea 4. Division 7.d. and Subdivision 20 (North Sea. eastern English Channel. Skagerrak)</t>
  </si>
  <si>
    <t>http://www.ices.dk/sites/pub/Publication Reports/Advice/2019/2019/cod.27.47d20.pdf</t>
  </si>
  <si>
    <t>wit.27.3a47d</t>
  </si>
  <si>
    <t>Witch (Glyptocephalus cynoglossus) in Subarea 4 and divisions 3.a and 7.d (North Sea. Skagerrak and Kattegat. eastern English Channel)</t>
  </si>
  <si>
    <t>Glyptocephalus cynoglossus</t>
  </si>
  <si>
    <t>http://www.ices.dk/sites/pub/Publication Reports/Advice/2019/2019/wit.27.3a47d.pdf</t>
  </si>
  <si>
    <t>lez.27.4a6a</t>
  </si>
  <si>
    <t>Megrim (Lepidorhombus spp.) in divisions 4.a and 6.a (northern North Sea. West of Scotland)</t>
  </si>
  <si>
    <t>Lepidorhombus</t>
  </si>
  <si>
    <t>http://www.ices.dk/sites/pub/Publication Reports/Advice/2019/2019/lez.27.4a6a.pdf</t>
  </si>
  <si>
    <t>Relative</t>
  </si>
  <si>
    <t>F/Fmsy</t>
  </si>
  <si>
    <t>Lepidorhombus boscii</t>
  </si>
  <si>
    <t>ldb.27.8c9a</t>
  </si>
  <si>
    <t>Four-spot megrim (Lepidorhombus boscii) in divisions 8.c and 9.a (southern Bay of Biscay and Atlantic Iberian waters East)</t>
  </si>
  <si>
    <t>http://www.ices.dk/sites/pub/Publication Reports/Advice/2019/2019/ldb.27.8c9a.pdf</t>
  </si>
  <si>
    <t>meg.27.7b-k8abd</t>
  </si>
  <si>
    <t>Megrim (Lepidorhombus whiffiagonis) in divisions 7.b-k. 8.a-b. and 8.d (west and southwest of Ireland. Bay of Biscay)</t>
  </si>
  <si>
    <t>Lepidorhombus whiffiagonis</t>
  </si>
  <si>
    <t>http://www.ices.dk/sites/pub/Publication Reports/Advice/2019/2019/meg.27.7b-k8abd.pdf</t>
  </si>
  <si>
    <t>meg.27.8c9a</t>
  </si>
  <si>
    <t>Megrim (Lepidorhombus whiffiagonis) in divisions 8.c and 9.a (Cantabrian Sea and Atlantic Iberian waters)</t>
  </si>
  <si>
    <t>http://www.ices.dk/sites/pub/Publication Reports/Advice/2019/2019/meg.27.8c9a.pdf</t>
  </si>
  <si>
    <t>ank.27.78abd</t>
  </si>
  <si>
    <t>Black-bellied anglerfish (Lophius budegassa) in Subarea 7 and divisions 8.a-b and 8.d (Celtic Seas. Bay of Biscay)</t>
  </si>
  <si>
    <t>Lophius budegassa</t>
  </si>
  <si>
    <t>http://www.ices.dk/sites/pub/Publication Reports/Advice/2019/2019/ank.27.78abd.pdf</t>
  </si>
  <si>
    <t>ank.27.8c9a</t>
  </si>
  <si>
    <t>Black-bellied anglerfish (Lophius budegassa) in divisions 8.c and 9.a (Cantabrian Sea. Atlantic Iberian waters)</t>
  </si>
  <si>
    <t>http://www.ices.dk/sites/pub/Publication Reports/Advice/2019/2019/ank.27.8c9a.pdf</t>
  </si>
  <si>
    <t>mon.27.78abd</t>
  </si>
  <si>
    <t>White anglerfish (Lophius piscatorius) in Subarea 7 and divisions 8.a-b and 8.d (Celtic Seas. Bay of Biscay)</t>
  </si>
  <si>
    <t>Lophius piscatorius</t>
  </si>
  <si>
    <t>http://www.ices.dk/sites/pub/Publication Reports/Advice/2019/2019/mon.27.78abd.pdf</t>
  </si>
  <si>
    <t>mon.27.8c9a</t>
  </si>
  <si>
    <t>White anglerfish (Lophius piscatorius) in divisions 8.c and 9.a (Cantabrian Sea and Atlantic Iberian waters)</t>
  </si>
  <si>
    <t>http://www.ices.dk/sites/pub/Publication Reports/Advice/2019/2019/mon.27.8c9a.pdf</t>
  </si>
  <si>
    <t>had.27.7a</t>
  </si>
  <si>
    <t>Haddock (Melanogrammus aeglefinus) in Division 7.a (Irish Sea)</t>
  </si>
  <si>
    <t>Melanogrammus aeglefinus</t>
  </si>
  <si>
    <t>http://www.ices.dk/sites/pub/Publication Reports/Advice/2019/2019/had.27.7a.pdf</t>
  </si>
  <si>
    <t>had.27.46a20</t>
  </si>
  <si>
    <t>Haddock (Melanogrammus aeglefinus) in Subarea 4. Division 6.a. and Subdivision 20 (North Sea. West of Scotland. Skagerrak)</t>
  </si>
  <si>
    <t>http://www.ices.dk/sites/pub/Publication Reports/Advice/2019/2019/had.27.46a20.pdf</t>
  </si>
  <si>
    <t>had.27.7b-k</t>
  </si>
  <si>
    <t>Haddock (Melanogrammus aeglefinus) in divisions 7.b-k (southern Celtic Seas and English Channel)</t>
  </si>
  <si>
    <t>http://www.ices.dk/sites/pub/Publication Reports/Advice/2019/2019/had.27.7b-k.pdf</t>
  </si>
  <si>
    <t>had.27.5a</t>
  </si>
  <si>
    <t>Haddock (Melanogrammus aeglefinus) in Division 5.a (Iceland grounds)</t>
  </si>
  <si>
    <t>http://www.ices.dk/sites/pub/Publication Reports/Advice/2019/2019/had.27.5a.pdf</t>
  </si>
  <si>
    <t>Harvest rate</t>
  </si>
  <si>
    <t>whg.27.7b-ce-k</t>
  </si>
  <si>
    <t>Whiting (Merlangius merlangus) in divisions 7.b-c and 7.e-k (southern Celtic Seas and eastern English Channel)</t>
  </si>
  <si>
    <t>Merlangius merlangus</t>
  </si>
  <si>
    <t>http://www.ices.dk/sites/pub/Publication Reports/Advice/2019/2019/whg.27.7b-ce-k.pdf</t>
  </si>
  <si>
    <t>whg.27.47d</t>
  </si>
  <si>
    <t>Whiting (Merlangius merlangus) in Subarea 4 and Division 7.d (North Sea and eastern English Channel)</t>
  </si>
  <si>
    <t>http://www.ices.dk/sites/pub/Publication Reports/Advice/2019/2019/whg.27.47d.pdf</t>
  </si>
  <si>
    <t>whg.27.7a</t>
  </si>
  <si>
    <t>Whiting (Merlangius merlangus) in Division 7.a (Irish Sea)</t>
  </si>
  <si>
    <t>http://www.ices.dk/sites/pub/Publication Reports/Advice/2019/2019/whg.27.7a.pdf</t>
  </si>
  <si>
    <t>hke.27.8c9a</t>
  </si>
  <si>
    <t>Hake (Merluccius merluccius) in divisions 8.c and 9.a. Southern stock (Cantabrian Sea and Atlantic Iberian waters)</t>
  </si>
  <si>
    <t>Merluccius merluccius</t>
  </si>
  <si>
    <t>http://www.ices.dk/sites/pub/Publication Reports/Advice/2019/2019/hke.27.8c9a.pdf</t>
  </si>
  <si>
    <t>hke.27.3a46-8abd</t>
  </si>
  <si>
    <t>Hake (Merluccius merluccius) in subareas 4. 6. and 7. and divisions 3.a. 8.a-b. and 8.d. Northern stock (Greater North Sea. Celtic Seas. and the northern Bay of Biscay)</t>
  </si>
  <si>
    <t>http://www.ices.dk/sites/pub/Publication Reports/Advice/2019/2019/hke.27.3a46-8abd.pdf</t>
  </si>
  <si>
    <t>lem.27.3a47d</t>
  </si>
  <si>
    <t>Lemon sole (Microstomus kitt) in Subarea 4 and divisions 3.a and 7.d (North Sea. Skagerrak and Kattegat. eastern English Channel)</t>
  </si>
  <si>
    <t>Microstomus kitt</t>
  </si>
  <si>
    <t>http://www.ices.dk/sites/pub/Publication Reports/Advice/2019/2019/lem.27.3a47d.pdf</t>
  </si>
  <si>
    <t>HR/HRmsy</t>
  </si>
  <si>
    <t>bli.27.nea</t>
  </si>
  <si>
    <t>Blue ling (Molva dypterygia) in subareas 1. 2. 8. 9. and 12. and divisions 3.a and 4.a (other areas)</t>
  </si>
  <si>
    <t>Molva dypterygia</t>
  </si>
  <si>
    <t>http://www.ices.dk/sites/pub/Publication Reports/Advice/2019/2019/bli.27.nea.pdf</t>
  </si>
  <si>
    <t>bli.27.5a14</t>
  </si>
  <si>
    <t>Blue ling (Molva dypterygia) in Subarea 14 and Division 5.a (East Greenland and Iceland grounds)</t>
  </si>
  <si>
    <t>http://www.ices.dk/sites/pub/Publication Reports/Advice/2019/2019/bli.27.5a14.pdf</t>
  </si>
  <si>
    <t>lin.27.5a</t>
  </si>
  <si>
    <t>Ling (Molva molva) in Division 5.a (Iceland grounds)</t>
  </si>
  <si>
    <t>Molva molva</t>
  </si>
  <si>
    <t>http://www.ices.dk/sites/pub/Publication Reports/Advice/2019/2019/lin.27.5a.pdf</t>
  </si>
  <si>
    <t>lin.27.3a4a6-91214</t>
  </si>
  <si>
    <t>Ling (Molva molva) in subareas 6-9. 12. and 14. and divisions 3.a and 4.a (Northeast Atlantic and Arctic Ocean)</t>
  </si>
  <si>
    <t>http://www.ices.dk/sites/pub/Publication Reports/Advice/2019/2019/lin.27.3a4a6-91214.pdf</t>
  </si>
  <si>
    <t>lin.27.1-2</t>
  </si>
  <si>
    <t>Ling (Molva molva) in subareas 1 and 2 (Northeast Arctic)</t>
  </si>
  <si>
    <t>http://www.ices.dk/sites/pub/Publication Reports/Advice/2019/2019/lin.27.1-2.pdf</t>
  </si>
  <si>
    <t>lin.27.5b</t>
  </si>
  <si>
    <t>Ling (Molva molva) in Division 5.b (Faroes grounds)</t>
  </si>
  <si>
    <t>http://www.ices.dk/sites/pub/Publication Reports/Advice/2019/2019/lin.27.5b.pdf</t>
  </si>
  <si>
    <t>mur.27.3a47d</t>
  </si>
  <si>
    <t>Striped red mullet (Mullus surmuletus) in Subarea 4 and divisions 7.d and 3.a (North Sea. eastern English Channel. Skagerrak and Kattegat)</t>
  </si>
  <si>
    <t>Mullus surmuletus</t>
  </si>
  <si>
    <t>http://www.ices.dk/sites/pub/Publication Reports/Advice/2019/2019/mur.27.3a47d.pdf</t>
  </si>
  <si>
    <t>nep.fu.8</t>
  </si>
  <si>
    <t>Norway lobster (Nephrops norvegicus) in Division 4.b. Functional Unit 8 (central North Sea. Firth of Forth)</t>
  </si>
  <si>
    <t>Nephrops norvegicus</t>
  </si>
  <si>
    <t>http://www.ices.dk/sites/pub/Publication Reports/Advice/2019/2019/nep.fu.8.pdf</t>
  </si>
  <si>
    <t>Number of individuals (fisheries)</t>
  </si>
  <si>
    <t>%</t>
  </si>
  <si>
    <t>nep.fu.9</t>
  </si>
  <si>
    <t>Norway lobster (Nephrops norvegicus) in Division 4.a. Functional Unit 9 (central North Sea. Moray Firth)</t>
  </si>
  <si>
    <t>http://www.ices.dk/sites/pub/Publication Reports/Advice/2019/2019/nep.fu.9.pdf</t>
  </si>
  <si>
    <t>nep.fu.7</t>
  </si>
  <si>
    <t>Norway lobster (Nephrops norvegicus) in Division 4.a. Functional Unit 7 (northern North Sea. Fladen Ground)</t>
  </si>
  <si>
    <t>http://www.ices.dk/sites/pub/Publication Reports/Advice/2019/2019/nep.fu.7.pdf</t>
  </si>
  <si>
    <t>nep.fu.33</t>
  </si>
  <si>
    <t>http://www.ices.dk/sites/pub/Publication Reports/Advice/2019/2019/nep.fu.33.pdf</t>
  </si>
  <si>
    <t>nep.fu.25</t>
  </si>
  <si>
    <t>Norway lobster (Nephrops norvegicus) in Division 8.c. Functional Unit 25 (southern Bay of Biscay and northern Galicia)</t>
  </si>
  <si>
    <t>http://www.ices.dk/sites/pub/Publication Reports/Advice/2019/2019/nep.fu.25.pdf</t>
  </si>
  <si>
    <t>nep.fu.6</t>
  </si>
  <si>
    <t>Norway lobster (Nephrops norvegicus) in Division 4.b. Functional Unit 6 (central North Sea. Farn Deeps)</t>
  </si>
  <si>
    <t>http://www.ices.dk/sites/pub/Publication Reports/Advice/2019/2019/nep.fu.6.pdf</t>
  </si>
  <si>
    <t>nep.fu.2627</t>
  </si>
  <si>
    <t>Norway lobster (Nephrops norvegicus) in Division 9.a. Functional Units 26-27 (Atlantic Iberian waters East. western Galicia. and northern Portugal)</t>
  </si>
  <si>
    <t>http://www.ices.dk/sites/pub/Publication Reports/Advice/2019/2019/nep.fu.2627.pdf</t>
  </si>
  <si>
    <t>nep.fu.2829</t>
  </si>
  <si>
    <t>Norway lobster (Nephrops norvegicus) in Division 9.a. Functional Units 28-29 (Atlantic Iberian waters East and southwestern and southern Portugal)</t>
  </si>
  <si>
    <t>http://www.ices.dk/sites/pub/Publication Reports/Advice/2019/2019/nep.fu.2829.pdf</t>
  </si>
  <si>
    <t>F males</t>
  </si>
  <si>
    <t>nep.fu.31</t>
  </si>
  <si>
    <t>Norway lobster (Nephrops norvegicus) in Division 8.c. Functional Unit 31 (southern Bay of Biscay and Cantabrian Sea)</t>
  </si>
  <si>
    <t>http://www.ices.dk/sites/pub/Publication Reports/Advice/2019/2019/nep.fu.31.pdf</t>
  </si>
  <si>
    <t>nep.fu.3-4</t>
  </si>
  <si>
    <t>Norway lobster (Nephrops norvegicus) in Division 3.a. Functional units 3 and 4 (Skagerrak and Kattegat)</t>
  </si>
  <si>
    <t>http://www.ices.dk/sites/pub/Publication Reports/Advice/2019/2019/nep.fu.3-4.pdf</t>
  </si>
  <si>
    <t>sbr.27.10</t>
  </si>
  <si>
    <t>Blackspot seabream (Pagellus bogaraveo) in Subarea 10 (Azores grounds)</t>
  </si>
  <si>
    <t>Pagellus bogaraveo</t>
  </si>
  <si>
    <t>http://www.ices.dk/sites/pub/Publication Reports/Advice/2019/2019/sbr.27.10.pdf</t>
  </si>
  <si>
    <t>Numbers per hook (fisheries)</t>
  </si>
  <si>
    <t>pra.27.3a4a</t>
  </si>
  <si>
    <t>Northern shrimp (Pandalus borealis) in divisions 3.a and 4.a East (Skagerrak and Kattegat and northern North Sea in the Norwegian Deep)</t>
  </si>
  <si>
    <t>Pandalus borealis</t>
  </si>
  <si>
    <t>http://www.ices.dk/sites/pub/Publication Reports/Advice/2019/2019/pra.27.3a4a.pdf</t>
  </si>
  <si>
    <t>fle.27.2425</t>
  </si>
  <si>
    <t>Flounder (Platichthys flesus) in subdivisions 24 and 25 (west of Bornholm and southwestern central Baltic)</t>
  </si>
  <si>
    <t>Platichthys flesus</t>
  </si>
  <si>
    <t>http://www.ices.dk/sites/pub/Publication Reports/Advice/2019/2019/fle.27.2425.pdf</t>
  </si>
  <si>
    <t>Kg/h</t>
  </si>
  <si>
    <t>fle.27.2223</t>
  </si>
  <si>
    <t>Flounder (Platichthys flesus) in subdivisions 22 and 23 (Belt Seas and the Sound)</t>
  </si>
  <si>
    <t>http://www.ices.dk/sites/pub/Publication Reports/Advice/2019/2019/fle.27.2223.pdf</t>
  </si>
  <si>
    <t>kg per hour</t>
  </si>
  <si>
    <t>fle.27.3a4</t>
  </si>
  <si>
    <t>Flounder (Platichthys flesus) in Subarea 4 and Division 3.a (North Sea. Skagerrak and Kattegat)</t>
  </si>
  <si>
    <t>http://www.ices.dk/sites/pub/Publication Reports/Advice/2019/2019/fle.27.3a4.pdf</t>
  </si>
  <si>
    <t>ple.27.7fg</t>
  </si>
  <si>
    <t>Plaice (Pleuronectes platessa) in divisions 7.f and 7.g (Bristol Channel. Celtic Sea)</t>
  </si>
  <si>
    <t>Pleuronectes platessa</t>
  </si>
  <si>
    <t>http://www.ices.dk/sites/pub/Publication Reports/Advice/2019/2019/ple.27.7fg.pdf</t>
  </si>
  <si>
    <t>ple.27.7h-k</t>
  </si>
  <si>
    <t>Plaice (Pleuronectes platessa) in divisions 7.h-k (Celtic Sea South. southwest of Ireland)</t>
  </si>
  <si>
    <t>http://www.ices.dk/sites/pub/Publication Reports/Advice/2019/2019/ple.27.7h-k.pdf</t>
  </si>
  <si>
    <t>ple.27.7e</t>
  </si>
  <si>
    <t>Plaice (Pleuronectes platessa) in Division 7.e (western English Channel)</t>
  </si>
  <si>
    <t>http://www.ices.dk/sites/pub/Publication Reports/Advice/2019/2019/ple.27.7e.pdf</t>
  </si>
  <si>
    <t>ple.27.24-32</t>
  </si>
  <si>
    <t>Plaice (Pleuronectes platessa) in subdivisions 24-32 (Baltic Sea. excluding the Sound and Belt Seas)</t>
  </si>
  <si>
    <t>http://www.ices.dk/sites/pub/Publication Reports/Advice/2019/2019/ple.27.24-32.pdf</t>
  </si>
  <si>
    <t>ple.27.7a</t>
  </si>
  <si>
    <t>Plaice (Pleuronectes platessa) in Division 7.a (Irish Sea)</t>
  </si>
  <si>
    <t>http://www.ices.dk/sites/pub/Publication Reports/Advice/2019/2019/ple.27.7a.pdf</t>
  </si>
  <si>
    <t>ple.27.7d</t>
  </si>
  <si>
    <t>Plaice (Pleuronectes platessa) in Division 7.d (eastern English Channel)</t>
  </si>
  <si>
    <t>http://www.ices.dk/sites/pub/Publication Reports/Advice/2019/2019/ple.27.7d.pdf</t>
  </si>
  <si>
    <t>ple.27.420</t>
  </si>
  <si>
    <t>Plaice (Pleuronectes platessa) in Subarea 4 (North Sea) and Subdivision 20 (Skagerrak)</t>
  </si>
  <si>
    <t>http://www.ices.dk/sites/pub/Publication Reports/Advice/2019/2019/ple.27.420.pdf</t>
  </si>
  <si>
    <t>ple.27.21-23</t>
  </si>
  <si>
    <t>Plaice (Pleuronectes platessa) in subdivisions 21-23 (Kattegat. Belt Seas. and the Sound)</t>
  </si>
  <si>
    <t>ple.27.89a</t>
  </si>
  <si>
    <t>Plaice (Pleuronectes platessa) in Subarea 8 and Division 9.a (Bay of Biscay and Atlantic Iberian waters)</t>
  </si>
  <si>
    <t>http://www.ices.dk/sites/pub/Publication Reports/Advice/2019/2019/ple.27.89a.pdf</t>
  </si>
  <si>
    <t>pol.27.67</t>
  </si>
  <si>
    <t>Pollack (Pollachius pollachius) in subareas 6-7 (Celtic Seas and the English Channel)</t>
  </si>
  <si>
    <t>Pollachius pollachius</t>
  </si>
  <si>
    <t>http://www.ices.dk/sites/pub/Publication Reports/Advice/2019/2019/pol.27.67.pdf</t>
  </si>
  <si>
    <t>pol.27.89a</t>
  </si>
  <si>
    <t>Pollack (Pollachius pollachius) in Subarea 8 and Division 9.a (Bay of Biscay and Atlantic Iberian waters)</t>
  </si>
  <si>
    <t>http://www.ices.dk/sites/pub/Publication Reports/Advice/2019/2019/pol.27.89a.pdf</t>
  </si>
  <si>
    <t>pok.27.5a</t>
  </si>
  <si>
    <t>Saithe (Pollachius virens) in Division 5.a (Iceland grounds)</t>
  </si>
  <si>
    <t>Pollachius virens</t>
  </si>
  <si>
    <t>http://www.ices.dk/sites/pub/Publication Reports/Advice/2019/2019/pok.27.5a.pdf</t>
  </si>
  <si>
    <t>pok.27.3a46</t>
  </si>
  <si>
    <t>Saithe (Pollachius virens) in subareas 4. 6 and Division 3.a (North Sea. Rockall and West of Scotland. Skagerrak and Kattegat)</t>
  </si>
  <si>
    <t>http://www.ices.dk/sites/pub/Publication Reports/Advice/2019/2019/pok.27.3a46.pdf</t>
  </si>
  <si>
    <t>ghl.27.561214</t>
  </si>
  <si>
    <t>Greenland halibut (Reinhardtius hippoglossoides) in subareas 5. 6. 12. and 14 (Iceland and Faroes grounds. West of Scotland. North of Azores. East of Greenland)</t>
  </si>
  <si>
    <t>Reinhardtius hippoglossoides</t>
  </si>
  <si>
    <t>http://www.ices.dk/sites/pub/Publication Reports/Advice/2019/2019/ghl.27.561214.pdf</t>
  </si>
  <si>
    <t>sal.27.32</t>
  </si>
  <si>
    <t>Salmon (Salmo salar) in Subdivision 32 (Gulf of Finland)</t>
  </si>
  <si>
    <t>Salmo salar</t>
  </si>
  <si>
    <t>http://www.ices.dk/sites/pub/Publication Reports/Advice/2019/2019/sal.27.32.pdf</t>
  </si>
  <si>
    <t>sal.27.22-31</t>
  </si>
  <si>
    <t>Salmon (Salmo salar) in subdivisions 22-31 (Baltic Sea. excluding the Gulf of Finland)</t>
  </si>
  <si>
    <t>http://www.ices.dk/sites/pub/Publication Reports/Advice/2019/2019/sal.27.22-31.pdf</t>
  </si>
  <si>
    <t>trs.27.22-32</t>
  </si>
  <si>
    <t>Sea trout (Salmo trutta) in subdivisions 22-32 (Baltic Sea)</t>
  </si>
  <si>
    <t>Salmo trutta</t>
  </si>
  <si>
    <t>http://www.ices.dk/sites/pub/Publication Reports/Advice/2019/2019/trs.27.22-32.pdf</t>
  </si>
  <si>
    <t>tur.27.4</t>
  </si>
  <si>
    <t>Turbot (Scophthalmus maximus) in Subarea 4 (North Sea)</t>
  </si>
  <si>
    <t>Scophthalmus maximus</t>
  </si>
  <si>
    <t>http://www.ices.dk/sites/pub/Publication Reports/Advice/2019/2019/tur.27.4.pdf</t>
  </si>
  <si>
    <t>tur.27.3a</t>
  </si>
  <si>
    <t>Turbot (Scophthalmus maximus) in Division 3.a (Skagerrak and Kattegat)</t>
  </si>
  <si>
    <t>http://www.ices.dk/sites/pub/Publication Reports/Advice/2019/2019/tur.27.3a.pdf</t>
  </si>
  <si>
    <t>bll.27.3a47de</t>
  </si>
  <si>
    <t>Brill (Scophthalmus rhombus) in Subarea 4 and divisions 3.a and 7.d-e (North Sea. Skagerrak and Kattegat. English Channel)</t>
  </si>
  <si>
    <t>Scophthalmus rhombus</t>
  </si>
  <si>
    <t>http://www.ices.dk/sites/pub/Publication Reports/Advice/2019/2019/bll.27.3a47de.pdf</t>
  </si>
  <si>
    <t>Kilograms per day</t>
  </si>
  <si>
    <t>reg.27.561214</t>
  </si>
  <si>
    <t>Golden redfish (Sebastes norvegicus) in subareas 5. 6. 12. and 14 (Iceland and Faroes grounds. West of Scotland. North of Azores. East of Greenland)</t>
  </si>
  <si>
    <t>Sebastes norvegicus</t>
  </si>
  <si>
    <t>http://www.ices.dk/sites/pub/Publication Reports/Advice/2019/2019/reg.27.561214.pdf</t>
  </si>
  <si>
    <t>sol.27.7e</t>
  </si>
  <si>
    <t>Sole (Solea solea) in Division 7.e (western English Channel)</t>
  </si>
  <si>
    <t>Solea solea</t>
  </si>
  <si>
    <t>http://www.ices.dk/sites/pub/Publication Reports/Advice/2019/2019/sol.27.7e.pdf</t>
  </si>
  <si>
    <t>sol.27.7h-k</t>
  </si>
  <si>
    <t>Sole (Solea solea) in divisions 7.h-k (Celtic Sea South. southwest of Ireland)</t>
  </si>
  <si>
    <t>http://www.ices.dk/sites/pub/Publication Reports/Advice/2019/2019/sol.27.7h-k.pdf</t>
  </si>
  <si>
    <t>sol.27.7a</t>
  </si>
  <si>
    <t>Sole (Solea solea) in Division 7.a (Irish Sea)</t>
  </si>
  <si>
    <t>http://www.ices.dk/sites/pub/Publication Reports/Advice/2019/2019/sol.27.7a.pdf</t>
  </si>
  <si>
    <t>sol.27.20-24</t>
  </si>
  <si>
    <t>Sole (Solea solea) in subdivisions 20-24 (Skagerrak and Kattegat. western Baltic Sea)</t>
  </si>
  <si>
    <t>http://www.ices.dk/sites/pub/Publication Reports/Advice/2019/2019/sol.27.20-24.pdf</t>
  </si>
  <si>
    <t>sol.27.8c9a</t>
  </si>
  <si>
    <t>Sole (Solea solea) in divisions 8.c and 9.a (Cantabrian Sea and Atlantic Iberian waters)</t>
  </si>
  <si>
    <t>http://www.ices.dk/sites/pub/Publication Reports/Advice/2019/2019/sol.27.8c9a.pdf</t>
  </si>
  <si>
    <t>sol.27.7fg</t>
  </si>
  <si>
    <t>Sole (Solea solea) in divisions 7.f and 7.g (Bristol Channel. Celtic Sea)</t>
  </si>
  <si>
    <t>http://www.ices.dk/sites/pub/Publication Reports/Advice/2019/2019/sol.27.7fg.pdf</t>
  </si>
  <si>
    <t>sol.27.4</t>
  </si>
  <si>
    <t>Sole (Solea solea) in Subarea 4 (North Sea)</t>
  </si>
  <si>
    <t>http://www.ices.dk/sites/pub/Publication Reports/Advice/2019/2019/sol.27.4.pdf</t>
  </si>
  <si>
    <t>sol.27.8ab</t>
  </si>
  <si>
    <t>Sole (Solea solea) in divisions 8.a-b (northern and central Bay of Biscay)</t>
  </si>
  <si>
    <t>http://www.ices.dk/sites/pub/Publication Reports/Advice/2019/2019/sol.27.8ab.pdf</t>
  </si>
  <si>
    <t>spr.27.3a4</t>
  </si>
  <si>
    <t>Sprat (Sprattus sprattus) in Division 3.a and Subarea 4 (Skagerrak. Kattegat and North Sea)</t>
  </si>
  <si>
    <t>Sprattus sprattus</t>
  </si>
  <si>
    <t>http://www.ices.dk/sites/pub/Publication Reports/Advice/2019/2019/spr.27.3a4.pdf</t>
  </si>
  <si>
    <t>spr.27.22-32</t>
  </si>
  <si>
    <t>Sprat (Sprattus sprattus) in subdivisions 22-32 (Baltic Sea)</t>
  </si>
  <si>
    <t>http://www.ices.dk/sites/pub/Publication Reports/Advice/2019/2019/spr.27.22-32.pdf</t>
  </si>
  <si>
    <t>spr.27.7de</t>
  </si>
  <si>
    <t>Sprat (Sprattus sprattus) in divisions 7.d and 7.e (English Channel)</t>
  </si>
  <si>
    <t>http://www.ices.dk/sites/pub/Publication Reports/Advice/2019/2019/spr.27.7de.pdf</t>
  </si>
  <si>
    <t>spr.27.67a-cf-k</t>
  </si>
  <si>
    <t>Sprat (Sprattus sprattus) in Subarea 6 and divisions 7.a-c and 7.f-k (West of Scotland. southern Celtic Seas)</t>
  </si>
  <si>
    <t>http://www.ices.dk/sites/pub/Publication Reports/Advice/2019/2019/spr.27.67a-cf-k.pdf</t>
  </si>
  <si>
    <t>hom.27.9a</t>
  </si>
  <si>
    <t>Horse mackerel (Trachurus trachurus) in Division 9.a (Atlantic Iberian waters)</t>
  </si>
  <si>
    <t>Trachurus trachurus</t>
  </si>
  <si>
    <t>http://www.ices.dk/sites/pub/Publication Reports/Advice/2019/2019/hom.27.9a.pdf</t>
  </si>
  <si>
    <t>B/Bmsy</t>
  </si>
  <si>
    <t>27.4.a</t>
  </si>
  <si>
    <t>27.3.a</t>
  </si>
  <si>
    <t>27.4.a 27.4.b</t>
  </si>
  <si>
    <t>27.3.a 27.4.a 27.4.b</t>
  </si>
  <si>
    <t>27.4.b 27.4.c</t>
  </si>
  <si>
    <t>Herring (Clupea harengus) in divisions 7.a South of 52deg30minN. 7.g-h. and 7.j-k (Irish Sea. Celtic Sea. and southwest of Ireland)</t>
  </si>
  <si>
    <t>27.7.a 27.7.g 27.7.h 27.7.j.1 27.7.j.2 27.7.k.1 27.7.k.2</t>
  </si>
  <si>
    <t>Herring (Clupea harengus) in Division 7.a North of 52deg30minN (Irish Sea)</t>
  </si>
  <si>
    <t>27.7.a</t>
  </si>
  <si>
    <t>27.6.a 27.6.b.1 27.6.b.2 27.7.a 27.7.b 27.7.c.1 27.7.c.2 27.7.f 27.7.g 27.7.h 27.7.j.1 27.7.j.2 27.7.k.1 27.7.k.2</t>
  </si>
  <si>
    <t>27.3.d.24 27.3.d.25</t>
  </si>
  <si>
    <t>27.7.d 27.7.e</t>
  </si>
  <si>
    <t>27.3.a.20 27.3.a.21 27.4.a 27.4.b 27.4.c</t>
  </si>
  <si>
    <t>27.3.a 27.4.a 27.4.b 27.4.c 27.7.d</t>
  </si>
  <si>
    <t>27.3.a 27.4.a</t>
  </si>
  <si>
    <t>27.3.d.25 27.3.d.26 27.3.d.27 27.3.d.28.2 27.3.d.29 27.3.d.32</t>
  </si>
  <si>
    <t>27.3.b.23 27.3.c.22</t>
  </si>
  <si>
    <t>27.3.d.28.1</t>
  </si>
  <si>
    <t>27.3.a.20 27.3.a.21 27.3.b.23 27.3.c.22 27.3.d.24</t>
  </si>
  <si>
    <t>27.3.b.23 27.3.c.22 27.3.d.24</t>
  </si>
  <si>
    <t>27.4.b</t>
  </si>
  <si>
    <t>27.5.a.1 27.5.a.2</t>
  </si>
  <si>
    <t>Norway lobster (Nephrops norvegicus) in Division 4.b. Functional Unit 33 (central North Sea. Hornmins Reef)</t>
  </si>
  <si>
    <t>27.12.a.1 27.12.a.2 27.12.a.3 27.12.a.4 27.12.b 27.12.c 27.14.a 27.14.b.1 27.14.b.2 27.5.a.1 27.5.a.2 27.5.b.1.a 27.5.b.1.b 27.5.b.2 27.6.a 27.6.b.1 27.6.b.2</t>
  </si>
  <si>
    <t>27.4.a 27.4.b 27.4.c</t>
  </si>
  <si>
    <t>27.7.d</t>
  </si>
  <si>
    <t>27.14.a 27.14.b.1 27.14.b.2</t>
  </si>
  <si>
    <t>27.4.a 27.4.b 27.4.c 27.7.d</t>
  </si>
  <si>
    <t>27.3.a 27.4.a 27.4.b 27.4.c 27.6.a 27.6.b.1 27.6.b.2</t>
  </si>
  <si>
    <t>27.3.a 27.3.b.23 27.3.c.22 27.3.d.24</t>
  </si>
  <si>
    <t>27.1.a 27.1.b 27.2.a.1 27.2.a.2 27.2.b.1 27.2.b.2 27.3.a 27.4.a 27.4.b 27.4.c</t>
  </si>
  <si>
    <t>27.8.a 27.8.b 27.8.c 27.8.d.1 27.8.d.2 27.8.e.1 27.8.e.2 27.9.a</t>
  </si>
  <si>
    <t>27.8.c 27.9.a</t>
  </si>
  <si>
    <t>27.14.a 27.14.b.1 27.14.b.2 27.5.a.1 27.5.a.2</t>
  </si>
  <si>
    <t>27.5.b 27.6.a</t>
  </si>
  <si>
    <t>27.1.a 27.1.b 27.14.a 27.14.b.2 27.2.a.1 27.2.a.2 27.2.b.1 27.2.b.2 27.4.a 27.4.b 27.4.c 27.5.a.2 27.8.a 27.8.b 27.8.c 27.8.d.1 27.8.d.2 27.8.e.1 27.8.e.2 27.9.a 27.9.b.1 27.9.b.2</t>
  </si>
  <si>
    <t>27.9.a</t>
  </si>
  <si>
    <t>27.5.b.1.a 27.5.b.1.b 27.5.b.2</t>
  </si>
  <si>
    <t>27.1.a 27.1.b 27.2.a.1 27.2.a.2 27.2.b.1 27.2.b.2</t>
  </si>
  <si>
    <t>27.7.e</t>
  </si>
  <si>
    <t>27.12.b 27.3.a 27.4.a 27.4.b 27.4.c 27.5.b.1.a 27.5.b.1.b 27.5.b.2 27.6.a 27.7.a 27.7.b 27.7.c.1 27.7.c.2 27.7.d 27.7.e 27.7.f 27.7.g 27.7.h 27.7.j.1 27.7.j.2 27.7.k.1 27.7.k.2 27.8.a 27.8.b 27.8.c 27.8.d.</t>
  </si>
  <si>
    <t>27.7.f 27.7.g</t>
  </si>
  <si>
    <t>27.6.a 27.6.b.1 27.6.b.2 27.7.a 27.7.b 27.7.c.1 27.7.c.2 27.7.d 27.7.e 27.7.f 27.7.g 27.7.h 27.7.j.1 27.7.j.2 27.7.k.1 27.7.k.2</t>
  </si>
  <si>
    <t>27.3.d.32</t>
  </si>
  <si>
    <t>27.7.b 27.7.c.1 27.7.c.2 27.7.d 27.7.e 27.7.f 27.7.g 27.7.h 27.7.j.1 27.7.j.2 27.7.k.1 27.7.k.2 27.8.a 27.8.b 27.8.d.1 27.8.d.2</t>
  </si>
  <si>
    <t>27.4.a 27.6.a</t>
  </si>
  <si>
    <t>27.3.b.23 27.3.c.22 27.3.d.24 27.3.d.25 27.3.d.26 27.3.d.27 27.3.d.28.1 27.3.d.28.2 27.3.d.29 27.3.d.30 27.3.d.31 27.3.d.32</t>
  </si>
  <si>
    <t>27.3.b.23 27.3.c.22 27.3.d.24 27.3.d.25 27.3.d.26 27.3.d.27 27.3.d.28.1 27.3.d.28.2 27.3.d.29 27.3.d.30 27.3.d.31</t>
  </si>
  <si>
    <t>27.1.a 27.1.b 27.12.a.1 27.12.a.2 27.12.a.3 27.12.a.4 27.12.b 27.12.c 27.2.a.1 27.2.a.2 27.2.b.1 27.2.b.2 27.3.a 27.4.a 27.8.a 27.8.b 27.8.c 27.8.d.1 27.8.d.2 27.8.e.1 27.8.e.2 27.9.a 27.9.b.1 27.9.b.2</t>
  </si>
  <si>
    <t>27.10.a.1 27.10.a.2 27.10.b</t>
  </si>
  <si>
    <t>27.12.a.1 27.12.a.2 27.12.a.3 27.12.a.4 27.12.b 27.12.c 27.14.a 27.14.b.1 27.14.b.2 27.3.a 27.4.a 27.6.a 27.6.b.1 27.6.b.2 27.7.a 27.7.b 27.7.c.1 27.7.c.2 27.7.d 27.7.e 27.7.f 27.7.g 27.7.h 27.7.j.1 27.7.j.2</t>
  </si>
  <si>
    <t>27.8.c</t>
  </si>
  <si>
    <t>27.3.d.24 27.3.d.25 27.3.d.26 27.3.d.27 27.3.d.28.1 27.3.d.28.2 27.3.d.29 27.3.d.30 27.3.d.31 27.3.d.32</t>
  </si>
  <si>
    <t>27.3.a 27.4.a 27.4.b 27.4.c 27.6.a</t>
  </si>
  <si>
    <t>27.3.a.20 27.4.a 27.4.b 27.4.c 27.7.d</t>
  </si>
  <si>
    <t>27.3.a 27.4.a 27.4.b 27.4.c 27.7.d 27.7.e</t>
  </si>
  <si>
    <t>27.3.a 27.4.a 27.4.b 27.4.c</t>
  </si>
  <si>
    <t>27.4.b 27.4.c 27.7.a 27.7.d 27.7.e 27.7.f 27.7.g 27.7.h</t>
  </si>
  <si>
    <t>27.8.a 27.8.b</t>
  </si>
  <si>
    <t>27.10.a.1 27.10.a.2 27.10.b 27.12.a.1 27.12.a.2 27.12.a.3 27.12.a.4 27.12.b 27.12.c 27.6.b.1 27.6.b.2 27.7.a 27.7.b 27.7.c.1 27.7.c.2 27.7.d 27.7.e 27.7.f 27.7.g 27.7.h 27.7.j.1 27.7.j.2 27.7.k.1 27.7.k.2 27</t>
  </si>
  <si>
    <t>27.7.a 27.7.b 27.7.c.1 27.7.c.2 27.7.d 27.7.e 27.7.f 27.7.g 27.7.h 27.7.j.1 27.7.j.2 27.7.k.1 27.7.k.2 27.8.a 27.8.b 27.8.d.1 27.8.d.2</t>
  </si>
  <si>
    <t>27.7.b 27.7.c.1 27.7.c.2 27.7.e 27.7.f 27.7.g 27.7.h 27.7.j.1 27.7.j.2 27.7.k.1 27.7.k.2</t>
  </si>
  <si>
    <t>27.7.e 27.7.f 27.7.g 27.7.h 27.7.j.1 27.7.j.2 27.7.k.1 27.7.k.2</t>
  </si>
  <si>
    <t>27.6.a</t>
  </si>
  <si>
    <t>27.3.a 27.4.a 27.4.b 27.4.c 27.6.a 27.6.b.1 27.6.b.2 27.7.a 27.7.b 27.7.c.1 27.7.c.2 27.7.d 27.7.e 27.7.f 27.7.g 27.7.h 27.7.j.1 27.7.j.2 27.7.k.1 27.7.k.2 27.8.a 27.8.b 27.8.d.1 27.8.d.2</t>
  </si>
  <si>
    <t>27.3.a.21 27.3.b.23 27.3.c.22</t>
  </si>
  <si>
    <t>27.6.a 27.7.b 27.7.c.1 27.7.c.2</t>
  </si>
  <si>
    <t>27.3.d.30 27.3.d.31</t>
  </si>
  <si>
    <t>27.7.h 27.7.j.1 27.7.j.2 27.7.k.1 27.7.k.2</t>
  </si>
  <si>
    <t>ICES Areas</t>
  </si>
  <si>
    <t>Official assessments</t>
  </si>
  <si>
    <t>had.27.1-2</t>
  </si>
  <si>
    <t>Haddock (Melanogrammus aeglefinus) in subareas 1 and 2 (Northeast Arctic)</t>
  </si>
  <si>
    <t>http://ices.dk/sites/pub/Publication%20Reports/Advice/2019/2019/had.27.1-2.pdf</t>
  </si>
  <si>
    <t>http://ices.dk/sites/pub/Publication%20Reports/Advice/2019/2019/ple.27.21-23.pdf</t>
  </si>
  <si>
    <t>Pollack (Pollachius pollachius) in Subarea 4 (North Sea) and Division 3.a (North Sea, Skagerrak and Kattegat)</t>
  </si>
  <si>
    <t>pol.27.3a4</t>
  </si>
  <si>
    <t>http://ices.dk/sites/pub/Publication%20Reports/Advice/2018/2018/pol.27.3a4.pdf</t>
  </si>
  <si>
    <t>pok.27.1-2</t>
  </si>
  <si>
    <t>Saithe (Pollachius virens) in subareas 1 and 2 (Northeast Arctic)</t>
  </si>
  <si>
    <t>http://ices.dk/sites/pub/Publication%20Reports/Advice/2019/2019/pok.27.1-2.pdf</t>
  </si>
  <si>
    <t>hom.27.2a4a5b6a7a-ce-k8</t>
  </si>
  <si>
    <t>Horse mackerel (Trachurus trachurus) in Subarea 8 and divisions 2.a, 4.a, 5.b, 6.a, 7.a–c, and 7.e–k (the Northeast Atlantic)</t>
  </si>
  <si>
    <t>http://www.ices.dk/sites/pub/Publication%20Reports/Advice/2018/2018/hom.27.2a4a5b6a7a-ce-k8.pdf</t>
  </si>
  <si>
    <t>N Fmsy</t>
  </si>
  <si>
    <t>N &gt; Fmsy</t>
  </si>
  <si>
    <t>% &gt; Fmsy</t>
  </si>
  <si>
    <t>N &lt; Bpa</t>
  </si>
  <si>
    <t>% &lt; Bpa</t>
  </si>
  <si>
    <t>possible</t>
  </si>
  <si>
    <t>possible if needed for F/Fmsy</t>
  </si>
  <si>
    <t>BSM</t>
  </si>
  <si>
    <t>Comment</t>
  </si>
  <si>
    <t>SPiCT</t>
  </si>
  <si>
    <t>Countries available</t>
  </si>
  <si>
    <t>ICES states B &lt; Blim</t>
  </si>
  <si>
    <t>san.sa.5r</t>
  </si>
  <si>
    <t>Sandeel (Ammodytes spp.) in Division 4.a. Sandeel Area 5r (northern North Sea. Viking and Bergen banks)</t>
  </si>
  <si>
    <t>http://www.ices.dk/sites/pub/Publication Reports/Advice/2019/2019/san.sa.5r.pdf</t>
  </si>
  <si>
    <t>san.sa.6</t>
  </si>
  <si>
    <t>Sandeel (Ammodytes spp.) in subdivisions 20-22. Sandeel Area 6 (Kattegat)</t>
  </si>
  <si>
    <t>http://www.ices.dk/sites/pub/Publication Reports/Advice/2019/2019/san.sa.6.pdf</t>
  </si>
  <si>
    <t>san.sa.7r</t>
  </si>
  <si>
    <t>Sandeel (Ammodytes spp.) in Division 4.a. Sandeel Area 7r (northern North Sea. Shetland)</t>
  </si>
  <si>
    <t>http://www.ices.dk/sites/pub/Publication Reports/Advice/2019/2019/san.sa.7r.pdf</t>
  </si>
  <si>
    <t>rng.27.5a10b12ac14b</t>
  </si>
  <si>
    <t>Roundnose grenadier (Coryphaenoides rupestris) in divisions 10.b and 12.c. and subdivisions 12.a.1. 14.b.1. and 5.a.1 (Oceanic Northeast Atlantic and northern Reykjanes Ridge)</t>
  </si>
  <si>
    <t>27.10.b 27.12.a.1 27.12.c 27.14.b.1 27.5.a.1</t>
  </si>
  <si>
    <t>http://www.ices.dk/sites/pub/Publication Reports/Advice/2019/2019/rng.27.5a10b12ac14b.pdf</t>
  </si>
  <si>
    <t>ICES advises 18% of max catch in 2004. The stock is therefore assumed to be below MSY levels and B/Bmsy is set to 0.5.</t>
  </si>
  <si>
    <t>bss.27.8c9a</t>
  </si>
  <si>
    <t>Seabass (Dicentrarchus labrax) in divisions 8.c and 9.a (southern Bay of Biscay and Atlantic Iberian waters)</t>
  </si>
  <si>
    <t>http://www.ices.dk/sites/pub/Publication Reports/Advice/2019/2019/bss.27.8c9a.pdf</t>
  </si>
  <si>
    <t>SPiCT; Countries available</t>
  </si>
  <si>
    <t>Only CMSY possible. Countries available.</t>
  </si>
  <si>
    <t>Nice example of Surplus Production assessment. Countries available.</t>
  </si>
  <si>
    <t>Only CMSY possible</t>
  </si>
  <si>
    <t>ele.2737.nea</t>
  </si>
  <si>
    <t>European eel (Anguilla anguilla) throughout its natural range</t>
  </si>
  <si>
    <t>Anguilla anguilla</t>
  </si>
  <si>
    <t>http://ices.dk/sites/pub/Publication%20Reports/Advice/2018/2018/ele.2737.nea.pdf</t>
  </si>
  <si>
    <t>dgs.27.nea</t>
  </si>
  <si>
    <t>Spurdog (Squalus acanthias) in the Northeast Atlantic</t>
  </si>
  <si>
    <t>Squalus acanthias</t>
  </si>
  <si>
    <t>http://ices.dk/sites/pub/Publication%20Reports/Advice/2018/2018/dgs.27.nea.pdf</t>
  </si>
  <si>
    <t>Mackerel (Scomber scombrus) in subareas 1–8 and 14, and in Division 9.a (the Northeast Atlantic and adjacent waters)</t>
  </si>
  <si>
    <t>Scomber scombrus</t>
  </si>
  <si>
    <t>http://ices.dk/sites/pub/Publication%20Reports/Advice/2019/Special_Requests/no.2019.09.pdf</t>
  </si>
  <si>
    <t>mac.27.nea</t>
  </si>
  <si>
    <t>United Kingdom</t>
  </si>
  <si>
    <t>According to ICES, the status of eel remains critical, stock size is well below possible reference points and catches should be close to zero. B/Bmsy set to 0.02. Countries available.</t>
  </si>
  <si>
    <t>SPiCT; countries available</t>
  </si>
  <si>
    <t>Countries available.</t>
  </si>
  <si>
    <t>Catches exceed ICES advice since 2014. The stock is therefore deemed overfished and B/Bmsy is set to 0.5. Countries available</t>
  </si>
  <si>
    <t>Two stock components, messy data. Countries available</t>
  </si>
  <si>
    <t>CPUE indicates severe depletion of this stock. B/Bmsy is set to 0.02. Countries available.</t>
  </si>
  <si>
    <t>Catches and LPUE suggest very low stock size. B/Bmsy set to 0.02. Countries=Spain available</t>
  </si>
  <si>
    <t>Only CMSY would be possible; countries available</t>
  </si>
  <si>
    <t>ICES estimates exploitation to be below possible reference points but does not give information on stock status. Countries available.</t>
  </si>
  <si>
    <t>Estimated landings have exceeded advised landings, the stock is therefore assumed to be below MSY level. B/Bmsy set to 0.5. Countries available.</t>
  </si>
  <si>
    <t>Includes reared smolts. Wild stocks are very low, set to 0.02 Bmsy. Countries available</t>
  </si>
  <si>
    <t>Includes reared smolts. Wild stocks are very low, set to 0.02 Bmsy. Countries available.</t>
  </si>
  <si>
    <t>Catches and Biomass Index are low and declining, B/Bmsy set to 0.25. Countries available</t>
  </si>
  <si>
    <t>Countries partially available in 2018 report</t>
  </si>
  <si>
    <t>Yellow stocks have bee assigned to their countries using ICES Advice documents</t>
  </si>
  <si>
    <t>Orange stocks have been assigned to countries using Official Nominal Catches 2006-2017</t>
  </si>
  <si>
    <t>Stocks with B/Bmsy</t>
  </si>
  <si>
    <t>Stocks</t>
  </si>
  <si>
    <t>25th perc</t>
  </si>
  <si>
    <t>75th perc</t>
  </si>
  <si>
    <t>N &lt;= Fmsy</t>
  </si>
  <si>
    <t>% &lt;= Fmsy</t>
  </si>
  <si>
    <t>N &gt;= Bmsy</t>
  </si>
  <si>
    <t>N &lt; Bmsy</t>
  </si>
  <si>
    <t>Fmsy</t>
  </si>
  <si>
    <t>X</t>
  </si>
  <si>
    <t>Y</t>
  </si>
  <si>
    <t>Bmsy</t>
  </si>
  <si>
    <t xml:space="preserve"> United Kingdom</t>
  </si>
  <si>
    <t>F &gt; Fmsy %</t>
  </si>
  <si>
    <t>B &lt; Bpa %</t>
  </si>
  <si>
    <t>B &lt; Bmsy %</t>
  </si>
  <si>
    <t>% &gt;= Bmsy</t>
  </si>
  <si>
    <t>Rank</t>
  </si>
  <si>
    <t>According to ICES "stock densities are very low". B/Bmsy was therefore set to 0.25.</t>
  </si>
  <si>
    <t>Catches adviced by ICES are 4% of max catch in 1993. The stock is therefore deemed depleted and B/Bmsy is set to 0.25.</t>
  </si>
  <si>
    <t>After catches of 32000 tonnes in 1983 and 5000 tonnen in 1997, ICES advises zero catch. The stock is therefore deemed depleted and B/Bmsy is set to 0.25.</t>
  </si>
  <si>
    <t>According to ICES, stock size is below possible reference points. B/Bmsy set to 0.25. Countries available</t>
  </si>
  <si>
    <t xml:space="preserve">ICES advises 2% of maximum catches, suggesting that the stock is depleted. B/Bmsy was set to 0.25. Countries are available. </t>
  </si>
  <si>
    <t>Too much uncertainty, but stocks are low. B/Bmsy set to 0.25. Countries available.</t>
  </si>
  <si>
    <t/>
  </si>
  <si>
    <t>Count</t>
  </si>
  <si>
    <t>Max</t>
  </si>
  <si>
    <t>B/Bmsy &gt; 1</t>
  </si>
  <si>
    <t>F/Fmsy &gt;1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</si>
</sst>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1"/>
    <xf numFmtId="1" fontId="0" fillId="0" borderId="0" xfId="0" applyNumberFormat="1"/>
    <xf numFmtId="0" fontId="0" fillId="0" borderId="0" xfId="0" applyFill="1"/>
    <xf numFmtId="2" fontId="0" fillId="0" borderId="0" xfId="0" applyNumberFormat="1" applyFill="1"/>
    <xf numFmtId="164" fontId="0" fillId="0" borderId="0" xfId="0" applyNumberFormat="1"/>
    <xf numFmtId="0" fontId="0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2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Graphs!$B$2:$B$68</c:f>
              <c:numCache>
                <c:formatCode>0.00</c:formatCode>
                <c:ptCount val="67"/>
                <c:pt idx="0">
                  <c:v>1.1000000000000001</c:v>
                </c:pt>
                <c:pt idx="1">
                  <c:v>1.6</c:v>
                </c:pt>
                <c:pt idx="2">
                  <c:v>1.0785384615384614</c:v>
                </c:pt>
                <c:pt idx="3">
                  <c:v>0.33789852941176468</c:v>
                </c:pt>
                <c:pt idx="4">
                  <c:v>0.93060603499281547</c:v>
                </c:pt>
                <c:pt idx="5">
                  <c:v>1.0390900000000001</c:v>
                </c:pt>
                <c:pt idx="6">
                  <c:v>0.78190083333333338</c:v>
                </c:pt>
                <c:pt idx="7">
                  <c:v>0.96481611208406304</c:v>
                </c:pt>
                <c:pt idx="8">
                  <c:v>0.24710666666666667</c:v>
                </c:pt>
                <c:pt idx="9">
                  <c:v>0.46902197802197804</c:v>
                </c:pt>
                <c:pt idx="10">
                  <c:v>0.35713345799570606</c:v>
                </c:pt>
                <c:pt idx="11">
                  <c:v>0.55423058485139021</c:v>
                </c:pt>
                <c:pt idx="12">
                  <c:v>0.18891927083333335</c:v>
                </c:pt>
                <c:pt idx="13">
                  <c:v>1.6833074376815511</c:v>
                </c:pt>
                <c:pt idx="14">
                  <c:v>0.33860666666666667</c:v>
                </c:pt>
                <c:pt idx="15">
                  <c:v>8.655339805825242E-2</c:v>
                </c:pt>
                <c:pt idx="16">
                  <c:v>8.6955499999999991E-2</c:v>
                </c:pt>
                <c:pt idx="17">
                  <c:v>0.54973972602739718</c:v>
                </c:pt>
                <c:pt idx="18">
                  <c:v>1.68</c:v>
                </c:pt>
                <c:pt idx="19">
                  <c:v>0.80978260869565222</c:v>
                </c:pt>
                <c:pt idx="20">
                  <c:v>1.0683673469387756</c:v>
                </c:pt>
                <c:pt idx="21">
                  <c:v>1.1422013157894737</c:v>
                </c:pt>
                <c:pt idx="22">
                  <c:v>1.8</c:v>
                </c:pt>
                <c:pt idx="23">
                  <c:v>1.2520199299757608</c:v>
                </c:pt>
                <c:pt idx="24">
                  <c:v>2.3683640303358615</c:v>
                </c:pt>
                <c:pt idx="25">
                  <c:v>0.70560728744939272</c:v>
                </c:pt>
                <c:pt idx="26">
                  <c:v>0.70775094696969698</c:v>
                </c:pt>
                <c:pt idx="27">
                  <c:v>2.4328124999999998</c:v>
                </c:pt>
                <c:pt idx="28">
                  <c:v>1.2119525</c:v>
                </c:pt>
                <c:pt idx="29">
                  <c:v>1.74981875</c:v>
                </c:pt>
                <c:pt idx="30">
                  <c:v>0.5176476233893994</c:v>
                </c:pt>
                <c:pt idx="31">
                  <c:v>3.3025153374233125E-2</c:v>
                </c:pt>
                <c:pt idx="32">
                  <c:v>0.34827142857142857</c:v>
                </c:pt>
                <c:pt idx="33">
                  <c:v>0.74859639639639641</c:v>
                </c:pt>
                <c:pt idx="34">
                  <c:v>2.4775178571428573</c:v>
                </c:pt>
                <c:pt idx="35">
                  <c:v>1.9093655589123868</c:v>
                </c:pt>
                <c:pt idx="36">
                  <c:v>1.7551369863013699</c:v>
                </c:pt>
                <c:pt idx="37">
                  <c:v>0.79580152671755722</c:v>
                </c:pt>
                <c:pt idx="38">
                  <c:v>1.0220455366823273</c:v>
                </c:pt>
                <c:pt idx="39">
                  <c:v>0.55361305361305357</c:v>
                </c:pt>
                <c:pt idx="40">
                  <c:v>0.02</c:v>
                </c:pt>
                <c:pt idx="41">
                  <c:v>0.3628868686868687</c:v>
                </c:pt>
                <c:pt idx="42">
                  <c:v>1.666949738631234</c:v>
                </c:pt>
                <c:pt idx="43">
                  <c:v>0.81012526136451635</c:v>
                </c:pt>
                <c:pt idx="44">
                  <c:v>1.64</c:v>
                </c:pt>
                <c:pt idx="45">
                  <c:v>1.6548923309406876</c:v>
                </c:pt>
                <c:pt idx="46">
                  <c:v>0.90126126126126127</c:v>
                </c:pt>
                <c:pt idx="47">
                  <c:v>2.5</c:v>
                </c:pt>
                <c:pt idx="48">
                  <c:v>1.5075757575757576</c:v>
                </c:pt>
                <c:pt idx="49">
                  <c:v>9.1954022988505746E-2</c:v>
                </c:pt>
                <c:pt idx="50">
                  <c:v>0.7495573381266013</c:v>
                </c:pt>
                <c:pt idx="51">
                  <c:v>1.665704918032787</c:v>
                </c:pt>
                <c:pt idx="52">
                  <c:v>0.66</c:v>
                </c:pt>
                <c:pt idx="53">
                  <c:v>0.87746139999999995</c:v>
                </c:pt>
                <c:pt idx="54">
                  <c:v>1.106145808311314</c:v>
                </c:pt>
                <c:pt idx="55">
                  <c:v>0.70984545454545456</c:v>
                </c:pt>
                <c:pt idx="56">
                  <c:v>0.54807692307692313</c:v>
                </c:pt>
                <c:pt idx="57">
                  <c:v>0.69539189189189188</c:v>
                </c:pt>
                <c:pt idx="58">
                  <c:v>0.79034482758620694</c:v>
                </c:pt>
                <c:pt idx="59">
                  <c:v>0.79824955116696594</c:v>
                </c:pt>
                <c:pt idx="60">
                  <c:v>0.37528571428571428</c:v>
                </c:pt>
                <c:pt idx="61">
                  <c:v>0.53482924528301878</c:v>
                </c:pt>
                <c:pt idx="62">
                  <c:v>0.45495495495495492</c:v>
                </c:pt>
                <c:pt idx="63">
                  <c:v>0.98333333333333328</c:v>
                </c:pt>
                <c:pt idx="64">
                  <c:v>0.27272514414493515</c:v>
                </c:pt>
                <c:pt idx="65">
                  <c:v>2.4542044198895026</c:v>
                </c:pt>
                <c:pt idx="66">
                  <c:v>0.47829280145504488</c:v>
                </c:pt>
              </c:numCache>
            </c:numRef>
          </c:xVal>
          <c:yVal>
            <c:numRef>
              <c:f>Graphs!$C$2:$C$68</c:f>
              <c:numCache>
                <c:formatCode>0.00</c:formatCode>
                <c:ptCount val="67"/>
                <c:pt idx="0">
                  <c:v>0.6</c:v>
                </c:pt>
                <c:pt idx="1">
                  <c:v>0.2</c:v>
                </c:pt>
                <c:pt idx="2">
                  <c:v>0.58823529411764708</c:v>
                </c:pt>
                <c:pt idx="3">
                  <c:v>1.2692307692307692</c:v>
                </c:pt>
                <c:pt idx="4">
                  <c:v>0.59259259259259256</c:v>
                </c:pt>
                <c:pt idx="5">
                  <c:v>0.8076923076923076</c:v>
                </c:pt>
                <c:pt idx="6">
                  <c:v>1.3181818181818181</c:v>
                </c:pt>
                <c:pt idx="7">
                  <c:v>0.78125</c:v>
                </c:pt>
                <c:pt idx="8">
                  <c:v>1.3548387096774193</c:v>
                </c:pt>
                <c:pt idx="9">
                  <c:v>0.81818181818181812</c:v>
                </c:pt>
                <c:pt idx="10">
                  <c:v>0.47058823529411764</c:v>
                </c:pt>
                <c:pt idx="11">
                  <c:v>1.0833333333333335</c:v>
                </c:pt>
                <c:pt idx="12">
                  <c:v>1.4230769230769229</c:v>
                </c:pt>
                <c:pt idx="13">
                  <c:v>0.97826086956521741</c:v>
                </c:pt>
                <c:pt idx="14">
                  <c:v>2.032258064516129</c:v>
                </c:pt>
                <c:pt idx="15">
                  <c:v>2.3714285714285714</c:v>
                </c:pt>
                <c:pt idx="16">
                  <c:v>2.4137931034482758</c:v>
                </c:pt>
                <c:pt idx="17">
                  <c:v>1.6</c:v>
                </c:pt>
                <c:pt idx="18">
                  <c:v>0.4</c:v>
                </c:pt>
                <c:pt idx="19">
                  <c:v>0.47368421052631576</c:v>
                </c:pt>
                <c:pt idx="20">
                  <c:v>0.89473684210526316</c:v>
                </c:pt>
                <c:pt idx="21">
                  <c:v>0.94736842105263153</c:v>
                </c:pt>
                <c:pt idx="22">
                  <c:v>0.24</c:v>
                </c:pt>
                <c:pt idx="23">
                  <c:v>0.89285714285714279</c:v>
                </c:pt>
                <c:pt idx="24">
                  <c:v>0.375</c:v>
                </c:pt>
                <c:pt idx="25">
                  <c:v>1.2285714285714286</c:v>
                </c:pt>
                <c:pt idx="26">
                  <c:v>1.1578947368421053</c:v>
                </c:pt>
                <c:pt idx="27">
                  <c:v>0.5357142857142857</c:v>
                </c:pt>
                <c:pt idx="28">
                  <c:v>1.925</c:v>
                </c:pt>
                <c:pt idx="29">
                  <c:v>1.08</c:v>
                </c:pt>
                <c:pt idx="30">
                  <c:v>1.1764705882352942</c:v>
                </c:pt>
                <c:pt idx="31">
                  <c:v>2.0909090909090908</c:v>
                </c:pt>
                <c:pt idx="32">
                  <c:v>1.1923076923076923</c:v>
                </c:pt>
                <c:pt idx="33">
                  <c:v>2.4</c:v>
                </c:pt>
                <c:pt idx="34">
                  <c:v>0.81481481481481477</c:v>
                </c:pt>
                <c:pt idx="35">
                  <c:v>0.875</c:v>
                </c:pt>
                <c:pt idx="36">
                  <c:v>0.79141104294478526</c:v>
                </c:pt>
                <c:pt idx="37">
                  <c:v>0.99152542372881347</c:v>
                </c:pt>
                <c:pt idx="38">
                  <c:v>0.37333333333333329</c:v>
                </c:pt>
                <c:pt idx="39">
                  <c:v>1.0283251231527095</c:v>
                </c:pt>
                <c:pt idx="40">
                  <c:v>0</c:v>
                </c:pt>
                <c:pt idx="41">
                  <c:v>1.1000000000000001</c:v>
                </c:pt>
                <c:pt idx="42">
                  <c:v>0.90476190476190477</c:v>
                </c:pt>
                <c:pt idx="43">
                  <c:v>0.92</c:v>
                </c:pt>
                <c:pt idx="44">
                  <c:v>0.33</c:v>
                </c:pt>
                <c:pt idx="45">
                  <c:v>0.3</c:v>
                </c:pt>
                <c:pt idx="46">
                  <c:v>1.1081081081081081</c:v>
                </c:pt>
                <c:pt idx="47">
                  <c:v>0.54</c:v>
                </c:pt>
                <c:pt idx="48">
                  <c:v>1.2708333333333333</c:v>
                </c:pt>
                <c:pt idx="49">
                  <c:v>2.6</c:v>
                </c:pt>
                <c:pt idx="50">
                  <c:v>1</c:v>
                </c:pt>
                <c:pt idx="51">
                  <c:v>0.8899999999999999</c:v>
                </c:pt>
                <c:pt idx="52">
                  <c:v>1.34</c:v>
                </c:pt>
                <c:pt idx="53">
                  <c:v>1.2478260869565216</c:v>
                </c:pt>
                <c:pt idx="54">
                  <c:v>1</c:v>
                </c:pt>
                <c:pt idx="55">
                  <c:v>1.0999999999999999</c:v>
                </c:pt>
                <c:pt idx="56">
                  <c:v>1</c:v>
                </c:pt>
                <c:pt idx="57">
                  <c:v>1.0999999999999999</c:v>
                </c:pt>
                <c:pt idx="58">
                  <c:v>0.79310344827586221</c:v>
                </c:pt>
                <c:pt idx="59">
                  <c:v>0.76666666666666672</c:v>
                </c:pt>
                <c:pt idx="60">
                  <c:v>4.9999999999999996E-2</c:v>
                </c:pt>
                <c:pt idx="61">
                  <c:v>1.1212121212121211</c:v>
                </c:pt>
                <c:pt idx="62">
                  <c:v>0.69117647058823517</c:v>
                </c:pt>
                <c:pt idx="63">
                  <c:v>1.2307692307692308</c:v>
                </c:pt>
                <c:pt idx="64">
                  <c:v>0.28749999999999998</c:v>
                </c:pt>
                <c:pt idx="65">
                  <c:v>0.27272727272727271</c:v>
                </c:pt>
                <c:pt idx="66">
                  <c:v>0.62037037037037046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CA-419A-8172-7082C44E0569}"/>
            </c:ext>
          </c:extLst>
        </c:ser>
        <c:ser>
          <c:idx val="1"/>
          <c:order val="1"/>
          <c:tx>
            <c:strRef>
              <c:f>Graphs!$D$2</c:f>
              <c:strCache>
                <c:ptCount val="1"/>
                <c:pt idx="0">
                  <c:v>Fmsy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Graphs!$D$3:$D$4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xVal>
          <c:yVal>
            <c:numRef>
              <c:f>Graphs!$E$3:$E$4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CA-419A-8172-7082C44E0569}"/>
            </c:ext>
          </c:extLst>
        </c:ser>
        <c:ser>
          <c:idx val="2"/>
          <c:order val="2"/>
          <c:tx>
            <c:strRef>
              <c:f>Graphs!$D$5</c:f>
              <c:strCache>
                <c:ptCount val="1"/>
                <c:pt idx="0">
                  <c:v>Bmsy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Graphs!$D$6:$D$7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Graphs!$E$6:$E$7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8CA-419A-8172-7082C44E0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917040"/>
        <c:axId val="229917432"/>
      </c:scatterChart>
      <c:valAx>
        <c:axId val="229917040"/>
        <c:scaling>
          <c:orientation val="minMax"/>
          <c:max val="2.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B/Bmsy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917432"/>
        <c:crosses val="autoZero"/>
        <c:crossBetween val="midCat"/>
        <c:majorUnit val="0.5"/>
        <c:minorUnit val="0.1"/>
      </c:valAx>
      <c:valAx>
        <c:axId val="229917432"/>
        <c:scaling>
          <c:orientation val="minMax"/>
          <c:max val="2.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F/Fmsy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91704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'Graphs GB'!$E$2</c:f>
              <c:strCache>
                <c:ptCount val="1"/>
                <c:pt idx="0">
                  <c:v>Fmsy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'Graphs GB'!$E$3:$E$4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xVal>
          <c:yVal>
            <c:numRef>
              <c:f>'Graphs GB'!$F$3:$F$4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82-4874-8D89-1E415B1A27C8}"/>
            </c:ext>
          </c:extLst>
        </c:ser>
        <c:ser>
          <c:idx val="2"/>
          <c:order val="1"/>
          <c:tx>
            <c:strRef>
              <c:f>'Graphs GB'!$E$5</c:f>
              <c:strCache>
                <c:ptCount val="1"/>
                <c:pt idx="0">
                  <c:v>Bmsy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'Graphs GB'!$E$6:$E$7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'Graphs GB'!$F$6:$F$7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82-4874-8D89-1E415B1A27C8}"/>
            </c:ext>
          </c:extLst>
        </c:ser>
        <c:ser>
          <c:idx val="0"/>
          <c:order val="2"/>
          <c:tx>
            <c:strRef>
              <c:f>'Graphs GB'!$C$1</c:f>
              <c:strCache>
                <c:ptCount val="1"/>
                <c:pt idx="0">
                  <c:v>B/Bmsy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'Graphs GB'!$C$2:$C$44</c:f>
              <c:numCache>
                <c:formatCode>0.00</c:formatCode>
                <c:ptCount val="43"/>
                <c:pt idx="0">
                  <c:v>0.27272514414493515</c:v>
                </c:pt>
                <c:pt idx="1">
                  <c:v>1.9093655589123868</c:v>
                </c:pt>
                <c:pt idx="2">
                  <c:v>1.0785384615384614</c:v>
                </c:pt>
                <c:pt idx="3">
                  <c:v>0.33789852941176468</c:v>
                </c:pt>
                <c:pt idx="4">
                  <c:v>0.93060603499281547</c:v>
                </c:pt>
                <c:pt idx="5">
                  <c:v>1.0390900000000001</c:v>
                </c:pt>
                <c:pt idx="6">
                  <c:v>0.35713345799570606</c:v>
                </c:pt>
                <c:pt idx="7">
                  <c:v>0.55423058485139021</c:v>
                </c:pt>
                <c:pt idx="8">
                  <c:v>0.33860666666666667</c:v>
                </c:pt>
                <c:pt idx="9">
                  <c:v>8.655339805825242E-2</c:v>
                </c:pt>
                <c:pt idx="10">
                  <c:v>8.6955499999999991E-2</c:v>
                </c:pt>
                <c:pt idx="11">
                  <c:v>0.54973972602739718</c:v>
                </c:pt>
                <c:pt idx="12">
                  <c:v>1.68</c:v>
                </c:pt>
                <c:pt idx="13">
                  <c:v>1.1422013157894737</c:v>
                </c:pt>
                <c:pt idx="14">
                  <c:v>1.2520199299757608</c:v>
                </c:pt>
                <c:pt idx="15">
                  <c:v>0.70775094696969698</c:v>
                </c:pt>
                <c:pt idx="16">
                  <c:v>2.4328124999999998</c:v>
                </c:pt>
                <c:pt idx="17">
                  <c:v>1.2119525</c:v>
                </c:pt>
                <c:pt idx="18">
                  <c:v>1.74981875</c:v>
                </c:pt>
                <c:pt idx="19">
                  <c:v>0.5176476233893994</c:v>
                </c:pt>
                <c:pt idx="20">
                  <c:v>3.3025153374233125E-2</c:v>
                </c:pt>
                <c:pt idx="21">
                  <c:v>0.34827142857142857</c:v>
                </c:pt>
                <c:pt idx="22">
                  <c:v>2.4775178571428573</c:v>
                </c:pt>
                <c:pt idx="23">
                  <c:v>1.7551369863013699</c:v>
                </c:pt>
                <c:pt idx="24">
                  <c:v>0.79580152671755722</c:v>
                </c:pt>
                <c:pt idx="25">
                  <c:v>1.0220455366823273</c:v>
                </c:pt>
                <c:pt idx="26">
                  <c:v>0.55361305361305357</c:v>
                </c:pt>
                <c:pt idx="27">
                  <c:v>1.666949738631234</c:v>
                </c:pt>
                <c:pt idx="28">
                  <c:v>0.81012526136451635</c:v>
                </c:pt>
                <c:pt idx="29">
                  <c:v>1.64</c:v>
                </c:pt>
                <c:pt idx="30">
                  <c:v>1.6548923309406876</c:v>
                </c:pt>
                <c:pt idx="31">
                  <c:v>1.5075757575757576</c:v>
                </c:pt>
                <c:pt idx="32">
                  <c:v>9.1954022988505746E-2</c:v>
                </c:pt>
                <c:pt idx="33">
                  <c:v>0.7495573381266013</c:v>
                </c:pt>
                <c:pt idx="34">
                  <c:v>0.66</c:v>
                </c:pt>
                <c:pt idx="35">
                  <c:v>1.106145808311314</c:v>
                </c:pt>
                <c:pt idx="36">
                  <c:v>0.79034482758620694</c:v>
                </c:pt>
                <c:pt idx="37">
                  <c:v>0.79824955116696594</c:v>
                </c:pt>
                <c:pt idx="38">
                  <c:v>0.37528571428571428</c:v>
                </c:pt>
                <c:pt idx="39">
                  <c:v>0.45495495495495492</c:v>
                </c:pt>
                <c:pt idx="40">
                  <c:v>0.47829280145504488</c:v>
                </c:pt>
                <c:pt idx="41">
                  <c:v>1.6833074376815511</c:v>
                </c:pt>
                <c:pt idx="42">
                  <c:v>1.665704918032787</c:v>
                </c:pt>
              </c:numCache>
            </c:numRef>
          </c:xVal>
          <c:yVal>
            <c:numRef>
              <c:f>'Graphs GB'!$D$2:$D$44</c:f>
              <c:numCache>
                <c:formatCode>0.00</c:formatCode>
                <c:ptCount val="43"/>
                <c:pt idx="0">
                  <c:v>0.28749999999999998</c:v>
                </c:pt>
                <c:pt idx="1">
                  <c:v>0.875</c:v>
                </c:pt>
                <c:pt idx="2">
                  <c:v>0.58823529411764708</c:v>
                </c:pt>
                <c:pt idx="3">
                  <c:v>1.2692307692307692</c:v>
                </c:pt>
                <c:pt idx="4">
                  <c:v>0.59259259259259256</c:v>
                </c:pt>
                <c:pt idx="5">
                  <c:v>0.8076923076923076</c:v>
                </c:pt>
                <c:pt idx="6">
                  <c:v>0.47058823529411764</c:v>
                </c:pt>
                <c:pt idx="7">
                  <c:v>1.0833333333333335</c:v>
                </c:pt>
                <c:pt idx="8">
                  <c:v>2.032258064516129</c:v>
                </c:pt>
                <c:pt idx="9">
                  <c:v>2.3714285714285714</c:v>
                </c:pt>
                <c:pt idx="10">
                  <c:v>2.4137931034482758</c:v>
                </c:pt>
                <c:pt idx="11">
                  <c:v>1.6</c:v>
                </c:pt>
                <c:pt idx="12">
                  <c:v>0.4</c:v>
                </c:pt>
                <c:pt idx="13">
                  <c:v>0.94736842105263153</c:v>
                </c:pt>
                <c:pt idx="14">
                  <c:v>0.89285714285714279</c:v>
                </c:pt>
                <c:pt idx="15">
                  <c:v>1.1578947368421053</c:v>
                </c:pt>
                <c:pt idx="16">
                  <c:v>0.5357142857142857</c:v>
                </c:pt>
                <c:pt idx="17">
                  <c:v>1.925</c:v>
                </c:pt>
                <c:pt idx="18">
                  <c:v>1.08</c:v>
                </c:pt>
                <c:pt idx="19">
                  <c:v>1.1764705882352942</c:v>
                </c:pt>
                <c:pt idx="20">
                  <c:v>2.0909090909090908</c:v>
                </c:pt>
                <c:pt idx="21">
                  <c:v>1.1923076923076923</c:v>
                </c:pt>
                <c:pt idx="22">
                  <c:v>0.81481481481481477</c:v>
                </c:pt>
                <c:pt idx="23">
                  <c:v>0.79141104294478526</c:v>
                </c:pt>
                <c:pt idx="24">
                  <c:v>0.99152542372881347</c:v>
                </c:pt>
                <c:pt idx="25">
                  <c:v>0.37333333333333329</c:v>
                </c:pt>
                <c:pt idx="26">
                  <c:v>1.0283251231527095</c:v>
                </c:pt>
                <c:pt idx="27">
                  <c:v>0.90476190476190477</c:v>
                </c:pt>
                <c:pt idx="28">
                  <c:v>0.92</c:v>
                </c:pt>
                <c:pt idx="29">
                  <c:v>0.33</c:v>
                </c:pt>
                <c:pt idx="30">
                  <c:v>0.3</c:v>
                </c:pt>
                <c:pt idx="31">
                  <c:v>1.2708333333333333</c:v>
                </c:pt>
                <c:pt idx="32">
                  <c:v>2.6</c:v>
                </c:pt>
                <c:pt idx="33">
                  <c:v>1</c:v>
                </c:pt>
                <c:pt idx="34">
                  <c:v>1.34</c:v>
                </c:pt>
                <c:pt idx="35">
                  <c:v>1</c:v>
                </c:pt>
                <c:pt idx="36">
                  <c:v>0.79310344827586221</c:v>
                </c:pt>
                <c:pt idx="37">
                  <c:v>0.76666666666666672</c:v>
                </c:pt>
                <c:pt idx="38">
                  <c:v>4.9999999999999996E-2</c:v>
                </c:pt>
                <c:pt idx="39">
                  <c:v>0.69117647058823517</c:v>
                </c:pt>
                <c:pt idx="40">
                  <c:v>0.62037037037037046</c:v>
                </c:pt>
                <c:pt idx="41">
                  <c:v>0.97826086956521741</c:v>
                </c:pt>
                <c:pt idx="42">
                  <c:v>0.8899999999999999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F82-4874-8D89-1E415B1A2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832200"/>
        <c:axId val="231832592"/>
      </c:scatterChart>
      <c:valAx>
        <c:axId val="231832200"/>
        <c:scaling>
          <c:orientation val="minMax"/>
          <c:max val="2.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B/Bmsy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832592"/>
        <c:crosses val="autoZero"/>
        <c:crossBetween val="midCat"/>
        <c:majorUnit val="0.5"/>
        <c:minorUnit val="0.1"/>
      </c:valAx>
      <c:valAx>
        <c:axId val="231832592"/>
        <c:scaling>
          <c:orientation val="minMax"/>
          <c:max val="2.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F/Fmsy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8322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84366</xdr:colOff>
      <xdr:row>0</xdr:row>
      <xdr:rowOff>13607</xdr:rowOff>
    </xdr:from>
    <xdr:to>
      <xdr:col>13</xdr:col>
      <xdr:colOff>23133</xdr:colOff>
      <xdr:row>20</xdr:row>
      <xdr:rowOff>35377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0.12489</cdr:x>
      <cdr:y>0.03765</cdr:y>
    </cdr:from>
    <cdr:to>
      <cdr:x>0.45889</cdr:x>
      <cdr:y>0.55723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601416" y="136069"/>
          <a:ext cx="1608382" cy="1877791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>n = 25 (37%)</a:t>
          </a:r>
        </a:p>
      </cdr:txBody>
    </cdr:sp>
  </cdr:relSizeAnchor>
  <cdr:relSizeAnchor xmlns:cdr="http://schemas.openxmlformats.org/drawingml/2006/chartDrawing">
    <cdr:from>
      <cdr:x>0.12659</cdr:x>
      <cdr:y>0.55648</cdr:y>
    </cdr:from>
    <cdr:to>
      <cdr:x>0.45493</cdr:x>
      <cdr:y>0.84187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09598" y="2011136"/>
          <a:ext cx="1581150" cy="10314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>n = 16 (24%)</a:t>
          </a:r>
        </a:p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0.45719</cdr:x>
      <cdr:y>0.0384</cdr:y>
    </cdr:from>
    <cdr:to>
      <cdr:x>0.95507</cdr:x>
      <cdr:y>0.55422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201634" y="138780"/>
          <a:ext cx="2397570" cy="1864192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>n = 3 (4%)</a:t>
          </a:r>
        </a:p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0.4555</cdr:x>
      <cdr:y>0.55723</cdr:y>
    </cdr:from>
    <cdr:to>
      <cdr:x>0.95677</cdr:x>
      <cdr:y>0.84262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193470" y="2013876"/>
          <a:ext cx="2413908" cy="1031404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/>
          </a:r>
          <a:br>
            <a:rPr lang="en-US">
              <a:solidFill>
                <a:sysClr val="windowText" lastClr="000000"/>
              </a:solidFill>
            </a:rPr>
          </a:br>
          <a:r>
            <a:rPr lang="en-US">
              <a:solidFill>
                <a:sysClr val="windowText" lastClr="000000"/>
              </a:solidFill>
            </a:rPr>
            <a:t>n = 23 (34%)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84366</xdr:colOff>
      <xdr:row>0</xdr:row>
      <xdr:rowOff>13607</xdr:rowOff>
    </xdr:from>
    <xdr:to>
      <xdr:col>14</xdr:col>
      <xdr:colOff>23133</xdr:colOff>
      <xdr:row>20</xdr:row>
      <xdr:rowOff>35377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0.12532</cdr:x>
      <cdr:y>0.03588</cdr:y>
    </cdr:from>
    <cdr:to>
      <cdr:x>0.45692</cdr:x>
      <cdr:y>0.56019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602794" y="137503"/>
          <a:ext cx="1595048" cy="2009024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>         </a:t>
          </a:r>
        </a:p>
      </cdr:txBody>
    </cdr:sp>
  </cdr:relSizeAnchor>
  <cdr:relSizeAnchor xmlns:cdr="http://schemas.openxmlformats.org/drawingml/2006/chartDrawing">
    <cdr:from>
      <cdr:x>0.12517</cdr:x>
      <cdr:y>0.56286</cdr:y>
    </cdr:from>
    <cdr:to>
      <cdr:x>0.45763</cdr:x>
      <cdr:y>0.85139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02082" y="2156732"/>
          <a:ext cx="1599187" cy="110558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ysClr val="windowText" lastClr="000000"/>
            </a:solidFill>
          </a:endParaRPr>
        </a:p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0.45698</cdr:x>
      <cdr:y>0.03588</cdr:y>
    </cdr:from>
    <cdr:to>
      <cdr:x>0.95722</cdr:x>
      <cdr:y>0.5607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198993" y="135913"/>
          <a:ext cx="2407149" cy="1987715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ysClr val="windowText" lastClr="000000"/>
            </a:solidFill>
          </a:endParaRPr>
        </a:p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0.45616</cdr:x>
      <cdr:y>0.56225</cdr:y>
    </cdr:from>
    <cdr:to>
      <cdr:x>0.95743</cdr:x>
      <cdr:y>0.85198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195052" y="2129518"/>
          <a:ext cx="2412124" cy="1097319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/>
          </a:r>
          <a:br>
            <a:rPr lang="en-US">
              <a:solidFill>
                <a:sysClr val="windowText" lastClr="000000"/>
              </a:solidFill>
            </a:rPr>
          </a:b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0.52602</cdr:x>
      <cdr:y>0.08241</cdr:y>
    </cdr:from>
    <cdr:to>
      <cdr:x>0.71576</cdr:x>
      <cdr:y>0.33606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535009" y="2970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0.18061</cdr:x>
      <cdr:y>0.25667</cdr:y>
    </cdr:from>
    <cdr:to>
      <cdr:x>0.43144</cdr:x>
      <cdr:y>0.33908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870401" y="925285"/>
          <a:ext cx="1208769" cy="297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/>
            <a:t>Overfished</a:t>
          </a:r>
        </a:p>
      </cdr:txBody>
    </cdr:sp>
  </cdr:relSizeAnchor>
  <cdr:relSizeAnchor xmlns:cdr="http://schemas.openxmlformats.org/drawingml/2006/chartDrawing">
    <cdr:from>
      <cdr:x>0.58372</cdr:x>
      <cdr:y>0.61236</cdr:y>
    </cdr:from>
    <cdr:to>
      <cdr:x>0.83454</cdr:x>
      <cdr:y>0.69477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813050" y="2207532"/>
          <a:ext cx="1208769" cy="297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Sustainable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ces.dk/sites/pub/Publication%20Reports/Advice/2019/2019/san.sa.3r.pdf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://ices.dk/sites/pub/Publication%20Reports/Advice/2019/2019/ple.27.21-23.pdf" TargetMode="External"/><Relationship Id="rId7" Type="http://schemas.openxmlformats.org/officeDocument/2006/relationships/hyperlink" Target="http://www.ices.dk/sites/pub/Publication%20Reports/Advice/2019/2019/her.27.nirs.pdf" TargetMode="External"/><Relationship Id="rId12" Type="http://schemas.openxmlformats.org/officeDocument/2006/relationships/hyperlink" Target="http://www.ices.dk/sites/pub/Publication%20Reports/Advice/2019/2019/ghl.27.561214.pdf" TargetMode="External"/><Relationship Id="rId2" Type="http://schemas.openxmlformats.org/officeDocument/2006/relationships/hyperlink" Target="http://www.ices.dk/sites/pub/Publication%20Reports/Advice/2019/2019/nep.fu.33.pdf" TargetMode="External"/><Relationship Id="rId1" Type="http://schemas.openxmlformats.org/officeDocument/2006/relationships/hyperlink" Target="http://ices.dk/sites/pub/Publication%20Reports/Advice/2019/2019/had.27.1-2.pdf" TargetMode="External"/><Relationship Id="rId6" Type="http://schemas.openxmlformats.org/officeDocument/2006/relationships/hyperlink" Target="http://www.ices.dk/sites/pub/Publication%20Reports/Advice/2018/2018/hom.27.2a4a5b6a7a-ce-k8.pdf" TargetMode="External"/><Relationship Id="rId11" Type="http://schemas.openxmlformats.org/officeDocument/2006/relationships/hyperlink" Target="http://ices.dk/sites/pub/Publication%20Reports/Advice/2019/Special_Requests/no.2019.09.pdf" TargetMode="External"/><Relationship Id="rId5" Type="http://schemas.openxmlformats.org/officeDocument/2006/relationships/hyperlink" Target="http://ices.dk/sites/pub/Publication%20Reports/Advice/2019/2019/pok.27.1-2.pdf" TargetMode="External"/><Relationship Id="rId10" Type="http://schemas.openxmlformats.org/officeDocument/2006/relationships/hyperlink" Target="http://ices.dk/sites/pub/Publication%20Reports/Advice/2018/2018/dgs.27.nea.pdf" TargetMode="External"/><Relationship Id="rId4" Type="http://schemas.openxmlformats.org/officeDocument/2006/relationships/hyperlink" Target="http://ices.dk/sites/pub/Publication%20Reports/Advice/2018/2018/pol.27.3a4.pdf" TargetMode="External"/><Relationship Id="rId9" Type="http://schemas.openxmlformats.org/officeDocument/2006/relationships/hyperlink" Target="http://ices.dk/sites/pub/Publication%20Reports/Advice/2018/2018/ele.2737.ne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7" sqref="D7"/>
    </sheetView>
  </sheetViews>
  <sheetFormatPr defaultRowHeight="15" x14ac:dyDescent="0.25"/>
  <cols>
    <col min="1" max="1" width="6.5703125" customWidth="1"/>
    <col min="2" max="2" width="16.85546875" customWidth="1"/>
    <col min="3" max="3" width="6.28515625" customWidth="1"/>
    <col min="4" max="4" width="10.140625" customWidth="1"/>
    <col min="6" max="6" width="10.7109375" customWidth="1"/>
  </cols>
  <sheetData>
    <row r="1" spans="1:6" x14ac:dyDescent="0.25">
      <c r="A1" s="1" t="s">
        <v>580</v>
      </c>
      <c r="B1" s="1" t="s">
        <v>0</v>
      </c>
      <c r="C1" s="1" t="s">
        <v>564</v>
      </c>
      <c r="D1" s="1" t="s">
        <v>576</v>
      </c>
      <c r="E1" s="1" t="s">
        <v>577</v>
      </c>
      <c r="F1" s="1" t="s">
        <v>578</v>
      </c>
    </row>
    <row r="2" spans="1:6" x14ac:dyDescent="0.25">
      <c r="A2" s="15">
        <v>1</v>
      </c>
      <c r="B2" t="s">
        <v>17</v>
      </c>
      <c r="C2" s="15">
        <v>20</v>
      </c>
      <c r="D2" s="14">
        <v>25</v>
      </c>
      <c r="E2" s="14">
        <v>21.428571428571427</v>
      </c>
      <c r="F2" s="14">
        <v>57.142857142857146</v>
      </c>
    </row>
    <row r="3" spans="1:6" x14ac:dyDescent="0.25">
      <c r="A3" s="15">
        <v>2</v>
      </c>
      <c r="B3" t="s">
        <v>5</v>
      </c>
      <c r="C3" s="15">
        <v>37</v>
      </c>
      <c r="D3" s="14">
        <v>30</v>
      </c>
      <c r="E3" s="14">
        <v>19.230769230769234</v>
      </c>
      <c r="F3" s="14">
        <v>57.692307692307693</v>
      </c>
    </row>
    <row r="4" spans="1:6" x14ac:dyDescent="0.25">
      <c r="A4" s="15">
        <v>3</v>
      </c>
      <c r="B4" t="s">
        <v>11</v>
      </c>
      <c r="C4" s="15">
        <v>24</v>
      </c>
      <c r="D4" s="14">
        <v>33.333333333333329</v>
      </c>
      <c r="E4" s="14">
        <v>26.315789473684209</v>
      </c>
      <c r="F4" s="14">
        <v>52.631578947368425</v>
      </c>
    </row>
    <row r="5" spans="1:6" x14ac:dyDescent="0.25">
      <c r="A5" s="15">
        <v>4</v>
      </c>
      <c r="B5" t="s">
        <v>18</v>
      </c>
      <c r="C5" s="15">
        <v>24</v>
      </c>
      <c r="D5" s="14">
        <v>35.714285714285715</v>
      </c>
      <c r="E5" s="14">
        <v>30</v>
      </c>
      <c r="F5" s="14">
        <v>60</v>
      </c>
    </row>
    <row r="6" spans="1:6" x14ac:dyDescent="0.25">
      <c r="A6" s="15">
        <v>5</v>
      </c>
      <c r="B6" t="s">
        <v>10</v>
      </c>
      <c r="C6" s="15">
        <v>31</v>
      </c>
      <c r="D6" s="14">
        <v>36</v>
      </c>
      <c r="E6" s="14">
        <v>44</v>
      </c>
      <c r="F6" s="14">
        <v>64</v>
      </c>
    </row>
    <row r="7" spans="1:6" x14ac:dyDescent="0.25">
      <c r="A7" s="15">
        <v>6</v>
      </c>
      <c r="B7" t="s">
        <v>575</v>
      </c>
      <c r="C7" s="15">
        <v>70</v>
      </c>
      <c r="D7" s="14">
        <v>37.777777777777779</v>
      </c>
      <c r="E7" s="14">
        <v>27.777777777777779</v>
      </c>
      <c r="F7" s="14">
        <v>59.25925925925926</v>
      </c>
    </row>
    <row r="8" spans="1:6" x14ac:dyDescent="0.25">
      <c r="A8" s="15">
        <v>7</v>
      </c>
      <c r="B8" t="s">
        <v>8</v>
      </c>
      <c r="C8" s="15">
        <v>65</v>
      </c>
      <c r="D8" s="14">
        <v>39.534883720930232</v>
      </c>
      <c r="E8" s="14">
        <v>27.450980392156865</v>
      </c>
      <c r="F8" s="14">
        <v>60.784313725490193</v>
      </c>
    </row>
    <row r="9" spans="1:6" x14ac:dyDescent="0.25">
      <c r="A9" s="15">
        <v>8</v>
      </c>
      <c r="B9" t="s">
        <v>15</v>
      </c>
      <c r="C9" s="15">
        <v>49</v>
      </c>
      <c r="D9" s="14">
        <v>42.307692307692307</v>
      </c>
      <c r="E9" s="14">
        <v>25</v>
      </c>
      <c r="F9" s="14">
        <v>61.111111111111107</v>
      </c>
    </row>
    <row r="10" spans="1:6" x14ac:dyDescent="0.25">
      <c r="A10" s="15">
        <v>9</v>
      </c>
      <c r="B10" t="s">
        <v>1</v>
      </c>
      <c r="C10" s="15">
        <v>44</v>
      </c>
      <c r="D10" s="14">
        <v>47.058823529411761</v>
      </c>
      <c r="E10" s="14">
        <v>31.428571428571427</v>
      </c>
      <c r="F10" s="14">
        <v>65.714285714285722</v>
      </c>
    </row>
    <row r="11" spans="1:6" x14ac:dyDescent="0.25">
      <c r="A11" s="15">
        <v>10</v>
      </c>
      <c r="B11" t="s">
        <v>7</v>
      </c>
      <c r="C11" s="15">
        <v>30</v>
      </c>
      <c r="D11" s="14">
        <v>50</v>
      </c>
      <c r="E11" s="14">
        <v>25.925925925925924</v>
      </c>
      <c r="F11" s="14">
        <v>66.666666666666671</v>
      </c>
    </row>
    <row r="12" spans="1:6" x14ac:dyDescent="0.25">
      <c r="A12" s="15">
        <v>11</v>
      </c>
      <c r="B12" t="s">
        <v>14</v>
      </c>
      <c r="C12" s="15">
        <v>41</v>
      </c>
      <c r="D12" s="14">
        <v>50</v>
      </c>
      <c r="E12" s="14">
        <v>34.482758620689658</v>
      </c>
      <c r="F12" s="14">
        <v>68.965517241379303</v>
      </c>
    </row>
    <row r="13" spans="1:6" x14ac:dyDescent="0.25">
      <c r="A13" s="15">
        <v>12</v>
      </c>
      <c r="B13" t="s">
        <v>2</v>
      </c>
      <c r="C13" s="15">
        <v>41</v>
      </c>
      <c r="D13" s="14">
        <v>50</v>
      </c>
      <c r="E13" s="14">
        <v>34.146341463414636</v>
      </c>
      <c r="F13" s="14">
        <v>70.731707317073173</v>
      </c>
    </row>
    <row r="14" spans="1:6" x14ac:dyDescent="0.25">
      <c r="A14" s="15">
        <v>13</v>
      </c>
      <c r="B14" t="s">
        <v>3</v>
      </c>
      <c r="C14" s="15">
        <v>57</v>
      </c>
      <c r="D14" s="14">
        <v>50</v>
      </c>
      <c r="E14" s="14">
        <v>40</v>
      </c>
      <c r="F14" s="14">
        <v>77.5</v>
      </c>
    </row>
    <row r="15" spans="1:6" x14ac:dyDescent="0.25">
      <c r="A15" s="15">
        <v>14</v>
      </c>
      <c r="B15" t="s">
        <v>9</v>
      </c>
      <c r="C15" s="15">
        <v>17</v>
      </c>
      <c r="D15" s="14">
        <v>54.54545454545454</v>
      </c>
      <c r="E15" s="14">
        <v>20</v>
      </c>
      <c r="F15" s="14">
        <v>53.333333333333336</v>
      </c>
    </row>
    <row r="16" spans="1:6" x14ac:dyDescent="0.25">
      <c r="A16" s="15">
        <v>15</v>
      </c>
      <c r="B16" t="s">
        <v>19</v>
      </c>
      <c r="C16" s="15">
        <v>40</v>
      </c>
      <c r="D16" s="14">
        <v>55.000000000000007</v>
      </c>
      <c r="E16" s="14">
        <v>41.935483870967744</v>
      </c>
      <c r="F16" s="14">
        <v>83.870967741935488</v>
      </c>
    </row>
    <row r="17" spans="1:6" x14ac:dyDescent="0.25">
      <c r="A17" s="15">
        <v>16</v>
      </c>
      <c r="B17" t="s">
        <v>12</v>
      </c>
      <c r="C17" s="15">
        <v>15</v>
      </c>
      <c r="D17" s="14">
        <v>71.428571428571431</v>
      </c>
      <c r="E17" s="14">
        <v>42.857142857142854</v>
      </c>
      <c r="F17" s="14">
        <v>85.714285714285722</v>
      </c>
    </row>
    <row r="18" spans="1:6" x14ac:dyDescent="0.25">
      <c r="A18" s="15">
        <v>17</v>
      </c>
      <c r="B18" t="s">
        <v>6</v>
      </c>
      <c r="C18" s="15">
        <v>10</v>
      </c>
      <c r="D18" s="14">
        <v>75</v>
      </c>
      <c r="E18" s="14">
        <v>62.5</v>
      </c>
      <c r="F18" s="14">
        <v>87.5</v>
      </c>
    </row>
    <row r="19" spans="1:6" x14ac:dyDescent="0.25">
      <c r="A19" s="15">
        <v>18</v>
      </c>
      <c r="B19" t="s">
        <v>16</v>
      </c>
      <c r="C19" s="15">
        <v>18</v>
      </c>
      <c r="D19" s="14">
        <v>80</v>
      </c>
      <c r="E19" s="14">
        <v>50</v>
      </c>
      <c r="F19" s="14">
        <v>81.25</v>
      </c>
    </row>
    <row r="20" spans="1:6" x14ac:dyDescent="0.25">
      <c r="A20" s="15">
        <v>19</v>
      </c>
      <c r="B20" t="s">
        <v>4</v>
      </c>
      <c r="C20" s="15">
        <v>10</v>
      </c>
      <c r="D20" s="14">
        <v>80</v>
      </c>
      <c r="E20" s="14">
        <v>55.555555555555557</v>
      </c>
      <c r="F20" s="13">
        <v>100</v>
      </c>
    </row>
    <row r="21" spans="1:6" x14ac:dyDescent="0.25">
      <c r="A21" s="15">
        <v>20</v>
      </c>
      <c r="B21" t="s">
        <v>13</v>
      </c>
      <c r="C21" s="15">
        <v>11</v>
      </c>
      <c r="D21" s="14">
        <v>80</v>
      </c>
      <c r="E21" s="14">
        <v>60</v>
      </c>
      <c r="F21" s="13">
        <v>100</v>
      </c>
    </row>
  </sheetData>
  <sortState ref="B2:F21">
    <sortCondition ref="D2:D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workbookViewId="0">
      <selection activeCell="P7" sqref="P7"/>
    </sheetView>
  </sheetViews>
  <sheetFormatPr defaultRowHeight="15" x14ac:dyDescent="0.25"/>
  <cols>
    <col min="1" max="1" width="11.140625" customWidth="1"/>
  </cols>
  <sheetData>
    <row r="1" spans="1:17" x14ac:dyDescent="0.25">
      <c r="A1" s="1" t="s">
        <v>29</v>
      </c>
      <c r="B1" s="1" t="s">
        <v>416</v>
      </c>
      <c r="C1" s="1" t="s">
        <v>162</v>
      </c>
      <c r="D1" s="1" t="s">
        <v>572</v>
      </c>
      <c r="E1" s="1" t="s">
        <v>573</v>
      </c>
    </row>
    <row r="2" spans="1:17" x14ac:dyDescent="0.25">
      <c r="A2" t="str">
        <f>Stocks!A19</f>
        <v>usk.27.1-2</v>
      </c>
      <c r="B2" s="2">
        <f>VALUE(Stocks!S19)</f>
        <v>1.1000000000000001</v>
      </c>
      <c r="C2" s="2">
        <f>VALUE(Stocks!T19)</f>
        <v>0.6</v>
      </c>
      <c r="D2" t="s">
        <v>571</v>
      </c>
    </row>
    <row r="3" spans="1:17" x14ac:dyDescent="0.25">
      <c r="A3" t="str">
        <f>Stocks!A20</f>
        <v>usk.27.3a45b6a7-912b</v>
      </c>
      <c r="B3" s="2">
        <f>VALUE(Stocks!S20)</f>
        <v>1.6</v>
      </c>
      <c r="C3" s="2">
        <f>VALUE(Stocks!T20)</f>
        <v>0.2</v>
      </c>
      <c r="D3">
        <v>0</v>
      </c>
      <c r="E3">
        <v>1</v>
      </c>
    </row>
    <row r="4" spans="1:17" x14ac:dyDescent="0.25">
      <c r="A4" t="str">
        <f>Stocks!A21</f>
        <v>usk.27.5a14</v>
      </c>
      <c r="B4" s="2">
        <f>VALUE(Stocks!S21)</f>
        <v>1.0785384615384614</v>
      </c>
      <c r="C4" s="2">
        <f>VALUE(Stocks!T21)</f>
        <v>0.58823529411764708</v>
      </c>
      <c r="D4">
        <v>2.5</v>
      </c>
      <c r="E4">
        <v>1</v>
      </c>
    </row>
    <row r="5" spans="1:17" x14ac:dyDescent="0.25">
      <c r="A5" t="str">
        <f>Stocks!A22</f>
        <v>her.27.irls</v>
      </c>
      <c r="B5" s="2">
        <f>VALUE(Stocks!S22)</f>
        <v>0.33789852941176468</v>
      </c>
      <c r="C5" s="2">
        <f>VALUE(Stocks!T22)</f>
        <v>1.2692307692307692</v>
      </c>
      <c r="D5" t="s">
        <v>574</v>
      </c>
    </row>
    <row r="6" spans="1:17" x14ac:dyDescent="0.25">
      <c r="A6" t="str">
        <f>Stocks!A23</f>
        <v>her.27.nirs</v>
      </c>
      <c r="B6" s="2">
        <f>VALUE(Stocks!S23)</f>
        <v>0.93060603499281547</v>
      </c>
      <c r="C6" s="2">
        <f>VALUE(Stocks!T23)</f>
        <v>0.59259259259259256</v>
      </c>
      <c r="D6">
        <v>1</v>
      </c>
      <c r="E6">
        <v>0</v>
      </c>
    </row>
    <row r="7" spans="1:17" x14ac:dyDescent="0.25">
      <c r="A7" t="str">
        <f>Stocks!A24</f>
        <v>her.27.3a47d</v>
      </c>
      <c r="B7" s="2">
        <f>VALUE(Stocks!S24)</f>
        <v>1.0390900000000001</v>
      </c>
      <c r="C7" s="2">
        <f>VALUE(Stocks!T24)</f>
        <v>0.8076923076923076</v>
      </c>
      <c r="D7">
        <v>1</v>
      </c>
      <c r="E7">
        <v>3</v>
      </c>
    </row>
    <row r="8" spans="1:17" x14ac:dyDescent="0.25">
      <c r="A8" t="str">
        <f>Stocks!A25</f>
        <v>her.27.25-2932</v>
      </c>
      <c r="B8" s="2">
        <f>VALUE(Stocks!S25)</f>
        <v>0.78190083333333338</v>
      </c>
      <c r="C8" s="2">
        <f>VALUE(Stocks!T25)</f>
        <v>1.3181818181818181</v>
      </c>
      <c r="Q8" s="8"/>
    </row>
    <row r="9" spans="1:17" x14ac:dyDescent="0.25">
      <c r="A9" t="str">
        <f>Stocks!A26</f>
        <v>her.27.28</v>
      </c>
      <c r="B9" s="2">
        <f>VALUE(Stocks!S26)</f>
        <v>0.96481611208406304</v>
      </c>
      <c r="C9" s="2">
        <f>VALUE(Stocks!T26)</f>
        <v>0.78125</v>
      </c>
      <c r="D9" s="2">
        <f>3/67</f>
        <v>4.4776119402985072E-2</v>
      </c>
    </row>
    <row r="10" spans="1:17" x14ac:dyDescent="0.25">
      <c r="A10" t="str">
        <f>Stocks!A27</f>
        <v>her.27.20-24</v>
      </c>
      <c r="B10" s="2">
        <f>VALUE(Stocks!S27)</f>
        <v>0.24710666666666667</v>
      </c>
      <c r="C10" s="2">
        <f>VALUE(Stocks!T27)</f>
        <v>1.3548387096774193</v>
      </c>
      <c r="D10" s="2">
        <f>25/67</f>
        <v>0.37313432835820898</v>
      </c>
    </row>
    <row r="11" spans="1:17" x14ac:dyDescent="0.25">
      <c r="A11" t="str">
        <f>Stocks!A28</f>
        <v>her.27.5a</v>
      </c>
      <c r="B11" s="2">
        <f>VALUE(Stocks!S28)</f>
        <v>0.46902197802197804</v>
      </c>
      <c r="C11" s="2">
        <f>VALUE(Stocks!T28)</f>
        <v>0.81818181818181812</v>
      </c>
      <c r="D11" s="2">
        <f>16/67</f>
        <v>0.23880597014925373</v>
      </c>
    </row>
    <row r="12" spans="1:17" x14ac:dyDescent="0.25">
      <c r="A12" t="str">
        <f>Stocks!A34</f>
        <v>bss.27.4bc7ad-h</v>
      </c>
      <c r="B12" s="2">
        <f>VALUE(Stocks!S34)</f>
        <v>0.35713345799570606</v>
      </c>
      <c r="C12" s="2">
        <f>VALUE(Stocks!T34)</f>
        <v>0.47058823529411764</v>
      </c>
      <c r="D12" s="2">
        <f>23/67</f>
        <v>0.34328358208955223</v>
      </c>
    </row>
    <row r="13" spans="1:17" x14ac:dyDescent="0.25">
      <c r="A13" t="str">
        <f>Stocks!A35</f>
        <v>bss.27.8ab</v>
      </c>
      <c r="B13" s="2">
        <f>VALUE(Stocks!S35)</f>
        <v>0.55423058485139021</v>
      </c>
      <c r="C13" s="2">
        <f>VALUE(Stocks!T35)</f>
        <v>1.0833333333333335</v>
      </c>
    </row>
    <row r="14" spans="1:17" x14ac:dyDescent="0.25">
      <c r="A14" t="str">
        <f>Stocks!A37</f>
        <v>cod.27.22-24</v>
      </c>
      <c r="B14" s="2">
        <f>VALUE(Stocks!S37)</f>
        <v>0.18891927083333335</v>
      </c>
      <c r="C14" s="2">
        <f>VALUE(Stocks!T37)</f>
        <v>1.4230769230769229</v>
      </c>
    </row>
    <row r="15" spans="1:17" x14ac:dyDescent="0.25">
      <c r="A15" t="str">
        <f>Stocks!A39</f>
        <v>cod.2127.1f14</v>
      </c>
      <c r="B15" s="2">
        <f>VALUE(Stocks!S39)</f>
        <v>1.6833074376815511</v>
      </c>
      <c r="C15" s="2">
        <f>VALUE(Stocks!T39)</f>
        <v>0.97826086956521741</v>
      </c>
    </row>
    <row r="16" spans="1:17" x14ac:dyDescent="0.25">
      <c r="A16" t="str">
        <f>Stocks!A41</f>
        <v>cod.27.47d20</v>
      </c>
      <c r="B16" s="2">
        <f>VALUE(Stocks!S41)</f>
        <v>0.33860666666666667</v>
      </c>
      <c r="C16" s="2">
        <f>VALUE(Stocks!T41)</f>
        <v>2.032258064516129</v>
      </c>
    </row>
    <row r="17" spans="1:3" x14ac:dyDescent="0.25">
      <c r="A17" t="str">
        <f>Stocks!A42</f>
        <v>cod.27.7e-k</v>
      </c>
      <c r="B17" s="2">
        <f>VALUE(Stocks!S42)</f>
        <v>8.655339805825242E-2</v>
      </c>
      <c r="C17" s="2">
        <f>VALUE(Stocks!T42)</f>
        <v>2.3714285714285714</v>
      </c>
    </row>
    <row r="18" spans="1:3" x14ac:dyDescent="0.25">
      <c r="A18" t="str">
        <f>Stocks!A43</f>
        <v>cod.27.6a</v>
      </c>
      <c r="B18" s="2">
        <f>VALUE(Stocks!S43)</f>
        <v>8.6955499999999991E-2</v>
      </c>
      <c r="C18" s="2">
        <f>VALUE(Stocks!T43)</f>
        <v>2.4137931034482758</v>
      </c>
    </row>
    <row r="19" spans="1:3" x14ac:dyDescent="0.25">
      <c r="A19" t="str">
        <f>Stocks!A45</f>
        <v>wit.27.3a47d</v>
      </c>
      <c r="B19" s="2">
        <f>VALUE(Stocks!S45)</f>
        <v>0.54973972602739718</v>
      </c>
      <c r="C19" s="2">
        <f>VALUE(Stocks!T45)</f>
        <v>1.6</v>
      </c>
    </row>
    <row r="20" spans="1:3" x14ac:dyDescent="0.25">
      <c r="A20" t="str">
        <f>Stocks!A46</f>
        <v>lez.27.4a6a</v>
      </c>
      <c r="B20" s="2">
        <f>VALUE(Stocks!S46)</f>
        <v>1.68</v>
      </c>
      <c r="C20" s="2">
        <f>VALUE(Stocks!T46)</f>
        <v>0.4</v>
      </c>
    </row>
    <row r="21" spans="1:3" x14ac:dyDescent="0.25">
      <c r="A21" t="str">
        <f>Stocks!A47</f>
        <v>ldb.27.8c9a</v>
      </c>
      <c r="B21" s="2">
        <f>VALUE(Stocks!S47)</f>
        <v>0.80978260869565222</v>
      </c>
      <c r="C21" s="2">
        <f>VALUE(Stocks!T47)</f>
        <v>0.47368421052631576</v>
      </c>
    </row>
    <row r="22" spans="1:3" x14ac:dyDescent="0.25">
      <c r="A22" t="str">
        <f>Stocks!A48</f>
        <v>meg.27.8c9a</v>
      </c>
      <c r="B22" s="2">
        <f>VALUE(Stocks!S48)</f>
        <v>1.0683673469387756</v>
      </c>
      <c r="C22" s="2">
        <f>VALUE(Stocks!T48)</f>
        <v>0.89473684210526316</v>
      </c>
    </row>
    <row r="23" spans="1:3" x14ac:dyDescent="0.25">
      <c r="A23" t="str">
        <f>Stocks!A49</f>
        <v>meg.27.7b-k8abd</v>
      </c>
      <c r="B23" s="2">
        <f>VALUE(Stocks!S49)</f>
        <v>1.1422013157894737</v>
      </c>
      <c r="C23" s="2">
        <f>VALUE(Stocks!T49)</f>
        <v>0.94736842105263153</v>
      </c>
    </row>
    <row r="24" spans="1:3" x14ac:dyDescent="0.25">
      <c r="A24" t="str">
        <f>Stocks!A50</f>
        <v>ank.27.8c9a</v>
      </c>
      <c r="B24" s="2">
        <f>VALUE(Stocks!S50)</f>
        <v>1.8</v>
      </c>
      <c r="C24" s="2">
        <f>VALUE(Stocks!T50)</f>
        <v>0.24</v>
      </c>
    </row>
    <row r="25" spans="1:3" x14ac:dyDescent="0.25">
      <c r="A25" t="str">
        <f>Stocks!A52</f>
        <v>mon.27.78abd</v>
      </c>
      <c r="B25" s="2">
        <f>VALUE(Stocks!S52)</f>
        <v>1.2520199299757608</v>
      </c>
      <c r="C25" s="2">
        <f>VALUE(Stocks!T52)</f>
        <v>0.89285714285714279</v>
      </c>
    </row>
    <row r="26" spans="1:3" x14ac:dyDescent="0.25">
      <c r="A26" t="str">
        <f>Stocks!A53</f>
        <v>mon.27.8c9a</v>
      </c>
      <c r="B26" s="2">
        <f>VALUE(Stocks!S53)</f>
        <v>2.3683640303358615</v>
      </c>
      <c r="C26" s="2">
        <f>VALUE(Stocks!T53)</f>
        <v>0.375</v>
      </c>
    </row>
    <row r="27" spans="1:3" x14ac:dyDescent="0.25">
      <c r="A27" t="str">
        <f>Stocks!A54</f>
        <v>had.27.5a</v>
      </c>
      <c r="B27" s="2">
        <f>VALUE(Stocks!S54)</f>
        <v>0.70560728744939272</v>
      </c>
      <c r="C27" s="2">
        <f>VALUE(Stocks!T54)</f>
        <v>1.2285714285714286</v>
      </c>
    </row>
    <row r="28" spans="1:3" x14ac:dyDescent="0.25">
      <c r="A28" t="str">
        <f>Stocks!A55</f>
        <v>had.27.46a20</v>
      </c>
      <c r="B28" s="2">
        <f>VALUE(Stocks!S55)</f>
        <v>0.70775094696969698</v>
      </c>
      <c r="C28" s="2">
        <f>VALUE(Stocks!T55)</f>
        <v>1.1578947368421053</v>
      </c>
    </row>
    <row r="29" spans="1:3" x14ac:dyDescent="0.25">
      <c r="A29" t="str">
        <f>Stocks!A56</f>
        <v>had.27.7a</v>
      </c>
      <c r="B29" s="2">
        <f>VALUE(Stocks!S56)</f>
        <v>2.4328124999999998</v>
      </c>
      <c r="C29" s="2">
        <f>VALUE(Stocks!T56)</f>
        <v>0.5357142857142857</v>
      </c>
    </row>
    <row r="30" spans="1:3" x14ac:dyDescent="0.25">
      <c r="A30" t="str">
        <f>Stocks!A57</f>
        <v>had.27.7b-k</v>
      </c>
      <c r="B30" s="2">
        <f>VALUE(Stocks!S57)</f>
        <v>1.2119525</v>
      </c>
      <c r="C30" s="2">
        <f>VALUE(Stocks!T57)</f>
        <v>1.925</v>
      </c>
    </row>
    <row r="31" spans="1:3" x14ac:dyDescent="0.25">
      <c r="A31" t="str">
        <f>Stocks!A58</f>
        <v>had.27.1-2</v>
      </c>
      <c r="B31" s="2">
        <f>VALUE(Stocks!S58)</f>
        <v>1.74981875</v>
      </c>
      <c r="C31" s="2">
        <f>VALUE(Stocks!T58)</f>
        <v>1.08</v>
      </c>
    </row>
    <row r="32" spans="1:3" x14ac:dyDescent="0.25">
      <c r="A32" t="str">
        <f>Stocks!A59</f>
        <v>whg.27.47d</v>
      </c>
      <c r="B32" s="2">
        <f>VALUE(Stocks!S59)</f>
        <v>0.5176476233893994</v>
      </c>
      <c r="C32" s="2">
        <f>VALUE(Stocks!T59)</f>
        <v>1.1764705882352942</v>
      </c>
    </row>
    <row r="33" spans="1:3" x14ac:dyDescent="0.25">
      <c r="A33" t="str">
        <f>Stocks!A60</f>
        <v>whg.27.7a</v>
      </c>
      <c r="B33" s="2">
        <f>VALUE(Stocks!S60)</f>
        <v>3.3025153374233125E-2</v>
      </c>
      <c r="C33" s="2">
        <f>VALUE(Stocks!T60)</f>
        <v>2.0909090909090908</v>
      </c>
    </row>
    <row r="34" spans="1:3" x14ac:dyDescent="0.25">
      <c r="A34" t="str">
        <f>Stocks!A61</f>
        <v>whg.27.7b-ce-k</v>
      </c>
      <c r="B34" s="2">
        <f>VALUE(Stocks!S61)</f>
        <v>0.34827142857142857</v>
      </c>
      <c r="C34" s="2">
        <f>VALUE(Stocks!T61)</f>
        <v>1.1923076923076923</v>
      </c>
    </row>
    <row r="35" spans="1:3" x14ac:dyDescent="0.25">
      <c r="A35" t="str">
        <f>Stocks!A62</f>
        <v>hke.27.8c9a</v>
      </c>
      <c r="B35" s="2">
        <f>VALUE(Stocks!S62)</f>
        <v>0.74859639639639641</v>
      </c>
      <c r="C35" s="2">
        <f>VALUE(Stocks!T62)</f>
        <v>2.4</v>
      </c>
    </row>
    <row r="36" spans="1:3" x14ac:dyDescent="0.25">
      <c r="A36" t="str">
        <f>Stocks!A63</f>
        <v>hke.27.3a46-8abd</v>
      </c>
      <c r="B36" s="2">
        <f>VALUE(Stocks!S63)</f>
        <v>2.4775178571428573</v>
      </c>
      <c r="C36" s="2">
        <f>VALUE(Stocks!T63)</f>
        <v>0.81481481481481477</v>
      </c>
    </row>
    <row r="37" spans="1:3" x14ac:dyDescent="0.25">
      <c r="A37" t="str">
        <f>Stocks!A67</f>
        <v>lin.27.5a</v>
      </c>
      <c r="B37" s="2">
        <f>VALUE(Stocks!S67)</f>
        <v>1.9093655589123868</v>
      </c>
      <c r="C37" s="2">
        <f>VALUE(Stocks!T67)</f>
        <v>0.875</v>
      </c>
    </row>
    <row r="38" spans="1:3" x14ac:dyDescent="0.25">
      <c r="A38" t="str">
        <f>Stocks!A72</f>
        <v>nep.fu.8</v>
      </c>
      <c r="B38" s="2">
        <f>VALUE(Stocks!S72)</f>
        <v>1.7551369863013699</v>
      </c>
      <c r="C38" s="2">
        <f>VALUE(Stocks!T72)</f>
        <v>0.79141104294478526</v>
      </c>
    </row>
    <row r="39" spans="1:3" x14ac:dyDescent="0.25">
      <c r="A39" t="str">
        <f>Stocks!A73</f>
        <v>nep.fu.9</v>
      </c>
      <c r="B39" s="2">
        <f>VALUE(Stocks!S73)</f>
        <v>0.79580152671755722</v>
      </c>
      <c r="C39" s="2">
        <f>VALUE(Stocks!T73)</f>
        <v>0.99152542372881347</v>
      </c>
    </row>
    <row r="40" spans="1:3" x14ac:dyDescent="0.25">
      <c r="A40" t="str">
        <f>Stocks!A74</f>
        <v>nep.fu.7</v>
      </c>
      <c r="B40" s="2">
        <f>VALUE(Stocks!S74)</f>
        <v>1.0220455366823273</v>
      </c>
      <c r="C40" s="2">
        <f>VALUE(Stocks!T74)</f>
        <v>0.37333333333333329</v>
      </c>
    </row>
    <row r="41" spans="1:3" x14ac:dyDescent="0.25">
      <c r="A41" t="str">
        <f>Stocks!A75</f>
        <v>nep.fu.6</v>
      </c>
      <c r="B41" s="2">
        <f>VALUE(Stocks!S75)</f>
        <v>0.55361305361305357</v>
      </c>
      <c r="C41" s="2">
        <f>VALUE(Stocks!T75)</f>
        <v>1.0283251231527095</v>
      </c>
    </row>
    <row r="42" spans="1:3" x14ac:dyDescent="0.25">
      <c r="A42" t="str">
        <f>Stocks!A77</f>
        <v>nep.fu.2627</v>
      </c>
      <c r="B42" s="2">
        <f>VALUE(Stocks!S77)</f>
        <v>0.02</v>
      </c>
      <c r="C42" s="2">
        <f>VALUE(Stocks!T77)</f>
        <v>0</v>
      </c>
    </row>
    <row r="43" spans="1:3" x14ac:dyDescent="0.25">
      <c r="A43" t="str">
        <f>Stocks!A83</f>
        <v>pra.27.3a4a</v>
      </c>
      <c r="B43" s="2">
        <f>VALUE(Stocks!S83)</f>
        <v>0.3628868686868687</v>
      </c>
      <c r="C43" s="2">
        <f>VALUE(Stocks!T83)</f>
        <v>1.1000000000000001</v>
      </c>
    </row>
    <row r="44" spans="1:3" x14ac:dyDescent="0.25">
      <c r="A44" t="str">
        <f>Stocks!A87</f>
        <v>ple.27.420</v>
      </c>
      <c r="B44" s="2">
        <f>VALUE(Stocks!S87)</f>
        <v>1.666949738631234</v>
      </c>
      <c r="C44" s="2">
        <f>VALUE(Stocks!T87)</f>
        <v>0.90476190476190477</v>
      </c>
    </row>
    <row r="45" spans="1:3" x14ac:dyDescent="0.25">
      <c r="A45" t="str">
        <f>Stocks!A88</f>
        <v>ple.27.7d</v>
      </c>
      <c r="B45" s="2">
        <f>VALUE(Stocks!S88)</f>
        <v>0.81012526136451635</v>
      </c>
      <c r="C45" s="2">
        <f>VALUE(Stocks!T88)</f>
        <v>0.92</v>
      </c>
    </row>
    <row r="46" spans="1:3" x14ac:dyDescent="0.25">
      <c r="A46" t="str">
        <f>Stocks!A90</f>
        <v>ple.27.7fg</v>
      </c>
      <c r="B46" s="2">
        <f>VALUE(Stocks!S90)</f>
        <v>1.64</v>
      </c>
      <c r="C46" s="2">
        <f>VALUE(Stocks!T90)</f>
        <v>0.33</v>
      </c>
    </row>
    <row r="47" spans="1:3" x14ac:dyDescent="0.25">
      <c r="A47" t="str">
        <f>Stocks!A91</f>
        <v>ple.27.7a</v>
      </c>
      <c r="B47" s="2">
        <f>VALUE(Stocks!S91)</f>
        <v>1.6548923309406876</v>
      </c>
      <c r="C47" s="2">
        <f>VALUE(Stocks!T91)</f>
        <v>0.3</v>
      </c>
    </row>
    <row r="48" spans="1:3" x14ac:dyDescent="0.25">
      <c r="A48" t="str">
        <f>Stocks!A92</f>
        <v>ple.27.21-23</v>
      </c>
      <c r="B48" s="2">
        <f>VALUE(Stocks!S92)</f>
        <v>0.90126126126126127</v>
      </c>
      <c r="C48" s="2">
        <f>VALUE(Stocks!T92)</f>
        <v>1.1081081081081081</v>
      </c>
    </row>
    <row r="49" spans="1:3" x14ac:dyDescent="0.25">
      <c r="A49" t="str">
        <f>Stocks!A93</f>
        <v>ple.27.24-32</v>
      </c>
      <c r="B49" s="2">
        <f>VALUE(Stocks!S93)</f>
        <v>2.5</v>
      </c>
      <c r="C49" s="2">
        <f>VALUE(Stocks!T93)</f>
        <v>0.54</v>
      </c>
    </row>
    <row r="50" spans="1:3" x14ac:dyDescent="0.25">
      <c r="A50" t="str">
        <f>Stocks!A94</f>
        <v>ple.27.7e</v>
      </c>
      <c r="B50" s="2">
        <f>VALUE(Stocks!S94)</f>
        <v>1.5075757575757576</v>
      </c>
      <c r="C50" s="2">
        <f>VALUE(Stocks!T94)</f>
        <v>1.2708333333333333</v>
      </c>
    </row>
    <row r="51" spans="1:3" x14ac:dyDescent="0.25">
      <c r="A51" t="str">
        <f>Stocks!A95</f>
        <v>ple.27.7h-k</v>
      </c>
      <c r="B51" s="2">
        <f>VALUE(Stocks!S95)</f>
        <v>9.1954022988505746E-2</v>
      </c>
      <c r="C51" s="2">
        <f>VALUE(Stocks!T95)</f>
        <v>2.6</v>
      </c>
    </row>
    <row r="52" spans="1:3" x14ac:dyDescent="0.25">
      <c r="A52" t="str">
        <f>Stocks!A99</f>
        <v>pok.27.3a46</v>
      </c>
      <c r="B52" s="2">
        <f>VALUE(Stocks!S99)</f>
        <v>0.7495573381266013</v>
      </c>
      <c r="C52" s="2">
        <f>VALUE(Stocks!T99)</f>
        <v>1</v>
      </c>
    </row>
    <row r="53" spans="1:3" x14ac:dyDescent="0.25">
      <c r="A53" t="str">
        <f>Stocks!A100</f>
        <v>pok.27.5a</v>
      </c>
      <c r="B53" s="2">
        <f>VALUE(Stocks!S100)</f>
        <v>1.665704918032787</v>
      </c>
      <c r="C53" s="2">
        <f>VALUE(Stocks!T100)</f>
        <v>0.8899999999999999</v>
      </c>
    </row>
    <row r="54" spans="1:3" x14ac:dyDescent="0.25">
      <c r="A54" t="str">
        <f>Stocks!A102</f>
        <v>ghl.27.561214</v>
      </c>
      <c r="B54" s="2">
        <f>VALUE(Stocks!S102)</f>
        <v>0.66</v>
      </c>
      <c r="C54" s="2">
        <f>VALUE(Stocks!T102)</f>
        <v>1.34</v>
      </c>
    </row>
    <row r="55" spans="1:3" x14ac:dyDescent="0.25">
      <c r="A55" t="str">
        <f>Stocks!A106</f>
        <v>mac.27.nea</v>
      </c>
      <c r="B55" s="2">
        <f>VALUE(Stocks!S106)</f>
        <v>0.87746139999999995</v>
      </c>
      <c r="C55" s="2">
        <f>VALUE(Stocks!T106)</f>
        <v>1.2478260869565216</v>
      </c>
    </row>
    <row r="56" spans="1:3" x14ac:dyDescent="0.25">
      <c r="A56" t="str">
        <f>Stocks!A107</f>
        <v>tur.27.4</v>
      </c>
      <c r="B56" s="2">
        <f>VALUE(Stocks!S107)</f>
        <v>1.106145808311314</v>
      </c>
      <c r="C56" s="2">
        <f>VALUE(Stocks!T107)</f>
        <v>1</v>
      </c>
    </row>
    <row r="57" spans="1:3" x14ac:dyDescent="0.25">
      <c r="A57" t="str">
        <f>Stocks!A110</f>
        <v>reg.27.561214</v>
      </c>
      <c r="B57" s="2">
        <f>VALUE(Stocks!S110)</f>
        <v>0.70984545454545456</v>
      </c>
      <c r="C57" s="2">
        <f>VALUE(Stocks!T110)</f>
        <v>1.0999999999999999</v>
      </c>
    </row>
    <row r="58" spans="1:3" x14ac:dyDescent="0.25">
      <c r="A58" t="str">
        <f>Stocks!A111</f>
        <v>sol.27.20-24</v>
      </c>
      <c r="B58" s="2">
        <f>VALUE(Stocks!S111)</f>
        <v>0.54807692307692313</v>
      </c>
      <c r="C58" s="2">
        <f>VALUE(Stocks!T111)</f>
        <v>1</v>
      </c>
    </row>
    <row r="59" spans="1:3" x14ac:dyDescent="0.25">
      <c r="A59" t="str">
        <f>Stocks!A112</f>
        <v>sol.27.4</v>
      </c>
      <c r="B59" s="2">
        <f>VALUE(Stocks!S112)</f>
        <v>0.69539189189189188</v>
      </c>
      <c r="C59" s="2">
        <f>VALUE(Stocks!T112)</f>
        <v>1.0999999999999999</v>
      </c>
    </row>
    <row r="60" spans="1:3" x14ac:dyDescent="0.25">
      <c r="A60" t="str">
        <f>Stocks!A113</f>
        <v>sol.27.7e</v>
      </c>
      <c r="B60" s="2">
        <f>VALUE(Stocks!S113)</f>
        <v>0.79034482758620694</v>
      </c>
      <c r="C60" s="2">
        <f>VALUE(Stocks!T113)</f>
        <v>0.79310344827586221</v>
      </c>
    </row>
    <row r="61" spans="1:3" x14ac:dyDescent="0.25">
      <c r="A61" t="str">
        <f>Stocks!A114</f>
        <v>sol.27.7fg</v>
      </c>
      <c r="B61" s="2">
        <f>VALUE(Stocks!S114)</f>
        <v>0.79824955116696594</v>
      </c>
      <c r="C61" s="2">
        <f>VALUE(Stocks!T114)</f>
        <v>0.76666666666666672</v>
      </c>
    </row>
    <row r="62" spans="1:3" x14ac:dyDescent="0.25">
      <c r="A62" t="str">
        <f>Stocks!A116</f>
        <v>sol.27.7a</v>
      </c>
      <c r="B62" s="2">
        <f>VALUE(Stocks!S116)</f>
        <v>0.37528571428571428</v>
      </c>
      <c r="C62" s="2">
        <f>VALUE(Stocks!T116)</f>
        <v>4.9999999999999996E-2</v>
      </c>
    </row>
    <row r="63" spans="1:3" x14ac:dyDescent="0.25">
      <c r="A63" t="str">
        <f>Stocks!A117</f>
        <v>sol.27.8ab</v>
      </c>
      <c r="B63" s="2">
        <f>VALUE(Stocks!S117)</f>
        <v>0.53482924528301878</v>
      </c>
      <c r="C63" s="2">
        <f>VALUE(Stocks!T117)</f>
        <v>1.1212121212121211</v>
      </c>
    </row>
    <row r="64" spans="1:3" x14ac:dyDescent="0.25">
      <c r="A64" t="str">
        <f>Stocks!A118</f>
        <v>sol.27.7h-k</v>
      </c>
      <c r="B64" s="2">
        <f>VALUE(Stocks!S118)</f>
        <v>0.45495495495495492</v>
      </c>
      <c r="C64" s="2">
        <f>VALUE(Stocks!T118)</f>
        <v>0.69117647058823517</v>
      </c>
    </row>
    <row r="65" spans="1:3" x14ac:dyDescent="0.25">
      <c r="A65" t="str">
        <f>Stocks!A122</f>
        <v>spr.27.22-32</v>
      </c>
      <c r="B65" s="2">
        <f>VALUE(Stocks!S122)</f>
        <v>0.98333333333333328</v>
      </c>
      <c r="C65" s="2">
        <f>VALUE(Stocks!T122)</f>
        <v>1.2307692307692308</v>
      </c>
    </row>
    <row r="66" spans="1:3" x14ac:dyDescent="0.25">
      <c r="A66" t="str">
        <f>Stocks!A123</f>
        <v>dgs.27.nea</v>
      </c>
      <c r="B66" s="2">
        <f>VALUE(Stocks!S123)</f>
        <v>0.27272514414493515</v>
      </c>
      <c r="C66" s="2">
        <f>VALUE(Stocks!T123)</f>
        <v>0.28749999999999998</v>
      </c>
    </row>
    <row r="67" spans="1:3" x14ac:dyDescent="0.25">
      <c r="A67" t="str">
        <f>Stocks!A124</f>
        <v>hom.27.9a</v>
      </c>
      <c r="B67" s="2">
        <f>VALUE(Stocks!S124)</f>
        <v>2.4542044198895026</v>
      </c>
      <c r="C67" s="2">
        <f>VALUE(Stocks!T124)</f>
        <v>0.27272727272727271</v>
      </c>
    </row>
    <row r="68" spans="1:3" x14ac:dyDescent="0.25">
      <c r="A68" t="str">
        <f>Stocks!A125</f>
        <v>hom.27.2a4a5b6a7a-ce-k8</v>
      </c>
      <c r="B68" s="2">
        <f>VALUE(Stocks!S125)</f>
        <v>0.47829280145504488</v>
      </c>
      <c r="C68" s="2">
        <f>VALUE(Stocks!T125)</f>
        <v>0.62037037037037046</v>
      </c>
    </row>
    <row r="69" spans="1:3" x14ac:dyDescent="0.25">
      <c r="B69" s="2"/>
      <c r="C69" s="2"/>
    </row>
    <row r="70" spans="1:3" x14ac:dyDescent="0.25">
      <c r="B70" s="2"/>
      <c r="C70" s="2"/>
    </row>
    <row r="71" spans="1:3" x14ac:dyDescent="0.25">
      <c r="B71" s="2"/>
      <c r="C71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8"/>
  <sheetViews>
    <sheetView workbookViewId="0">
      <pane xSplit="1" ySplit="6" topLeftCell="B112" activePane="bottomRight" state="frozen"/>
      <selection pane="topRight" activeCell="B1" sqref="B1"/>
      <selection pane="bottomLeft" activeCell="A5" sqref="A5"/>
      <selection pane="bottomRight" activeCell="R120" sqref="R120"/>
    </sheetView>
  </sheetViews>
  <sheetFormatPr defaultRowHeight="15" x14ac:dyDescent="0.25"/>
  <cols>
    <col min="1" max="1" width="15.7109375" customWidth="1"/>
    <col min="2" max="2" width="17.28515625" customWidth="1"/>
    <col min="3" max="3" width="12.42578125" customWidth="1"/>
    <col min="4" max="4" width="5.7109375" customWidth="1"/>
    <col min="5" max="5" width="14.85546875" customWidth="1"/>
    <col min="6" max="6" width="11.5703125" customWidth="1"/>
    <col min="10" max="10" width="11.7109375" customWidth="1"/>
    <col min="11" max="11" width="6.85546875" customWidth="1"/>
    <col min="12" max="12" width="6.140625" customWidth="1"/>
    <col min="13" max="13" width="6.5703125" customWidth="1"/>
    <col min="14" max="14" width="8.42578125" customWidth="1"/>
    <col min="16" max="16" width="7.5703125" customWidth="1"/>
    <col min="18" max="18" width="51.42578125" customWidth="1"/>
  </cols>
  <sheetData>
    <row r="1" spans="1:20" x14ac:dyDescent="0.25">
      <c r="A1" s="1" t="s">
        <v>564</v>
      </c>
      <c r="B1" s="1" t="s">
        <v>563</v>
      </c>
      <c r="C1" s="1" t="s">
        <v>20</v>
      </c>
      <c r="D1" s="1" t="s">
        <v>21</v>
      </c>
      <c r="E1" s="1" t="s">
        <v>22</v>
      </c>
      <c r="F1" s="1" t="s">
        <v>565</v>
      </c>
      <c r="G1" s="1" t="s">
        <v>566</v>
      </c>
      <c r="H1" s="1" t="s">
        <v>569</v>
      </c>
      <c r="I1" s="1" t="s">
        <v>25</v>
      </c>
      <c r="J1" s="1" t="s">
        <v>26</v>
      </c>
      <c r="K1" s="1" t="s">
        <v>567</v>
      </c>
      <c r="L1" s="1" t="s">
        <v>568</v>
      </c>
      <c r="M1" s="1" t="s">
        <v>501</v>
      </c>
      <c r="N1" s="1" t="s">
        <v>502</v>
      </c>
      <c r="O1" s="1" t="s">
        <v>503</v>
      </c>
      <c r="P1" s="1" t="s">
        <v>504</v>
      </c>
      <c r="Q1" s="1" t="s">
        <v>505</v>
      </c>
    </row>
    <row r="2" spans="1:20" x14ac:dyDescent="0.25">
      <c r="A2">
        <f>COUNTIF(A7:A143,"*")</f>
        <v>119</v>
      </c>
      <c r="B2">
        <f>COUNT(S7:S159)</f>
        <v>91</v>
      </c>
      <c r="C2" s="2">
        <f>AVERAGE(S7:S140)</f>
        <v>0.83530886030019058</v>
      </c>
      <c r="D2">
        <f>STDEV(S7:S159)</f>
        <v>0.64430371699288058</v>
      </c>
      <c r="E2" s="2">
        <f>MEDIAN(S7:S140)</f>
        <v>0.70984545454545456</v>
      </c>
      <c r="F2" s="2">
        <f>PERCENTILE(S7:S159,0.25)</f>
        <v>0.34343904761904764</v>
      </c>
      <c r="G2" s="2">
        <f>PERCENTILE(S7:S159,0.75)</f>
        <v>1.1030729041556571</v>
      </c>
      <c r="H2">
        <f>COUNTIF(S7:S140,"&gt;=1")</f>
        <v>29</v>
      </c>
      <c r="I2" s="7">
        <f>H2/B2*100</f>
        <v>31.868131868131865</v>
      </c>
      <c r="J2" s="2">
        <f>AVERAGE(T7:T178)</f>
        <v>0.97149417124175064</v>
      </c>
      <c r="K2">
        <f>COUNTIF(T7:T178,"&lt;=1")</f>
        <v>42</v>
      </c>
      <c r="L2" s="7">
        <f>K2/M2*100</f>
        <v>59.154929577464785</v>
      </c>
      <c r="M2">
        <f>COUNT(T7:T178)</f>
        <v>71</v>
      </c>
      <c r="N2">
        <f>COUNTIF(T7:T178,"&gt;1")</f>
        <v>29</v>
      </c>
      <c r="O2" s="7">
        <f>N2/M2*100</f>
        <v>40.845070422535215</v>
      </c>
      <c r="P2">
        <f>COUNTIF(S7:S159,"&lt;0.5")</f>
        <v>31</v>
      </c>
      <c r="Q2" s="7">
        <f>P2/B2*100</f>
        <v>34.065934065934066</v>
      </c>
    </row>
    <row r="3" spans="1:20" x14ac:dyDescent="0.25">
      <c r="C3" s="2"/>
      <c r="E3" s="2"/>
      <c r="F3" s="2"/>
      <c r="G3" s="2"/>
      <c r="H3" s="1" t="s">
        <v>570</v>
      </c>
      <c r="I3" s="7"/>
      <c r="J3" s="2"/>
      <c r="L3" s="7"/>
      <c r="O3" s="7"/>
      <c r="Q3" s="7"/>
    </row>
    <row r="4" spans="1:20" x14ac:dyDescent="0.25">
      <c r="C4" s="2"/>
      <c r="E4" s="2"/>
      <c r="F4" s="2"/>
      <c r="G4" s="2"/>
      <c r="H4">
        <f>COUNTIF(S7:S140,"&lt;1")</f>
        <v>62</v>
      </c>
      <c r="I4" s="7">
        <f>H4/B2*100</f>
        <v>68.131868131868131</v>
      </c>
      <c r="J4" s="2"/>
      <c r="L4" s="7"/>
      <c r="O4" s="7"/>
      <c r="Q4" s="7"/>
    </row>
    <row r="6" spans="1:20" s="1" customFormat="1" x14ac:dyDescent="0.25">
      <c r="A6" s="1" t="s">
        <v>29</v>
      </c>
      <c r="B6" s="1" t="s">
        <v>30</v>
      </c>
      <c r="C6" s="1" t="s">
        <v>486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35</v>
      </c>
      <c r="I6" s="1" t="s">
        <v>36</v>
      </c>
      <c r="J6" s="1" t="s">
        <v>37</v>
      </c>
      <c r="K6" s="1" t="s">
        <v>38</v>
      </c>
      <c r="L6" s="1" t="s">
        <v>39</v>
      </c>
      <c r="M6" s="1" t="s">
        <v>40</v>
      </c>
      <c r="N6" s="1" t="s">
        <v>41</v>
      </c>
      <c r="O6" s="1" t="s">
        <v>42</v>
      </c>
      <c r="P6" s="1" t="s">
        <v>43</v>
      </c>
      <c r="Q6" s="1" t="s">
        <v>508</v>
      </c>
      <c r="R6" s="1" t="s">
        <v>509</v>
      </c>
      <c r="S6" s="1" t="s">
        <v>416</v>
      </c>
      <c r="T6" s="1" t="s">
        <v>162</v>
      </c>
    </row>
    <row r="7" spans="1:20" x14ac:dyDescent="0.25">
      <c r="A7" s="10" t="s">
        <v>513</v>
      </c>
      <c r="B7" t="s">
        <v>514</v>
      </c>
      <c r="C7" t="s">
        <v>417</v>
      </c>
      <c r="D7">
        <v>2018</v>
      </c>
      <c r="E7" t="s">
        <v>46</v>
      </c>
      <c r="F7" t="s">
        <v>515</v>
      </c>
      <c r="H7">
        <v>0.25</v>
      </c>
      <c r="I7" t="s">
        <v>416</v>
      </c>
      <c r="J7">
        <v>0</v>
      </c>
      <c r="K7" t="s">
        <v>48</v>
      </c>
      <c r="N7" t="s">
        <v>49</v>
      </c>
      <c r="O7">
        <v>0.5</v>
      </c>
      <c r="R7" s="5" t="s">
        <v>581</v>
      </c>
      <c r="S7" s="2">
        <f>IF(O7&gt;0,H7/(2*O7),"")</f>
        <v>0.25</v>
      </c>
      <c r="T7" s="2" t="str">
        <f>IF(P7&gt;0,L7/P7,"")</f>
        <v/>
      </c>
    </row>
    <row r="8" spans="1:20" x14ac:dyDescent="0.25">
      <c r="A8" s="10" t="s">
        <v>516</v>
      </c>
      <c r="B8" t="s">
        <v>517</v>
      </c>
      <c r="C8" t="s">
        <v>418</v>
      </c>
      <c r="D8">
        <v>2018</v>
      </c>
      <c r="E8" t="s">
        <v>46</v>
      </c>
      <c r="F8" t="s">
        <v>518</v>
      </c>
      <c r="H8">
        <v>0.25</v>
      </c>
      <c r="I8" t="s">
        <v>416</v>
      </c>
      <c r="J8">
        <v>0</v>
      </c>
      <c r="K8" t="s">
        <v>48</v>
      </c>
      <c r="N8" t="s">
        <v>49</v>
      </c>
      <c r="O8">
        <v>0.5</v>
      </c>
      <c r="R8" t="s">
        <v>582</v>
      </c>
      <c r="S8" s="2">
        <f t="shared" ref="S8:S71" si="0">IF(O8&gt;0,H8/(2*O8),"")</f>
        <v>0.25</v>
      </c>
      <c r="T8" s="2" t="str">
        <f t="shared" ref="T8:T71" si="1">IF(P8&gt;0,L8/P8,"")</f>
        <v/>
      </c>
    </row>
    <row r="9" spans="1:20" x14ac:dyDescent="0.25">
      <c r="A9" s="10" t="s">
        <v>519</v>
      </c>
      <c r="B9" t="s">
        <v>520</v>
      </c>
      <c r="C9" t="s">
        <v>417</v>
      </c>
      <c r="D9">
        <v>2018</v>
      </c>
      <c r="E9" t="s">
        <v>46</v>
      </c>
      <c r="F9" t="s">
        <v>521</v>
      </c>
      <c r="H9">
        <v>0.25</v>
      </c>
      <c r="I9" t="s">
        <v>416</v>
      </c>
      <c r="J9">
        <v>0</v>
      </c>
      <c r="K9" t="s">
        <v>48</v>
      </c>
      <c r="N9" t="s">
        <v>49</v>
      </c>
      <c r="O9">
        <v>0.5</v>
      </c>
      <c r="R9" t="s">
        <v>583</v>
      </c>
      <c r="S9" s="2">
        <f t="shared" si="0"/>
        <v>0.25</v>
      </c>
      <c r="T9" s="2" t="str">
        <f t="shared" si="1"/>
        <v/>
      </c>
    </row>
    <row r="10" spans="1:20" x14ac:dyDescent="0.25">
      <c r="A10" s="10" t="s">
        <v>57</v>
      </c>
      <c r="B10" t="s">
        <v>58</v>
      </c>
      <c r="C10" t="s">
        <v>419</v>
      </c>
      <c r="D10">
        <v>2018</v>
      </c>
      <c r="E10" t="s">
        <v>46</v>
      </c>
      <c r="F10" t="s">
        <v>59</v>
      </c>
      <c r="H10">
        <v>154508</v>
      </c>
      <c r="I10" t="s">
        <v>48</v>
      </c>
      <c r="J10">
        <v>42526</v>
      </c>
      <c r="K10" t="s">
        <v>48</v>
      </c>
      <c r="L10">
        <v>0.15</v>
      </c>
      <c r="N10" t="s">
        <v>49</v>
      </c>
      <c r="O10">
        <v>102000</v>
      </c>
      <c r="Q10" t="s">
        <v>507</v>
      </c>
      <c r="S10" s="2">
        <f t="shared" si="0"/>
        <v>0.75739215686274508</v>
      </c>
      <c r="T10" s="2" t="str">
        <f t="shared" si="1"/>
        <v/>
      </c>
    </row>
    <row r="11" spans="1:20" x14ac:dyDescent="0.25">
      <c r="A11" s="10" t="s">
        <v>44</v>
      </c>
      <c r="B11" t="s">
        <v>45</v>
      </c>
      <c r="C11" t="s">
        <v>420</v>
      </c>
      <c r="D11">
        <v>2018</v>
      </c>
      <c r="E11" t="s">
        <v>46</v>
      </c>
      <c r="F11" s="3" t="s">
        <v>47</v>
      </c>
      <c r="H11">
        <v>272120</v>
      </c>
      <c r="I11" t="s">
        <v>48</v>
      </c>
      <c r="J11">
        <v>74933</v>
      </c>
      <c r="K11" t="s">
        <v>48</v>
      </c>
      <c r="L11">
        <v>0.34</v>
      </c>
      <c r="N11" t="s">
        <v>49</v>
      </c>
      <c r="O11">
        <v>129000</v>
      </c>
      <c r="Q11" t="s">
        <v>507</v>
      </c>
      <c r="S11" s="2">
        <f t="shared" si="0"/>
        <v>1.0547286821705426</v>
      </c>
      <c r="T11" s="2" t="str">
        <f t="shared" si="1"/>
        <v/>
      </c>
    </row>
    <row r="12" spans="1:20" x14ac:dyDescent="0.25">
      <c r="A12" s="10" t="s">
        <v>54</v>
      </c>
      <c r="B12" t="s">
        <v>55</v>
      </c>
      <c r="C12" t="s">
        <v>421</v>
      </c>
      <c r="D12">
        <v>2018</v>
      </c>
      <c r="E12" t="s">
        <v>46</v>
      </c>
      <c r="F12" t="s">
        <v>56</v>
      </c>
      <c r="H12">
        <v>231886</v>
      </c>
      <c r="I12" t="s">
        <v>48</v>
      </c>
      <c r="J12">
        <v>130460</v>
      </c>
      <c r="K12" t="s">
        <v>48</v>
      </c>
      <c r="L12">
        <v>0.63</v>
      </c>
      <c r="N12" t="s">
        <v>53</v>
      </c>
      <c r="O12">
        <v>145000</v>
      </c>
      <c r="Q12" t="s">
        <v>507</v>
      </c>
      <c r="S12" s="2">
        <f t="shared" si="0"/>
        <v>0.79960689655172412</v>
      </c>
      <c r="T12" s="2" t="str">
        <f t="shared" si="1"/>
        <v/>
      </c>
    </row>
    <row r="13" spans="1:20" x14ac:dyDescent="0.25">
      <c r="A13" s="10" t="s">
        <v>50</v>
      </c>
      <c r="B13" t="s">
        <v>51</v>
      </c>
      <c r="C13" t="s">
        <v>421</v>
      </c>
      <c r="D13">
        <v>2018</v>
      </c>
      <c r="E13" t="s">
        <v>46</v>
      </c>
      <c r="F13" t="s">
        <v>52</v>
      </c>
      <c r="H13">
        <v>105345</v>
      </c>
      <c r="I13" t="s">
        <v>48</v>
      </c>
      <c r="J13">
        <v>20568</v>
      </c>
      <c r="K13" t="s">
        <v>48</v>
      </c>
      <c r="L13">
        <v>0.21</v>
      </c>
      <c r="N13" t="s">
        <v>53</v>
      </c>
      <c r="O13">
        <v>84000</v>
      </c>
      <c r="Q13" t="s">
        <v>507</v>
      </c>
      <c r="S13" s="2">
        <f t="shared" si="0"/>
        <v>0.62705357142857143</v>
      </c>
      <c r="T13" s="2" t="str">
        <f t="shared" si="1"/>
        <v/>
      </c>
    </row>
    <row r="14" spans="1:20" x14ac:dyDescent="0.25">
      <c r="A14" s="9" t="s">
        <v>534</v>
      </c>
      <c r="B14" t="s">
        <v>535</v>
      </c>
      <c r="D14" s="11">
        <v>2017</v>
      </c>
      <c r="E14" t="s">
        <v>536</v>
      </c>
      <c r="F14" s="3" t="s">
        <v>537</v>
      </c>
      <c r="H14">
        <v>0.02</v>
      </c>
      <c r="I14" t="s">
        <v>416</v>
      </c>
      <c r="O14">
        <v>0.5</v>
      </c>
      <c r="R14" t="s">
        <v>547</v>
      </c>
      <c r="S14" s="12">
        <f t="shared" si="0"/>
        <v>0.02</v>
      </c>
      <c r="T14" s="12" t="str">
        <f t="shared" si="1"/>
        <v/>
      </c>
    </row>
    <row r="15" spans="1:20" x14ac:dyDescent="0.25">
      <c r="A15" s="10" t="s">
        <v>68</v>
      </c>
      <c r="B15" t="s">
        <v>69</v>
      </c>
      <c r="C15" t="s">
        <v>447</v>
      </c>
      <c r="D15">
        <v>2018</v>
      </c>
      <c r="E15" t="s">
        <v>62</v>
      </c>
      <c r="F15" t="s">
        <v>70</v>
      </c>
      <c r="H15">
        <v>301611</v>
      </c>
      <c r="I15" t="s">
        <v>48</v>
      </c>
      <c r="K15" t="s">
        <v>48</v>
      </c>
      <c r="N15" t="s">
        <v>49</v>
      </c>
      <c r="Q15" t="s">
        <v>506</v>
      </c>
      <c r="S15" s="2" t="str">
        <f t="shared" si="0"/>
        <v/>
      </c>
      <c r="T15" s="2" t="str">
        <f t="shared" si="1"/>
        <v/>
      </c>
    </row>
    <row r="16" spans="1:20" x14ac:dyDescent="0.25">
      <c r="A16" s="10" t="s">
        <v>65</v>
      </c>
      <c r="B16" t="s">
        <v>66</v>
      </c>
      <c r="C16" t="s">
        <v>450</v>
      </c>
      <c r="D16">
        <v>2018</v>
      </c>
      <c r="E16" t="s">
        <v>62</v>
      </c>
      <c r="F16" t="s">
        <v>67</v>
      </c>
      <c r="H16">
        <v>55693.9</v>
      </c>
      <c r="I16" t="s">
        <v>48</v>
      </c>
      <c r="K16" t="s">
        <v>48</v>
      </c>
      <c r="L16">
        <v>0.08</v>
      </c>
      <c r="N16" t="s">
        <v>49</v>
      </c>
      <c r="Q16" t="s">
        <v>506</v>
      </c>
      <c r="S16" s="2" t="str">
        <f t="shared" si="0"/>
        <v/>
      </c>
      <c r="T16" s="2" t="str">
        <f t="shared" si="1"/>
        <v/>
      </c>
    </row>
    <row r="17" spans="1:20" x14ac:dyDescent="0.25">
      <c r="A17" s="9" t="s">
        <v>71</v>
      </c>
      <c r="B17" t="s">
        <v>72</v>
      </c>
      <c r="C17" t="s">
        <v>451</v>
      </c>
      <c r="D17">
        <v>2018</v>
      </c>
      <c r="E17" t="s">
        <v>62</v>
      </c>
      <c r="F17" t="s">
        <v>73</v>
      </c>
      <c r="H17">
        <v>17.600000000000001</v>
      </c>
      <c r="I17" t="s">
        <v>74</v>
      </c>
      <c r="K17" t="s">
        <v>48</v>
      </c>
      <c r="N17" t="s">
        <v>49</v>
      </c>
      <c r="Q17" t="s">
        <v>506</v>
      </c>
      <c r="R17" t="s">
        <v>511</v>
      </c>
      <c r="S17" s="2" t="str">
        <f t="shared" si="0"/>
        <v/>
      </c>
      <c r="T17" s="2" t="str">
        <f t="shared" si="1"/>
        <v/>
      </c>
    </row>
    <row r="18" spans="1:20" x14ac:dyDescent="0.25">
      <c r="A18" s="10" t="s">
        <v>60</v>
      </c>
      <c r="B18" t="s">
        <v>61</v>
      </c>
      <c r="C18" t="s">
        <v>476</v>
      </c>
      <c r="D18">
        <v>2018</v>
      </c>
      <c r="E18" t="s">
        <v>62</v>
      </c>
      <c r="F18" t="s">
        <v>63</v>
      </c>
      <c r="H18">
        <v>98.72</v>
      </c>
      <c r="I18" t="s">
        <v>64</v>
      </c>
      <c r="J18">
        <v>139</v>
      </c>
      <c r="K18" t="s">
        <v>48</v>
      </c>
      <c r="N18" t="s">
        <v>49</v>
      </c>
      <c r="Q18" t="s">
        <v>506</v>
      </c>
      <c r="S18" s="2" t="str">
        <f t="shared" si="0"/>
        <v/>
      </c>
      <c r="T18" s="2" t="str">
        <f t="shared" si="1"/>
        <v/>
      </c>
    </row>
    <row r="19" spans="1:20" x14ac:dyDescent="0.25">
      <c r="A19" s="9" t="s">
        <v>76</v>
      </c>
      <c r="B19" t="s">
        <v>77</v>
      </c>
      <c r="C19" t="s">
        <v>455</v>
      </c>
      <c r="D19">
        <v>2018</v>
      </c>
      <c r="E19" t="s">
        <v>75</v>
      </c>
      <c r="F19" t="s">
        <v>78</v>
      </c>
      <c r="H19">
        <v>1.1000000000000001</v>
      </c>
      <c r="I19" t="s">
        <v>416</v>
      </c>
      <c r="K19" t="s">
        <v>48</v>
      </c>
      <c r="L19">
        <v>0.6</v>
      </c>
      <c r="N19" t="s">
        <v>162</v>
      </c>
      <c r="O19">
        <v>0.5</v>
      </c>
      <c r="P19">
        <v>1</v>
      </c>
      <c r="R19" t="s">
        <v>548</v>
      </c>
      <c r="S19" s="2">
        <f t="shared" si="0"/>
        <v>1.1000000000000001</v>
      </c>
      <c r="T19" s="2">
        <f t="shared" si="1"/>
        <v>0.6</v>
      </c>
    </row>
    <row r="20" spans="1:20" x14ac:dyDescent="0.25">
      <c r="A20" s="10" t="s">
        <v>79</v>
      </c>
      <c r="B20" t="s">
        <v>80</v>
      </c>
      <c r="C20" t="s">
        <v>457</v>
      </c>
      <c r="D20">
        <v>2018</v>
      </c>
      <c r="E20" t="s">
        <v>75</v>
      </c>
      <c r="F20" t="s">
        <v>81</v>
      </c>
      <c r="H20">
        <v>1.6</v>
      </c>
      <c r="I20" t="s">
        <v>416</v>
      </c>
      <c r="K20" t="s">
        <v>48</v>
      </c>
      <c r="L20">
        <v>0.2</v>
      </c>
      <c r="N20" t="s">
        <v>162</v>
      </c>
      <c r="O20">
        <v>0.5</v>
      </c>
      <c r="P20">
        <v>1</v>
      </c>
      <c r="Q20" t="s">
        <v>506</v>
      </c>
      <c r="R20" t="s">
        <v>510</v>
      </c>
      <c r="S20" s="2">
        <f t="shared" si="0"/>
        <v>1.6</v>
      </c>
      <c r="T20" s="2">
        <f t="shared" si="1"/>
        <v>0.2</v>
      </c>
    </row>
    <row r="21" spans="1:20" x14ac:dyDescent="0.25">
      <c r="A21" s="9" t="s">
        <v>82</v>
      </c>
      <c r="B21" t="s">
        <v>83</v>
      </c>
      <c r="C21" t="s">
        <v>450</v>
      </c>
      <c r="D21">
        <v>2018</v>
      </c>
      <c r="E21" t="s">
        <v>75</v>
      </c>
      <c r="F21" t="s">
        <v>84</v>
      </c>
      <c r="G21">
        <v>34505.89</v>
      </c>
      <c r="H21">
        <v>13460.16</v>
      </c>
      <c r="I21" t="s">
        <v>48</v>
      </c>
      <c r="K21" t="s">
        <v>48</v>
      </c>
      <c r="L21">
        <v>0.1</v>
      </c>
      <c r="M21" t="s">
        <v>85</v>
      </c>
      <c r="N21" t="s">
        <v>201</v>
      </c>
      <c r="O21">
        <v>6240</v>
      </c>
      <c r="P21">
        <v>0.17</v>
      </c>
      <c r="R21" t="s">
        <v>549</v>
      </c>
      <c r="S21" s="2">
        <f t="shared" si="0"/>
        <v>1.0785384615384614</v>
      </c>
      <c r="T21" s="2">
        <f t="shared" si="1"/>
        <v>0.58823529411764708</v>
      </c>
    </row>
    <row r="22" spans="1:20" x14ac:dyDescent="0.25">
      <c r="A22" s="9" t="s">
        <v>109</v>
      </c>
      <c r="B22" t="s">
        <v>422</v>
      </c>
      <c r="C22" t="s">
        <v>423</v>
      </c>
      <c r="D22">
        <v>2018</v>
      </c>
      <c r="E22" t="s">
        <v>89</v>
      </c>
      <c r="F22" t="s">
        <v>110</v>
      </c>
      <c r="G22">
        <v>43039.51</v>
      </c>
      <c r="H22">
        <v>22977.1</v>
      </c>
      <c r="I22" t="s">
        <v>48</v>
      </c>
      <c r="J22">
        <v>4418</v>
      </c>
      <c r="K22" t="s">
        <v>48</v>
      </c>
      <c r="L22">
        <v>0.33</v>
      </c>
      <c r="N22" t="s">
        <v>49</v>
      </c>
      <c r="O22">
        <v>34000</v>
      </c>
      <c r="P22">
        <v>0.26</v>
      </c>
      <c r="R22" t="s">
        <v>511</v>
      </c>
      <c r="S22" s="2">
        <f t="shared" si="0"/>
        <v>0.33789852941176468</v>
      </c>
      <c r="T22" s="2">
        <f t="shared" si="1"/>
        <v>1.2692307692307692</v>
      </c>
    </row>
    <row r="23" spans="1:20" x14ac:dyDescent="0.25">
      <c r="A23" s="9" t="s">
        <v>111</v>
      </c>
      <c r="B23" t="s">
        <v>424</v>
      </c>
      <c r="C23" t="s">
        <v>425</v>
      </c>
      <c r="D23">
        <v>2018</v>
      </c>
      <c r="E23" t="s">
        <v>89</v>
      </c>
      <c r="F23" s="3" t="s">
        <v>112</v>
      </c>
      <c r="G23">
        <v>54885</v>
      </c>
      <c r="H23">
        <v>22020</v>
      </c>
      <c r="I23" t="s">
        <v>48</v>
      </c>
      <c r="J23">
        <v>6804</v>
      </c>
      <c r="K23" t="s">
        <v>48</v>
      </c>
      <c r="L23">
        <v>0.16</v>
      </c>
      <c r="N23" t="s">
        <v>49</v>
      </c>
      <c r="O23">
        <v>11831</v>
      </c>
      <c r="P23">
        <v>0.27</v>
      </c>
      <c r="R23" t="s">
        <v>511</v>
      </c>
      <c r="S23" s="2">
        <f t="shared" si="0"/>
        <v>0.93060603499281547</v>
      </c>
      <c r="T23" s="2">
        <f t="shared" si="1"/>
        <v>0.59259259259259256</v>
      </c>
    </row>
    <row r="24" spans="1:20" x14ac:dyDescent="0.25">
      <c r="A24" s="9" t="s">
        <v>106</v>
      </c>
      <c r="B24" t="s">
        <v>107</v>
      </c>
      <c r="C24" t="s">
        <v>430</v>
      </c>
      <c r="D24">
        <v>2018</v>
      </c>
      <c r="E24" t="s">
        <v>89</v>
      </c>
      <c r="F24" t="s">
        <v>108</v>
      </c>
      <c r="G24">
        <v>3808857</v>
      </c>
      <c r="H24">
        <v>1870362</v>
      </c>
      <c r="I24" t="s">
        <v>48</v>
      </c>
      <c r="J24">
        <v>603536</v>
      </c>
      <c r="K24" t="s">
        <v>48</v>
      </c>
      <c r="L24">
        <v>0.21</v>
      </c>
      <c r="N24" t="s">
        <v>49</v>
      </c>
      <c r="O24">
        <v>900000</v>
      </c>
      <c r="P24">
        <v>0.26</v>
      </c>
      <c r="R24" t="s">
        <v>511</v>
      </c>
      <c r="S24" s="2">
        <f t="shared" si="0"/>
        <v>1.0390900000000001</v>
      </c>
      <c r="T24" s="2">
        <f t="shared" si="1"/>
        <v>0.8076923076923076</v>
      </c>
    </row>
    <row r="25" spans="1:20" x14ac:dyDescent="0.25">
      <c r="A25" s="9" t="s">
        <v>100</v>
      </c>
      <c r="B25" t="s">
        <v>101</v>
      </c>
      <c r="C25" t="s">
        <v>432</v>
      </c>
      <c r="D25">
        <v>2018</v>
      </c>
      <c r="E25" t="s">
        <v>89</v>
      </c>
      <c r="F25" t="s">
        <v>102</v>
      </c>
      <c r="G25">
        <v>1379633</v>
      </c>
      <c r="H25">
        <v>938281</v>
      </c>
      <c r="I25" t="s">
        <v>48</v>
      </c>
      <c r="J25">
        <v>244365</v>
      </c>
      <c r="K25" t="s">
        <v>48</v>
      </c>
      <c r="L25">
        <v>0.28999999999999998</v>
      </c>
      <c r="N25" t="s">
        <v>49</v>
      </c>
      <c r="O25">
        <v>600000</v>
      </c>
      <c r="P25">
        <v>0.22</v>
      </c>
      <c r="R25" t="s">
        <v>511</v>
      </c>
      <c r="S25" s="2">
        <f t="shared" si="0"/>
        <v>0.78190083333333338</v>
      </c>
      <c r="T25" s="2">
        <f t="shared" si="1"/>
        <v>1.3181818181818181</v>
      </c>
    </row>
    <row r="26" spans="1:20" x14ac:dyDescent="0.25">
      <c r="A26" s="9" t="s">
        <v>103</v>
      </c>
      <c r="B26" t="s">
        <v>104</v>
      </c>
      <c r="C26" t="s">
        <v>434</v>
      </c>
      <c r="D26">
        <v>2018</v>
      </c>
      <c r="E26" t="s">
        <v>89</v>
      </c>
      <c r="F26" t="s">
        <v>105</v>
      </c>
      <c r="G26">
        <v>177796</v>
      </c>
      <c r="H26">
        <v>110182</v>
      </c>
      <c r="I26" t="s">
        <v>48</v>
      </c>
      <c r="K26" t="s">
        <v>48</v>
      </c>
      <c r="L26">
        <v>0.25</v>
      </c>
      <c r="N26" t="s">
        <v>49</v>
      </c>
      <c r="O26">
        <v>57100</v>
      </c>
      <c r="P26">
        <v>0.32</v>
      </c>
      <c r="R26" t="s">
        <v>511</v>
      </c>
      <c r="S26" s="2">
        <f t="shared" si="0"/>
        <v>0.96481611208406304</v>
      </c>
      <c r="T26" s="2">
        <f t="shared" si="1"/>
        <v>0.78125</v>
      </c>
    </row>
    <row r="27" spans="1:20" x14ac:dyDescent="0.25">
      <c r="A27" s="9" t="s">
        <v>87</v>
      </c>
      <c r="B27" t="s">
        <v>88</v>
      </c>
      <c r="C27" t="s">
        <v>446</v>
      </c>
      <c r="D27">
        <v>2018</v>
      </c>
      <c r="E27" t="s">
        <v>89</v>
      </c>
      <c r="F27" t="s">
        <v>90</v>
      </c>
      <c r="G27">
        <v>114957</v>
      </c>
      <c r="H27">
        <v>74132</v>
      </c>
      <c r="I27" t="s">
        <v>48</v>
      </c>
      <c r="J27">
        <v>41058</v>
      </c>
      <c r="K27" t="s">
        <v>48</v>
      </c>
      <c r="L27">
        <v>0.42</v>
      </c>
      <c r="N27" t="s">
        <v>49</v>
      </c>
      <c r="O27">
        <v>150000</v>
      </c>
      <c r="P27">
        <v>0.31</v>
      </c>
      <c r="R27" t="s">
        <v>511</v>
      </c>
      <c r="S27" s="2">
        <f t="shared" si="0"/>
        <v>0.24710666666666667</v>
      </c>
      <c r="T27" s="2">
        <f t="shared" si="1"/>
        <v>1.3548387096774193</v>
      </c>
    </row>
    <row r="28" spans="1:20" x14ac:dyDescent="0.25">
      <c r="A28" s="10" t="s">
        <v>91</v>
      </c>
      <c r="B28" t="s">
        <v>92</v>
      </c>
      <c r="C28" t="s">
        <v>438</v>
      </c>
      <c r="D28">
        <v>2018</v>
      </c>
      <c r="E28" t="s">
        <v>89</v>
      </c>
      <c r="F28" t="s">
        <v>93</v>
      </c>
      <c r="H28">
        <v>256086</v>
      </c>
      <c r="I28" t="s">
        <v>48</v>
      </c>
      <c r="J28">
        <v>40683</v>
      </c>
      <c r="K28" t="s">
        <v>48</v>
      </c>
      <c r="L28">
        <v>0.18</v>
      </c>
      <c r="N28" t="s">
        <v>49</v>
      </c>
      <c r="O28">
        <v>273000</v>
      </c>
      <c r="P28">
        <v>0.22</v>
      </c>
      <c r="S28" s="2">
        <f t="shared" si="0"/>
        <v>0.46902197802197804</v>
      </c>
      <c r="T28" s="2">
        <f t="shared" si="1"/>
        <v>0.81818181818181812</v>
      </c>
    </row>
    <row r="29" spans="1:20" x14ac:dyDescent="0.25">
      <c r="A29" s="9" t="s">
        <v>94</v>
      </c>
      <c r="B29" t="s">
        <v>95</v>
      </c>
      <c r="C29" t="s">
        <v>483</v>
      </c>
      <c r="D29">
        <v>2018</v>
      </c>
      <c r="E29" t="s">
        <v>89</v>
      </c>
      <c r="F29" t="s">
        <v>96</v>
      </c>
      <c r="G29">
        <v>0.12</v>
      </c>
      <c r="H29">
        <v>0.25</v>
      </c>
      <c r="I29" t="s">
        <v>416</v>
      </c>
      <c r="J29">
        <v>5557</v>
      </c>
      <c r="K29" t="s">
        <v>48</v>
      </c>
      <c r="L29">
        <v>0.5</v>
      </c>
      <c r="N29" t="s">
        <v>86</v>
      </c>
      <c r="O29">
        <v>0.5</v>
      </c>
      <c r="Q29" t="s">
        <v>506</v>
      </c>
      <c r="R29" t="s">
        <v>584</v>
      </c>
      <c r="S29" s="2">
        <f t="shared" si="0"/>
        <v>0.25</v>
      </c>
      <c r="T29" s="2" t="str">
        <f t="shared" si="1"/>
        <v/>
      </c>
    </row>
    <row r="30" spans="1:20" x14ac:dyDescent="0.25">
      <c r="A30" s="9" t="s">
        <v>97</v>
      </c>
      <c r="B30" t="s">
        <v>98</v>
      </c>
      <c r="C30" t="s">
        <v>484</v>
      </c>
      <c r="D30">
        <v>2018</v>
      </c>
      <c r="E30" t="s">
        <v>89</v>
      </c>
      <c r="F30" t="s">
        <v>99</v>
      </c>
      <c r="G30">
        <v>0.89</v>
      </c>
      <c r="H30">
        <v>0.97</v>
      </c>
      <c r="J30">
        <v>97366</v>
      </c>
      <c r="L30">
        <v>1.74</v>
      </c>
      <c r="N30" t="s">
        <v>86</v>
      </c>
      <c r="Q30" t="s">
        <v>506</v>
      </c>
      <c r="R30" t="s">
        <v>511</v>
      </c>
      <c r="S30" s="2" t="str">
        <f t="shared" si="0"/>
        <v/>
      </c>
      <c r="T30" s="2" t="str">
        <f t="shared" si="1"/>
        <v/>
      </c>
    </row>
    <row r="31" spans="1:20" x14ac:dyDescent="0.25">
      <c r="A31" s="9" t="s">
        <v>522</v>
      </c>
      <c r="B31" t="s">
        <v>523</v>
      </c>
      <c r="C31" t="s">
        <v>524</v>
      </c>
      <c r="D31">
        <v>2018</v>
      </c>
      <c r="E31" t="s">
        <v>115</v>
      </c>
      <c r="F31" t="s">
        <v>525</v>
      </c>
      <c r="H31">
        <v>0.25</v>
      </c>
      <c r="I31" t="s">
        <v>416</v>
      </c>
      <c r="K31" t="s">
        <v>48</v>
      </c>
      <c r="N31" t="s">
        <v>49</v>
      </c>
      <c r="O31">
        <v>0.5</v>
      </c>
      <c r="R31" t="s">
        <v>585</v>
      </c>
      <c r="S31" s="2">
        <f t="shared" si="0"/>
        <v>0.25</v>
      </c>
      <c r="T31" s="2" t="str">
        <f t="shared" si="1"/>
        <v/>
      </c>
    </row>
    <row r="32" spans="1:20" x14ac:dyDescent="0.25">
      <c r="A32" s="9" t="s">
        <v>113</v>
      </c>
      <c r="B32" t="s">
        <v>114</v>
      </c>
      <c r="C32" t="s">
        <v>452</v>
      </c>
      <c r="D32">
        <v>2018</v>
      </c>
      <c r="E32" t="s">
        <v>115</v>
      </c>
      <c r="F32" t="s">
        <v>116</v>
      </c>
      <c r="H32">
        <v>0.5</v>
      </c>
      <c r="I32" t="s">
        <v>416</v>
      </c>
      <c r="K32" t="s">
        <v>48</v>
      </c>
      <c r="N32" t="s">
        <v>49</v>
      </c>
      <c r="O32">
        <v>0.5</v>
      </c>
      <c r="R32" t="s">
        <v>526</v>
      </c>
      <c r="S32" s="2">
        <f t="shared" si="0"/>
        <v>0.5</v>
      </c>
      <c r="T32" s="2" t="str">
        <f t="shared" si="1"/>
        <v/>
      </c>
    </row>
    <row r="33" spans="1:20" x14ac:dyDescent="0.25">
      <c r="A33" s="9" t="s">
        <v>527</v>
      </c>
      <c r="B33" t="s">
        <v>528</v>
      </c>
      <c r="C33" t="s">
        <v>449</v>
      </c>
      <c r="D33">
        <v>2018</v>
      </c>
      <c r="E33" t="s">
        <v>119</v>
      </c>
      <c r="F33" t="s">
        <v>529</v>
      </c>
      <c r="H33">
        <v>0.5</v>
      </c>
      <c r="I33" t="s">
        <v>416</v>
      </c>
      <c r="K33" t="s">
        <v>48</v>
      </c>
      <c r="N33" t="s">
        <v>49</v>
      </c>
      <c r="O33">
        <v>0.5</v>
      </c>
      <c r="R33" t="s">
        <v>550</v>
      </c>
      <c r="S33" s="2">
        <f t="shared" si="0"/>
        <v>0.5</v>
      </c>
      <c r="T33" s="2" t="str">
        <f t="shared" si="1"/>
        <v/>
      </c>
    </row>
    <row r="34" spans="1:20" x14ac:dyDescent="0.25">
      <c r="A34" s="9" t="s">
        <v>121</v>
      </c>
      <c r="B34" t="s">
        <v>122</v>
      </c>
      <c r="C34" t="s">
        <v>474</v>
      </c>
      <c r="D34">
        <v>2018</v>
      </c>
      <c r="E34" t="s">
        <v>119</v>
      </c>
      <c r="F34" t="s">
        <v>123</v>
      </c>
      <c r="H34">
        <v>10313.299999999999</v>
      </c>
      <c r="I34" t="s">
        <v>48</v>
      </c>
      <c r="L34">
        <v>0.08</v>
      </c>
      <c r="N34" t="s">
        <v>49</v>
      </c>
      <c r="O34">
        <v>14439</v>
      </c>
      <c r="P34">
        <v>0.17</v>
      </c>
      <c r="R34" t="s">
        <v>511</v>
      </c>
      <c r="S34" s="2">
        <f t="shared" si="0"/>
        <v>0.35713345799570606</v>
      </c>
      <c r="T34" s="2">
        <f t="shared" si="1"/>
        <v>0.47058823529411764</v>
      </c>
    </row>
    <row r="35" spans="1:20" x14ac:dyDescent="0.25">
      <c r="A35" s="9" t="s">
        <v>117</v>
      </c>
      <c r="B35" t="s">
        <v>118</v>
      </c>
      <c r="C35" t="s">
        <v>475</v>
      </c>
      <c r="D35">
        <v>2018</v>
      </c>
      <c r="E35" t="s">
        <v>119</v>
      </c>
      <c r="F35" t="s">
        <v>120</v>
      </c>
      <c r="H35">
        <v>18498</v>
      </c>
      <c r="I35" t="s">
        <v>48</v>
      </c>
      <c r="J35">
        <v>2422</v>
      </c>
      <c r="K35" t="s">
        <v>48</v>
      </c>
      <c r="L35">
        <v>0.13</v>
      </c>
      <c r="N35" t="s">
        <v>49</v>
      </c>
      <c r="O35">
        <v>16688</v>
      </c>
      <c r="P35">
        <v>0.12</v>
      </c>
      <c r="R35" t="s">
        <v>511</v>
      </c>
      <c r="S35" s="2">
        <f t="shared" si="0"/>
        <v>0.55423058485139021</v>
      </c>
      <c r="T35" s="2">
        <f t="shared" si="1"/>
        <v>1.0833333333333335</v>
      </c>
    </row>
    <row r="36" spans="1:20" x14ac:dyDescent="0.25">
      <c r="A36" s="9" t="s">
        <v>124</v>
      </c>
      <c r="B36" t="s">
        <v>125</v>
      </c>
      <c r="C36" t="s">
        <v>453</v>
      </c>
      <c r="D36">
        <v>2018</v>
      </c>
      <c r="E36" t="s">
        <v>126</v>
      </c>
      <c r="F36" t="s">
        <v>127</v>
      </c>
      <c r="H36">
        <v>1.02</v>
      </c>
      <c r="K36" t="s">
        <v>48</v>
      </c>
      <c r="L36">
        <v>0.45</v>
      </c>
      <c r="N36" t="s">
        <v>86</v>
      </c>
      <c r="Q36" t="s">
        <v>506</v>
      </c>
      <c r="R36" t="s">
        <v>551</v>
      </c>
      <c r="S36" s="2" t="str">
        <f t="shared" si="0"/>
        <v/>
      </c>
      <c r="T36" s="2" t="str">
        <f t="shared" si="1"/>
        <v/>
      </c>
    </row>
    <row r="37" spans="1:20" x14ac:dyDescent="0.25">
      <c r="A37" s="9" t="s">
        <v>128</v>
      </c>
      <c r="B37" t="s">
        <v>129</v>
      </c>
      <c r="C37" t="s">
        <v>436</v>
      </c>
      <c r="D37">
        <v>2018</v>
      </c>
      <c r="E37" t="s">
        <v>130</v>
      </c>
      <c r="F37" t="s">
        <v>131</v>
      </c>
      <c r="G37">
        <v>18334</v>
      </c>
      <c r="H37">
        <v>14509</v>
      </c>
      <c r="I37" t="s">
        <v>48</v>
      </c>
      <c r="J37">
        <v>5311</v>
      </c>
      <c r="L37">
        <v>0.37</v>
      </c>
      <c r="N37" t="s">
        <v>49</v>
      </c>
      <c r="O37">
        <v>38400</v>
      </c>
      <c r="P37">
        <v>0.26</v>
      </c>
      <c r="R37" t="s">
        <v>549</v>
      </c>
      <c r="S37" s="2">
        <f t="shared" si="0"/>
        <v>0.18891927083333335</v>
      </c>
      <c r="T37" s="2">
        <f t="shared" si="1"/>
        <v>1.4230769230769229</v>
      </c>
    </row>
    <row r="38" spans="1:20" x14ac:dyDescent="0.25">
      <c r="A38" s="10" t="s">
        <v>141</v>
      </c>
      <c r="B38" t="s">
        <v>142</v>
      </c>
      <c r="C38" t="s">
        <v>438</v>
      </c>
      <c r="D38">
        <v>2018</v>
      </c>
      <c r="E38" t="s">
        <v>130</v>
      </c>
      <c r="F38" t="s">
        <v>143</v>
      </c>
      <c r="H38">
        <v>639312</v>
      </c>
      <c r="I38" t="s">
        <v>48</v>
      </c>
      <c r="J38">
        <v>264992</v>
      </c>
      <c r="K38" t="s">
        <v>48</v>
      </c>
      <c r="L38">
        <v>0.27</v>
      </c>
      <c r="M38" t="s">
        <v>85</v>
      </c>
      <c r="N38" t="s">
        <v>49</v>
      </c>
      <c r="O38">
        <v>160000</v>
      </c>
      <c r="Q38" t="s">
        <v>507</v>
      </c>
      <c r="S38" s="2">
        <f t="shared" si="0"/>
        <v>1.9978499999999999</v>
      </c>
      <c r="T38" s="2" t="str">
        <f t="shared" si="1"/>
        <v/>
      </c>
    </row>
    <row r="39" spans="1:20" x14ac:dyDescent="0.25">
      <c r="A39" s="10" t="s">
        <v>138</v>
      </c>
      <c r="B39" t="s">
        <v>139</v>
      </c>
      <c r="C39" t="s">
        <v>443</v>
      </c>
      <c r="D39">
        <v>2018</v>
      </c>
      <c r="E39" t="s">
        <v>130</v>
      </c>
      <c r="F39" t="s">
        <v>140</v>
      </c>
      <c r="G39">
        <v>62429</v>
      </c>
      <c r="H39">
        <v>49836</v>
      </c>
      <c r="I39" t="s">
        <v>48</v>
      </c>
      <c r="K39" t="s">
        <v>48</v>
      </c>
      <c r="L39">
        <v>0.45</v>
      </c>
      <c r="N39" t="s">
        <v>49</v>
      </c>
      <c r="O39">
        <v>14803</v>
      </c>
      <c r="P39">
        <v>0.46</v>
      </c>
      <c r="S39" s="2">
        <f t="shared" si="0"/>
        <v>1.6833074376815511</v>
      </c>
      <c r="T39" s="2">
        <f t="shared" si="1"/>
        <v>0.97826086956521741</v>
      </c>
    </row>
    <row r="40" spans="1:20" x14ac:dyDescent="0.25">
      <c r="A40" s="9" t="s">
        <v>132</v>
      </c>
      <c r="B40" t="s">
        <v>133</v>
      </c>
      <c r="C40" t="s">
        <v>469</v>
      </c>
      <c r="D40">
        <v>2018</v>
      </c>
      <c r="E40" t="s">
        <v>130</v>
      </c>
      <c r="F40" t="s">
        <v>134</v>
      </c>
      <c r="H40">
        <v>83754</v>
      </c>
      <c r="L40">
        <v>0.21</v>
      </c>
      <c r="N40" t="s">
        <v>49</v>
      </c>
      <c r="O40">
        <v>108035</v>
      </c>
      <c r="Q40" t="s">
        <v>506</v>
      </c>
      <c r="R40" t="s">
        <v>511</v>
      </c>
      <c r="S40" s="2">
        <f t="shared" si="0"/>
        <v>0.3876243809876429</v>
      </c>
      <c r="T40" s="2" t="str">
        <f t="shared" si="1"/>
        <v/>
      </c>
    </row>
    <row r="41" spans="1:20" x14ac:dyDescent="0.25">
      <c r="A41" s="9" t="s">
        <v>150</v>
      </c>
      <c r="B41" t="s">
        <v>151</v>
      </c>
      <c r="C41" t="s">
        <v>471</v>
      </c>
      <c r="D41">
        <v>2018</v>
      </c>
      <c r="E41" t="s">
        <v>130</v>
      </c>
      <c r="F41" t="s">
        <v>152</v>
      </c>
      <c r="G41">
        <v>176060</v>
      </c>
      <c r="H41">
        <v>101582</v>
      </c>
      <c r="I41" t="s">
        <v>48</v>
      </c>
      <c r="J41">
        <v>50537</v>
      </c>
      <c r="K41" t="s">
        <v>48</v>
      </c>
      <c r="L41">
        <v>0.63</v>
      </c>
      <c r="N41" t="s">
        <v>49</v>
      </c>
      <c r="O41">
        <v>150000</v>
      </c>
      <c r="P41">
        <v>0.31</v>
      </c>
      <c r="R41" t="s">
        <v>511</v>
      </c>
      <c r="S41" s="2">
        <f t="shared" si="0"/>
        <v>0.33860666666666667</v>
      </c>
      <c r="T41" s="2">
        <f t="shared" si="1"/>
        <v>2.032258064516129</v>
      </c>
    </row>
    <row r="42" spans="1:20" x14ac:dyDescent="0.25">
      <c r="A42" s="9" t="s">
        <v>144</v>
      </c>
      <c r="B42" t="s">
        <v>145</v>
      </c>
      <c r="C42" t="s">
        <v>479</v>
      </c>
      <c r="D42">
        <v>2018</v>
      </c>
      <c r="E42" t="s">
        <v>130</v>
      </c>
      <c r="F42" t="s">
        <v>146</v>
      </c>
      <c r="G42">
        <v>2678</v>
      </c>
      <c r="H42">
        <v>1783</v>
      </c>
      <c r="I42" t="s">
        <v>48</v>
      </c>
      <c r="J42">
        <v>1565</v>
      </c>
      <c r="K42" t="s">
        <v>48</v>
      </c>
      <c r="L42">
        <v>0.83</v>
      </c>
      <c r="N42" t="s">
        <v>49</v>
      </c>
      <c r="O42">
        <v>10300</v>
      </c>
      <c r="P42">
        <v>0.35</v>
      </c>
      <c r="R42" t="s">
        <v>511</v>
      </c>
      <c r="S42" s="2">
        <f t="shared" si="0"/>
        <v>8.655339805825242E-2</v>
      </c>
      <c r="T42" s="2">
        <f t="shared" si="1"/>
        <v>2.3714285714285714</v>
      </c>
    </row>
    <row r="43" spans="1:20" x14ac:dyDescent="0.25">
      <c r="A43" s="9" t="s">
        <v>147</v>
      </c>
      <c r="B43" t="s">
        <v>148</v>
      </c>
      <c r="C43" t="s">
        <v>480</v>
      </c>
      <c r="D43">
        <v>2018</v>
      </c>
      <c r="E43" t="s">
        <v>130</v>
      </c>
      <c r="F43" t="s">
        <v>149</v>
      </c>
      <c r="H43">
        <v>3478.22</v>
      </c>
      <c r="I43" t="s">
        <v>48</v>
      </c>
      <c r="J43">
        <v>1889</v>
      </c>
      <c r="K43" t="s">
        <v>48</v>
      </c>
      <c r="L43">
        <v>0.7</v>
      </c>
      <c r="N43" t="s">
        <v>49</v>
      </c>
      <c r="O43">
        <v>20000</v>
      </c>
      <c r="P43">
        <v>0.28999999999999998</v>
      </c>
      <c r="R43" t="s">
        <v>511</v>
      </c>
      <c r="S43" s="2">
        <f t="shared" si="0"/>
        <v>8.6955499999999991E-2</v>
      </c>
      <c r="T43" s="2">
        <f t="shared" si="1"/>
        <v>2.4137931034482758</v>
      </c>
    </row>
    <row r="44" spans="1:20" x14ac:dyDescent="0.25">
      <c r="A44" s="9" t="s">
        <v>135</v>
      </c>
      <c r="B44" t="s">
        <v>136</v>
      </c>
      <c r="C44" t="s">
        <v>425</v>
      </c>
      <c r="D44">
        <v>2018</v>
      </c>
      <c r="E44" t="s">
        <v>130</v>
      </c>
      <c r="F44" t="s">
        <v>137</v>
      </c>
      <c r="H44">
        <v>0.35</v>
      </c>
      <c r="J44">
        <v>256</v>
      </c>
      <c r="K44" t="s">
        <v>48</v>
      </c>
      <c r="L44">
        <v>0.34</v>
      </c>
      <c r="N44" t="s">
        <v>86</v>
      </c>
      <c r="Q44" t="s">
        <v>506</v>
      </c>
      <c r="R44" t="s">
        <v>511</v>
      </c>
      <c r="S44" s="2" t="str">
        <f t="shared" si="0"/>
        <v/>
      </c>
      <c r="T44" s="2" t="str">
        <f t="shared" si="1"/>
        <v/>
      </c>
    </row>
    <row r="45" spans="1:20" x14ac:dyDescent="0.25">
      <c r="A45" s="9" t="s">
        <v>153</v>
      </c>
      <c r="B45" t="s">
        <v>154</v>
      </c>
      <c r="C45" t="s">
        <v>430</v>
      </c>
      <c r="D45">
        <v>2018</v>
      </c>
      <c r="E45" t="s">
        <v>155</v>
      </c>
      <c r="F45" t="s">
        <v>156</v>
      </c>
      <c r="H45">
        <v>5217.03</v>
      </c>
      <c r="I45" t="s">
        <v>48</v>
      </c>
      <c r="J45">
        <v>3209</v>
      </c>
      <c r="K45" t="s">
        <v>48</v>
      </c>
      <c r="L45">
        <v>0.24</v>
      </c>
      <c r="N45" t="s">
        <v>49</v>
      </c>
      <c r="O45">
        <v>4745</v>
      </c>
      <c r="P45">
        <v>0.15</v>
      </c>
      <c r="R45" t="s">
        <v>511</v>
      </c>
      <c r="S45" s="2">
        <f t="shared" si="0"/>
        <v>0.54973972602739718</v>
      </c>
      <c r="T45" s="2">
        <f t="shared" si="1"/>
        <v>1.6</v>
      </c>
    </row>
    <row r="46" spans="1:20" x14ac:dyDescent="0.25">
      <c r="A46" s="9" t="s">
        <v>157</v>
      </c>
      <c r="B46" t="s">
        <v>158</v>
      </c>
      <c r="C46" t="s">
        <v>462</v>
      </c>
      <c r="D46">
        <v>2018</v>
      </c>
      <c r="E46" t="s">
        <v>159</v>
      </c>
      <c r="F46" t="s">
        <v>160</v>
      </c>
      <c r="H46">
        <v>1.68</v>
      </c>
      <c r="I46" t="s">
        <v>161</v>
      </c>
      <c r="J46">
        <v>3258</v>
      </c>
      <c r="K46" t="s">
        <v>48</v>
      </c>
      <c r="L46">
        <v>0.4</v>
      </c>
      <c r="M46" t="s">
        <v>85</v>
      </c>
      <c r="N46" t="s">
        <v>162</v>
      </c>
      <c r="O46">
        <v>0.5</v>
      </c>
      <c r="P46">
        <v>1</v>
      </c>
      <c r="R46" t="s">
        <v>548</v>
      </c>
      <c r="S46" s="2">
        <f t="shared" si="0"/>
        <v>1.68</v>
      </c>
      <c r="T46" s="2">
        <f t="shared" si="1"/>
        <v>0.4</v>
      </c>
    </row>
    <row r="47" spans="1:20" x14ac:dyDescent="0.25">
      <c r="A47" s="10" t="s">
        <v>164</v>
      </c>
      <c r="B47" t="s">
        <v>165</v>
      </c>
      <c r="C47" t="s">
        <v>449</v>
      </c>
      <c r="D47">
        <v>2018</v>
      </c>
      <c r="E47" t="s">
        <v>163</v>
      </c>
      <c r="F47" t="s">
        <v>166</v>
      </c>
      <c r="G47">
        <v>7878</v>
      </c>
      <c r="H47">
        <v>7450</v>
      </c>
      <c r="I47" t="s">
        <v>48</v>
      </c>
      <c r="J47">
        <v>906</v>
      </c>
      <c r="K47" t="s">
        <v>48</v>
      </c>
      <c r="L47">
        <v>0.09</v>
      </c>
      <c r="N47" t="s">
        <v>49</v>
      </c>
      <c r="O47">
        <v>4600</v>
      </c>
      <c r="P47">
        <v>0.19</v>
      </c>
      <c r="S47" s="2">
        <f t="shared" si="0"/>
        <v>0.80978260869565222</v>
      </c>
      <c r="T47" s="2">
        <f t="shared" si="1"/>
        <v>0.47368421052631576</v>
      </c>
    </row>
    <row r="48" spans="1:20" x14ac:dyDescent="0.25">
      <c r="A48" s="9" t="s">
        <v>171</v>
      </c>
      <c r="B48" t="s">
        <v>172</v>
      </c>
      <c r="C48" t="s">
        <v>449</v>
      </c>
      <c r="D48">
        <v>2018</v>
      </c>
      <c r="E48" t="s">
        <v>169</v>
      </c>
      <c r="F48" t="s">
        <v>173</v>
      </c>
      <c r="G48">
        <v>2290</v>
      </c>
      <c r="H48">
        <v>2094</v>
      </c>
      <c r="I48" t="s">
        <v>48</v>
      </c>
      <c r="J48">
        <v>352</v>
      </c>
      <c r="K48" t="s">
        <v>48</v>
      </c>
      <c r="L48">
        <v>0.17</v>
      </c>
      <c r="N48" t="s">
        <v>49</v>
      </c>
      <c r="O48">
        <v>980</v>
      </c>
      <c r="P48">
        <v>0.19</v>
      </c>
      <c r="R48" t="s">
        <v>511</v>
      </c>
      <c r="S48" s="2">
        <f t="shared" si="0"/>
        <v>1.0683673469387756</v>
      </c>
      <c r="T48" s="2">
        <f t="shared" si="1"/>
        <v>0.89473684210526316</v>
      </c>
    </row>
    <row r="49" spans="1:20" x14ac:dyDescent="0.25">
      <c r="A49" s="9" t="s">
        <v>167</v>
      </c>
      <c r="B49" t="s">
        <v>168</v>
      </c>
      <c r="C49" t="s">
        <v>461</v>
      </c>
      <c r="D49">
        <v>2018</v>
      </c>
      <c r="E49" t="s">
        <v>169</v>
      </c>
      <c r="F49" t="s">
        <v>170</v>
      </c>
      <c r="G49">
        <v>150652.87</v>
      </c>
      <c r="H49">
        <v>95488.03</v>
      </c>
      <c r="I49" t="s">
        <v>48</v>
      </c>
      <c r="J49">
        <v>14133</v>
      </c>
      <c r="K49" t="s">
        <v>48</v>
      </c>
      <c r="L49">
        <v>0.18</v>
      </c>
      <c r="N49" t="s">
        <v>49</v>
      </c>
      <c r="O49">
        <v>41800</v>
      </c>
      <c r="P49">
        <v>0.19</v>
      </c>
      <c r="R49" t="s">
        <v>511</v>
      </c>
      <c r="S49" s="2">
        <f t="shared" si="0"/>
        <v>1.1422013157894737</v>
      </c>
      <c r="T49" s="2">
        <f t="shared" si="1"/>
        <v>0.94736842105263153</v>
      </c>
    </row>
    <row r="50" spans="1:20" x14ac:dyDescent="0.25">
      <c r="A50" s="9" t="s">
        <v>178</v>
      </c>
      <c r="B50" t="s">
        <v>179</v>
      </c>
      <c r="C50" t="s">
        <v>449</v>
      </c>
      <c r="D50">
        <v>2018</v>
      </c>
      <c r="E50" t="s">
        <v>176</v>
      </c>
      <c r="F50" t="s">
        <v>180</v>
      </c>
      <c r="H50">
        <v>1.8</v>
      </c>
      <c r="K50" t="s">
        <v>48</v>
      </c>
      <c r="L50">
        <v>0.24</v>
      </c>
      <c r="M50" t="s">
        <v>85</v>
      </c>
      <c r="N50" t="s">
        <v>162</v>
      </c>
      <c r="O50">
        <v>0.5</v>
      </c>
      <c r="P50">
        <v>1</v>
      </c>
      <c r="Q50" t="s">
        <v>506</v>
      </c>
      <c r="R50" t="s">
        <v>548</v>
      </c>
      <c r="S50" s="2">
        <f t="shared" si="0"/>
        <v>1.8</v>
      </c>
      <c r="T50" s="2">
        <f t="shared" si="1"/>
        <v>0.24</v>
      </c>
    </row>
    <row r="51" spans="1:20" x14ac:dyDescent="0.25">
      <c r="A51" s="9" t="s">
        <v>174</v>
      </c>
      <c r="B51" t="s">
        <v>175</v>
      </c>
      <c r="C51" t="s">
        <v>477</v>
      </c>
      <c r="D51">
        <v>2018</v>
      </c>
      <c r="E51" t="s">
        <v>176</v>
      </c>
      <c r="F51" t="s">
        <v>177</v>
      </c>
      <c r="H51">
        <v>4.37</v>
      </c>
      <c r="I51" t="s">
        <v>74</v>
      </c>
      <c r="K51" t="s">
        <v>48</v>
      </c>
      <c r="L51">
        <v>0.73</v>
      </c>
      <c r="N51" t="s">
        <v>49</v>
      </c>
      <c r="P51">
        <v>1</v>
      </c>
      <c r="Q51" t="s">
        <v>506</v>
      </c>
      <c r="R51" t="s">
        <v>511</v>
      </c>
      <c r="S51" s="2" t="str">
        <f t="shared" si="0"/>
        <v/>
      </c>
      <c r="T51" s="2">
        <f t="shared" si="1"/>
        <v>0.73</v>
      </c>
    </row>
    <row r="52" spans="1:20" x14ac:dyDescent="0.25">
      <c r="A52" s="9" t="s">
        <v>181</v>
      </c>
      <c r="B52" t="s">
        <v>182</v>
      </c>
      <c r="C52" t="s">
        <v>477</v>
      </c>
      <c r="D52">
        <v>2018</v>
      </c>
      <c r="E52" t="s">
        <v>183</v>
      </c>
      <c r="F52" t="s">
        <v>184</v>
      </c>
      <c r="G52">
        <v>115872</v>
      </c>
      <c r="H52">
        <v>55785</v>
      </c>
      <c r="I52" t="s">
        <v>48</v>
      </c>
      <c r="J52">
        <v>23767</v>
      </c>
      <c r="L52">
        <v>0.25</v>
      </c>
      <c r="N52" t="s">
        <v>49</v>
      </c>
      <c r="O52">
        <v>22278</v>
      </c>
      <c r="P52">
        <v>0.28000000000000003</v>
      </c>
      <c r="R52" t="s">
        <v>549</v>
      </c>
      <c r="S52" s="2">
        <f t="shared" si="0"/>
        <v>1.2520199299757608</v>
      </c>
      <c r="T52" s="2">
        <f t="shared" si="1"/>
        <v>0.89285714285714279</v>
      </c>
    </row>
    <row r="53" spans="1:20" x14ac:dyDescent="0.25">
      <c r="A53" s="9" t="s">
        <v>185</v>
      </c>
      <c r="B53" t="s">
        <v>186</v>
      </c>
      <c r="C53" t="s">
        <v>449</v>
      </c>
      <c r="D53">
        <v>2018</v>
      </c>
      <c r="E53" t="s">
        <v>183</v>
      </c>
      <c r="F53" t="s">
        <v>187</v>
      </c>
      <c r="G53">
        <v>14757</v>
      </c>
      <c r="H53">
        <v>13116</v>
      </c>
      <c r="I53" t="s">
        <v>48</v>
      </c>
      <c r="K53" t="s">
        <v>48</v>
      </c>
      <c r="L53">
        <v>0.09</v>
      </c>
      <c r="N53" t="s">
        <v>49</v>
      </c>
      <c r="O53">
        <v>2769</v>
      </c>
      <c r="P53">
        <v>0.24</v>
      </c>
      <c r="R53" t="s">
        <v>511</v>
      </c>
      <c r="S53" s="2">
        <f t="shared" si="0"/>
        <v>2.3683640303358615</v>
      </c>
      <c r="T53" s="2">
        <f t="shared" si="1"/>
        <v>0.375</v>
      </c>
    </row>
    <row r="54" spans="1:20" x14ac:dyDescent="0.25">
      <c r="A54" s="10" t="s">
        <v>198</v>
      </c>
      <c r="B54" t="s">
        <v>199</v>
      </c>
      <c r="C54" t="s">
        <v>438</v>
      </c>
      <c r="D54">
        <v>2018</v>
      </c>
      <c r="E54" t="s">
        <v>190</v>
      </c>
      <c r="F54" t="s">
        <v>200</v>
      </c>
      <c r="G54">
        <v>209</v>
      </c>
      <c r="H54">
        <v>69714</v>
      </c>
      <c r="I54" t="s">
        <v>48</v>
      </c>
      <c r="J54">
        <v>48860</v>
      </c>
      <c r="L54">
        <v>0.43</v>
      </c>
      <c r="N54" t="s">
        <v>201</v>
      </c>
      <c r="O54">
        <v>49400</v>
      </c>
      <c r="P54">
        <v>0.35</v>
      </c>
      <c r="S54" s="2">
        <f t="shared" si="0"/>
        <v>0.70560728744939272</v>
      </c>
      <c r="T54" s="2">
        <f t="shared" si="1"/>
        <v>1.2285714285714286</v>
      </c>
    </row>
    <row r="55" spans="1:20" x14ac:dyDescent="0.25">
      <c r="A55" s="9" t="s">
        <v>192</v>
      </c>
      <c r="B55" t="s">
        <v>193</v>
      </c>
      <c r="C55" t="s">
        <v>470</v>
      </c>
      <c r="D55">
        <v>2018</v>
      </c>
      <c r="E55" t="s">
        <v>190</v>
      </c>
      <c r="F55" t="s">
        <v>194</v>
      </c>
      <c r="G55">
        <v>415905.54</v>
      </c>
      <c r="H55">
        <v>186846.25</v>
      </c>
      <c r="I55" t="s">
        <v>48</v>
      </c>
      <c r="J55">
        <v>39524</v>
      </c>
      <c r="K55" t="s">
        <v>48</v>
      </c>
      <c r="L55">
        <v>0.22</v>
      </c>
      <c r="N55" t="s">
        <v>49</v>
      </c>
      <c r="O55">
        <v>132000</v>
      </c>
      <c r="P55">
        <v>0.19</v>
      </c>
      <c r="R55" t="s">
        <v>511</v>
      </c>
      <c r="S55" s="2">
        <f t="shared" si="0"/>
        <v>0.70775094696969698</v>
      </c>
      <c r="T55" s="2">
        <f t="shared" si="1"/>
        <v>1.1578947368421053</v>
      </c>
    </row>
    <row r="56" spans="1:20" x14ac:dyDescent="0.25">
      <c r="A56" s="9" t="s">
        <v>188</v>
      </c>
      <c r="B56" t="s">
        <v>189</v>
      </c>
      <c r="C56" t="s">
        <v>425</v>
      </c>
      <c r="D56">
        <v>2018</v>
      </c>
      <c r="E56" t="s">
        <v>190</v>
      </c>
      <c r="F56" t="s">
        <v>191</v>
      </c>
      <c r="G56">
        <v>28668</v>
      </c>
      <c r="H56">
        <v>20241</v>
      </c>
      <c r="I56" t="s">
        <v>48</v>
      </c>
      <c r="J56">
        <v>2561</v>
      </c>
      <c r="L56">
        <v>0.15</v>
      </c>
      <c r="N56" t="s">
        <v>49</v>
      </c>
      <c r="O56">
        <v>4160</v>
      </c>
      <c r="P56">
        <v>0.28000000000000003</v>
      </c>
      <c r="R56" t="s">
        <v>511</v>
      </c>
      <c r="S56" s="2">
        <f t="shared" si="0"/>
        <v>2.4328124999999998</v>
      </c>
      <c r="T56" s="2">
        <f t="shared" si="1"/>
        <v>0.5357142857142857</v>
      </c>
    </row>
    <row r="57" spans="1:20" x14ac:dyDescent="0.25">
      <c r="A57" s="9" t="s">
        <v>195</v>
      </c>
      <c r="B57" t="s">
        <v>196</v>
      </c>
      <c r="C57" t="s">
        <v>478</v>
      </c>
      <c r="D57">
        <v>2018</v>
      </c>
      <c r="E57" t="s">
        <v>190</v>
      </c>
      <c r="F57" t="s">
        <v>197</v>
      </c>
      <c r="G57">
        <v>74659.350000000006</v>
      </c>
      <c r="H57">
        <v>24239.05</v>
      </c>
      <c r="I57" t="s">
        <v>48</v>
      </c>
      <c r="J57">
        <v>12546</v>
      </c>
      <c r="K57" t="s">
        <v>48</v>
      </c>
      <c r="L57">
        <v>0.77</v>
      </c>
      <c r="N57" t="s">
        <v>49</v>
      </c>
      <c r="O57">
        <v>10000</v>
      </c>
      <c r="P57">
        <v>0.4</v>
      </c>
      <c r="R57" t="s">
        <v>511</v>
      </c>
      <c r="S57" s="2">
        <f t="shared" si="0"/>
        <v>1.2119525</v>
      </c>
      <c r="T57" s="2">
        <f t="shared" si="1"/>
        <v>1.925</v>
      </c>
    </row>
    <row r="58" spans="1:20" x14ac:dyDescent="0.25">
      <c r="A58" s="9" t="s">
        <v>488</v>
      </c>
      <c r="B58" t="s">
        <v>489</v>
      </c>
      <c r="D58">
        <v>2018</v>
      </c>
      <c r="E58" t="s">
        <v>190</v>
      </c>
      <c r="F58" s="3" t="s">
        <v>490</v>
      </c>
      <c r="H58">
        <v>279971</v>
      </c>
      <c r="I58" t="s">
        <v>48</v>
      </c>
      <c r="J58">
        <v>191276</v>
      </c>
      <c r="K58" t="s">
        <v>48</v>
      </c>
      <c r="L58">
        <v>0.378</v>
      </c>
      <c r="N58" t="s">
        <v>49</v>
      </c>
      <c r="O58">
        <v>80000</v>
      </c>
      <c r="P58">
        <v>0.35</v>
      </c>
      <c r="R58" t="s">
        <v>511</v>
      </c>
      <c r="S58" s="2">
        <f t="shared" si="0"/>
        <v>1.74981875</v>
      </c>
      <c r="T58" s="2">
        <f t="shared" si="1"/>
        <v>1.08</v>
      </c>
    </row>
    <row r="59" spans="1:20" x14ac:dyDescent="0.25">
      <c r="A59" s="9" t="s">
        <v>206</v>
      </c>
      <c r="B59" t="s">
        <v>207</v>
      </c>
      <c r="C59" t="s">
        <v>444</v>
      </c>
      <c r="D59">
        <v>2018</v>
      </c>
      <c r="E59" t="s">
        <v>204</v>
      </c>
      <c r="F59" t="s">
        <v>208</v>
      </c>
      <c r="G59">
        <v>293190</v>
      </c>
      <c r="H59">
        <v>172592</v>
      </c>
      <c r="I59" t="s">
        <v>48</v>
      </c>
      <c r="J59">
        <v>28083</v>
      </c>
      <c r="K59" t="s">
        <v>48</v>
      </c>
      <c r="L59">
        <v>0.2</v>
      </c>
      <c r="N59" t="s">
        <v>49</v>
      </c>
      <c r="O59">
        <v>166708</v>
      </c>
      <c r="P59">
        <v>0.17</v>
      </c>
      <c r="R59" t="s">
        <v>511</v>
      </c>
      <c r="S59" s="2">
        <f t="shared" si="0"/>
        <v>0.5176476233893994</v>
      </c>
      <c r="T59" s="2">
        <f t="shared" si="1"/>
        <v>1.1764705882352942</v>
      </c>
    </row>
    <row r="60" spans="1:20" x14ac:dyDescent="0.25">
      <c r="A60" s="9" t="s">
        <v>209</v>
      </c>
      <c r="B60" t="s">
        <v>210</v>
      </c>
      <c r="C60" t="s">
        <v>425</v>
      </c>
      <c r="D60">
        <v>2018</v>
      </c>
      <c r="E60" t="s">
        <v>204</v>
      </c>
      <c r="F60" t="s">
        <v>211</v>
      </c>
      <c r="G60">
        <v>2175.08</v>
      </c>
      <c r="H60">
        <v>1076.6199999999999</v>
      </c>
      <c r="I60" t="s">
        <v>48</v>
      </c>
      <c r="J60">
        <v>899</v>
      </c>
      <c r="K60" t="s">
        <v>48</v>
      </c>
      <c r="L60">
        <v>0.46</v>
      </c>
      <c r="N60" t="s">
        <v>49</v>
      </c>
      <c r="O60">
        <v>16300</v>
      </c>
      <c r="P60">
        <v>0.22</v>
      </c>
      <c r="R60" t="s">
        <v>511</v>
      </c>
      <c r="S60" s="2">
        <f t="shared" si="0"/>
        <v>3.3025153374233125E-2</v>
      </c>
      <c r="T60" s="2">
        <f t="shared" si="1"/>
        <v>2.0909090909090908</v>
      </c>
    </row>
    <row r="61" spans="1:20" x14ac:dyDescent="0.25">
      <c r="A61" s="9" t="s">
        <v>202</v>
      </c>
      <c r="B61" t="s">
        <v>203</v>
      </c>
      <c r="C61" t="s">
        <v>478</v>
      </c>
      <c r="D61">
        <v>2018</v>
      </c>
      <c r="E61" t="s">
        <v>204</v>
      </c>
      <c r="F61" t="s">
        <v>205</v>
      </c>
      <c r="H61">
        <v>24379</v>
      </c>
      <c r="I61" t="s">
        <v>48</v>
      </c>
      <c r="K61" t="s">
        <v>48</v>
      </c>
      <c r="L61">
        <v>0.62</v>
      </c>
      <c r="N61" t="s">
        <v>49</v>
      </c>
      <c r="O61">
        <v>35000</v>
      </c>
      <c r="P61">
        <v>0.52</v>
      </c>
      <c r="R61" t="s">
        <v>511</v>
      </c>
      <c r="S61" s="2">
        <f t="shared" si="0"/>
        <v>0.34827142857142857</v>
      </c>
      <c r="T61" s="2">
        <f t="shared" si="1"/>
        <v>1.1923076923076923</v>
      </c>
    </row>
    <row r="62" spans="1:20" x14ac:dyDescent="0.25">
      <c r="A62" s="9" t="s">
        <v>212</v>
      </c>
      <c r="B62" t="s">
        <v>213</v>
      </c>
      <c r="C62" t="s">
        <v>449</v>
      </c>
      <c r="D62">
        <v>2018</v>
      </c>
      <c r="E62" t="s">
        <v>214</v>
      </c>
      <c r="F62" t="s">
        <v>215</v>
      </c>
      <c r="G62">
        <v>20987.75</v>
      </c>
      <c r="H62">
        <v>16618.84</v>
      </c>
      <c r="I62" t="s">
        <v>48</v>
      </c>
      <c r="J62">
        <v>12064</v>
      </c>
      <c r="K62" t="s">
        <v>48</v>
      </c>
      <c r="L62">
        <v>0.6</v>
      </c>
      <c r="N62" t="s">
        <v>49</v>
      </c>
      <c r="O62">
        <v>11100</v>
      </c>
      <c r="P62">
        <v>0.25</v>
      </c>
      <c r="R62" t="s">
        <v>511</v>
      </c>
      <c r="S62" s="2">
        <f t="shared" si="0"/>
        <v>0.74859639639639641</v>
      </c>
      <c r="T62" s="2">
        <f t="shared" si="1"/>
        <v>2.4</v>
      </c>
    </row>
    <row r="63" spans="1:20" x14ac:dyDescent="0.25">
      <c r="A63" s="9" t="s">
        <v>216</v>
      </c>
      <c r="B63" t="s">
        <v>217</v>
      </c>
      <c r="C63" t="s">
        <v>481</v>
      </c>
      <c r="D63">
        <v>2018</v>
      </c>
      <c r="E63" t="s">
        <v>214</v>
      </c>
      <c r="F63" t="s">
        <v>218</v>
      </c>
      <c r="G63">
        <v>339643</v>
      </c>
      <c r="H63">
        <v>277482</v>
      </c>
      <c r="I63" t="s">
        <v>48</v>
      </c>
      <c r="J63">
        <v>96187</v>
      </c>
      <c r="L63">
        <v>0.22</v>
      </c>
      <c r="N63" t="s">
        <v>49</v>
      </c>
      <c r="O63">
        <v>56000</v>
      </c>
      <c r="P63">
        <v>0.27</v>
      </c>
      <c r="R63" t="s">
        <v>511</v>
      </c>
      <c r="S63" s="2">
        <f t="shared" si="0"/>
        <v>2.4775178571428573</v>
      </c>
      <c r="T63" s="2">
        <f t="shared" si="1"/>
        <v>0.81481481481481477</v>
      </c>
    </row>
    <row r="64" spans="1:20" x14ac:dyDescent="0.25">
      <c r="A64" s="9" t="s">
        <v>219</v>
      </c>
      <c r="B64" t="s">
        <v>220</v>
      </c>
      <c r="C64" t="s">
        <v>430</v>
      </c>
      <c r="D64">
        <v>2018</v>
      </c>
      <c r="E64" t="s">
        <v>221</v>
      </c>
      <c r="F64" t="s">
        <v>222</v>
      </c>
      <c r="H64">
        <v>1.68</v>
      </c>
      <c r="J64">
        <v>3377</v>
      </c>
      <c r="K64" t="s">
        <v>48</v>
      </c>
      <c r="L64">
        <v>0.19</v>
      </c>
      <c r="N64" t="s">
        <v>223</v>
      </c>
      <c r="Q64" t="s">
        <v>506</v>
      </c>
      <c r="R64" t="s">
        <v>511</v>
      </c>
      <c r="S64" s="2" t="str">
        <f t="shared" si="0"/>
        <v/>
      </c>
      <c r="T64" s="2" t="str">
        <f t="shared" si="1"/>
        <v/>
      </c>
    </row>
    <row r="65" spans="1:20" x14ac:dyDescent="0.25">
      <c r="A65" s="10" t="s">
        <v>224</v>
      </c>
      <c r="B65" t="s">
        <v>225</v>
      </c>
      <c r="C65" t="s">
        <v>465</v>
      </c>
      <c r="D65">
        <v>2018</v>
      </c>
      <c r="E65" t="s">
        <v>226</v>
      </c>
      <c r="F65" t="s">
        <v>227</v>
      </c>
      <c r="H65">
        <v>0.25</v>
      </c>
      <c r="I65" t="s">
        <v>416</v>
      </c>
      <c r="O65">
        <v>0.5</v>
      </c>
      <c r="R65" t="s">
        <v>512</v>
      </c>
      <c r="S65" s="2">
        <f t="shared" si="0"/>
        <v>0.25</v>
      </c>
      <c r="T65" s="2" t="str">
        <f t="shared" si="1"/>
        <v/>
      </c>
    </row>
    <row r="66" spans="1:20" x14ac:dyDescent="0.25">
      <c r="A66" s="9" t="s">
        <v>228</v>
      </c>
      <c r="B66" t="s">
        <v>229</v>
      </c>
      <c r="C66" t="s">
        <v>450</v>
      </c>
      <c r="D66">
        <v>2018</v>
      </c>
      <c r="E66" t="s">
        <v>226</v>
      </c>
      <c r="F66" t="s">
        <v>230</v>
      </c>
      <c r="H66">
        <v>884.4</v>
      </c>
      <c r="I66" t="s">
        <v>48</v>
      </c>
      <c r="J66">
        <v>592</v>
      </c>
      <c r="K66" t="s">
        <v>48</v>
      </c>
      <c r="N66" t="s">
        <v>49</v>
      </c>
      <c r="Q66" t="s">
        <v>506</v>
      </c>
      <c r="R66" t="s">
        <v>511</v>
      </c>
      <c r="S66" s="2" t="str">
        <f t="shared" si="0"/>
        <v/>
      </c>
      <c r="T66" s="2" t="str">
        <f t="shared" si="1"/>
        <v/>
      </c>
    </row>
    <row r="67" spans="1:20" x14ac:dyDescent="0.25">
      <c r="A67" s="9" t="s">
        <v>231</v>
      </c>
      <c r="B67" t="s">
        <v>232</v>
      </c>
      <c r="C67" t="s">
        <v>438</v>
      </c>
      <c r="D67">
        <v>2018</v>
      </c>
      <c r="E67" t="s">
        <v>233</v>
      </c>
      <c r="F67" t="s">
        <v>234</v>
      </c>
      <c r="H67">
        <v>37920</v>
      </c>
      <c r="I67" t="s">
        <v>48</v>
      </c>
      <c r="J67">
        <v>8060</v>
      </c>
      <c r="K67" t="s">
        <v>48</v>
      </c>
      <c r="L67">
        <v>0.21</v>
      </c>
      <c r="N67" t="s">
        <v>223</v>
      </c>
      <c r="O67">
        <v>9930</v>
      </c>
      <c r="P67">
        <v>0.24</v>
      </c>
      <c r="R67" t="s">
        <v>511</v>
      </c>
      <c r="S67" s="2">
        <f t="shared" si="0"/>
        <v>1.9093655589123868</v>
      </c>
      <c r="T67" s="2">
        <f t="shared" si="1"/>
        <v>0.875</v>
      </c>
    </row>
    <row r="68" spans="1:20" x14ac:dyDescent="0.25">
      <c r="A68" s="9" t="s">
        <v>241</v>
      </c>
      <c r="B68" t="s">
        <v>242</v>
      </c>
      <c r="C68" t="s">
        <v>454</v>
      </c>
      <c r="D68">
        <v>2018</v>
      </c>
      <c r="E68" t="s">
        <v>233</v>
      </c>
      <c r="F68" t="s">
        <v>243</v>
      </c>
      <c r="H68">
        <v>11.95</v>
      </c>
      <c r="I68" t="s">
        <v>74</v>
      </c>
      <c r="K68" t="s">
        <v>48</v>
      </c>
      <c r="N68" t="s">
        <v>49</v>
      </c>
      <c r="Q68" t="s">
        <v>506</v>
      </c>
      <c r="R68" t="s">
        <v>511</v>
      </c>
      <c r="S68" s="2" t="str">
        <f t="shared" si="0"/>
        <v/>
      </c>
      <c r="T68" s="2" t="str">
        <f t="shared" si="1"/>
        <v/>
      </c>
    </row>
    <row r="69" spans="1:20" x14ac:dyDescent="0.25">
      <c r="A69" s="10" t="s">
        <v>238</v>
      </c>
      <c r="B69" t="s">
        <v>239</v>
      </c>
      <c r="C69" t="s">
        <v>455</v>
      </c>
      <c r="D69">
        <v>2018</v>
      </c>
      <c r="E69" t="s">
        <v>233</v>
      </c>
      <c r="F69" t="s">
        <v>240</v>
      </c>
      <c r="H69">
        <v>112.23</v>
      </c>
      <c r="I69" t="s">
        <v>48</v>
      </c>
      <c r="J69">
        <v>11613</v>
      </c>
      <c r="K69" t="s">
        <v>48</v>
      </c>
      <c r="N69" t="s">
        <v>49</v>
      </c>
      <c r="Q69" t="s">
        <v>506</v>
      </c>
      <c r="S69" s="2" t="str">
        <f t="shared" si="0"/>
        <v/>
      </c>
      <c r="T69" s="2" t="str">
        <f t="shared" si="1"/>
        <v/>
      </c>
    </row>
    <row r="70" spans="1:20" x14ac:dyDescent="0.25">
      <c r="A70" s="9" t="s">
        <v>235</v>
      </c>
      <c r="B70" t="s">
        <v>236</v>
      </c>
      <c r="C70" t="s">
        <v>467</v>
      </c>
      <c r="D70">
        <v>2018</v>
      </c>
      <c r="E70" t="s">
        <v>233</v>
      </c>
      <c r="F70" t="s">
        <v>237</v>
      </c>
      <c r="H70">
        <v>144.62</v>
      </c>
      <c r="I70" t="s">
        <v>48</v>
      </c>
      <c r="K70" t="s">
        <v>48</v>
      </c>
      <c r="N70" t="s">
        <v>49</v>
      </c>
      <c r="Q70" t="s">
        <v>506</v>
      </c>
      <c r="R70" t="s">
        <v>511</v>
      </c>
      <c r="S70" s="2" t="str">
        <f t="shared" si="0"/>
        <v/>
      </c>
      <c r="T70" s="2" t="str">
        <f t="shared" si="1"/>
        <v/>
      </c>
    </row>
    <row r="71" spans="1:20" x14ac:dyDescent="0.25">
      <c r="A71" s="9" t="s">
        <v>244</v>
      </c>
      <c r="B71" t="s">
        <v>245</v>
      </c>
      <c r="C71" t="s">
        <v>430</v>
      </c>
      <c r="D71">
        <v>2018</v>
      </c>
      <c r="E71" t="s">
        <v>246</v>
      </c>
      <c r="F71" t="s">
        <v>247</v>
      </c>
      <c r="H71">
        <v>0.59</v>
      </c>
      <c r="J71">
        <v>1648</v>
      </c>
      <c r="L71">
        <v>2.08</v>
      </c>
      <c r="Q71" t="s">
        <v>506</v>
      </c>
      <c r="R71" t="s">
        <v>511</v>
      </c>
      <c r="S71" s="2" t="str">
        <f t="shared" si="0"/>
        <v/>
      </c>
      <c r="T71" s="2" t="str">
        <f t="shared" si="1"/>
        <v/>
      </c>
    </row>
    <row r="72" spans="1:20" x14ac:dyDescent="0.25">
      <c r="A72" s="9" t="s">
        <v>248</v>
      </c>
      <c r="B72" t="s">
        <v>249</v>
      </c>
      <c r="C72" t="s">
        <v>437</v>
      </c>
      <c r="D72">
        <v>2018</v>
      </c>
      <c r="E72" t="s">
        <v>250</v>
      </c>
      <c r="F72" t="s">
        <v>251</v>
      </c>
      <c r="H72">
        <v>1025</v>
      </c>
      <c r="I72" t="s">
        <v>252</v>
      </c>
      <c r="K72" t="s">
        <v>48</v>
      </c>
      <c r="L72">
        <v>12.9</v>
      </c>
      <c r="M72" t="s">
        <v>253</v>
      </c>
      <c r="N72" t="s">
        <v>223</v>
      </c>
      <c r="O72">
        <v>292</v>
      </c>
      <c r="P72" s="7">
        <v>16.3</v>
      </c>
      <c r="R72" t="s">
        <v>511</v>
      </c>
      <c r="S72" s="2">
        <f t="shared" ref="S72:S135" si="2">IF(O72&gt;0,H72/(2*O72),"")</f>
        <v>1.7551369863013699</v>
      </c>
      <c r="T72" s="2">
        <f t="shared" ref="T72:T135" si="3">IF(P72&gt;0,L72/P72,"")</f>
        <v>0.79141104294478526</v>
      </c>
    </row>
    <row r="73" spans="1:20" x14ac:dyDescent="0.25">
      <c r="A73" s="9" t="s">
        <v>254</v>
      </c>
      <c r="B73" t="s">
        <v>255</v>
      </c>
      <c r="C73" t="s">
        <v>417</v>
      </c>
      <c r="D73">
        <v>2018</v>
      </c>
      <c r="E73" t="s">
        <v>250</v>
      </c>
      <c r="F73" t="s">
        <v>256</v>
      </c>
      <c r="H73">
        <v>417</v>
      </c>
      <c r="I73" t="s">
        <v>252</v>
      </c>
      <c r="K73" t="s">
        <v>48</v>
      </c>
      <c r="L73">
        <v>11.7</v>
      </c>
      <c r="M73" t="s">
        <v>253</v>
      </c>
      <c r="N73" t="s">
        <v>223</v>
      </c>
      <c r="O73">
        <v>262</v>
      </c>
      <c r="P73">
        <v>11.8</v>
      </c>
      <c r="R73" t="s">
        <v>511</v>
      </c>
      <c r="S73" s="2">
        <f t="shared" si="2"/>
        <v>0.79580152671755722</v>
      </c>
      <c r="T73" s="2">
        <f t="shared" si="3"/>
        <v>0.99152542372881347</v>
      </c>
    </row>
    <row r="74" spans="1:20" x14ac:dyDescent="0.25">
      <c r="A74" s="9" t="s">
        <v>257</v>
      </c>
      <c r="B74" t="s">
        <v>258</v>
      </c>
      <c r="C74" t="s">
        <v>417</v>
      </c>
      <c r="D74">
        <v>2018</v>
      </c>
      <c r="E74" t="s">
        <v>250</v>
      </c>
      <c r="F74" t="s">
        <v>259</v>
      </c>
      <c r="H74">
        <v>5656</v>
      </c>
      <c r="I74" t="s">
        <v>252</v>
      </c>
      <c r="K74" t="s">
        <v>48</v>
      </c>
      <c r="L74">
        <v>2.8</v>
      </c>
      <c r="M74" t="s">
        <v>253</v>
      </c>
      <c r="N74" t="s">
        <v>223</v>
      </c>
      <c r="O74">
        <v>2767</v>
      </c>
      <c r="P74">
        <v>7.5</v>
      </c>
      <c r="R74" t="s">
        <v>511</v>
      </c>
      <c r="S74" s="2">
        <f t="shared" si="2"/>
        <v>1.0220455366823273</v>
      </c>
      <c r="T74" s="2">
        <f t="shared" si="3"/>
        <v>0.37333333333333329</v>
      </c>
    </row>
    <row r="75" spans="1:20" x14ac:dyDescent="0.25">
      <c r="A75" s="9" t="s">
        <v>265</v>
      </c>
      <c r="B75" t="s">
        <v>266</v>
      </c>
      <c r="C75" t="s">
        <v>437</v>
      </c>
      <c r="D75">
        <v>2018</v>
      </c>
      <c r="E75" t="s">
        <v>250</v>
      </c>
      <c r="F75" t="s">
        <v>267</v>
      </c>
      <c r="H75">
        <v>950</v>
      </c>
      <c r="I75" t="s">
        <v>252</v>
      </c>
      <c r="J75">
        <v>1997</v>
      </c>
      <c r="K75" t="s">
        <v>48</v>
      </c>
      <c r="L75">
        <v>8.35</v>
      </c>
      <c r="M75" t="s">
        <v>253</v>
      </c>
      <c r="N75" t="s">
        <v>223</v>
      </c>
      <c r="O75">
        <v>858</v>
      </c>
      <c r="P75">
        <v>8.1199999999999992</v>
      </c>
      <c r="R75" t="s">
        <v>511</v>
      </c>
      <c r="S75" s="2">
        <f t="shared" si="2"/>
        <v>0.55361305361305357</v>
      </c>
      <c r="T75" s="2">
        <f t="shared" si="3"/>
        <v>1.0283251231527095</v>
      </c>
    </row>
    <row r="76" spans="1:20" x14ac:dyDescent="0.25">
      <c r="A76" s="9" t="s">
        <v>260</v>
      </c>
      <c r="B76" t="s">
        <v>439</v>
      </c>
      <c r="C76" t="s">
        <v>437</v>
      </c>
      <c r="D76">
        <v>2018</v>
      </c>
      <c r="E76" t="s">
        <v>250</v>
      </c>
      <c r="F76" s="3" t="s">
        <v>261</v>
      </c>
      <c r="H76">
        <v>7.0000000000000007E-2</v>
      </c>
      <c r="I76" t="s">
        <v>252</v>
      </c>
      <c r="K76" t="s">
        <v>48</v>
      </c>
      <c r="L76">
        <v>8.6999999999999993</v>
      </c>
      <c r="M76" t="s">
        <v>253</v>
      </c>
      <c r="N76" t="s">
        <v>223</v>
      </c>
      <c r="P76">
        <v>7.5</v>
      </c>
      <c r="R76" t="s">
        <v>511</v>
      </c>
      <c r="S76" s="2" t="str">
        <f t="shared" si="2"/>
        <v/>
      </c>
      <c r="T76" s="2">
        <f t="shared" si="3"/>
        <v>1.1599999999999999</v>
      </c>
    </row>
    <row r="77" spans="1:20" x14ac:dyDescent="0.25">
      <c r="A77" s="9" t="s">
        <v>268</v>
      </c>
      <c r="B77" t="s">
        <v>269</v>
      </c>
      <c r="C77" t="s">
        <v>453</v>
      </c>
      <c r="D77">
        <v>2018</v>
      </c>
      <c r="E77" t="s">
        <v>250</v>
      </c>
      <c r="F77" t="s">
        <v>270</v>
      </c>
      <c r="H77">
        <v>0.02</v>
      </c>
      <c r="I77" t="s">
        <v>416</v>
      </c>
      <c r="K77" t="s">
        <v>48</v>
      </c>
      <c r="N77" t="s">
        <v>49</v>
      </c>
      <c r="O77">
        <v>0.5</v>
      </c>
      <c r="P77">
        <v>0.16</v>
      </c>
      <c r="Q77" t="s">
        <v>506</v>
      </c>
      <c r="R77" t="s">
        <v>552</v>
      </c>
      <c r="S77" s="2">
        <f t="shared" si="2"/>
        <v>0.02</v>
      </c>
      <c r="T77" s="2">
        <f t="shared" si="3"/>
        <v>0</v>
      </c>
    </row>
    <row r="78" spans="1:20" x14ac:dyDescent="0.25">
      <c r="A78" s="9" t="s">
        <v>271</v>
      </c>
      <c r="B78" t="s">
        <v>272</v>
      </c>
      <c r="C78" t="s">
        <v>453</v>
      </c>
      <c r="D78">
        <v>2018</v>
      </c>
      <c r="E78" t="s">
        <v>250</v>
      </c>
      <c r="F78" t="s">
        <v>273</v>
      </c>
      <c r="H78">
        <v>6.46</v>
      </c>
      <c r="I78" t="s">
        <v>74</v>
      </c>
      <c r="K78" t="s">
        <v>48</v>
      </c>
      <c r="L78">
        <v>0.46</v>
      </c>
      <c r="N78" t="s">
        <v>274</v>
      </c>
      <c r="P78">
        <v>1</v>
      </c>
      <c r="Q78" t="s">
        <v>506</v>
      </c>
      <c r="R78" t="s">
        <v>511</v>
      </c>
      <c r="S78" s="2" t="str">
        <f t="shared" si="2"/>
        <v/>
      </c>
      <c r="T78" s="2">
        <f t="shared" si="3"/>
        <v>0.46</v>
      </c>
    </row>
    <row r="79" spans="1:20" x14ac:dyDescent="0.25">
      <c r="A79" s="9" t="s">
        <v>278</v>
      </c>
      <c r="B79" t="s">
        <v>279</v>
      </c>
      <c r="C79" t="s">
        <v>418</v>
      </c>
      <c r="D79">
        <v>2018</v>
      </c>
      <c r="E79" t="s">
        <v>250</v>
      </c>
      <c r="F79" t="s">
        <v>280</v>
      </c>
      <c r="I79" t="s">
        <v>48</v>
      </c>
      <c r="J79">
        <v>8435</v>
      </c>
      <c r="K79" t="s">
        <v>48</v>
      </c>
      <c r="L79">
        <v>3.58</v>
      </c>
      <c r="M79" t="s">
        <v>253</v>
      </c>
      <c r="N79" t="s">
        <v>223</v>
      </c>
      <c r="P79">
        <v>7.9</v>
      </c>
      <c r="Q79" t="s">
        <v>506</v>
      </c>
      <c r="R79" t="s">
        <v>511</v>
      </c>
      <c r="S79" s="2" t="str">
        <f t="shared" si="2"/>
        <v/>
      </c>
      <c r="T79" s="2">
        <f t="shared" si="3"/>
        <v>0.45316455696202529</v>
      </c>
    </row>
    <row r="80" spans="1:20" x14ac:dyDescent="0.25">
      <c r="A80" s="9" t="s">
        <v>275</v>
      </c>
      <c r="B80" t="s">
        <v>276</v>
      </c>
      <c r="C80" t="s">
        <v>468</v>
      </c>
      <c r="D80">
        <v>2018</v>
      </c>
      <c r="E80" t="s">
        <v>250</v>
      </c>
      <c r="F80" t="s">
        <v>277</v>
      </c>
      <c r="H80">
        <v>0.02</v>
      </c>
      <c r="I80" t="s">
        <v>416</v>
      </c>
      <c r="J80">
        <v>3</v>
      </c>
      <c r="K80" t="s">
        <v>48</v>
      </c>
      <c r="N80" t="s">
        <v>49</v>
      </c>
      <c r="O80">
        <v>0.5</v>
      </c>
      <c r="Q80" t="s">
        <v>506</v>
      </c>
      <c r="R80" t="s">
        <v>553</v>
      </c>
      <c r="S80" s="2">
        <f t="shared" si="2"/>
        <v>0.02</v>
      </c>
      <c r="T80" s="2" t="str">
        <f t="shared" si="3"/>
        <v/>
      </c>
    </row>
    <row r="81" spans="1:20" x14ac:dyDescent="0.25">
      <c r="A81" s="9" t="s">
        <v>262</v>
      </c>
      <c r="B81" t="s">
        <v>263</v>
      </c>
      <c r="C81" t="s">
        <v>468</v>
      </c>
      <c r="D81">
        <v>2018</v>
      </c>
      <c r="E81" t="s">
        <v>250</v>
      </c>
      <c r="F81" t="s">
        <v>264</v>
      </c>
      <c r="H81">
        <v>0.02</v>
      </c>
      <c r="I81" t="s">
        <v>416</v>
      </c>
      <c r="O81">
        <v>0.5</v>
      </c>
      <c r="Q81" t="s">
        <v>506</v>
      </c>
      <c r="R81" t="s">
        <v>553</v>
      </c>
      <c r="S81" s="2">
        <f t="shared" si="2"/>
        <v>0.02</v>
      </c>
      <c r="T81" s="2" t="str">
        <f t="shared" si="3"/>
        <v/>
      </c>
    </row>
    <row r="82" spans="1:20" x14ac:dyDescent="0.25">
      <c r="A82" s="10" t="s">
        <v>281</v>
      </c>
      <c r="B82" t="s">
        <v>282</v>
      </c>
      <c r="C82" t="s">
        <v>466</v>
      </c>
      <c r="D82">
        <v>2018</v>
      </c>
      <c r="E82" t="s">
        <v>283</v>
      </c>
      <c r="F82" t="s">
        <v>284</v>
      </c>
      <c r="H82">
        <v>126</v>
      </c>
      <c r="I82" t="s">
        <v>285</v>
      </c>
      <c r="J82">
        <v>445</v>
      </c>
      <c r="K82" t="s">
        <v>48</v>
      </c>
      <c r="N82" t="s">
        <v>49</v>
      </c>
      <c r="Q82" t="s">
        <v>506</v>
      </c>
      <c r="S82" s="2" t="str">
        <f t="shared" si="2"/>
        <v/>
      </c>
      <c r="T82" s="2" t="str">
        <f t="shared" si="3"/>
        <v/>
      </c>
    </row>
    <row r="83" spans="1:20" x14ac:dyDescent="0.25">
      <c r="A83" s="9" t="s">
        <v>286</v>
      </c>
      <c r="B83" t="s">
        <v>287</v>
      </c>
      <c r="C83" t="s">
        <v>431</v>
      </c>
      <c r="D83">
        <v>2018</v>
      </c>
      <c r="E83" t="s">
        <v>288</v>
      </c>
      <c r="F83" t="s">
        <v>289</v>
      </c>
      <c r="H83">
        <v>7185.16</v>
      </c>
      <c r="I83" t="s">
        <v>48</v>
      </c>
      <c r="J83">
        <v>8971</v>
      </c>
      <c r="K83" t="s">
        <v>48</v>
      </c>
      <c r="L83">
        <v>0.66</v>
      </c>
      <c r="N83" t="s">
        <v>49</v>
      </c>
      <c r="O83">
        <v>9900</v>
      </c>
      <c r="P83">
        <v>0.6</v>
      </c>
      <c r="R83" t="s">
        <v>511</v>
      </c>
      <c r="S83" s="2">
        <f t="shared" si="2"/>
        <v>0.3628868686868687</v>
      </c>
      <c r="T83" s="2">
        <f t="shared" si="3"/>
        <v>1.1000000000000001</v>
      </c>
    </row>
    <row r="84" spans="1:20" x14ac:dyDescent="0.25">
      <c r="A84" s="9" t="s">
        <v>290</v>
      </c>
      <c r="B84" t="s">
        <v>291</v>
      </c>
      <c r="C84" t="s">
        <v>427</v>
      </c>
      <c r="D84">
        <v>2018</v>
      </c>
      <c r="E84" t="s">
        <v>292</v>
      </c>
      <c r="F84" t="s">
        <v>293</v>
      </c>
      <c r="H84">
        <v>116.24</v>
      </c>
      <c r="I84" t="s">
        <v>294</v>
      </c>
      <c r="J84">
        <v>19106</v>
      </c>
      <c r="K84" t="s">
        <v>48</v>
      </c>
      <c r="N84" t="s">
        <v>49</v>
      </c>
      <c r="Q84" t="s">
        <v>506</v>
      </c>
      <c r="R84" t="s">
        <v>511</v>
      </c>
      <c r="S84" s="2" t="str">
        <f t="shared" si="2"/>
        <v/>
      </c>
      <c r="T84" s="2" t="str">
        <f t="shared" si="3"/>
        <v/>
      </c>
    </row>
    <row r="85" spans="1:20" x14ac:dyDescent="0.25">
      <c r="A85" s="9" t="s">
        <v>295</v>
      </c>
      <c r="B85" t="s">
        <v>296</v>
      </c>
      <c r="C85" t="s">
        <v>433</v>
      </c>
      <c r="D85">
        <v>2018</v>
      </c>
      <c r="E85" t="s">
        <v>292</v>
      </c>
      <c r="F85" t="s">
        <v>297</v>
      </c>
      <c r="H85">
        <v>38.950000000000003</v>
      </c>
      <c r="I85" t="s">
        <v>298</v>
      </c>
      <c r="J85">
        <v>982</v>
      </c>
      <c r="K85" t="s">
        <v>48</v>
      </c>
      <c r="N85" t="s">
        <v>49</v>
      </c>
      <c r="Q85" t="s">
        <v>506</v>
      </c>
      <c r="R85" t="s">
        <v>511</v>
      </c>
      <c r="S85" s="2" t="str">
        <f t="shared" si="2"/>
        <v/>
      </c>
      <c r="T85" s="2" t="str">
        <f t="shared" si="3"/>
        <v/>
      </c>
    </row>
    <row r="86" spans="1:20" x14ac:dyDescent="0.25">
      <c r="A86" s="9" t="s">
        <v>299</v>
      </c>
      <c r="B86" t="s">
        <v>300</v>
      </c>
      <c r="C86" t="s">
        <v>473</v>
      </c>
      <c r="D86">
        <v>2018</v>
      </c>
      <c r="E86" t="s">
        <v>292</v>
      </c>
      <c r="F86" t="s">
        <v>301</v>
      </c>
      <c r="H86">
        <v>0.6</v>
      </c>
      <c r="I86" t="s">
        <v>48</v>
      </c>
      <c r="J86">
        <v>2244</v>
      </c>
      <c r="K86" t="s">
        <v>48</v>
      </c>
      <c r="N86" t="s">
        <v>49</v>
      </c>
      <c r="Q86" t="s">
        <v>506</v>
      </c>
      <c r="R86" t="s">
        <v>511</v>
      </c>
      <c r="S86" s="2" t="str">
        <f t="shared" si="2"/>
        <v/>
      </c>
      <c r="T86" s="2" t="str">
        <f t="shared" si="3"/>
        <v/>
      </c>
    </row>
    <row r="87" spans="1:20" x14ac:dyDescent="0.25">
      <c r="A87" s="9" t="s">
        <v>321</v>
      </c>
      <c r="B87" t="s">
        <v>322</v>
      </c>
      <c r="C87" t="s">
        <v>441</v>
      </c>
      <c r="D87">
        <v>2018</v>
      </c>
      <c r="E87" t="s">
        <v>304</v>
      </c>
      <c r="F87" t="s">
        <v>323</v>
      </c>
      <c r="G87">
        <v>1087280.1200000001</v>
      </c>
      <c r="H87">
        <v>967507.63</v>
      </c>
      <c r="I87" t="s">
        <v>48</v>
      </c>
      <c r="J87">
        <v>105786</v>
      </c>
      <c r="K87" t="s">
        <v>48</v>
      </c>
      <c r="L87">
        <v>0.19</v>
      </c>
      <c r="N87" t="s">
        <v>49</v>
      </c>
      <c r="O87">
        <v>290203</v>
      </c>
      <c r="P87">
        <v>0.21</v>
      </c>
      <c r="R87" t="s">
        <v>511</v>
      </c>
      <c r="S87" s="2">
        <f t="shared" si="2"/>
        <v>1.666949738631234</v>
      </c>
      <c r="T87" s="2">
        <f t="shared" si="3"/>
        <v>0.90476190476190477</v>
      </c>
    </row>
    <row r="88" spans="1:20" x14ac:dyDescent="0.25">
      <c r="A88" s="9" t="s">
        <v>318</v>
      </c>
      <c r="B88" t="s">
        <v>319</v>
      </c>
      <c r="C88" t="s">
        <v>442</v>
      </c>
      <c r="D88">
        <v>2018</v>
      </c>
      <c r="E88" t="s">
        <v>304</v>
      </c>
      <c r="F88" t="s">
        <v>320</v>
      </c>
      <c r="H88">
        <v>41844.589999999997</v>
      </c>
      <c r="I88" t="s">
        <v>48</v>
      </c>
      <c r="J88">
        <v>6825</v>
      </c>
      <c r="K88" t="s">
        <v>48</v>
      </c>
      <c r="L88">
        <v>0.23</v>
      </c>
      <c r="N88" t="s">
        <v>49</v>
      </c>
      <c r="O88">
        <v>25826</v>
      </c>
      <c r="P88">
        <v>0.25</v>
      </c>
      <c r="R88" t="s">
        <v>511</v>
      </c>
      <c r="S88" s="2">
        <f t="shared" si="2"/>
        <v>0.81012526136451635</v>
      </c>
      <c r="T88" s="2">
        <f t="shared" si="3"/>
        <v>0.92</v>
      </c>
    </row>
    <row r="89" spans="1:20" x14ac:dyDescent="0.25">
      <c r="A89" s="9" t="s">
        <v>326</v>
      </c>
      <c r="B89" t="s">
        <v>327</v>
      </c>
      <c r="C89" t="s">
        <v>448</v>
      </c>
      <c r="D89">
        <v>2018</v>
      </c>
      <c r="E89" t="s">
        <v>304</v>
      </c>
      <c r="F89" t="s">
        <v>328</v>
      </c>
      <c r="I89" t="s">
        <v>48</v>
      </c>
      <c r="K89" t="s">
        <v>48</v>
      </c>
      <c r="N89" t="s">
        <v>49</v>
      </c>
      <c r="R89" t="s">
        <v>554</v>
      </c>
      <c r="S89" s="2" t="str">
        <f t="shared" si="2"/>
        <v/>
      </c>
      <c r="T89" s="2" t="str">
        <f t="shared" si="3"/>
        <v/>
      </c>
    </row>
    <row r="90" spans="1:20" x14ac:dyDescent="0.25">
      <c r="A90" s="9" t="s">
        <v>302</v>
      </c>
      <c r="B90" t="s">
        <v>303</v>
      </c>
      <c r="C90" t="s">
        <v>458</v>
      </c>
      <c r="D90">
        <v>2018</v>
      </c>
      <c r="E90" t="s">
        <v>304</v>
      </c>
      <c r="F90" t="s">
        <v>305</v>
      </c>
      <c r="G90">
        <v>7961</v>
      </c>
      <c r="H90">
        <v>1.64</v>
      </c>
      <c r="I90" t="s">
        <v>48</v>
      </c>
      <c r="J90">
        <v>930</v>
      </c>
      <c r="K90" t="s">
        <v>48</v>
      </c>
      <c r="L90">
        <v>0.33</v>
      </c>
      <c r="N90" t="s">
        <v>162</v>
      </c>
      <c r="O90">
        <v>0.5</v>
      </c>
      <c r="P90">
        <v>1</v>
      </c>
      <c r="R90" t="s">
        <v>530</v>
      </c>
      <c r="S90" s="2">
        <f t="shared" si="2"/>
        <v>1.64</v>
      </c>
      <c r="T90" s="2">
        <f t="shared" si="3"/>
        <v>0.33</v>
      </c>
    </row>
    <row r="91" spans="1:20" x14ac:dyDescent="0.25">
      <c r="A91" s="9" t="s">
        <v>315</v>
      </c>
      <c r="B91" t="s">
        <v>316</v>
      </c>
      <c r="C91" t="s">
        <v>425</v>
      </c>
      <c r="D91">
        <v>2018</v>
      </c>
      <c r="E91" t="s">
        <v>304</v>
      </c>
      <c r="F91" t="s">
        <v>317</v>
      </c>
      <c r="G91">
        <v>19349.84</v>
      </c>
      <c r="H91">
        <v>17522</v>
      </c>
      <c r="I91" t="s">
        <v>48</v>
      </c>
      <c r="J91">
        <v>829</v>
      </c>
      <c r="K91" t="s">
        <v>48</v>
      </c>
      <c r="L91">
        <v>0.06</v>
      </c>
      <c r="M91" t="s">
        <v>85</v>
      </c>
      <c r="N91" t="s">
        <v>49</v>
      </c>
      <c r="O91">
        <v>5294</v>
      </c>
      <c r="P91">
        <v>0.2</v>
      </c>
      <c r="R91" t="s">
        <v>511</v>
      </c>
      <c r="S91" s="2">
        <f t="shared" si="2"/>
        <v>1.6548923309406876</v>
      </c>
      <c r="T91" s="2">
        <f t="shared" si="3"/>
        <v>0.3</v>
      </c>
    </row>
    <row r="92" spans="1:20" x14ac:dyDescent="0.25">
      <c r="A92" s="9" t="s">
        <v>324</v>
      </c>
      <c r="B92" t="s">
        <v>325</v>
      </c>
      <c r="C92" t="s">
        <v>482</v>
      </c>
      <c r="D92">
        <v>2018</v>
      </c>
      <c r="E92" t="s">
        <v>304</v>
      </c>
      <c r="F92" s="3" t="s">
        <v>491</v>
      </c>
      <c r="G92">
        <v>14245</v>
      </c>
      <c r="H92">
        <v>10004</v>
      </c>
      <c r="L92">
        <v>0.41</v>
      </c>
      <c r="N92" t="s">
        <v>49</v>
      </c>
      <c r="O92">
        <v>5550</v>
      </c>
      <c r="P92">
        <v>0.37</v>
      </c>
      <c r="R92" t="s">
        <v>511</v>
      </c>
      <c r="S92" s="2">
        <f t="shared" si="2"/>
        <v>0.90126126126126127</v>
      </c>
      <c r="T92" s="2">
        <f t="shared" si="3"/>
        <v>1.1081081081081081</v>
      </c>
    </row>
    <row r="93" spans="1:20" x14ac:dyDescent="0.25">
      <c r="A93" s="9" t="s">
        <v>312</v>
      </c>
      <c r="B93" t="s">
        <v>313</v>
      </c>
      <c r="C93" t="s">
        <v>469</v>
      </c>
      <c r="D93">
        <v>2018</v>
      </c>
      <c r="E93" t="s">
        <v>304</v>
      </c>
      <c r="F93" t="s">
        <v>314</v>
      </c>
      <c r="G93">
        <v>3.22</v>
      </c>
      <c r="H93">
        <v>2.5</v>
      </c>
      <c r="I93" t="s">
        <v>416</v>
      </c>
      <c r="J93">
        <v>2355</v>
      </c>
      <c r="K93" t="s">
        <v>48</v>
      </c>
      <c r="L93">
        <v>0.54</v>
      </c>
      <c r="N93" t="s">
        <v>162</v>
      </c>
      <c r="O93">
        <v>0.5</v>
      </c>
      <c r="P93">
        <v>1</v>
      </c>
      <c r="R93" t="s">
        <v>548</v>
      </c>
      <c r="S93" s="2">
        <f t="shared" si="2"/>
        <v>2.5</v>
      </c>
      <c r="T93" s="2">
        <f t="shared" si="3"/>
        <v>0.54</v>
      </c>
    </row>
    <row r="94" spans="1:20" x14ac:dyDescent="0.25">
      <c r="A94" s="9" t="s">
        <v>309</v>
      </c>
      <c r="B94" t="s">
        <v>310</v>
      </c>
      <c r="C94" t="s">
        <v>456</v>
      </c>
      <c r="D94">
        <v>2018</v>
      </c>
      <c r="E94" t="s">
        <v>304</v>
      </c>
      <c r="F94" t="s">
        <v>311</v>
      </c>
      <c r="G94">
        <v>1.55</v>
      </c>
      <c r="H94">
        <v>1.99</v>
      </c>
      <c r="K94" t="s">
        <v>48</v>
      </c>
      <c r="L94">
        <v>0.61</v>
      </c>
      <c r="N94" t="s">
        <v>86</v>
      </c>
      <c r="O94">
        <v>0.66</v>
      </c>
      <c r="P94">
        <v>0.48</v>
      </c>
      <c r="R94" t="s">
        <v>511</v>
      </c>
      <c r="S94" s="2">
        <f t="shared" si="2"/>
        <v>1.5075757575757576</v>
      </c>
      <c r="T94" s="2">
        <f t="shared" si="3"/>
        <v>1.2708333333333333</v>
      </c>
    </row>
    <row r="95" spans="1:20" x14ac:dyDescent="0.25">
      <c r="A95" s="9" t="s">
        <v>306</v>
      </c>
      <c r="B95" t="s">
        <v>307</v>
      </c>
      <c r="C95" t="s">
        <v>485</v>
      </c>
      <c r="D95">
        <v>2018</v>
      </c>
      <c r="E95" t="s">
        <v>304</v>
      </c>
      <c r="F95" t="s">
        <v>308</v>
      </c>
      <c r="H95">
        <v>0.32</v>
      </c>
      <c r="K95" t="s">
        <v>48</v>
      </c>
      <c r="L95">
        <v>0.91</v>
      </c>
      <c r="N95" t="s">
        <v>86</v>
      </c>
      <c r="O95">
        <v>1.74</v>
      </c>
      <c r="P95">
        <v>0.35</v>
      </c>
      <c r="R95" t="s">
        <v>511</v>
      </c>
      <c r="S95" s="2">
        <f t="shared" si="2"/>
        <v>9.1954022988505746E-2</v>
      </c>
      <c r="T95" s="2">
        <f t="shared" si="3"/>
        <v>2.6</v>
      </c>
    </row>
    <row r="96" spans="1:20" x14ac:dyDescent="0.25">
      <c r="A96" s="9" t="s">
        <v>329</v>
      </c>
      <c r="B96" t="s">
        <v>330</v>
      </c>
      <c r="C96" t="s">
        <v>459</v>
      </c>
      <c r="D96">
        <v>2018</v>
      </c>
      <c r="E96" t="s">
        <v>331</v>
      </c>
      <c r="F96" t="s">
        <v>332</v>
      </c>
      <c r="R96" t="s">
        <v>555</v>
      </c>
      <c r="S96" s="2" t="str">
        <f t="shared" si="2"/>
        <v/>
      </c>
      <c r="T96" s="2" t="str">
        <f t="shared" si="3"/>
        <v/>
      </c>
    </row>
    <row r="97" spans="1:20" x14ac:dyDescent="0.25">
      <c r="A97" s="9" t="s">
        <v>333</v>
      </c>
      <c r="B97" t="s">
        <v>334</v>
      </c>
      <c r="C97" t="s">
        <v>448</v>
      </c>
      <c r="D97">
        <v>2018</v>
      </c>
      <c r="E97" t="s">
        <v>331</v>
      </c>
      <c r="F97" t="s">
        <v>335</v>
      </c>
      <c r="H97">
        <v>0.5</v>
      </c>
      <c r="I97" t="s">
        <v>416</v>
      </c>
      <c r="O97">
        <v>0.5</v>
      </c>
      <c r="R97" t="s">
        <v>556</v>
      </c>
      <c r="S97" s="2">
        <f t="shared" si="2"/>
        <v>0.5</v>
      </c>
      <c r="T97" s="2" t="str">
        <f t="shared" si="3"/>
        <v/>
      </c>
    </row>
    <row r="98" spans="1:20" x14ac:dyDescent="0.25">
      <c r="A98" s="9" t="s">
        <v>493</v>
      </c>
      <c r="B98" t="s">
        <v>492</v>
      </c>
      <c r="D98" s="11">
        <v>2017</v>
      </c>
      <c r="E98" t="s">
        <v>331</v>
      </c>
      <c r="F98" s="3" t="s">
        <v>494</v>
      </c>
      <c r="R98" t="s">
        <v>531</v>
      </c>
      <c r="S98" s="12" t="str">
        <f t="shared" si="2"/>
        <v/>
      </c>
      <c r="T98" s="12" t="str">
        <f t="shared" si="3"/>
        <v/>
      </c>
    </row>
    <row r="99" spans="1:20" x14ac:dyDescent="0.25">
      <c r="A99" s="9" t="s">
        <v>340</v>
      </c>
      <c r="B99" t="s">
        <v>341</v>
      </c>
      <c r="C99" t="s">
        <v>445</v>
      </c>
      <c r="D99">
        <v>2018</v>
      </c>
      <c r="E99" t="s">
        <v>338</v>
      </c>
      <c r="F99" t="s">
        <v>342</v>
      </c>
      <c r="G99">
        <v>383325</v>
      </c>
      <c r="H99">
        <v>223515</v>
      </c>
      <c r="I99" t="s">
        <v>48</v>
      </c>
      <c r="J99">
        <v>94333</v>
      </c>
      <c r="K99" t="s">
        <v>48</v>
      </c>
      <c r="L99">
        <v>0.36</v>
      </c>
      <c r="N99" t="s">
        <v>49</v>
      </c>
      <c r="O99">
        <v>149098</v>
      </c>
      <c r="P99">
        <v>0.36</v>
      </c>
      <c r="R99" t="s">
        <v>549</v>
      </c>
      <c r="S99" s="2">
        <f t="shared" si="2"/>
        <v>0.7495573381266013</v>
      </c>
      <c r="T99" s="2">
        <f t="shared" si="3"/>
        <v>1</v>
      </c>
    </row>
    <row r="100" spans="1:20" x14ac:dyDescent="0.25">
      <c r="A100" s="10" t="s">
        <v>336</v>
      </c>
      <c r="B100" t="s">
        <v>337</v>
      </c>
      <c r="C100" t="s">
        <v>438</v>
      </c>
      <c r="D100">
        <v>2018</v>
      </c>
      <c r="E100" t="s">
        <v>338</v>
      </c>
      <c r="F100" t="s">
        <v>339</v>
      </c>
      <c r="H100">
        <v>203216</v>
      </c>
      <c r="I100" t="s">
        <v>48</v>
      </c>
      <c r="J100">
        <v>65360</v>
      </c>
      <c r="K100" t="s">
        <v>48</v>
      </c>
      <c r="L100">
        <v>0.17799999999999999</v>
      </c>
      <c r="N100" t="s">
        <v>223</v>
      </c>
      <c r="O100">
        <v>61000</v>
      </c>
      <c r="P100">
        <v>0.2</v>
      </c>
      <c r="S100" s="2">
        <f t="shared" si="2"/>
        <v>1.665704918032787</v>
      </c>
      <c r="T100" s="2">
        <f t="shared" si="3"/>
        <v>0.8899999999999999</v>
      </c>
    </row>
    <row r="101" spans="1:20" x14ac:dyDescent="0.25">
      <c r="A101" s="9" t="s">
        <v>495</v>
      </c>
      <c r="B101" t="s">
        <v>496</v>
      </c>
      <c r="D101">
        <v>2018</v>
      </c>
      <c r="E101" t="s">
        <v>338</v>
      </c>
      <c r="F101" s="3" t="s">
        <v>497</v>
      </c>
      <c r="H101">
        <v>494841</v>
      </c>
      <c r="I101" t="s">
        <v>48</v>
      </c>
      <c r="J101">
        <v>181280</v>
      </c>
      <c r="K101" t="s">
        <v>48</v>
      </c>
      <c r="L101">
        <v>0.23</v>
      </c>
      <c r="N101" t="s">
        <v>49</v>
      </c>
      <c r="O101">
        <v>220000</v>
      </c>
      <c r="R101" t="s">
        <v>511</v>
      </c>
      <c r="S101" s="2">
        <f t="shared" si="2"/>
        <v>1.1246386363636363</v>
      </c>
      <c r="T101" s="2" t="str">
        <f t="shared" si="3"/>
        <v/>
      </c>
    </row>
    <row r="102" spans="1:20" x14ac:dyDescent="0.25">
      <c r="A102" s="9" t="s">
        <v>343</v>
      </c>
      <c r="B102" t="s">
        <v>344</v>
      </c>
      <c r="C102" t="s">
        <v>440</v>
      </c>
      <c r="D102">
        <v>2018</v>
      </c>
      <c r="E102" t="s">
        <v>345</v>
      </c>
      <c r="F102" s="3" t="s">
        <v>346</v>
      </c>
      <c r="H102">
        <v>0.66</v>
      </c>
      <c r="I102" t="s">
        <v>416</v>
      </c>
      <c r="K102" t="s">
        <v>48</v>
      </c>
      <c r="L102">
        <v>1.34</v>
      </c>
      <c r="M102" t="s">
        <v>85</v>
      </c>
      <c r="N102" t="s">
        <v>162</v>
      </c>
      <c r="O102">
        <v>0.5</v>
      </c>
      <c r="P102">
        <v>1</v>
      </c>
      <c r="R102" t="s">
        <v>532</v>
      </c>
      <c r="S102" s="2">
        <f t="shared" si="2"/>
        <v>0.66</v>
      </c>
      <c r="T102" s="2">
        <f t="shared" si="3"/>
        <v>1.34</v>
      </c>
    </row>
    <row r="103" spans="1:20" x14ac:dyDescent="0.25">
      <c r="A103" s="9" t="s">
        <v>347</v>
      </c>
      <c r="B103" t="s">
        <v>348</v>
      </c>
      <c r="C103" t="s">
        <v>460</v>
      </c>
      <c r="D103">
        <v>2018</v>
      </c>
      <c r="E103" t="s">
        <v>349</v>
      </c>
      <c r="F103" t="s">
        <v>350</v>
      </c>
      <c r="H103">
        <v>0.02</v>
      </c>
      <c r="I103" t="s">
        <v>416</v>
      </c>
      <c r="K103" t="s">
        <v>252</v>
      </c>
      <c r="N103" t="s">
        <v>49</v>
      </c>
      <c r="O103">
        <v>0.5</v>
      </c>
      <c r="R103" t="s">
        <v>557</v>
      </c>
      <c r="S103" s="2">
        <f t="shared" si="2"/>
        <v>0.02</v>
      </c>
      <c r="T103" s="2" t="str">
        <f t="shared" si="3"/>
        <v/>
      </c>
    </row>
    <row r="104" spans="1:20" x14ac:dyDescent="0.25">
      <c r="A104" s="9" t="s">
        <v>351</v>
      </c>
      <c r="B104" t="s">
        <v>352</v>
      </c>
      <c r="C104" t="s">
        <v>464</v>
      </c>
      <c r="D104">
        <v>2018</v>
      </c>
      <c r="E104" t="s">
        <v>349</v>
      </c>
      <c r="F104" t="s">
        <v>353</v>
      </c>
      <c r="H104">
        <v>0.02</v>
      </c>
      <c r="I104" t="s">
        <v>416</v>
      </c>
      <c r="K104" t="s">
        <v>252</v>
      </c>
      <c r="N104" t="s">
        <v>49</v>
      </c>
      <c r="O104">
        <v>0.5</v>
      </c>
      <c r="R104" t="s">
        <v>558</v>
      </c>
      <c r="S104" s="2">
        <f t="shared" si="2"/>
        <v>0.02</v>
      </c>
      <c r="T104" s="2" t="str">
        <f t="shared" si="3"/>
        <v/>
      </c>
    </row>
    <row r="105" spans="1:20" x14ac:dyDescent="0.25">
      <c r="A105" s="9" t="s">
        <v>354</v>
      </c>
      <c r="B105" t="s">
        <v>355</v>
      </c>
      <c r="C105" t="s">
        <v>463</v>
      </c>
      <c r="D105">
        <v>2018</v>
      </c>
      <c r="E105" t="s">
        <v>356</v>
      </c>
      <c r="F105" t="s">
        <v>357</v>
      </c>
      <c r="H105">
        <v>0.25</v>
      </c>
      <c r="I105" t="s">
        <v>416</v>
      </c>
      <c r="K105" t="s">
        <v>48</v>
      </c>
      <c r="N105" t="s">
        <v>49</v>
      </c>
      <c r="O105">
        <v>0.5</v>
      </c>
      <c r="R105" t="s">
        <v>586</v>
      </c>
      <c r="S105" s="2">
        <f t="shared" si="2"/>
        <v>0.25</v>
      </c>
      <c r="T105" s="2" t="str">
        <f t="shared" si="3"/>
        <v/>
      </c>
    </row>
    <row r="106" spans="1:20" x14ac:dyDescent="0.25">
      <c r="A106" s="9" t="s">
        <v>545</v>
      </c>
      <c r="B106" t="s">
        <v>542</v>
      </c>
      <c r="D106" s="11">
        <v>2017</v>
      </c>
      <c r="E106" t="s">
        <v>543</v>
      </c>
      <c r="F106" s="3" t="s">
        <v>544</v>
      </c>
      <c r="H106">
        <v>4387307</v>
      </c>
      <c r="I106" t="s">
        <v>48</v>
      </c>
      <c r="J106" s="4">
        <v>1155944</v>
      </c>
      <c r="K106" t="s">
        <v>48</v>
      </c>
      <c r="L106">
        <v>0.28699999999999998</v>
      </c>
      <c r="N106" t="s">
        <v>49</v>
      </c>
      <c r="O106">
        <v>2500000</v>
      </c>
      <c r="P106">
        <v>0.23</v>
      </c>
      <c r="R106" t="s">
        <v>511</v>
      </c>
      <c r="S106" s="12">
        <f t="shared" si="2"/>
        <v>0.87746139999999995</v>
      </c>
      <c r="T106" s="12">
        <f t="shared" si="3"/>
        <v>1.2478260869565216</v>
      </c>
    </row>
    <row r="107" spans="1:20" x14ac:dyDescent="0.25">
      <c r="A107" s="9" t="s">
        <v>358</v>
      </c>
      <c r="B107" t="s">
        <v>359</v>
      </c>
      <c r="C107" t="s">
        <v>441</v>
      </c>
      <c r="D107">
        <v>2018</v>
      </c>
      <c r="E107" t="s">
        <v>360</v>
      </c>
      <c r="F107" t="s">
        <v>361</v>
      </c>
      <c r="G107">
        <v>13630.45</v>
      </c>
      <c r="H107">
        <v>9209.77</v>
      </c>
      <c r="I107" t="s">
        <v>48</v>
      </c>
      <c r="J107">
        <v>3626</v>
      </c>
      <c r="K107" t="s">
        <v>48</v>
      </c>
      <c r="L107">
        <v>0.36</v>
      </c>
      <c r="N107" t="s">
        <v>49</v>
      </c>
      <c r="O107">
        <v>4163</v>
      </c>
      <c r="P107">
        <v>0.36</v>
      </c>
      <c r="R107" t="s">
        <v>549</v>
      </c>
      <c r="S107" s="2">
        <f t="shared" si="2"/>
        <v>1.106145808311314</v>
      </c>
      <c r="T107" s="2">
        <f t="shared" si="3"/>
        <v>1</v>
      </c>
    </row>
    <row r="108" spans="1:20" x14ac:dyDescent="0.25">
      <c r="A108" s="9" t="s">
        <v>362</v>
      </c>
      <c r="B108" t="s">
        <v>363</v>
      </c>
      <c r="C108" t="s">
        <v>418</v>
      </c>
      <c r="D108">
        <v>2018</v>
      </c>
      <c r="E108" t="s">
        <v>360</v>
      </c>
      <c r="F108" t="s">
        <v>364</v>
      </c>
      <c r="H108">
        <v>0.51</v>
      </c>
      <c r="I108" t="s">
        <v>74</v>
      </c>
      <c r="J108">
        <v>174</v>
      </c>
      <c r="K108" t="s">
        <v>48</v>
      </c>
      <c r="N108" t="s">
        <v>49</v>
      </c>
      <c r="Q108" t="s">
        <v>506</v>
      </c>
      <c r="R108" t="s">
        <v>549</v>
      </c>
      <c r="S108" s="2" t="str">
        <f t="shared" si="2"/>
        <v/>
      </c>
      <c r="T108" s="2" t="str">
        <f t="shared" si="3"/>
        <v/>
      </c>
    </row>
    <row r="109" spans="1:20" x14ac:dyDescent="0.25">
      <c r="A109" s="9" t="s">
        <v>365</v>
      </c>
      <c r="B109" t="s">
        <v>366</v>
      </c>
      <c r="C109" t="s">
        <v>472</v>
      </c>
      <c r="D109">
        <v>2018</v>
      </c>
      <c r="E109" t="s">
        <v>367</v>
      </c>
      <c r="F109" t="s">
        <v>368</v>
      </c>
      <c r="H109">
        <v>39.090000000000003</v>
      </c>
      <c r="I109" t="s">
        <v>369</v>
      </c>
      <c r="K109" t="s">
        <v>48</v>
      </c>
      <c r="N109" t="s">
        <v>49</v>
      </c>
      <c r="Q109" t="s">
        <v>506</v>
      </c>
      <c r="R109" t="s">
        <v>549</v>
      </c>
      <c r="S109" s="2" t="str">
        <f t="shared" si="2"/>
        <v/>
      </c>
      <c r="T109" s="2" t="str">
        <f t="shared" si="3"/>
        <v/>
      </c>
    </row>
    <row r="110" spans="1:20" x14ac:dyDescent="0.25">
      <c r="A110" s="9" t="s">
        <v>370</v>
      </c>
      <c r="B110" t="s">
        <v>371</v>
      </c>
      <c r="C110" t="s">
        <v>440</v>
      </c>
      <c r="D110">
        <v>2018</v>
      </c>
      <c r="E110" t="s">
        <v>372</v>
      </c>
      <c r="F110" t="s">
        <v>373</v>
      </c>
      <c r="G110">
        <v>441018</v>
      </c>
      <c r="H110">
        <v>312332</v>
      </c>
      <c r="I110" t="s">
        <v>48</v>
      </c>
      <c r="J110">
        <v>53348</v>
      </c>
      <c r="K110" t="s">
        <v>48</v>
      </c>
      <c r="L110">
        <v>0.11</v>
      </c>
      <c r="N110" t="s">
        <v>49</v>
      </c>
      <c r="O110">
        <v>220000</v>
      </c>
      <c r="P110">
        <v>0.1</v>
      </c>
      <c r="R110" t="s">
        <v>511</v>
      </c>
      <c r="S110" s="2">
        <f t="shared" si="2"/>
        <v>0.70984545454545456</v>
      </c>
      <c r="T110" s="2">
        <f t="shared" si="3"/>
        <v>1.0999999999999999</v>
      </c>
    </row>
    <row r="111" spans="1:20" x14ac:dyDescent="0.25">
      <c r="A111" s="9" t="s">
        <v>384</v>
      </c>
      <c r="B111" t="s">
        <v>385</v>
      </c>
      <c r="C111" t="s">
        <v>435</v>
      </c>
      <c r="D111">
        <v>2018</v>
      </c>
      <c r="E111" t="s">
        <v>376</v>
      </c>
      <c r="F111" t="s">
        <v>386</v>
      </c>
      <c r="H111">
        <v>2850</v>
      </c>
      <c r="I111" t="s">
        <v>48</v>
      </c>
      <c r="L111">
        <v>0.23</v>
      </c>
      <c r="N111" t="s">
        <v>49</v>
      </c>
      <c r="O111">
        <v>2600</v>
      </c>
      <c r="P111">
        <v>0.23</v>
      </c>
      <c r="R111" t="s">
        <v>549</v>
      </c>
      <c r="S111" s="2">
        <f t="shared" si="2"/>
        <v>0.54807692307692313</v>
      </c>
      <c r="T111" s="2">
        <f t="shared" si="3"/>
        <v>1</v>
      </c>
    </row>
    <row r="112" spans="1:20" x14ac:dyDescent="0.25">
      <c r="A112" s="9" t="s">
        <v>393</v>
      </c>
      <c r="B112" t="s">
        <v>394</v>
      </c>
      <c r="C112" t="s">
        <v>441</v>
      </c>
      <c r="D112">
        <v>2018</v>
      </c>
      <c r="E112" t="s">
        <v>376</v>
      </c>
      <c r="F112" t="s">
        <v>395</v>
      </c>
      <c r="H112">
        <v>51459</v>
      </c>
      <c r="I112" t="s">
        <v>48</v>
      </c>
      <c r="K112" t="s">
        <v>48</v>
      </c>
      <c r="L112">
        <v>0.22</v>
      </c>
      <c r="N112" t="s">
        <v>49</v>
      </c>
      <c r="O112">
        <v>37000</v>
      </c>
      <c r="P112">
        <v>0.2</v>
      </c>
      <c r="R112" t="s">
        <v>511</v>
      </c>
      <c r="S112" s="2">
        <f t="shared" si="2"/>
        <v>0.69539189189189188</v>
      </c>
      <c r="T112" s="2">
        <f t="shared" si="3"/>
        <v>1.0999999999999999</v>
      </c>
    </row>
    <row r="113" spans="1:20" x14ac:dyDescent="0.25">
      <c r="A113" s="9" t="s">
        <v>374</v>
      </c>
      <c r="B113" t="s">
        <v>375</v>
      </c>
      <c r="C113" t="s">
        <v>456</v>
      </c>
      <c r="D113">
        <v>2018</v>
      </c>
      <c r="E113" t="s">
        <v>376</v>
      </c>
      <c r="F113" t="s">
        <v>377</v>
      </c>
      <c r="G113">
        <v>5934</v>
      </c>
      <c r="H113">
        <v>4584</v>
      </c>
      <c r="I113" t="s">
        <v>48</v>
      </c>
      <c r="K113" t="s">
        <v>48</v>
      </c>
      <c r="L113">
        <v>0.23</v>
      </c>
      <c r="N113" t="s">
        <v>49</v>
      </c>
      <c r="O113">
        <v>2900</v>
      </c>
      <c r="P113">
        <v>0.28999999999999998</v>
      </c>
      <c r="R113" t="s">
        <v>511</v>
      </c>
      <c r="S113" s="2">
        <f t="shared" si="2"/>
        <v>0.79034482758620694</v>
      </c>
      <c r="T113" s="2">
        <f t="shared" si="3"/>
        <v>0.79310344827586221</v>
      </c>
    </row>
    <row r="114" spans="1:20" x14ac:dyDescent="0.25">
      <c r="A114" s="9" t="s">
        <v>390</v>
      </c>
      <c r="B114" t="s">
        <v>391</v>
      </c>
      <c r="C114" t="s">
        <v>458</v>
      </c>
      <c r="D114">
        <v>2018</v>
      </c>
      <c r="E114" t="s">
        <v>376</v>
      </c>
      <c r="F114" t="s">
        <v>392</v>
      </c>
      <c r="G114">
        <v>6404</v>
      </c>
      <c r="H114">
        <v>3557</v>
      </c>
      <c r="I114" t="s">
        <v>48</v>
      </c>
      <c r="J114">
        <v>997</v>
      </c>
      <c r="K114" t="s">
        <v>48</v>
      </c>
      <c r="L114">
        <v>0.23</v>
      </c>
      <c r="N114" t="s">
        <v>49</v>
      </c>
      <c r="O114">
        <v>2228</v>
      </c>
      <c r="P114">
        <v>0.3</v>
      </c>
      <c r="R114" t="s">
        <v>511</v>
      </c>
      <c r="S114" s="2">
        <f t="shared" si="2"/>
        <v>0.79824955116696594</v>
      </c>
      <c r="T114" s="2">
        <f t="shared" si="3"/>
        <v>0.76666666666666672</v>
      </c>
    </row>
    <row r="115" spans="1:20" x14ac:dyDescent="0.25">
      <c r="A115" s="10" t="s">
        <v>387</v>
      </c>
      <c r="B115" t="s">
        <v>388</v>
      </c>
      <c r="C115" t="s">
        <v>449</v>
      </c>
      <c r="D115">
        <v>2018</v>
      </c>
      <c r="E115" t="s">
        <v>376</v>
      </c>
      <c r="F115" t="s">
        <v>389</v>
      </c>
      <c r="K115" t="s">
        <v>48</v>
      </c>
      <c r="R115" t="s">
        <v>533</v>
      </c>
      <c r="S115" s="2" t="str">
        <f t="shared" si="2"/>
        <v/>
      </c>
      <c r="T115" s="2" t="str">
        <f t="shared" si="3"/>
        <v/>
      </c>
    </row>
    <row r="116" spans="1:20" x14ac:dyDescent="0.25">
      <c r="A116" s="9" t="s">
        <v>381</v>
      </c>
      <c r="B116" t="s">
        <v>382</v>
      </c>
      <c r="C116" t="s">
        <v>425</v>
      </c>
      <c r="D116">
        <v>2018</v>
      </c>
      <c r="E116" t="s">
        <v>376</v>
      </c>
      <c r="F116" t="s">
        <v>383</v>
      </c>
      <c r="G116">
        <v>3088</v>
      </c>
      <c r="H116">
        <v>2627</v>
      </c>
      <c r="I116" t="s">
        <v>48</v>
      </c>
      <c r="J116">
        <v>38</v>
      </c>
      <c r="K116" t="s">
        <v>48</v>
      </c>
      <c r="L116">
        <v>0.01</v>
      </c>
      <c r="N116" t="s">
        <v>49</v>
      </c>
      <c r="O116">
        <v>3500</v>
      </c>
      <c r="P116">
        <v>0.2</v>
      </c>
      <c r="R116" t="s">
        <v>511</v>
      </c>
      <c r="S116" s="2">
        <f t="shared" si="2"/>
        <v>0.37528571428571428</v>
      </c>
      <c r="T116" s="2">
        <f t="shared" si="3"/>
        <v>4.9999999999999996E-2</v>
      </c>
    </row>
    <row r="117" spans="1:20" x14ac:dyDescent="0.25">
      <c r="A117" s="9" t="s">
        <v>396</v>
      </c>
      <c r="B117" t="s">
        <v>397</v>
      </c>
      <c r="C117" t="s">
        <v>475</v>
      </c>
      <c r="D117">
        <v>2018</v>
      </c>
      <c r="E117" t="s">
        <v>376</v>
      </c>
      <c r="F117" t="s">
        <v>398</v>
      </c>
      <c r="H117">
        <v>11338.38</v>
      </c>
      <c r="I117" t="s">
        <v>48</v>
      </c>
      <c r="K117" t="s">
        <v>48</v>
      </c>
      <c r="L117">
        <v>0.37</v>
      </c>
      <c r="N117" t="s">
        <v>49</v>
      </c>
      <c r="O117">
        <v>10600</v>
      </c>
      <c r="P117">
        <v>0.33</v>
      </c>
      <c r="R117" t="s">
        <v>511</v>
      </c>
      <c r="S117" s="2">
        <f t="shared" si="2"/>
        <v>0.53482924528301878</v>
      </c>
      <c r="T117" s="2">
        <f t="shared" si="3"/>
        <v>1.1212121212121211</v>
      </c>
    </row>
    <row r="118" spans="1:20" x14ac:dyDescent="0.25">
      <c r="A118" s="9" t="s">
        <v>378</v>
      </c>
      <c r="B118" t="s">
        <v>379</v>
      </c>
      <c r="C118" t="s">
        <v>485</v>
      </c>
      <c r="D118">
        <v>2018</v>
      </c>
      <c r="E118" t="s">
        <v>376</v>
      </c>
      <c r="F118" t="s">
        <v>380</v>
      </c>
      <c r="H118">
        <v>1.01</v>
      </c>
      <c r="K118" t="s">
        <v>48</v>
      </c>
      <c r="L118">
        <v>0.47</v>
      </c>
      <c r="N118" t="s">
        <v>86</v>
      </c>
      <c r="O118">
        <v>1.1100000000000001</v>
      </c>
      <c r="P118">
        <v>0.68</v>
      </c>
      <c r="R118" t="s">
        <v>511</v>
      </c>
      <c r="S118" s="2">
        <f t="shared" si="2"/>
        <v>0.45495495495495492</v>
      </c>
      <c r="T118" s="2">
        <f t="shared" si="3"/>
        <v>0.69117647058823517</v>
      </c>
    </row>
    <row r="119" spans="1:20" x14ac:dyDescent="0.25">
      <c r="A119" s="9" t="s">
        <v>409</v>
      </c>
      <c r="B119" t="s">
        <v>410</v>
      </c>
      <c r="C119" t="s">
        <v>426</v>
      </c>
      <c r="D119">
        <v>2018</v>
      </c>
      <c r="E119" t="s">
        <v>401</v>
      </c>
      <c r="F119" t="s">
        <v>411</v>
      </c>
      <c r="I119" t="s">
        <v>48</v>
      </c>
      <c r="K119" t="s">
        <v>48</v>
      </c>
      <c r="N119" t="s">
        <v>49</v>
      </c>
      <c r="R119" t="s">
        <v>531</v>
      </c>
      <c r="S119" s="2" t="str">
        <f t="shared" si="2"/>
        <v/>
      </c>
      <c r="T119" s="2" t="str">
        <f t="shared" si="3"/>
        <v/>
      </c>
    </row>
    <row r="120" spans="1:20" x14ac:dyDescent="0.25">
      <c r="A120" s="9" t="s">
        <v>406</v>
      </c>
      <c r="B120" t="s">
        <v>407</v>
      </c>
      <c r="C120" t="s">
        <v>428</v>
      </c>
      <c r="D120">
        <v>2018</v>
      </c>
      <c r="E120" t="s">
        <v>401</v>
      </c>
      <c r="F120" t="s">
        <v>408</v>
      </c>
      <c r="H120">
        <v>0.25</v>
      </c>
      <c r="I120" t="s">
        <v>416</v>
      </c>
      <c r="K120" t="s">
        <v>48</v>
      </c>
      <c r="L120">
        <v>0.11</v>
      </c>
      <c r="N120" t="s">
        <v>49</v>
      </c>
      <c r="O120">
        <v>0.5</v>
      </c>
      <c r="Q120" t="s">
        <v>506</v>
      </c>
      <c r="R120" t="s">
        <v>559</v>
      </c>
      <c r="S120" s="2">
        <f t="shared" si="2"/>
        <v>0.25</v>
      </c>
      <c r="T120" s="2" t="str">
        <f t="shared" si="3"/>
        <v/>
      </c>
    </row>
    <row r="121" spans="1:20" x14ac:dyDescent="0.25">
      <c r="A121" s="9" t="s">
        <v>399</v>
      </c>
      <c r="B121" t="s">
        <v>400</v>
      </c>
      <c r="C121" t="s">
        <v>429</v>
      </c>
      <c r="D121">
        <v>2018</v>
      </c>
      <c r="E121" t="s">
        <v>401</v>
      </c>
      <c r="F121" t="s">
        <v>402</v>
      </c>
      <c r="H121">
        <v>217510</v>
      </c>
      <c r="I121" t="s">
        <v>48</v>
      </c>
      <c r="J121">
        <v>190052</v>
      </c>
      <c r="K121" t="s">
        <v>48</v>
      </c>
      <c r="L121">
        <v>1.4</v>
      </c>
      <c r="N121" t="s">
        <v>49</v>
      </c>
      <c r="O121">
        <v>125000</v>
      </c>
      <c r="R121" t="s">
        <v>560</v>
      </c>
      <c r="S121" s="2">
        <f t="shared" si="2"/>
        <v>0.87004000000000004</v>
      </c>
      <c r="T121" s="2" t="str">
        <f t="shared" si="3"/>
        <v/>
      </c>
    </row>
    <row r="122" spans="1:20" x14ac:dyDescent="0.25">
      <c r="A122" s="9" t="s">
        <v>403</v>
      </c>
      <c r="B122" t="s">
        <v>404</v>
      </c>
      <c r="C122" t="s">
        <v>463</v>
      </c>
      <c r="D122">
        <v>2018</v>
      </c>
      <c r="E122" t="s">
        <v>401</v>
      </c>
      <c r="F122" t="s">
        <v>405</v>
      </c>
      <c r="G122">
        <v>1755000</v>
      </c>
      <c r="H122">
        <v>1121000</v>
      </c>
      <c r="I122" t="s">
        <v>48</v>
      </c>
      <c r="J122">
        <v>308827</v>
      </c>
      <c r="K122" t="s">
        <v>48</v>
      </c>
      <c r="L122">
        <v>0.32</v>
      </c>
      <c r="N122" t="s">
        <v>49</v>
      </c>
      <c r="O122">
        <v>570000</v>
      </c>
      <c r="P122">
        <v>0.26</v>
      </c>
      <c r="R122" t="s">
        <v>511</v>
      </c>
      <c r="S122" s="2">
        <f t="shared" si="2"/>
        <v>0.98333333333333328</v>
      </c>
      <c r="T122" s="2">
        <f t="shared" si="3"/>
        <v>1.2307692307692308</v>
      </c>
    </row>
    <row r="123" spans="1:20" x14ac:dyDescent="0.25">
      <c r="A123" s="9" t="s">
        <v>538</v>
      </c>
      <c r="B123" t="s">
        <v>539</v>
      </c>
      <c r="D123" s="11">
        <v>2017</v>
      </c>
      <c r="E123" t="s">
        <v>540</v>
      </c>
      <c r="F123" s="3" t="s">
        <v>541</v>
      </c>
      <c r="G123">
        <v>372728</v>
      </c>
      <c r="H123">
        <v>372728</v>
      </c>
      <c r="I123" t="s">
        <v>48</v>
      </c>
      <c r="J123">
        <f>2195+273</f>
        <v>2468</v>
      </c>
      <c r="K123" t="s">
        <v>48</v>
      </c>
      <c r="L123">
        <v>9.1999999999999998E-3</v>
      </c>
      <c r="N123" t="s">
        <v>223</v>
      </c>
      <c r="O123">
        <v>683340</v>
      </c>
      <c r="P123">
        <v>3.2000000000000001E-2</v>
      </c>
      <c r="R123" t="s">
        <v>511</v>
      </c>
      <c r="S123" s="12">
        <f t="shared" si="2"/>
        <v>0.27272514414493515</v>
      </c>
      <c r="T123" s="12">
        <f t="shared" si="3"/>
        <v>0.28749999999999998</v>
      </c>
    </row>
    <row r="124" spans="1:20" x14ac:dyDescent="0.25">
      <c r="A124" s="10" t="s">
        <v>412</v>
      </c>
      <c r="B124" t="s">
        <v>413</v>
      </c>
      <c r="C124" t="s">
        <v>453</v>
      </c>
      <c r="D124">
        <v>2018</v>
      </c>
      <c r="E124" t="s">
        <v>414</v>
      </c>
      <c r="F124" t="s">
        <v>415</v>
      </c>
      <c r="H124">
        <v>888422</v>
      </c>
      <c r="I124" t="s">
        <v>48</v>
      </c>
      <c r="J124">
        <v>31661</v>
      </c>
      <c r="K124" t="s">
        <v>48</v>
      </c>
      <c r="L124">
        <v>0.03</v>
      </c>
      <c r="M124" t="s">
        <v>85</v>
      </c>
      <c r="N124" t="s">
        <v>49</v>
      </c>
      <c r="O124">
        <v>181000</v>
      </c>
      <c r="P124">
        <v>0.11</v>
      </c>
      <c r="S124" s="2">
        <f t="shared" si="2"/>
        <v>2.4542044198895026</v>
      </c>
      <c r="T124" s="2">
        <f t="shared" si="3"/>
        <v>0.27272727272727271</v>
      </c>
    </row>
    <row r="125" spans="1:20" x14ac:dyDescent="0.25">
      <c r="A125" s="10" t="s">
        <v>498</v>
      </c>
      <c r="B125" t="s">
        <v>499</v>
      </c>
      <c r="D125" s="11">
        <v>2017</v>
      </c>
      <c r="E125" t="s">
        <v>414</v>
      </c>
      <c r="F125" s="3" t="s">
        <v>500</v>
      </c>
      <c r="H125">
        <v>872011</v>
      </c>
      <c r="I125" t="s">
        <v>48</v>
      </c>
      <c r="J125">
        <v>82961</v>
      </c>
      <c r="K125" t="s">
        <v>48</v>
      </c>
      <c r="L125">
        <v>6.7000000000000004E-2</v>
      </c>
      <c r="N125" t="s">
        <v>49</v>
      </c>
      <c r="O125">
        <v>911587</v>
      </c>
      <c r="P125">
        <v>0.108</v>
      </c>
      <c r="S125" s="12">
        <f t="shared" si="2"/>
        <v>0.47829280145504488</v>
      </c>
      <c r="T125" s="12">
        <f t="shared" si="3"/>
        <v>0.62037037037037046</v>
      </c>
    </row>
    <row r="126" spans="1:20" x14ac:dyDescent="0.25">
      <c r="S126" s="2" t="str">
        <f t="shared" si="2"/>
        <v/>
      </c>
      <c r="T126" s="2" t="str">
        <f t="shared" si="3"/>
        <v/>
      </c>
    </row>
    <row r="127" spans="1:20" x14ac:dyDescent="0.25">
      <c r="S127" s="2" t="str">
        <f t="shared" si="2"/>
        <v/>
      </c>
      <c r="T127" s="2" t="str">
        <f t="shared" si="3"/>
        <v/>
      </c>
    </row>
    <row r="128" spans="1:20" x14ac:dyDescent="0.25">
      <c r="S128" s="2" t="str">
        <f t="shared" si="2"/>
        <v/>
      </c>
      <c r="T128" s="2" t="str">
        <f t="shared" si="3"/>
        <v/>
      </c>
    </row>
    <row r="129" spans="1:20" x14ac:dyDescent="0.25">
      <c r="S129" s="2" t="str">
        <f t="shared" si="2"/>
        <v/>
      </c>
      <c r="T129" s="2" t="str">
        <f t="shared" si="3"/>
        <v/>
      </c>
    </row>
    <row r="130" spans="1:20" x14ac:dyDescent="0.25">
      <c r="A130" s="9"/>
      <c r="E130" t="s">
        <v>561</v>
      </c>
      <c r="S130" s="2" t="str">
        <f t="shared" si="2"/>
        <v/>
      </c>
      <c r="T130" s="2" t="str">
        <f t="shared" si="3"/>
        <v/>
      </c>
    </row>
    <row r="131" spans="1:20" x14ac:dyDescent="0.25">
      <c r="A131" s="10"/>
      <c r="E131" t="s">
        <v>562</v>
      </c>
      <c r="S131" s="2" t="str">
        <f t="shared" si="2"/>
        <v/>
      </c>
      <c r="T131" s="2" t="str">
        <f t="shared" si="3"/>
        <v/>
      </c>
    </row>
    <row r="132" spans="1:20" x14ac:dyDescent="0.25">
      <c r="S132" s="2" t="str">
        <f t="shared" si="2"/>
        <v/>
      </c>
      <c r="T132" s="2" t="str">
        <f t="shared" si="3"/>
        <v/>
      </c>
    </row>
    <row r="133" spans="1:20" x14ac:dyDescent="0.25">
      <c r="S133" s="2" t="str">
        <f t="shared" si="2"/>
        <v/>
      </c>
      <c r="T133" s="2" t="str">
        <f t="shared" si="3"/>
        <v/>
      </c>
    </row>
    <row r="134" spans="1:20" x14ac:dyDescent="0.25">
      <c r="S134" s="2" t="str">
        <f t="shared" si="2"/>
        <v/>
      </c>
      <c r="T134" s="2" t="str">
        <f t="shared" si="3"/>
        <v/>
      </c>
    </row>
    <row r="135" spans="1:20" x14ac:dyDescent="0.25">
      <c r="S135" s="2" t="str">
        <f t="shared" si="2"/>
        <v/>
      </c>
      <c r="T135" s="2" t="str">
        <f t="shared" si="3"/>
        <v/>
      </c>
    </row>
    <row r="136" spans="1:20" x14ac:dyDescent="0.25">
      <c r="S136" s="2" t="str">
        <f t="shared" ref="S136:S140" si="4">IF(O136&gt;0,H136/(2*O136),"")</f>
        <v/>
      </c>
      <c r="T136" s="2" t="str">
        <f t="shared" ref="T136:T178" si="5">IF(P136&gt;0,L136/P136,"")</f>
        <v/>
      </c>
    </row>
    <row r="137" spans="1:20" x14ac:dyDescent="0.25">
      <c r="S137" s="2" t="str">
        <f t="shared" si="4"/>
        <v/>
      </c>
      <c r="T137" s="2" t="str">
        <f t="shared" si="5"/>
        <v/>
      </c>
    </row>
    <row r="138" spans="1:20" x14ac:dyDescent="0.25">
      <c r="S138" s="2" t="str">
        <f t="shared" si="4"/>
        <v/>
      </c>
      <c r="T138" s="2" t="str">
        <f t="shared" si="5"/>
        <v/>
      </c>
    </row>
    <row r="139" spans="1:20" x14ac:dyDescent="0.25">
      <c r="S139" s="2" t="str">
        <f t="shared" si="4"/>
        <v/>
      </c>
      <c r="T139" s="2" t="str">
        <f t="shared" si="5"/>
        <v/>
      </c>
    </row>
    <row r="140" spans="1:20" x14ac:dyDescent="0.25">
      <c r="S140" s="2" t="str">
        <f t="shared" si="4"/>
        <v/>
      </c>
      <c r="T140" s="2" t="str">
        <f t="shared" si="5"/>
        <v/>
      </c>
    </row>
    <row r="141" spans="1:20" x14ac:dyDescent="0.25">
      <c r="T141" s="2" t="str">
        <f t="shared" si="5"/>
        <v/>
      </c>
    </row>
    <row r="142" spans="1:20" x14ac:dyDescent="0.25">
      <c r="T142" s="2" t="str">
        <f t="shared" si="5"/>
        <v/>
      </c>
    </row>
    <row r="143" spans="1:20" x14ac:dyDescent="0.25">
      <c r="T143" s="2" t="str">
        <f t="shared" si="5"/>
        <v/>
      </c>
    </row>
    <row r="144" spans="1:20" x14ac:dyDescent="0.25">
      <c r="T144" s="2" t="str">
        <f t="shared" si="5"/>
        <v/>
      </c>
    </row>
    <row r="145" spans="20:20" x14ac:dyDescent="0.25">
      <c r="T145" s="2" t="str">
        <f t="shared" si="5"/>
        <v/>
      </c>
    </row>
    <row r="146" spans="20:20" x14ac:dyDescent="0.25">
      <c r="T146" s="2" t="str">
        <f t="shared" si="5"/>
        <v/>
      </c>
    </row>
    <row r="147" spans="20:20" x14ac:dyDescent="0.25">
      <c r="T147" s="2" t="str">
        <f t="shared" si="5"/>
        <v/>
      </c>
    </row>
    <row r="148" spans="20:20" x14ac:dyDescent="0.25">
      <c r="T148" s="2" t="str">
        <f t="shared" si="5"/>
        <v/>
      </c>
    </row>
    <row r="149" spans="20:20" x14ac:dyDescent="0.25">
      <c r="T149" s="2" t="str">
        <f t="shared" si="5"/>
        <v/>
      </c>
    </row>
    <row r="150" spans="20:20" x14ac:dyDescent="0.25">
      <c r="T150" s="2" t="str">
        <f t="shared" si="5"/>
        <v/>
      </c>
    </row>
    <row r="151" spans="20:20" x14ac:dyDescent="0.25">
      <c r="T151" s="2" t="str">
        <f t="shared" si="5"/>
        <v/>
      </c>
    </row>
    <row r="152" spans="20:20" x14ac:dyDescent="0.25">
      <c r="T152" s="2" t="str">
        <f t="shared" si="5"/>
        <v/>
      </c>
    </row>
    <row r="153" spans="20:20" x14ac:dyDescent="0.25">
      <c r="T153" s="2" t="str">
        <f t="shared" si="5"/>
        <v/>
      </c>
    </row>
    <row r="154" spans="20:20" x14ac:dyDescent="0.25">
      <c r="T154" s="2" t="str">
        <f t="shared" si="5"/>
        <v/>
      </c>
    </row>
    <row r="155" spans="20:20" x14ac:dyDescent="0.25">
      <c r="T155" s="2" t="str">
        <f t="shared" si="5"/>
        <v/>
      </c>
    </row>
    <row r="156" spans="20:20" x14ac:dyDescent="0.25">
      <c r="T156" s="2" t="str">
        <f t="shared" si="5"/>
        <v/>
      </c>
    </row>
    <row r="157" spans="20:20" x14ac:dyDescent="0.25">
      <c r="T157" s="2" t="str">
        <f t="shared" si="5"/>
        <v/>
      </c>
    </row>
    <row r="158" spans="20:20" x14ac:dyDescent="0.25">
      <c r="T158" s="2" t="str">
        <f t="shared" si="5"/>
        <v/>
      </c>
    </row>
    <row r="159" spans="20:20" x14ac:dyDescent="0.25">
      <c r="T159" s="2" t="str">
        <f t="shared" si="5"/>
        <v/>
      </c>
    </row>
    <row r="160" spans="20:20" x14ac:dyDescent="0.25">
      <c r="T160" s="2" t="str">
        <f t="shared" si="5"/>
        <v/>
      </c>
    </row>
    <row r="161" spans="20:20" x14ac:dyDescent="0.25">
      <c r="T161" s="2" t="str">
        <f t="shared" si="5"/>
        <v/>
      </c>
    </row>
    <row r="162" spans="20:20" x14ac:dyDescent="0.25">
      <c r="T162" s="2" t="str">
        <f t="shared" si="5"/>
        <v/>
      </c>
    </row>
    <row r="163" spans="20:20" x14ac:dyDescent="0.25">
      <c r="T163" s="2" t="str">
        <f t="shared" si="5"/>
        <v/>
      </c>
    </row>
    <row r="164" spans="20:20" x14ac:dyDescent="0.25">
      <c r="T164" s="2" t="str">
        <f t="shared" si="5"/>
        <v/>
      </c>
    </row>
    <row r="165" spans="20:20" x14ac:dyDescent="0.25">
      <c r="T165" s="2" t="str">
        <f t="shared" si="5"/>
        <v/>
      </c>
    </row>
    <row r="166" spans="20:20" x14ac:dyDescent="0.25">
      <c r="T166" s="2" t="str">
        <f t="shared" si="5"/>
        <v/>
      </c>
    </row>
    <row r="167" spans="20:20" x14ac:dyDescent="0.25">
      <c r="T167" s="2" t="str">
        <f t="shared" si="5"/>
        <v/>
      </c>
    </row>
    <row r="168" spans="20:20" x14ac:dyDescent="0.25">
      <c r="T168" s="2" t="str">
        <f t="shared" si="5"/>
        <v/>
      </c>
    </row>
    <row r="169" spans="20:20" x14ac:dyDescent="0.25">
      <c r="T169" s="2" t="str">
        <f t="shared" si="5"/>
        <v/>
      </c>
    </row>
    <row r="170" spans="20:20" x14ac:dyDescent="0.25">
      <c r="T170" s="2" t="str">
        <f t="shared" si="5"/>
        <v/>
      </c>
    </row>
    <row r="171" spans="20:20" x14ac:dyDescent="0.25">
      <c r="T171" s="2" t="str">
        <f t="shared" si="5"/>
        <v/>
      </c>
    </row>
    <row r="172" spans="20:20" x14ac:dyDescent="0.25">
      <c r="T172" s="2" t="str">
        <f t="shared" si="5"/>
        <v/>
      </c>
    </row>
    <row r="173" spans="20:20" x14ac:dyDescent="0.25">
      <c r="T173" s="2" t="str">
        <f t="shared" si="5"/>
        <v/>
      </c>
    </row>
    <row r="174" spans="20:20" x14ac:dyDescent="0.25">
      <c r="T174" s="2" t="str">
        <f t="shared" si="5"/>
        <v/>
      </c>
    </row>
    <row r="175" spans="20:20" x14ac:dyDescent="0.25">
      <c r="T175" s="2" t="str">
        <f t="shared" si="5"/>
        <v/>
      </c>
    </row>
    <row r="176" spans="20:20" x14ac:dyDescent="0.25">
      <c r="T176" s="2" t="str">
        <f t="shared" si="5"/>
        <v/>
      </c>
    </row>
    <row r="177" spans="20:20" x14ac:dyDescent="0.25">
      <c r="T177" s="2" t="str">
        <f t="shared" si="5"/>
        <v/>
      </c>
    </row>
    <row r="178" spans="20:20" x14ac:dyDescent="0.25">
      <c r="T178" s="2" t="str">
        <f t="shared" si="5"/>
        <v/>
      </c>
    </row>
  </sheetData>
  <sortState ref="A2:Q118">
    <sortCondition ref="E2:E118"/>
  </sortState>
  <hyperlinks>
    <hyperlink ref="F58" r:id="rId1" display="http://ices.dk/sites/pub/Publication Reports/Advice/2019/2019/had.27.1-2.pdf"/>
    <hyperlink ref="F76" r:id="rId2"/>
    <hyperlink ref="F92" r:id="rId3" display="http://ices.dk/sites/pub/Publication Reports/Advice/2019/2019/ple.27.21-23.pdf"/>
    <hyperlink ref="F98" r:id="rId4" display="http://ices.dk/sites/pub/Publication Reports/Advice/2018/2018/pol.27.3a4.pdf"/>
    <hyperlink ref="F101" r:id="rId5" display="http://ices.dk/sites/pub/Publication Reports/Advice/2019/2019/pok.27.1-2.pdf"/>
    <hyperlink ref="F125" r:id="rId6" display="http://www.ices.dk/sites/pub/Publication Reports/Advice/2018/2018/hom.27.2a4a5b6a7a-ce-k8.pdf"/>
    <hyperlink ref="F23" r:id="rId7"/>
    <hyperlink ref="F11" r:id="rId8"/>
    <hyperlink ref="F14" r:id="rId9" display="http://ices.dk/sites/pub/Publication Reports/Advice/2018/2018/ele.2737.nea.pdf"/>
    <hyperlink ref="F123" r:id="rId10" display="http://ices.dk/sites/pub/Publication Reports/Advice/2018/2018/dgs.27.nea.pdf"/>
    <hyperlink ref="F106" r:id="rId11" display="http://ices.dk/sites/pub/Publication Reports/Advice/2019/Special_Requests/no.2019.09.pdf"/>
    <hyperlink ref="F102" r:id="rId12"/>
  </hyperlinks>
  <pageMargins left="0.7" right="0.7" top="0.75" bottom="0.75" header="0.3" footer="0.3"/>
  <pageSetup paperSize="9"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topLeftCell="D1" workbookViewId="0">
      <pane ySplit="6" topLeftCell="A28" activePane="bottomLeft" state="frozen"/>
      <selection pane="bottomLeft" activeCell="S8" sqref="S8:T77"/>
    </sheetView>
  </sheetViews>
  <sheetFormatPr defaultRowHeight="15" x14ac:dyDescent="0.25"/>
  <cols>
    <col min="1" max="1" width="13.42578125" customWidth="1"/>
    <col min="2" max="2" width="10" customWidth="1"/>
    <col min="3" max="3" width="6.5703125" customWidth="1"/>
    <col min="4" max="4" width="5.140625" customWidth="1"/>
    <col min="5" max="5" width="13.28515625" customWidth="1"/>
    <col min="10" max="10" width="7.28515625" customWidth="1"/>
    <col min="12" max="12" width="5.7109375" customWidth="1"/>
    <col min="13" max="13" width="3.42578125" customWidth="1"/>
    <col min="14" max="14" width="4.140625" customWidth="1"/>
    <col min="15" max="15" width="7.7109375" customWidth="1"/>
    <col min="16" max="16" width="5.28515625" customWidth="1"/>
    <col min="17" max="17" width="4.28515625" customWidth="1"/>
  </cols>
  <sheetData>
    <row r="1" spans="1:20" x14ac:dyDescent="0.25">
      <c r="A1" s="1" t="s">
        <v>0</v>
      </c>
      <c r="B1" s="1" t="s">
        <v>564</v>
      </c>
      <c r="C1" s="1" t="s">
        <v>563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569</v>
      </c>
      <c r="J1" s="1" t="s">
        <v>579</v>
      </c>
      <c r="K1" s="1" t="s">
        <v>26</v>
      </c>
      <c r="L1" s="1" t="s">
        <v>27</v>
      </c>
      <c r="M1" s="1" t="s">
        <v>28</v>
      </c>
      <c r="N1" s="1" t="s">
        <v>501</v>
      </c>
      <c r="O1" s="1" t="s">
        <v>502</v>
      </c>
      <c r="P1" s="1" t="s">
        <v>503</v>
      </c>
      <c r="Q1" s="1" t="s">
        <v>504</v>
      </c>
      <c r="R1" s="1" t="s">
        <v>505</v>
      </c>
    </row>
    <row r="2" spans="1:20" x14ac:dyDescent="0.25">
      <c r="A2" t="s">
        <v>546</v>
      </c>
      <c r="B2">
        <f>COUNTIF(A7:A93,"*")</f>
        <v>70</v>
      </c>
      <c r="C2">
        <f>COUNT(S7:S153)</f>
        <v>54</v>
      </c>
      <c r="D2" s="2">
        <f>AVERAGE(S7:S153)</f>
        <v>0.91603089958529593</v>
      </c>
      <c r="E2" s="2">
        <f>STDEV(S7:S153)</f>
        <v>0.61751594872699556</v>
      </c>
      <c r="F2" s="2">
        <f>MEDIAN(S7:S153)</f>
        <v>0.79307317715188208</v>
      </c>
      <c r="G2" s="2">
        <f>PERCENTILE(S7:S153,0.05)</f>
        <v>9.0204539942528736E-2</v>
      </c>
      <c r="H2" s="2">
        <f>PERCENTILE(S7:S153,0.95)</f>
        <v>1.9403351132930509</v>
      </c>
      <c r="I2">
        <f>COUNTIF(S7:S153,"&gt;=1")</f>
        <v>22</v>
      </c>
      <c r="J2">
        <f>I2/C2*100</f>
        <v>40.74074074074074</v>
      </c>
      <c r="K2" s="2">
        <f>AVERAGE(T7:T153)</f>
        <v>1.0252168229135117</v>
      </c>
      <c r="L2">
        <f>COUNTIF(T7:T153,"&lt;1")</f>
        <v>26</v>
      </c>
      <c r="M2" s="4">
        <f>L2/N2*100</f>
        <v>57.777777777777771</v>
      </c>
      <c r="N2">
        <f>COUNT(T7:T153)</f>
        <v>45</v>
      </c>
      <c r="O2">
        <f>COUNTIF(T7:T153,"&gt;1")</f>
        <v>17</v>
      </c>
      <c r="P2">
        <f>O2/N2*100</f>
        <v>37.777777777777779</v>
      </c>
      <c r="Q2">
        <f>COUNTIF(S7:S153,"&lt;0.5")</f>
        <v>15</v>
      </c>
      <c r="R2" s="4">
        <f>Q2/C2*100</f>
        <v>27.777777777777779</v>
      </c>
    </row>
    <row r="3" spans="1:20" x14ac:dyDescent="0.25">
      <c r="J3">
        <f>100-J2</f>
        <v>59.25925925925926</v>
      </c>
    </row>
    <row r="5" spans="1:20" x14ac:dyDescent="0.25">
      <c r="A5" s="1" t="s">
        <v>487</v>
      </c>
    </row>
    <row r="6" spans="1:20" s="1" customFormat="1" x14ac:dyDescent="0.25">
      <c r="A6" s="1" t="s">
        <v>29</v>
      </c>
      <c r="B6" s="1" t="s">
        <v>30</v>
      </c>
      <c r="C6" s="1" t="s">
        <v>486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35</v>
      </c>
      <c r="I6" s="1" t="s">
        <v>36</v>
      </c>
      <c r="J6" s="1" t="s">
        <v>37</v>
      </c>
      <c r="K6" s="1" t="s">
        <v>38</v>
      </c>
      <c r="L6" s="1" t="s">
        <v>49</v>
      </c>
      <c r="M6" s="1" t="s">
        <v>40</v>
      </c>
      <c r="N6" s="1" t="s">
        <v>41</v>
      </c>
      <c r="O6" s="1" t="s">
        <v>42</v>
      </c>
      <c r="P6" s="1" t="s">
        <v>43</v>
      </c>
      <c r="Q6" s="1" t="s">
        <v>508</v>
      </c>
      <c r="R6" s="1" t="s">
        <v>509</v>
      </c>
      <c r="S6" s="1" t="s">
        <v>416</v>
      </c>
      <c r="T6" s="1" t="s">
        <v>162</v>
      </c>
    </row>
    <row r="7" spans="1:20" s="1" customFormat="1" x14ac:dyDescent="0.25">
      <c r="A7" s="8"/>
      <c r="S7" s="2" t="str">
        <f t="shared" ref="S7" si="0">IF(O7&gt;0,H7/(2*O7),"")</f>
        <v/>
      </c>
      <c r="T7" s="2" t="str">
        <f t="shared" ref="T7" si="1">IF(P7&gt;0,L7/P7,"")</f>
        <v/>
      </c>
    </row>
    <row r="8" spans="1:20" s="1" customFormat="1" x14ac:dyDescent="0.25">
      <c r="A8" s="8" t="str">
        <f>Stocks!A123</f>
        <v>dgs.27.nea</v>
      </c>
      <c r="B8" s="8" t="str">
        <f>Stocks!B123</f>
        <v>Spurdog (Squalus acanthias) in the Northeast Atlantic</v>
      </c>
      <c r="C8" s="8">
        <f>Stocks!C123</f>
        <v>0</v>
      </c>
      <c r="D8" s="8">
        <f>Stocks!D123</f>
        <v>2017</v>
      </c>
      <c r="E8" s="8" t="str">
        <f>Stocks!E123</f>
        <v>Squalus acanthias</v>
      </c>
      <c r="F8" s="8" t="str">
        <f>Stocks!F123</f>
        <v>http://ices.dk/sites/pub/Publication%20Reports/Advice/2018/2018/dgs.27.nea.pdf</v>
      </c>
      <c r="G8" s="8">
        <f>Stocks!G123</f>
        <v>372728</v>
      </c>
      <c r="H8" s="8">
        <f>Stocks!H123</f>
        <v>372728</v>
      </c>
      <c r="I8" s="8" t="str">
        <f>Stocks!I123</f>
        <v>tonnes</v>
      </c>
      <c r="J8" s="8">
        <f>Stocks!J123</f>
        <v>2468</v>
      </c>
      <c r="K8" s="8" t="str">
        <f>Stocks!K123</f>
        <v>tonnes</v>
      </c>
      <c r="L8" s="8">
        <f>Stocks!L123</f>
        <v>9.1999999999999998E-3</v>
      </c>
      <c r="M8" s="8">
        <f>Stocks!M123</f>
        <v>0</v>
      </c>
      <c r="N8" s="8" t="str">
        <f>Stocks!N123</f>
        <v>HR/HRmsy</v>
      </c>
      <c r="O8" s="8">
        <f>Stocks!O123</f>
        <v>683340</v>
      </c>
      <c r="P8" s="8">
        <f>Stocks!P123</f>
        <v>3.2000000000000001E-2</v>
      </c>
      <c r="Q8" s="8">
        <f>Stocks!Q123</f>
        <v>0</v>
      </c>
      <c r="R8" s="8" t="str">
        <f>Stocks!R123</f>
        <v>Countries available</v>
      </c>
      <c r="S8" s="2">
        <f t="shared" ref="S8" si="2">IF(O8&gt;0,H8/(2*O8),"")</f>
        <v>0.27272514414493515</v>
      </c>
      <c r="T8" s="2">
        <f t="shared" ref="T8" si="3">IF(P8&gt;0,L8/P8,"")</f>
        <v>0.28749999999999998</v>
      </c>
    </row>
    <row r="9" spans="1:20" s="1" customFormat="1" x14ac:dyDescent="0.25">
      <c r="A9" s="8" t="str">
        <f>Stocks!A32</f>
        <v>rng.27.1245a8914ab</v>
      </c>
      <c r="B9" s="8" t="str">
        <f>Stocks!B32</f>
        <v>Roundnose grenadier (Coryphaenoides rupestris) in subareas 1. 2. 4. 8. and 9. Division 14.a. and in Subdivisions 14.b.2 and 5.a.2 (Northeast Atlantic and Arctic Ocean)</v>
      </c>
      <c r="C9" s="8" t="str">
        <f>Stocks!C32</f>
        <v>27.1.a 27.1.b 27.14.a 27.14.b.2 27.2.a.1 27.2.a.2 27.2.b.1 27.2.b.2 27.4.a 27.4.b 27.4.c 27.5.a.2 27.8.a 27.8.b 27.8.c 27.8.d.1 27.8.d.2 27.8.e.1 27.8.e.2 27.9.a 27.9.b.1 27.9.b.2</v>
      </c>
      <c r="D9" s="8">
        <f>Stocks!D32</f>
        <v>2018</v>
      </c>
      <c r="E9" s="8" t="str">
        <f>Stocks!E32</f>
        <v>Coryphaenoides rupestris</v>
      </c>
      <c r="F9" s="8" t="str">
        <f>Stocks!F32</f>
        <v>http://www.ices.dk/sites/pub/Publication Reports/Advice/2019/2019/rng.27.1245a8914ab.pdf</v>
      </c>
      <c r="G9" s="8">
        <f>Stocks!G32</f>
        <v>0</v>
      </c>
      <c r="H9" s="8">
        <f>Stocks!H32</f>
        <v>0.5</v>
      </c>
      <c r="I9" s="8" t="str">
        <f>Stocks!I32</f>
        <v>B/Bmsy</v>
      </c>
      <c r="J9" s="8">
        <f>Stocks!J32</f>
        <v>0</v>
      </c>
      <c r="K9" s="8" t="str">
        <f>Stocks!K32</f>
        <v>tonnes</v>
      </c>
      <c r="L9" s="8">
        <f>Stocks!L32</f>
        <v>0</v>
      </c>
      <c r="M9" s="8">
        <f>Stocks!M32</f>
        <v>0</v>
      </c>
      <c r="N9" s="8" t="str">
        <f>Stocks!N32</f>
        <v>F</v>
      </c>
      <c r="O9" s="8">
        <f>Stocks!O32</f>
        <v>0.5</v>
      </c>
      <c r="P9" s="8">
        <f>Stocks!P32</f>
        <v>0</v>
      </c>
      <c r="Q9" s="8">
        <f>Stocks!Q32</f>
        <v>0</v>
      </c>
      <c r="R9" s="8" t="str">
        <f>Stocks!R32</f>
        <v>ICES advises 18% of max catch in 2004. The stock is therefore assumed to be below MSY levels and B/Bmsy is set to 0.5.</v>
      </c>
      <c r="S9" s="2">
        <f t="shared" ref="S9:S72" si="4">IF(O9&gt;0,H9/(2*O9),"")</f>
        <v>0.5</v>
      </c>
      <c r="T9" s="2" t="str">
        <f t="shared" ref="T9:T72" si="5">IF(P9&gt;0,L9/P9,"")</f>
        <v/>
      </c>
    </row>
    <row r="10" spans="1:20" x14ac:dyDescent="0.25">
      <c r="A10" s="5" t="str">
        <f>Stocks!A29</f>
        <v>her.27.6a7bc</v>
      </c>
      <c r="B10" t="str">
        <f>Stocks!B29</f>
        <v>Herring (Clupea harengus) in divisions 6.a and 7.b-c (West of Scotland. West of Ireland)</v>
      </c>
      <c r="C10" t="str">
        <f>Stocks!C29</f>
        <v>27.6.a 27.7.b 27.7.c.1 27.7.c.2</v>
      </c>
      <c r="D10">
        <f>Stocks!D29</f>
        <v>2018</v>
      </c>
      <c r="E10" t="str">
        <f>Stocks!E29</f>
        <v>Clupea harengus</v>
      </c>
      <c r="F10" t="str">
        <f>Stocks!F29</f>
        <v>http://www.ices.dk/sites/pub/Publication Reports/Advice/2019/2019/her.27.6a7bc.pdf</v>
      </c>
      <c r="G10">
        <f>Stocks!G29</f>
        <v>0.12</v>
      </c>
      <c r="H10">
        <f>Stocks!H29</f>
        <v>0.25</v>
      </c>
      <c r="I10" t="str">
        <f>Stocks!I29</f>
        <v>B/Bmsy</v>
      </c>
      <c r="J10">
        <f>Stocks!J29</f>
        <v>5557</v>
      </c>
      <c r="K10" t="str">
        <f>Stocks!K29</f>
        <v>tonnes</v>
      </c>
      <c r="L10">
        <f>Stocks!L29</f>
        <v>0.5</v>
      </c>
      <c r="M10">
        <f>Stocks!M29</f>
        <v>0</v>
      </c>
      <c r="N10" t="str">
        <f>Stocks!N29</f>
        <v>Frel</v>
      </c>
      <c r="O10">
        <f>Stocks!O29</f>
        <v>0.5</v>
      </c>
      <c r="P10">
        <f>Stocks!P29</f>
        <v>0</v>
      </c>
      <c r="Q10" t="str">
        <f>Stocks!Q29</f>
        <v>possible</v>
      </c>
      <c r="R10" t="str">
        <f>Stocks!R29</f>
        <v>According to ICES, stock size is below possible reference points. B/Bmsy set to 0.25. Countries available</v>
      </c>
      <c r="S10" s="2">
        <f t="shared" si="4"/>
        <v>0.25</v>
      </c>
      <c r="T10" s="2" t="str">
        <f t="shared" si="5"/>
        <v/>
      </c>
    </row>
    <row r="11" spans="1:20" x14ac:dyDescent="0.25">
      <c r="A11" t="str">
        <f>Stocks!A44</f>
        <v>cod.27.7a</v>
      </c>
      <c r="B11" t="str">
        <f>Stocks!B44</f>
        <v>Cod (Gadus morhua) in Division 7.a (Irish Sea)</v>
      </c>
      <c r="C11" t="str">
        <f>Stocks!C44</f>
        <v>27.7.a</v>
      </c>
      <c r="D11">
        <f>Stocks!D44</f>
        <v>2018</v>
      </c>
      <c r="E11" t="str">
        <f>Stocks!E44</f>
        <v>Gadus morhua</v>
      </c>
      <c r="F11" t="str">
        <f>Stocks!F44</f>
        <v>http://www.ices.dk/sites/pub/Publication Reports/Advice/2019/2019/cod.27.7a.pdf</v>
      </c>
      <c r="G11">
        <f>Stocks!G44</f>
        <v>0</v>
      </c>
      <c r="H11">
        <f>Stocks!H44</f>
        <v>0.35</v>
      </c>
      <c r="I11">
        <f>Stocks!I44</f>
        <v>0</v>
      </c>
      <c r="J11">
        <f>Stocks!J44</f>
        <v>256</v>
      </c>
      <c r="K11" t="str">
        <f>Stocks!K44</f>
        <v>tonnes</v>
      </c>
      <c r="L11">
        <f>Stocks!L44</f>
        <v>0.34</v>
      </c>
      <c r="M11">
        <f>Stocks!M44</f>
        <v>0</v>
      </c>
      <c r="N11" t="str">
        <f>Stocks!N44</f>
        <v>Frel</v>
      </c>
      <c r="O11">
        <f>Stocks!O44</f>
        <v>0</v>
      </c>
      <c r="P11">
        <f>Stocks!P44</f>
        <v>0</v>
      </c>
      <c r="Q11" t="str">
        <f>Stocks!Q44</f>
        <v>possible</v>
      </c>
      <c r="R11" t="str">
        <f>Stocks!R44</f>
        <v>Countries available</v>
      </c>
      <c r="S11" s="2" t="str">
        <f t="shared" si="4"/>
        <v/>
      </c>
      <c r="T11" s="2" t="str">
        <f t="shared" si="5"/>
        <v/>
      </c>
    </row>
    <row r="12" spans="1:20" x14ac:dyDescent="0.25">
      <c r="A12" t="str">
        <f>Stocks!A64</f>
        <v>lem.27.3a47d</v>
      </c>
      <c r="B12" t="str">
        <f>Stocks!B64</f>
        <v>Lemon sole (Microstomus kitt) in Subarea 4 and divisions 3.a and 7.d (North Sea. Skagerrak and Kattegat. eastern English Channel)</v>
      </c>
      <c r="C12" t="str">
        <f>Stocks!C64</f>
        <v>27.3.a 27.4.a 27.4.b 27.4.c 27.7.d</v>
      </c>
      <c r="D12">
        <f>Stocks!D64</f>
        <v>2018</v>
      </c>
      <c r="E12" t="str">
        <f>Stocks!E64</f>
        <v>Microstomus kitt</v>
      </c>
      <c r="F12" t="str">
        <f>Stocks!F64</f>
        <v>http://www.ices.dk/sites/pub/Publication Reports/Advice/2019/2019/lem.27.3a47d.pdf</v>
      </c>
      <c r="G12">
        <f>Stocks!G64</f>
        <v>0</v>
      </c>
      <c r="H12">
        <f>Stocks!H64</f>
        <v>1.68</v>
      </c>
      <c r="I12">
        <f>Stocks!I64</f>
        <v>0</v>
      </c>
      <c r="J12">
        <f>Stocks!J64</f>
        <v>3377</v>
      </c>
      <c r="K12" t="str">
        <f>Stocks!K64</f>
        <v>tonnes</v>
      </c>
      <c r="L12">
        <f>Stocks!L64</f>
        <v>0.19</v>
      </c>
      <c r="M12">
        <f>Stocks!M64</f>
        <v>0</v>
      </c>
      <c r="N12" t="str">
        <f>Stocks!N64</f>
        <v>HR/HRmsy</v>
      </c>
      <c r="O12">
        <f>Stocks!O64</f>
        <v>0</v>
      </c>
      <c r="P12">
        <f>Stocks!P64</f>
        <v>0</v>
      </c>
      <c r="Q12" t="str">
        <f>Stocks!Q64</f>
        <v>possible</v>
      </c>
      <c r="R12" t="str">
        <f>Stocks!R64</f>
        <v>Countries available</v>
      </c>
      <c r="S12" s="2" t="str">
        <f t="shared" si="4"/>
        <v/>
      </c>
      <c r="T12" s="2" t="str">
        <f t="shared" si="5"/>
        <v/>
      </c>
    </row>
    <row r="13" spans="1:20" x14ac:dyDescent="0.25">
      <c r="A13" t="str">
        <f>Stocks!A66</f>
        <v>bli.27.5a14</v>
      </c>
      <c r="B13" t="str">
        <f>Stocks!B66</f>
        <v>Blue ling (Molva dypterygia) in Subarea 14 and Division 5.a (East Greenland and Iceland grounds)</v>
      </c>
      <c r="C13" t="str">
        <f>Stocks!C66</f>
        <v>27.14.a 27.14.b.1 27.14.b.2 27.5.a.1 27.5.a.2</v>
      </c>
      <c r="D13">
        <f>Stocks!D66</f>
        <v>2018</v>
      </c>
      <c r="E13" t="str">
        <f>Stocks!E66</f>
        <v>Molva dypterygia</v>
      </c>
      <c r="F13" t="str">
        <f>Stocks!F66</f>
        <v>http://www.ices.dk/sites/pub/Publication Reports/Advice/2019/2019/bli.27.5a14.pdf</v>
      </c>
      <c r="G13">
        <f>Stocks!G66</f>
        <v>0</v>
      </c>
      <c r="H13">
        <f>Stocks!H66</f>
        <v>884.4</v>
      </c>
      <c r="I13" t="str">
        <f>Stocks!I66</f>
        <v>tonnes</v>
      </c>
      <c r="J13">
        <f>Stocks!J66</f>
        <v>592</v>
      </c>
      <c r="K13" t="str">
        <f>Stocks!K66</f>
        <v>tonnes</v>
      </c>
      <c r="L13">
        <f>Stocks!L66</f>
        <v>0</v>
      </c>
      <c r="M13">
        <f>Stocks!M66</f>
        <v>0</v>
      </c>
      <c r="N13" t="str">
        <f>Stocks!N66</f>
        <v>F</v>
      </c>
      <c r="O13">
        <f>Stocks!O66</f>
        <v>0</v>
      </c>
      <c r="P13">
        <f>Stocks!P66</f>
        <v>0</v>
      </c>
      <c r="Q13" t="str">
        <f>Stocks!Q66</f>
        <v>possible</v>
      </c>
      <c r="R13" t="str">
        <f>Stocks!R66</f>
        <v>Countries available</v>
      </c>
      <c r="S13" s="2" t="str">
        <f t="shared" si="4"/>
        <v/>
      </c>
      <c r="T13" s="2" t="str">
        <f t="shared" si="5"/>
        <v/>
      </c>
    </row>
    <row r="14" spans="1:20" x14ac:dyDescent="0.25">
      <c r="A14" t="str">
        <f>Stocks!A67</f>
        <v>lin.27.5a</v>
      </c>
      <c r="B14" t="str">
        <f>Stocks!B67</f>
        <v>Ling (Molva molva) in Division 5.a (Iceland grounds)</v>
      </c>
      <c r="C14" t="str">
        <f>Stocks!C67</f>
        <v>27.5.a.1 27.5.a.2</v>
      </c>
      <c r="D14">
        <f>Stocks!D67</f>
        <v>2018</v>
      </c>
      <c r="E14" t="str">
        <f>Stocks!E67</f>
        <v>Molva molva</v>
      </c>
      <c r="F14" t="str">
        <f>Stocks!F67</f>
        <v>http://www.ices.dk/sites/pub/Publication Reports/Advice/2019/2019/lin.27.5a.pdf</v>
      </c>
      <c r="G14">
        <f>Stocks!G67</f>
        <v>0</v>
      </c>
      <c r="H14">
        <f>Stocks!H67</f>
        <v>37920</v>
      </c>
      <c r="I14" t="str">
        <f>Stocks!I67</f>
        <v>tonnes</v>
      </c>
      <c r="J14">
        <f>Stocks!J67</f>
        <v>8060</v>
      </c>
      <c r="K14" t="str">
        <f>Stocks!K67</f>
        <v>tonnes</v>
      </c>
      <c r="L14">
        <f>Stocks!L67</f>
        <v>0.21</v>
      </c>
      <c r="M14">
        <f>Stocks!M67</f>
        <v>0</v>
      </c>
      <c r="N14" t="str">
        <f>Stocks!N67</f>
        <v>HR/HRmsy</v>
      </c>
      <c r="O14">
        <f>Stocks!O67</f>
        <v>9930</v>
      </c>
      <c r="P14">
        <f>Stocks!P67</f>
        <v>0.24</v>
      </c>
      <c r="Q14">
        <f>Stocks!Q67</f>
        <v>0</v>
      </c>
      <c r="R14" t="str">
        <f>Stocks!R67</f>
        <v>Countries available</v>
      </c>
      <c r="S14" s="2">
        <f t="shared" si="4"/>
        <v>1.9093655589123868</v>
      </c>
      <c r="T14" s="2">
        <f t="shared" si="5"/>
        <v>0.875</v>
      </c>
    </row>
    <row r="15" spans="1:20" x14ac:dyDescent="0.25">
      <c r="A15" t="str">
        <f>Stocks!A68</f>
        <v>lin.27.5b</v>
      </c>
      <c r="B15" t="str">
        <f>Stocks!B68</f>
        <v>Ling (Molva molva) in Division 5.b (Faroes grounds)</v>
      </c>
      <c r="C15" t="str">
        <f>Stocks!C68</f>
        <v>27.5.b.1.a 27.5.b.1.b 27.5.b.2</v>
      </c>
      <c r="D15">
        <f>Stocks!D68</f>
        <v>2018</v>
      </c>
      <c r="E15" t="str">
        <f>Stocks!E68</f>
        <v>Molva molva</v>
      </c>
      <c r="F15" t="str">
        <f>Stocks!F68</f>
        <v>http://www.ices.dk/sites/pub/Publication Reports/Advice/2019/2019/lin.27.5b.pdf</v>
      </c>
      <c r="G15">
        <f>Stocks!G68</f>
        <v>0</v>
      </c>
      <c r="H15">
        <f>Stocks!H68</f>
        <v>11.95</v>
      </c>
      <c r="I15" t="str">
        <f>Stocks!I68</f>
        <v>Kilograms per hour</v>
      </c>
      <c r="J15">
        <f>Stocks!J68</f>
        <v>0</v>
      </c>
      <c r="K15" t="str">
        <f>Stocks!K68</f>
        <v>tonnes</v>
      </c>
      <c r="L15">
        <f>Stocks!L68</f>
        <v>0</v>
      </c>
      <c r="M15">
        <f>Stocks!M68</f>
        <v>0</v>
      </c>
      <c r="N15" t="str">
        <f>Stocks!N68</f>
        <v>F</v>
      </c>
      <c r="O15">
        <f>Stocks!O68</f>
        <v>0</v>
      </c>
      <c r="P15">
        <f>Stocks!P68</f>
        <v>0</v>
      </c>
      <c r="Q15" t="str">
        <f>Stocks!Q68</f>
        <v>possible</v>
      </c>
      <c r="R15" t="str">
        <f>Stocks!R68</f>
        <v>Countries available</v>
      </c>
      <c r="S15" s="2" t="str">
        <f t="shared" si="4"/>
        <v/>
      </c>
      <c r="T15" s="2" t="str">
        <f t="shared" si="5"/>
        <v/>
      </c>
    </row>
    <row r="16" spans="1:20" x14ac:dyDescent="0.25">
      <c r="A16" t="str">
        <f>Stocks!A70</f>
        <v>lin.27.3a4a6-91214</v>
      </c>
      <c r="B16" t="str">
        <f>Stocks!B70</f>
        <v>Ling (Molva molva) in subareas 6-9. 12. and 14. and divisions 3.a and 4.a (Northeast Atlantic and Arctic Ocean)</v>
      </c>
      <c r="C16" t="str">
        <f>Stocks!C70</f>
        <v>27.12.a.1 27.12.a.2 27.12.a.3 27.12.a.4 27.12.b 27.12.c 27.14.a 27.14.b.1 27.14.b.2 27.3.a 27.4.a 27.6.a 27.6.b.1 27.6.b.2 27.7.a 27.7.b 27.7.c.1 27.7.c.2 27.7.d 27.7.e 27.7.f 27.7.g 27.7.h 27.7.j.1 27.7.j.2</v>
      </c>
      <c r="D16">
        <f>Stocks!D70</f>
        <v>2018</v>
      </c>
      <c r="E16" t="str">
        <f>Stocks!E70</f>
        <v>Molva molva</v>
      </c>
      <c r="F16" t="str">
        <f>Stocks!F70</f>
        <v>http://www.ices.dk/sites/pub/Publication Reports/Advice/2019/2019/lin.27.3a4a6-91214.pdf</v>
      </c>
      <c r="G16">
        <f>Stocks!G70</f>
        <v>0</v>
      </c>
      <c r="H16">
        <f>Stocks!H70</f>
        <v>144.62</v>
      </c>
      <c r="I16" t="str">
        <f>Stocks!I70</f>
        <v>tonnes</v>
      </c>
      <c r="J16">
        <f>Stocks!J70</f>
        <v>0</v>
      </c>
      <c r="K16" t="str">
        <f>Stocks!K70</f>
        <v>tonnes</v>
      </c>
      <c r="L16">
        <f>Stocks!L70</f>
        <v>0</v>
      </c>
      <c r="M16">
        <f>Stocks!M70</f>
        <v>0</v>
      </c>
      <c r="N16" t="str">
        <f>Stocks!N70</f>
        <v>F</v>
      </c>
      <c r="O16">
        <f>Stocks!O70</f>
        <v>0</v>
      </c>
      <c r="P16">
        <f>Stocks!P70</f>
        <v>0</v>
      </c>
      <c r="Q16" t="str">
        <f>Stocks!Q70</f>
        <v>possible</v>
      </c>
      <c r="R16" t="str">
        <f>Stocks!R70</f>
        <v>Countries available</v>
      </c>
      <c r="S16" s="2" t="str">
        <f t="shared" si="4"/>
        <v/>
      </c>
      <c r="T16" s="2" t="str">
        <f t="shared" si="5"/>
        <v/>
      </c>
    </row>
    <row r="17" spans="1:20" x14ac:dyDescent="0.25">
      <c r="A17" t="str">
        <f>Stocks!A71</f>
        <v>mur.27.3a47d</v>
      </c>
      <c r="B17" t="str">
        <f>Stocks!B71</f>
        <v>Striped red mullet (Mullus surmuletus) in Subarea 4 and divisions 7.d and 3.a (North Sea. eastern English Channel. Skagerrak and Kattegat)</v>
      </c>
      <c r="C17" t="str">
        <f>Stocks!C71</f>
        <v>27.3.a 27.4.a 27.4.b 27.4.c 27.7.d</v>
      </c>
      <c r="D17">
        <f>Stocks!D71</f>
        <v>2018</v>
      </c>
      <c r="E17" t="str">
        <f>Stocks!E71</f>
        <v>Mullus surmuletus</v>
      </c>
      <c r="F17" t="str">
        <f>Stocks!F71</f>
        <v>http://www.ices.dk/sites/pub/Publication Reports/Advice/2019/2019/mur.27.3a47d.pdf</v>
      </c>
      <c r="G17">
        <f>Stocks!G71</f>
        <v>0</v>
      </c>
      <c r="H17">
        <f>Stocks!H71</f>
        <v>0.59</v>
      </c>
      <c r="I17">
        <f>Stocks!I71</f>
        <v>0</v>
      </c>
      <c r="J17">
        <f>Stocks!J71</f>
        <v>1648</v>
      </c>
      <c r="K17">
        <f>Stocks!K71</f>
        <v>0</v>
      </c>
      <c r="L17">
        <f>Stocks!L71</f>
        <v>2.08</v>
      </c>
      <c r="M17">
        <f>Stocks!M71</f>
        <v>0</v>
      </c>
      <c r="N17">
        <f>Stocks!N71</f>
        <v>0</v>
      </c>
      <c r="O17">
        <f>Stocks!O71</f>
        <v>0</v>
      </c>
      <c r="P17">
        <f>Stocks!P71</f>
        <v>0</v>
      </c>
      <c r="Q17" t="str">
        <f>Stocks!Q71</f>
        <v>possible</v>
      </c>
      <c r="R17" t="str">
        <f>Stocks!R71</f>
        <v>Countries available</v>
      </c>
      <c r="S17" s="2" t="str">
        <f t="shared" si="4"/>
        <v/>
      </c>
      <c r="T17" s="2" t="str">
        <f t="shared" si="5"/>
        <v/>
      </c>
    </row>
    <row r="18" spans="1:20" x14ac:dyDescent="0.25">
      <c r="A18" t="str">
        <f>Stocks!A17</f>
        <v>aru.27.5b6a</v>
      </c>
      <c r="B18" t="str">
        <f>Stocks!B17</f>
        <v>Greater silver smelt (Argentina silus) in divisions 5.b and 6.a (Faroes grounds and west of Scotland)</v>
      </c>
      <c r="C18" t="str">
        <f>Stocks!C17</f>
        <v>27.5.b 27.6.a</v>
      </c>
      <c r="D18">
        <f>Stocks!D17</f>
        <v>2018</v>
      </c>
      <c r="E18" t="str">
        <f>Stocks!E17</f>
        <v>Argentina silus</v>
      </c>
      <c r="F18" t="str">
        <f>Stocks!F17</f>
        <v>http://www.ices.dk/sites/pub/Publication Reports/Advice/2019/2019/aru.27.5b6a.pdf</v>
      </c>
      <c r="G18">
        <f>Stocks!G17</f>
        <v>0</v>
      </c>
      <c r="H18">
        <f>Stocks!H17</f>
        <v>17.600000000000001</v>
      </c>
      <c r="I18" t="str">
        <f>Stocks!I17</f>
        <v>Kilograms per hour</v>
      </c>
      <c r="J18">
        <f>Stocks!J17</f>
        <v>0</v>
      </c>
      <c r="K18" t="str">
        <f>Stocks!K17</f>
        <v>tonnes</v>
      </c>
      <c r="L18">
        <f>Stocks!L17</f>
        <v>0</v>
      </c>
      <c r="M18">
        <f>Stocks!M17</f>
        <v>0</v>
      </c>
      <c r="N18" t="str">
        <f>Stocks!N17</f>
        <v>F</v>
      </c>
      <c r="O18">
        <f>Stocks!O17</f>
        <v>0</v>
      </c>
      <c r="P18">
        <f>Stocks!P17</f>
        <v>0</v>
      </c>
      <c r="Q18" t="str">
        <f>Stocks!Q17</f>
        <v>possible</v>
      </c>
      <c r="R18" t="str">
        <f>Stocks!R17</f>
        <v>Countries available</v>
      </c>
      <c r="S18" s="2" t="str">
        <f t="shared" si="4"/>
        <v/>
      </c>
      <c r="T18" s="2" t="str">
        <f t="shared" si="5"/>
        <v/>
      </c>
    </row>
    <row r="19" spans="1:20" x14ac:dyDescent="0.25">
      <c r="A19" t="str">
        <f>Stocks!A21</f>
        <v>usk.27.5a14</v>
      </c>
      <c r="B19" t="str">
        <f>Stocks!B21</f>
        <v>Tusk (Brosme brosme) in Subarea 14 and Division 5.a (East Greenland. and Iceland grounds)</v>
      </c>
      <c r="C19" t="str">
        <f>Stocks!C21</f>
        <v>27.14.a 27.14.b.1 27.14.b.2 27.5.a.1 27.5.a.2</v>
      </c>
      <c r="D19">
        <f>Stocks!D21</f>
        <v>2018</v>
      </c>
      <c r="E19" t="str">
        <f>Stocks!E21</f>
        <v>Brosme brosme</v>
      </c>
      <c r="F19" t="str">
        <f>Stocks!F21</f>
        <v>http://www.ices.dk/sites/pub/Publication Reports/Advice/2019/2019/usk.27.5a14.pdf</v>
      </c>
      <c r="G19">
        <f>Stocks!G21</f>
        <v>34505.89</v>
      </c>
      <c r="H19">
        <f>Stocks!H21</f>
        <v>13460.16</v>
      </c>
      <c r="I19" t="str">
        <f>Stocks!I21</f>
        <v>tonnes</v>
      </c>
      <c r="J19">
        <f>Stocks!J21</f>
        <v>0</v>
      </c>
      <c r="K19" t="str">
        <f>Stocks!K21</f>
        <v>tonnes</v>
      </c>
      <c r="L19">
        <f>Stocks!L21</f>
        <v>0.1</v>
      </c>
      <c r="M19" t="str">
        <f>Stocks!M21</f>
        <v>ratio</v>
      </c>
      <c r="N19" t="str">
        <f>Stocks!N21</f>
        <v>Harvest rate</v>
      </c>
      <c r="O19">
        <f>Stocks!O21</f>
        <v>6240</v>
      </c>
      <c r="P19">
        <f>Stocks!P21</f>
        <v>0.17</v>
      </c>
      <c r="Q19">
        <f>Stocks!Q21</f>
        <v>0</v>
      </c>
      <c r="R19" t="str">
        <f>Stocks!R21</f>
        <v>Countries available.</v>
      </c>
      <c r="S19" s="2">
        <f t="shared" si="4"/>
        <v>1.0785384615384614</v>
      </c>
      <c r="T19" s="2">
        <f t="shared" si="5"/>
        <v>0.58823529411764708</v>
      </c>
    </row>
    <row r="20" spans="1:20" x14ac:dyDescent="0.25">
      <c r="A20" t="str">
        <f>Stocks!A22</f>
        <v>her.27.irls</v>
      </c>
      <c r="B20" t="str">
        <f>Stocks!B22</f>
        <v>Herring (Clupea harengus) in divisions 7.a South of 52deg30minN. 7.g-h. and 7.j-k (Irish Sea. Celtic Sea. and southwest of Ireland)</v>
      </c>
      <c r="C20" t="str">
        <f>Stocks!C22</f>
        <v>27.7.a 27.7.g 27.7.h 27.7.j.1 27.7.j.2 27.7.k.1 27.7.k.2</v>
      </c>
      <c r="D20">
        <f>Stocks!D22</f>
        <v>2018</v>
      </c>
      <c r="E20" t="str">
        <f>Stocks!E22</f>
        <v>Clupea harengus</v>
      </c>
      <c r="F20" t="str">
        <f>Stocks!F22</f>
        <v>http://www.ices.dk/sites/pub/Publication Reports/Advice/2019/2019/her.27.irls.pdf</v>
      </c>
      <c r="G20">
        <f>Stocks!G22</f>
        <v>43039.51</v>
      </c>
      <c r="H20">
        <f>Stocks!H22</f>
        <v>22977.1</v>
      </c>
      <c r="I20" t="str">
        <f>Stocks!I22</f>
        <v>tonnes</v>
      </c>
      <c r="J20">
        <f>Stocks!J22</f>
        <v>4418</v>
      </c>
      <c r="K20" t="str">
        <f>Stocks!K22</f>
        <v>tonnes</v>
      </c>
      <c r="L20">
        <f>Stocks!L22</f>
        <v>0.33</v>
      </c>
      <c r="M20">
        <f>Stocks!M22</f>
        <v>0</v>
      </c>
      <c r="N20" t="str">
        <f>Stocks!N22</f>
        <v>F</v>
      </c>
      <c r="O20">
        <f>Stocks!O22</f>
        <v>34000</v>
      </c>
      <c r="P20">
        <f>Stocks!P22</f>
        <v>0.26</v>
      </c>
      <c r="Q20">
        <f>Stocks!Q22</f>
        <v>0</v>
      </c>
      <c r="R20" t="str">
        <f>Stocks!R22</f>
        <v>Countries available</v>
      </c>
      <c r="S20" s="2">
        <f t="shared" si="4"/>
        <v>0.33789852941176468</v>
      </c>
      <c r="T20" s="2">
        <f t="shared" si="5"/>
        <v>1.2692307692307692</v>
      </c>
    </row>
    <row r="21" spans="1:20" x14ac:dyDescent="0.25">
      <c r="A21" t="str">
        <f>Stocks!A23</f>
        <v>her.27.nirs</v>
      </c>
      <c r="B21" t="str">
        <f>Stocks!B23</f>
        <v>Herring (Clupea harengus) in Division 7.a North of 52deg30minN (Irish Sea)</v>
      </c>
      <c r="C21" t="str">
        <f>Stocks!C23</f>
        <v>27.7.a</v>
      </c>
      <c r="D21">
        <f>Stocks!D23</f>
        <v>2018</v>
      </c>
      <c r="E21" t="str">
        <f>Stocks!E23</f>
        <v>Clupea harengus</v>
      </c>
      <c r="F21" t="str">
        <f>Stocks!F23</f>
        <v>http://www.ices.dk/sites/pub/Publication Reports/Advice/2019/2019/her.27.nirs.pdf</v>
      </c>
      <c r="G21">
        <f>Stocks!G23</f>
        <v>54885</v>
      </c>
      <c r="H21">
        <f>Stocks!H23</f>
        <v>22020</v>
      </c>
      <c r="I21" t="str">
        <f>Stocks!I23</f>
        <v>tonnes</v>
      </c>
      <c r="J21">
        <f>Stocks!J23</f>
        <v>6804</v>
      </c>
      <c r="K21" t="str">
        <f>Stocks!K23</f>
        <v>tonnes</v>
      </c>
      <c r="L21">
        <f>Stocks!L23</f>
        <v>0.16</v>
      </c>
      <c r="M21">
        <f>Stocks!M23</f>
        <v>0</v>
      </c>
      <c r="N21" t="str">
        <f>Stocks!N23</f>
        <v>F</v>
      </c>
      <c r="O21">
        <f>Stocks!O23</f>
        <v>11831</v>
      </c>
      <c r="P21">
        <f>Stocks!P23</f>
        <v>0.27</v>
      </c>
      <c r="Q21">
        <f>Stocks!Q23</f>
        <v>0</v>
      </c>
      <c r="R21" t="str">
        <f>Stocks!R23</f>
        <v>Countries available</v>
      </c>
      <c r="S21" s="2">
        <f t="shared" si="4"/>
        <v>0.93060603499281547</v>
      </c>
      <c r="T21" s="2">
        <f t="shared" si="5"/>
        <v>0.59259259259259256</v>
      </c>
    </row>
    <row r="22" spans="1:20" x14ac:dyDescent="0.25">
      <c r="A22" t="str">
        <f>Stocks!A24</f>
        <v>her.27.3a47d</v>
      </c>
      <c r="B22" t="str">
        <f>Stocks!B24</f>
        <v>Herring (Clupea harengus) in Subarea 4 and divisions 3.a and 7.d. autumn spawners (North Sea. Skagerrak and Kattegat. eastern English Channel)</v>
      </c>
      <c r="C22" t="str">
        <f>Stocks!C24</f>
        <v>27.3.a 27.4.a 27.4.b 27.4.c 27.7.d</v>
      </c>
      <c r="D22">
        <f>Stocks!D24</f>
        <v>2018</v>
      </c>
      <c r="E22" t="str">
        <f>Stocks!E24</f>
        <v>Clupea harengus</v>
      </c>
      <c r="F22" t="str">
        <f>Stocks!F24</f>
        <v>http://www.ices.dk/sites/pub/Publication Reports/Advice/2019/2019/her.27.3a47d.pdf</v>
      </c>
      <c r="G22">
        <f>Stocks!G24</f>
        <v>3808857</v>
      </c>
      <c r="H22">
        <f>Stocks!H24</f>
        <v>1870362</v>
      </c>
      <c r="I22" t="str">
        <f>Stocks!I24</f>
        <v>tonnes</v>
      </c>
      <c r="J22">
        <f>Stocks!J24</f>
        <v>603536</v>
      </c>
      <c r="K22" t="str">
        <f>Stocks!K24</f>
        <v>tonnes</v>
      </c>
      <c r="L22">
        <f>Stocks!L24</f>
        <v>0.21</v>
      </c>
      <c r="M22">
        <f>Stocks!M24</f>
        <v>0</v>
      </c>
      <c r="N22" t="str">
        <f>Stocks!N24</f>
        <v>F</v>
      </c>
      <c r="O22">
        <f>Stocks!O24</f>
        <v>900000</v>
      </c>
      <c r="P22">
        <f>Stocks!P24</f>
        <v>0.26</v>
      </c>
      <c r="Q22">
        <f>Stocks!Q24</f>
        <v>0</v>
      </c>
      <c r="R22" t="str">
        <f>Stocks!R24</f>
        <v>Countries available</v>
      </c>
      <c r="S22" s="2">
        <f t="shared" si="4"/>
        <v>1.0390900000000001</v>
      </c>
      <c r="T22" s="2">
        <f t="shared" si="5"/>
        <v>0.8076923076923076</v>
      </c>
    </row>
    <row r="23" spans="1:20" x14ac:dyDescent="0.25">
      <c r="A23" t="str">
        <f>Stocks!A34</f>
        <v>bss.27.4bc7ad-h</v>
      </c>
      <c r="B23" t="str">
        <f>Stocks!B34</f>
        <v>Seabass (Dicentrarchus labrax) in divisions 4.b-c. 7.a. and 7.d-h (central and southern North Sea. Irish Sea. English Channel. Bristol Channel. and Celtic Sea)</v>
      </c>
      <c r="C23" t="str">
        <f>Stocks!C34</f>
        <v>27.4.b 27.4.c 27.7.a 27.7.d 27.7.e 27.7.f 27.7.g 27.7.h</v>
      </c>
      <c r="D23">
        <f>Stocks!D34</f>
        <v>2018</v>
      </c>
      <c r="E23" t="str">
        <f>Stocks!E34</f>
        <v>Dicentrarchus labrax</v>
      </c>
      <c r="F23" t="str">
        <f>Stocks!F34</f>
        <v>http://www.ices.dk/sites/pub/Publication Reports/Advice/2019/2019/bss.27.4bc7ad-h.pdf</v>
      </c>
      <c r="G23">
        <f>Stocks!G34</f>
        <v>0</v>
      </c>
      <c r="H23">
        <f>Stocks!H34</f>
        <v>10313.299999999999</v>
      </c>
      <c r="I23" t="str">
        <f>Stocks!I34</f>
        <v>tonnes</v>
      </c>
      <c r="J23">
        <f>Stocks!J34</f>
        <v>0</v>
      </c>
      <c r="K23">
        <f>Stocks!K34</f>
        <v>0</v>
      </c>
      <c r="L23">
        <f>Stocks!L34</f>
        <v>0.08</v>
      </c>
      <c r="M23">
        <f>Stocks!M34</f>
        <v>0</v>
      </c>
      <c r="N23" t="str">
        <f>Stocks!N34</f>
        <v>F</v>
      </c>
      <c r="O23">
        <f>Stocks!O34</f>
        <v>14439</v>
      </c>
      <c r="P23">
        <f>Stocks!P34</f>
        <v>0.17</v>
      </c>
      <c r="Q23">
        <f>Stocks!Q34</f>
        <v>0</v>
      </c>
      <c r="R23" t="str">
        <f>Stocks!R34</f>
        <v>Countries available</v>
      </c>
      <c r="S23" s="2">
        <f t="shared" si="4"/>
        <v>0.35713345799570606</v>
      </c>
      <c r="T23" s="2">
        <f t="shared" si="5"/>
        <v>0.47058823529411764</v>
      </c>
    </row>
    <row r="24" spans="1:20" x14ac:dyDescent="0.25">
      <c r="A24" t="str">
        <f>Stocks!A35</f>
        <v>bss.27.8ab</v>
      </c>
      <c r="B24" t="str">
        <f>Stocks!B35</f>
        <v>Seabass (Dicentrarchus labrax) in divisions 8.a-b (northern and central Bay of Biscay)</v>
      </c>
      <c r="C24" t="str">
        <f>Stocks!C35</f>
        <v>27.8.a 27.8.b</v>
      </c>
      <c r="D24">
        <f>Stocks!D35</f>
        <v>2018</v>
      </c>
      <c r="E24" t="str">
        <f>Stocks!E35</f>
        <v>Dicentrarchus labrax</v>
      </c>
      <c r="F24" t="str">
        <f>Stocks!F35</f>
        <v>http://www.ices.dk/sites/pub/Publication Reports/Advice/2019/2019/bss.27.8ab.pdf</v>
      </c>
      <c r="G24">
        <f>Stocks!G35</f>
        <v>0</v>
      </c>
      <c r="H24">
        <f>Stocks!H35</f>
        <v>18498</v>
      </c>
      <c r="I24" t="str">
        <f>Stocks!I35</f>
        <v>tonnes</v>
      </c>
      <c r="J24">
        <f>Stocks!J35</f>
        <v>2422</v>
      </c>
      <c r="K24" t="str">
        <f>Stocks!K35</f>
        <v>tonnes</v>
      </c>
      <c r="L24">
        <f>Stocks!L35</f>
        <v>0.13</v>
      </c>
      <c r="M24">
        <f>Stocks!M35</f>
        <v>0</v>
      </c>
      <c r="N24" t="str">
        <f>Stocks!N35</f>
        <v>F</v>
      </c>
      <c r="O24">
        <f>Stocks!O35</f>
        <v>16688</v>
      </c>
      <c r="P24">
        <f>Stocks!P35</f>
        <v>0.12</v>
      </c>
      <c r="Q24">
        <f>Stocks!Q35</f>
        <v>0</v>
      </c>
      <c r="R24" t="str">
        <f>Stocks!R35</f>
        <v>Countries available</v>
      </c>
      <c r="S24" s="2">
        <f t="shared" si="4"/>
        <v>0.55423058485139021</v>
      </c>
      <c r="T24" s="2">
        <f t="shared" si="5"/>
        <v>1.0833333333333335</v>
      </c>
    </row>
    <row r="25" spans="1:20" x14ac:dyDescent="0.25">
      <c r="A25" t="str">
        <f>Stocks!A41</f>
        <v>cod.27.47d20</v>
      </c>
      <c r="B25" t="str">
        <f>Stocks!B41</f>
        <v>Cod (Gadus morhua) in Subarea 4. Division 7.d. and Subdivision 20 (North Sea. eastern English Channel. Skagerrak)</v>
      </c>
      <c r="C25" t="str">
        <f>Stocks!C41</f>
        <v>27.3.a.20 27.4.a 27.4.b 27.4.c 27.7.d</v>
      </c>
      <c r="D25">
        <f>Stocks!D41</f>
        <v>2018</v>
      </c>
      <c r="E25" t="str">
        <f>Stocks!E41</f>
        <v>Gadus morhua</v>
      </c>
      <c r="F25" t="str">
        <f>Stocks!F41</f>
        <v>http://www.ices.dk/sites/pub/Publication Reports/Advice/2019/2019/cod.27.47d20.pdf</v>
      </c>
      <c r="G25">
        <f>Stocks!G41</f>
        <v>176060</v>
      </c>
      <c r="H25">
        <f>Stocks!H41</f>
        <v>101582</v>
      </c>
      <c r="I25" t="str">
        <f>Stocks!I41</f>
        <v>tonnes</v>
      </c>
      <c r="J25">
        <f>Stocks!J41</f>
        <v>50537</v>
      </c>
      <c r="K25" t="str">
        <f>Stocks!K41</f>
        <v>tonnes</v>
      </c>
      <c r="L25">
        <f>Stocks!L41</f>
        <v>0.63</v>
      </c>
      <c r="M25">
        <f>Stocks!M41</f>
        <v>0</v>
      </c>
      <c r="N25" t="str">
        <f>Stocks!N41</f>
        <v>F</v>
      </c>
      <c r="O25">
        <f>Stocks!O41</f>
        <v>150000</v>
      </c>
      <c r="P25">
        <f>Stocks!P41</f>
        <v>0.31</v>
      </c>
      <c r="Q25">
        <f>Stocks!Q41</f>
        <v>0</v>
      </c>
      <c r="R25" t="str">
        <f>Stocks!R41</f>
        <v>Countries available</v>
      </c>
      <c r="S25" s="2">
        <f t="shared" si="4"/>
        <v>0.33860666666666667</v>
      </c>
      <c r="T25" s="2">
        <f t="shared" si="5"/>
        <v>2.032258064516129</v>
      </c>
    </row>
    <row r="26" spans="1:20" s="5" customFormat="1" x14ac:dyDescent="0.25">
      <c r="A26" s="5" t="str">
        <f>Stocks!A42</f>
        <v>cod.27.7e-k</v>
      </c>
      <c r="B26" s="5" t="str">
        <f>Stocks!B42</f>
        <v>Cod (Gadus morhua) in divisions 7.e-k (eastern English Channel and southern Celtic Seas)</v>
      </c>
      <c r="C26" s="5" t="str">
        <f>Stocks!C42</f>
        <v>27.7.e 27.7.f 27.7.g 27.7.h 27.7.j.1 27.7.j.2 27.7.k.1 27.7.k.2</v>
      </c>
      <c r="D26" s="5">
        <f>Stocks!D42</f>
        <v>2018</v>
      </c>
      <c r="E26" s="5" t="str">
        <f>Stocks!E42</f>
        <v>Gadus morhua</v>
      </c>
      <c r="F26" s="5" t="str">
        <f>Stocks!F42</f>
        <v>http://www.ices.dk/sites/pub/Publication Reports/Advice/2019/2019/cod.27.7e-k.pdf</v>
      </c>
      <c r="G26" s="5">
        <f>Stocks!G42</f>
        <v>2678</v>
      </c>
      <c r="H26" s="5">
        <f>Stocks!H42</f>
        <v>1783</v>
      </c>
      <c r="I26" s="5" t="str">
        <f>Stocks!I42</f>
        <v>tonnes</v>
      </c>
      <c r="J26" s="5">
        <f>Stocks!J42</f>
        <v>1565</v>
      </c>
      <c r="K26" s="5" t="str">
        <f>Stocks!K42</f>
        <v>tonnes</v>
      </c>
      <c r="L26" s="5">
        <f>Stocks!L42</f>
        <v>0.83</v>
      </c>
      <c r="M26" s="5">
        <f>Stocks!M42</f>
        <v>0</v>
      </c>
      <c r="N26" s="5" t="str">
        <f>Stocks!N42</f>
        <v>F</v>
      </c>
      <c r="O26" s="5">
        <f>Stocks!O42</f>
        <v>10300</v>
      </c>
      <c r="P26" s="5">
        <f>Stocks!P42</f>
        <v>0.35</v>
      </c>
      <c r="Q26" s="5">
        <f>Stocks!Q42</f>
        <v>0</v>
      </c>
      <c r="R26" s="5" t="str">
        <f>Stocks!R42</f>
        <v>Countries available</v>
      </c>
      <c r="S26" s="2">
        <f t="shared" si="4"/>
        <v>8.655339805825242E-2</v>
      </c>
      <c r="T26" s="2">
        <f t="shared" si="5"/>
        <v>2.3714285714285714</v>
      </c>
    </row>
    <row r="27" spans="1:20" x14ac:dyDescent="0.25">
      <c r="A27" t="str">
        <f>Stocks!A43</f>
        <v>cod.27.6a</v>
      </c>
      <c r="B27" t="str">
        <f>Stocks!B43</f>
        <v>Cod (Gadus morhua) in Division 6.a (West of Scotland)</v>
      </c>
      <c r="C27" t="str">
        <f>Stocks!C43</f>
        <v>27.6.a</v>
      </c>
      <c r="D27">
        <f>Stocks!D43</f>
        <v>2018</v>
      </c>
      <c r="E27" t="str">
        <f>Stocks!E43</f>
        <v>Gadus morhua</v>
      </c>
      <c r="F27" t="str">
        <f>Stocks!F43</f>
        <v>http://www.ices.dk/sites/pub/Publication Reports/Advice/2019/2019/cod.27.6a.pdf</v>
      </c>
      <c r="G27">
        <f>Stocks!G43</f>
        <v>0</v>
      </c>
      <c r="H27">
        <f>Stocks!H43</f>
        <v>3478.22</v>
      </c>
      <c r="I27" t="str">
        <f>Stocks!I43</f>
        <v>tonnes</v>
      </c>
      <c r="J27">
        <f>Stocks!J43</f>
        <v>1889</v>
      </c>
      <c r="K27" t="str">
        <f>Stocks!K43</f>
        <v>tonnes</v>
      </c>
      <c r="L27">
        <f>Stocks!L43</f>
        <v>0.7</v>
      </c>
      <c r="M27">
        <f>Stocks!M43</f>
        <v>0</v>
      </c>
      <c r="N27" t="str">
        <f>Stocks!N43</f>
        <v>F</v>
      </c>
      <c r="O27">
        <f>Stocks!O43</f>
        <v>20000</v>
      </c>
      <c r="P27">
        <f>Stocks!P43</f>
        <v>0.28999999999999998</v>
      </c>
      <c r="Q27">
        <f>Stocks!Q43</f>
        <v>0</v>
      </c>
      <c r="R27" t="str">
        <f>Stocks!R43</f>
        <v>Countries available</v>
      </c>
      <c r="S27" s="2">
        <f t="shared" si="4"/>
        <v>8.6955499999999991E-2</v>
      </c>
      <c r="T27" s="2">
        <f t="shared" si="5"/>
        <v>2.4137931034482758</v>
      </c>
    </row>
    <row r="28" spans="1:20" x14ac:dyDescent="0.25">
      <c r="A28" t="str">
        <f>Stocks!A45</f>
        <v>wit.27.3a47d</v>
      </c>
      <c r="B28" t="str">
        <f>Stocks!B45</f>
        <v>Witch (Glyptocephalus cynoglossus) in Subarea 4 and divisions 3.a and 7.d (North Sea. Skagerrak and Kattegat. eastern English Channel)</v>
      </c>
      <c r="C28" t="str">
        <f>Stocks!C45</f>
        <v>27.3.a 27.4.a 27.4.b 27.4.c 27.7.d</v>
      </c>
      <c r="D28">
        <f>Stocks!D45</f>
        <v>2018</v>
      </c>
      <c r="E28" t="str">
        <f>Stocks!E45</f>
        <v>Glyptocephalus cynoglossus</v>
      </c>
      <c r="F28" t="str">
        <f>Stocks!F45</f>
        <v>http://www.ices.dk/sites/pub/Publication Reports/Advice/2019/2019/wit.27.3a47d.pdf</v>
      </c>
      <c r="G28">
        <f>Stocks!G45</f>
        <v>0</v>
      </c>
      <c r="H28">
        <f>Stocks!H45</f>
        <v>5217.03</v>
      </c>
      <c r="I28" t="str">
        <f>Stocks!I45</f>
        <v>tonnes</v>
      </c>
      <c r="J28">
        <f>Stocks!J45</f>
        <v>3209</v>
      </c>
      <c r="K28" t="str">
        <f>Stocks!K45</f>
        <v>tonnes</v>
      </c>
      <c r="L28">
        <f>Stocks!L45</f>
        <v>0.24</v>
      </c>
      <c r="M28">
        <f>Stocks!M45</f>
        <v>0</v>
      </c>
      <c r="N28" t="str">
        <f>Stocks!N45</f>
        <v>F</v>
      </c>
      <c r="O28">
        <f>Stocks!O45</f>
        <v>4745</v>
      </c>
      <c r="P28">
        <f>Stocks!P45</f>
        <v>0.15</v>
      </c>
      <c r="Q28">
        <f>Stocks!Q45</f>
        <v>0</v>
      </c>
      <c r="R28" t="str">
        <f>Stocks!R45</f>
        <v>Countries available</v>
      </c>
      <c r="S28" s="2">
        <f t="shared" si="4"/>
        <v>0.54973972602739718</v>
      </c>
      <c r="T28" s="2">
        <f t="shared" si="5"/>
        <v>1.6</v>
      </c>
    </row>
    <row r="29" spans="1:20" x14ac:dyDescent="0.25">
      <c r="A29" t="str">
        <f>Stocks!A46</f>
        <v>lez.27.4a6a</v>
      </c>
      <c r="B29" t="str">
        <f>Stocks!B46</f>
        <v>Megrim (Lepidorhombus spp.) in divisions 4.a and 6.a (northern North Sea. West of Scotland)</v>
      </c>
      <c r="C29" t="str">
        <f>Stocks!C46</f>
        <v>27.4.a 27.6.a</v>
      </c>
      <c r="D29">
        <f>Stocks!D46</f>
        <v>2018</v>
      </c>
      <c r="E29" t="str">
        <f>Stocks!E46</f>
        <v>Lepidorhombus</v>
      </c>
      <c r="F29" t="str">
        <f>Stocks!F46</f>
        <v>http://www.ices.dk/sites/pub/Publication Reports/Advice/2019/2019/lez.27.4a6a.pdf</v>
      </c>
      <c r="G29">
        <f>Stocks!G46</f>
        <v>0</v>
      </c>
      <c r="H29">
        <f>Stocks!H46</f>
        <v>1.68</v>
      </c>
      <c r="I29" t="str">
        <f>Stocks!I46</f>
        <v>Relative</v>
      </c>
      <c r="J29">
        <f>Stocks!J46</f>
        <v>3258</v>
      </c>
      <c r="K29" t="str">
        <f>Stocks!K46</f>
        <v>tonnes</v>
      </c>
      <c r="L29">
        <f>Stocks!L46</f>
        <v>0.4</v>
      </c>
      <c r="M29" t="str">
        <f>Stocks!M46</f>
        <v>ratio</v>
      </c>
      <c r="N29" t="str">
        <f>Stocks!N46</f>
        <v>F/Fmsy</v>
      </c>
      <c r="O29">
        <f>Stocks!O46</f>
        <v>0.5</v>
      </c>
      <c r="P29">
        <f>Stocks!P46</f>
        <v>1</v>
      </c>
      <c r="Q29">
        <f>Stocks!Q46</f>
        <v>0</v>
      </c>
      <c r="R29" t="str">
        <f>Stocks!R46</f>
        <v>SPiCT; countries available</v>
      </c>
      <c r="S29" s="2">
        <f t="shared" si="4"/>
        <v>1.68</v>
      </c>
      <c r="T29" s="2">
        <f t="shared" si="5"/>
        <v>0.4</v>
      </c>
    </row>
    <row r="30" spans="1:20" x14ac:dyDescent="0.25">
      <c r="A30" t="str">
        <f>Stocks!A49</f>
        <v>meg.27.7b-k8abd</v>
      </c>
      <c r="B30" t="str">
        <f>Stocks!B49</f>
        <v>Megrim (Lepidorhombus whiffiagonis) in divisions 7.b-k. 8.a-b. and 8.d (west and southwest of Ireland. Bay of Biscay)</v>
      </c>
      <c r="C30" t="str">
        <f>Stocks!C49</f>
        <v>27.7.b 27.7.c.1 27.7.c.2 27.7.d 27.7.e 27.7.f 27.7.g 27.7.h 27.7.j.1 27.7.j.2 27.7.k.1 27.7.k.2 27.8.a 27.8.b 27.8.d.1 27.8.d.2</v>
      </c>
      <c r="D30">
        <f>Stocks!D49</f>
        <v>2018</v>
      </c>
      <c r="E30" t="str">
        <f>Stocks!E49</f>
        <v>Lepidorhombus whiffiagonis</v>
      </c>
      <c r="F30" t="str">
        <f>Stocks!F49</f>
        <v>http://www.ices.dk/sites/pub/Publication Reports/Advice/2019/2019/meg.27.7b-k8abd.pdf</v>
      </c>
      <c r="G30">
        <f>Stocks!G49</f>
        <v>150652.87</v>
      </c>
      <c r="H30">
        <f>Stocks!H49</f>
        <v>95488.03</v>
      </c>
      <c r="I30" t="str">
        <f>Stocks!I49</f>
        <v>tonnes</v>
      </c>
      <c r="J30">
        <f>Stocks!J49</f>
        <v>14133</v>
      </c>
      <c r="K30" t="str">
        <f>Stocks!K49</f>
        <v>tonnes</v>
      </c>
      <c r="L30">
        <f>Stocks!L49</f>
        <v>0.18</v>
      </c>
      <c r="M30">
        <f>Stocks!M49</f>
        <v>0</v>
      </c>
      <c r="N30" t="str">
        <f>Stocks!N49</f>
        <v>F</v>
      </c>
      <c r="O30">
        <f>Stocks!O49</f>
        <v>41800</v>
      </c>
      <c r="P30">
        <f>Stocks!P49</f>
        <v>0.19</v>
      </c>
      <c r="Q30">
        <f>Stocks!Q49</f>
        <v>0</v>
      </c>
      <c r="R30" t="str">
        <f>Stocks!R49</f>
        <v>Countries available</v>
      </c>
      <c r="S30" s="2">
        <f t="shared" si="4"/>
        <v>1.1422013157894737</v>
      </c>
      <c r="T30" s="2">
        <f t="shared" si="5"/>
        <v>0.94736842105263153</v>
      </c>
    </row>
    <row r="31" spans="1:20" x14ac:dyDescent="0.25">
      <c r="A31" t="str">
        <f>Stocks!A51</f>
        <v>ank.27.78abd</v>
      </c>
      <c r="B31" t="str">
        <f>Stocks!B51</f>
        <v>Black-bellied anglerfish (Lophius budegassa) in Subarea 7 and divisions 8.a-b and 8.d (Celtic Seas. Bay of Biscay)</v>
      </c>
      <c r="C31" t="str">
        <f>Stocks!C51</f>
        <v>27.7.a 27.7.b 27.7.c.1 27.7.c.2 27.7.d 27.7.e 27.7.f 27.7.g 27.7.h 27.7.j.1 27.7.j.2 27.7.k.1 27.7.k.2 27.8.a 27.8.b 27.8.d.1 27.8.d.2</v>
      </c>
      <c r="D31">
        <f>Stocks!D51</f>
        <v>2018</v>
      </c>
      <c r="E31" t="str">
        <f>Stocks!E51</f>
        <v>Lophius budegassa</v>
      </c>
      <c r="F31" t="str">
        <f>Stocks!F51</f>
        <v>http://www.ices.dk/sites/pub/Publication Reports/Advice/2019/2019/ank.27.78abd.pdf</v>
      </c>
      <c r="G31">
        <f>Stocks!G51</f>
        <v>0</v>
      </c>
      <c r="H31">
        <f>Stocks!H51</f>
        <v>4.37</v>
      </c>
      <c r="I31" t="str">
        <f>Stocks!I51</f>
        <v>Kilograms per hour</v>
      </c>
      <c r="J31">
        <f>Stocks!J51</f>
        <v>0</v>
      </c>
      <c r="K31" t="str">
        <f>Stocks!K51</f>
        <v>tonnes</v>
      </c>
      <c r="L31">
        <f>Stocks!L51</f>
        <v>0.73</v>
      </c>
      <c r="M31">
        <f>Stocks!M51</f>
        <v>0</v>
      </c>
      <c r="N31" t="str">
        <f>Stocks!N51</f>
        <v>F</v>
      </c>
      <c r="O31">
        <f>Stocks!O51</f>
        <v>0</v>
      </c>
      <c r="P31">
        <f>Stocks!P51</f>
        <v>1</v>
      </c>
      <c r="Q31" t="str">
        <f>Stocks!Q51</f>
        <v>possible</v>
      </c>
      <c r="R31" t="str">
        <f>Stocks!R51</f>
        <v>Countries available</v>
      </c>
      <c r="S31" s="2" t="str">
        <f t="shared" si="4"/>
        <v/>
      </c>
      <c r="T31" s="2">
        <f t="shared" si="5"/>
        <v>0.73</v>
      </c>
    </row>
    <row r="32" spans="1:20" x14ac:dyDescent="0.25">
      <c r="A32" t="str">
        <f>Stocks!A52</f>
        <v>mon.27.78abd</v>
      </c>
      <c r="B32" t="str">
        <f>Stocks!B52</f>
        <v>White anglerfish (Lophius piscatorius) in Subarea 7 and divisions 8.a-b and 8.d (Celtic Seas. Bay of Biscay)</v>
      </c>
      <c r="C32" t="str">
        <f>Stocks!C52</f>
        <v>27.7.a 27.7.b 27.7.c.1 27.7.c.2 27.7.d 27.7.e 27.7.f 27.7.g 27.7.h 27.7.j.1 27.7.j.2 27.7.k.1 27.7.k.2 27.8.a 27.8.b 27.8.d.1 27.8.d.2</v>
      </c>
      <c r="D32">
        <f>Stocks!D52</f>
        <v>2018</v>
      </c>
      <c r="E32" t="str">
        <f>Stocks!E52</f>
        <v>Lophius piscatorius</v>
      </c>
      <c r="F32" t="str">
        <f>Stocks!F52</f>
        <v>http://www.ices.dk/sites/pub/Publication Reports/Advice/2019/2019/mon.27.78abd.pdf</v>
      </c>
      <c r="G32">
        <f>Stocks!G52</f>
        <v>115872</v>
      </c>
      <c r="H32">
        <f>Stocks!H52</f>
        <v>55785</v>
      </c>
      <c r="I32" t="str">
        <f>Stocks!I52</f>
        <v>tonnes</v>
      </c>
      <c r="J32">
        <f>Stocks!J52</f>
        <v>23767</v>
      </c>
      <c r="K32">
        <f>Stocks!K52</f>
        <v>0</v>
      </c>
      <c r="L32">
        <f>Stocks!L52</f>
        <v>0.25</v>
      </c>
      <c r="M32">
        <f>Stocks!M52</f>
        <v>0</v>
      </c>
      <c r="N32" t="str">
        <f>Stocks!N52</f>
        <v>F</v>
      </c>
      <c r="O32">
        <f>Stocks!O52</f>
        <v>22278</v>
      </c>
      <c r="P32">
        <f>Stocks!P52</f>
        <v>0.28000000000000003</v>
      </c>
      <c r="Q32">
        <f>Stocks!Q52</f>
        <v>0</v>
      </c>
      <c r="R32" t="str">
        <f>Stocks!R52</f>
        <v>Countries available.</v>
      </c>
      <c r="S32" s="2">
        <f t="shared" si="4"/>
        <v>1.2520199299757608</v>
      </c>
      <c r="T32" s="2">
        <f t="shared" si="5"/>
        <v>0.89285714285714279</v>
      </c>
    </row>
    <row r="33" spans="1:20" x14ac:dyDescent="0.25">
      <c r="A33" t="str">
        <f>Stocks!A55</f>
        <v>had.27.46a20</v>
      </c>
      <c r="B33" t="str">
        <f>Stocks!B55</f>
        <v>Haddock (Melanogrammus aeglefinus) in Subarea 4. Division 6.a. and Subdivision 20 (North Sea. West of Scotland. Skagerrak)</v>
      </c>
      <c r="C33" t="str">
        <f>Stocks!C55</f>
        <v>27.3.a 27.4.a 27.4.b 27.4.c 27.6.a</v>
      </c>
      <c r="D33">
        <f>Stocks!D55</f>
        <v>2018</v>
      </c>
      <c r="E33" t="str">
        <f>Stocks!E55</f>
        <v>Melanogrammus aeglefinus</v>
      </c>
      <c r="F33" t="str">
        <f>Stocks!F55</f>
        <v>http://www.ices.dk/sites/pub/Publication Reports/Advice/2019/2019/had.27.46a20.pdf</v>
      </c>
      <c r="G33">
        <f>Stocks!G55</f>
        <v>415905.54</v>
      </c>
      <c r="H33">
        <f>Stocks!H55</f>
        <v>186846.25</v>
      </c>
      <c r="I33" t="str">
        <f>Stocks!I55</f>
        <v>tonnes</v>
      </c>
      <c r="J33">
        <f>Stocks!J55</f>
        <v>39524</v>
      </c>
      <c r="K33" t="str">
        <f>Stocks!K55</f>
        <v>tonnes</v>
      </c>
      <c r="L33">
        <f>Stocks!L55</f>
        <v>0.22</v>
      </c>
      <c r="M33">
        <f>Stocks!M55</f>
        <v>0</v>
      </c>
      <c r="N33" t="str">
        <f>Stocks!N55</f>
        <v>F</v>
      </c>
      <c r="O33">
        <f>Stocks!O55</f>
        <v>132000</v>
      </c>
      <c r="P33">
        <f>Stocks!P55</f>
        <v>0.19</v>
      </c>
      <c r="Q33">
        <f>Stocks!Q55</f>
        <v>0</v>
      </c>
      <c r="R33" t="str">
        <f>Stocks!R55</f>
        <v>Countries available</v>
      </c>
      <c r="S33" s="2">
        <f t="shared" si="4"/>
        <v>0.70775094696969698</v>
      </c>
      <c r="T33" s="2">
        <f t="shared" si="5"/>
        <v>1.1578947368421053</v>
      </c>
    </row>
    <row r="34" spans="1:20" x14ac:dyDescent="0.25">
      <c r="A34" t="str">
        <f>Stocks!A56</f>
        <v>had.27.7a</v>
      </c>
      <c r="B34" t="str">
        <f>Stocks!B56</f>
        <v>Haddock (Melanogrammus aeglefinus) in Division 7.a (Irish Sea)</v>
      </c>
      <c r="C34" t="str">
        <f>Stocks!C56</f>
        <v>27.7.a</v>
      </c>
      <c r="D34">
        <f>Stocks!D56</f>
        <v>2018</v>
      </c>
      <c r="E34" t="str">
        <f>Stocks!E56</f>
        <v>Melanogrammus aeglefinus</v>
      </c>
      <c r="F34" t="str">
        <f>Stocks!F56</f>
        <v>http://www.ices.dk/sites/pub/Publication Reports/Advice/2019/2019/had.27.7a.pdf</v>
      </c>
      <c r="G34">
        <f>Stocks!G56</f>
        <v>28668</v>
      </c>
      <c r="H34">
        <f>Stocks!H56</f>
        <v>20241</v>
      </c>
      <c r="I34" t="str">
        <f>Stocks!I56</f>
        <v>tonnes</v>
      </c>
      <c r="J34">
        <f>Stocks!J56</f>
        <v>2561</v>
      </c>
      <c r="K34">
        <f>Stocks!K56</f>
        <v>0</v>
      </c>
      <c r="L34">
        <f>Stocks!L56</f>
        <v>0.15</v>
      </c>
      <c r="M34">
        <f>Stocks!M56</f>
        <v>0</v>
      </c>
      <c r="N34" t="str">
        <f>Stocks!N56</f>
        <v>F</v>
      </c>
      <c r="O34">
        <f>Stocks!O56</f>
        <v>4160</v>
      </c>
      <c r="P34">
        <f>Stocks!P56</f>
        <v>0.28000000000000003</v>
      </c>
      <c r="Q34">
        <f>Stocks!Q56</f>
        <v>0</v>
      </c>
      <c r="R34" t="str">
        <f>Stocks!R56</f>
        <v>Countries available</v>
      </c>
      <c r="S34" s="2">
        <f t="shared" si="4"/>
        <v>2.4328124999999998</v>
      </c>
      <c r="T34" s="2">
        <f t="shared" si="5"/>
        <v>0.5357142857142857</v>
      </c>
    </row>
    <row r="35" spans="1:20" x14ac:dyDescent="0.25">
      <c r="A35" s="8" t="str">
        <f>Stocks!A57</f>
        <v>had.27.7b-k</v>
      </c>
      <c r="B35" s="8" t="str">
        <f>Stocks!B57</f>
        <v>Haddock (Melanogrammus aeglefinus) in divisions 7.b-k (southern Celtic Seas and English Channel)</v>
      </c>
      <c r="C35" s="8" t="str">
        <f>Stocks!C57</f>
        <v>27.7.b 27.7.c.1 27.7.c.2 27.7.e 27.7.f 27.7.g 27.7.h 27.7.j.1 27.7.j.2 27.7.k.1 27.7.k.2</v>
      </c>
      <c r="D35" s="8">
        <f>Stocks!D57</f>
        <v>2018</v>
      </c>
      <c r="E35" s="8" t="str">
        <f>Stocks!E57</f>
        <v>Melanogrammus aeglefinus</v>
      </c>
      <c r="F35" s="8" t="str">
        <f>Stocks!F57</f>
        <v>http://www.ices.dk/sites/pub/Publication Reports/Advice/2019/2019/had.27.7b-k.pdf</v>
      </c>
      <c r="G35" s="8">
        <f>Stocks!G57</f>
        <v>74659.350000000006</v>
      </c>
      <c r="H35" s="8">
        <f>Stocks!H57</f>
        <v>24239.05</v>
      </c>
      <c r="I35" s="8" t="str">
        <f>Stocks!I57</f>
        <v>tonnes</v>
      </c>
      <c r="J35" s="8">
        <f>Stocks!J57</f>
        <v>12546</v>
      </c>
      <c r="K35" s="8" t="str">
        <f>Stocks!K57</f>
        <v>tonnes</v>
      </c>
      <c r="L35" s="8">
        <f>Stocks!L57</f>
        <v>0.77</v>
      </c>
      <c r="M35" s="8">
        <f>Stocks!M57</f>
        <v>0</v>
      </c>
      <c r="N35" s="8" t="str">
        <f>Stocks!N57</f>
        <v>F</v>
      </c>
      <c r="O35" s="8">
        <f>Stocks!O57</f>
        <v>10000</v>
      </c>
      <c r="P35" s="8">
        <f>Stocks!P57</f>
        <v>0.4</v>
      </c>
      <c r="Q35" s="8">
        <f>Stocks!Q57</f>
        <v>0</v>
      </c>
      <c r="R35" s="8" t="str">
        <f>Stocks!R57</f>
        <v>Countries available</v>
      </c>
      <c r="S35" s="2">
        <f t="shared" si="4"/>
        <v>1.2119525</v>
      </c>
      <c r="T35" s="2">
        <f t="shared" si="5"/>
        <v>1.925</v>
      </c>
    </row>
    <row r="36" spans="1:20" x14ac:dyDescent="0.25">
      <c r="A36" s="8" t="str">
        <f>Stocks!A58</f>
        <v>had.27.1-2</v>
      </c>
      <c r="B36" s="8" t="str">
        <f>Stocks!B58</f>
        <v>Haddock (Melanogrammus aeglefinus) in subareas 1 and 2 (Northeast Arctic)</v>
      </c>
      <c r="C36" s="8">
        <f>Stocks!C58</f>
        <v>0</v>
      </c>
      <c r="D36" s="8">
        <f>Stocks!D58</f>
        <v>2018</v>
      </c>
      <c r="E36" s="8" t="str">
        <f>Stocks!E58</f>
        <v>Melanogrammus aeglefinus</v>
      </c>
      <c r="F36" s="8" t="str">
        <f>Stocks!F58</f>
        <v>http://ices.dk/sites/pub/Publication%20Reports/Advice/2019/2019/had.27.1-2.pdf</v>
      </c>
      <c r="G36" s="8">
        <f>Stocks!G58</f>
        <v>0</v>
      </c>
      <c r="H36" s="8">
        <f>Stocks!H58</f>
        <v>279971</v>
      </c>
      <c r="I36" s="8" t="str">
        <f>Stocks!I58</f>
        <v>tonnes</v>
      </c>
      <c r="J36" s="8">
        <f>Stocks!J58</f>
        <v>191276</v>
      </c>
      <c r="K36" s="8" t="str">
        <f>Stocks!K58</f>
        <v>tonnes</v>
      </c>
      <c r="L36" s="8">
        <f>Stocks!L58</f>
        <v>0.378</v>
      </c>
      <c r="M36" s="8">
        <f>Stocks!M58</f>
        <v>0</v>
      </c>
      <c r="N36" s="8" t="str">
        <f>Stocks!N58</f>
        <v>F</v>
      </c>
      <c r="O36" s="8">
        <f>Stocks!O58</f>
        <v>80000</v>
      </c>
      <c r="P36" s="8">
        <f>Stocks!P58</f>
        <v>0.35</v>
      </c>
      <c r="Q36" s="8">
        <f>Stocks!Q58</f>
        <v>0</v>
      </c>
      <c r="R36" s="8" t="str">
        <f>Stocks!R58</f>
        <v>Countries available</v>
      </c>
      <c r="S36" s="2">
        <f t="shared" si="4"/>
        <v>1.74981875</v>
      </c>
      <c r="T36" s="2">
        <f t="shared" si="5"/>
        <v>1.08</v>
      </c>
    </row>
    <row r="37" spans="1:20" x14ac:dyDescent="0.25">
      <c r="A37" s="8" t="str">
        <f>Stocks!A59</f>
        <v>whg.27.47d</v>
      </c>
      <c r="B37" s="8" t="str">
        <f>Stocks!B59</f>
        <v>Whiting (Merlangius merlangus) in Subarea 4 and Division 7.d (North Sea and eastern English Channel)</v>
      </c>
      <c r="C37" s="8" t="str">
        <f>Stocks!C59</f>
        <v>27.4.a 27.4.b 27.4.c 27.7.d</v>
      </c>
      <c r="D37" s="8">
        <f>Stocks!D59</f>
        <v>2018</v>
      </c>
      <c r="E37" s="8" t="str">
        <f>Stocks!E59</f>
        <v>Merlangius merlangus</v>
      </c>
      <c r="F37" s="8" t="str">
        <f>Stocks!F59</f>
        <v>http://www.ices.dk/sites/pub/Publication Reports/Advice/2019/2019/whg.27.47d.pdf</v>
      </c>
      <c r="G37" s="8">
        <f>Stocks!G59</f>
        <v>293190</v>
      </c>
      <c r="H37" s="8">
        <f>Stocks!H59</f>
        <v>172592</v>
      </c>
      <c r="I37" s="8" t="str">
        <f>Stocks!I59</f>
        <v>tonnes</v>
      </c>
      <c r="J37" s="8">
        <f>Stocks!J59</f>
        <v>28083</v>
      </c>
      <c r="K37" s="8" t="str">
        <f>Stocks!K59</f>
        <v>tonnes</v>
      </c>
      <c r="L37" s="8">
        <f>Stocks!L59</f>
        <v>0.2</v>
      </c>
      <c r="M37" s="8">
        <f>Stocks!M59</f>
        <v>0</v>
      </c>
      <c r="N37" s="8" t="str">
        <f>Stocks!N59</f>
        <v>F</v>
      </c>
      <c r="O37" s="8">
        <f>Stocks!O59</f>
        <v>166708</v>
      </c>
      <c r="P37" s="8">
        <f>Stocks!P59</f>
        <v>0.17</v>
      </c>
      <c r="Q37" s="8">
        <f>Stocks!Q59</f>
        <v>0</v>
      </c>
      <c r="R37" s="8" t="str">
        <f>Stocks!R59</f>
        <v>Countries available</v>
      </c>
      <c r="S37" s="2">
        <f t="shared" si="4"/>
        <v>0.5176476233893994</v>
      </c>
      <c r="T37" s="2">
        <f t="shared" si="5"/>
        <v>1.1764705882352942</v>
      </c>
    </row>
    <row r="38" spans="1:20" x14ac:dyDescent="0.25">
      <c r="A38" s="8" t="str">
        <f>Stocks!A60</f>
        <v>whg.27.7a</v>
      </c>
      <c r="B38" s="8" t="str">
        <f>Stocks!B60</f>
        <v>Whiting (Merlangius merlangus) in Division 7.a (Irish Sea)</v>
      </c>
      <c r="C38" s="8" t="str">
        <f>Stocks!C60</f>
        <v>27.7.a</v>
      </c>
      <c r="D38" s="8">
        <f>Stocks!D60</f>
        <v>2018</v>
      </c>
      <c r="E38" s="8" t="str">
        <f>Stocks!E60</f>
        <v>Merlangius merlangus</v>
      </c>
      <c r="F38" s="8" t="str">
        <f>Stocks!F60</f>
        <v>http://www.ices.dk/sites/pub/Publication Reports/Advice/2019/2019/whg.27.7a.pdf</v>
      </c>
      <c r="G38" s="8">
        <f>Stocks!G60</f>
        <v>2175.08</v>
      </c>
      <c r="H38" s="8">
        <f>Stocks!H60</f>
        <v>1076.6199999999999</v>
      </c>
      <c r="I38" s="8" t="str">
        <f>Stocks!I60</f>
        <v>tonnes</v>
      </c>
      <c r="J38" s="8">
        <f>Stocks!J60</f>
        <v>899</v>
      </c>
      <c r="K38" s="8" t="str">
        <f>Stocks!K60</f>
        <v>tonnes</v>
      </c>
      <c r="L38" s="8">
        <f>Stocks!L60</f>
        <v>0.46</v>
      </c>
      <c r="M38" s="8">
        <f>Stocks!M60</f>
        <v>0</v>
      </c>
      <c r="N38" s="8" t="str">
        <f>Stocks!N60</f>
        <v>F</v>
      </c>
      <c r="O38" s="8">
        <f>Stocks!O60</f>
        <v>16300</v>
      </c>
      <c r="P38" s="8">
        <f>Stocks!P60</f>
        <v>0.22</v>
      </c>
      <c r="Q38" s="8">
        <f>Stocks!Q60</f>
        <v>0</v>
      </c>
      <c r="R38" s="8" t="str">
        <f>Stocks!R60</f>
        <v>Countries available</v>
      </c>
      <c r="S38" s="2">
        <f t="shared" si="4"/>
        <v>3.3025153374233125E-2</v>
      </c>
      <c r="T38" s="2">
        <f t="shared" si="5"/>
        <v>2.0909090909090908</v>
      </c>
    </row>
    <row r="39" spans="1:20" x14ac:dyDescent="0.25">
      <c r="A39" s="8" t="str">
        <f>Stocks!A61</f>
        <v>whg.27.7b-ce-k</v>
      </c>
      <c r="B39" s="8" t="str">
        <f>Stocks!B61</f>
        <v>Whiting (Merlangius merlangus) in divisions 7.b-c and 7.e-k (southern Celtic Seas and eastern English Channel)</v>
      </c>
      <c r="C39" s="8" t="str">
        <f>Stocks!C61</f>
        <v>27.7.b 27.7.c.1 27.7.c.2 27.7.e 27.7.f 27.7.g 27.7.h 27.7.j.1 27.7.j.2 27.7.k.1 27.7.k.2</v>
      </c>
      <c r="D39" s="8">
        <f>Stocks!D61</f>
        <v>2018</v>
      </c>
      <c r="E39" s="8" t="str">
        <f>Stocks!E61</f>
        <v>Merlangius merlangus</v>
      </c>
      <c r="F39" s="8" t="str">
        <f>Stocks!F61</f>
        <v>http://www.ices.dk/sites/pub/Publication Reports/Advice/2019/2019/whg.27.7b-ce-k.pdf</v>
      </c>
      <c r="G39" s="8">
        <f>Stocks!G61</f>
        <v>0</v>
      </c>
      <c r="H39" s="8">
        <f>Stocks!H61</f>
        <v>24379</v>
      </c>
      <c r="I39" s="8" t="str">
        <f>Stocks!I61</f>
        <v>tonnes</v>
      </c>
      <c r="J39" s="8">
        <f>Stocks!J61</f>
        <v>0</v>
      </c>
      <c r="K39" s="8" t="str">
        <f>Stocks!K61</f>
        <v>tonnes</v>
      </c>
      <c r="L39" s="8">
        <f>Stocks!L61</f>
        <v>0.62</v>
      </c>
      <c r="M39" s="8">
        <f>Stocks!M61</f>
        <v>0</v>
      </c>
      <c r="N39" s="8" t="str">
        <f>Stocks!N61</f>
        <v>F</v>
      </c>
      <c r="O39" s="8">
        <f>Stocks!O61</f>
        <v>35000</v>
      </c>
      <c r="P39" s="8">
        <f>Stocks!P61</f>
        <v>0.52</v>
      </c>
      <c r="Q39" s="8">
        <f>Stocks!Q61</f>
        <v>0</v>
      </c>
      <c r="R39" s="8" t="str">
        <f>Stocks!R61</f>
        <v>Countries available</v>
      </c>
      <c r="S39" s="2">
        <f t="shared" si="4"/>
        <v>0.34827142857142857</v>
      </c>
      <c r="T39" s="2">
        <f t="shared" si="5"/>
        <v>1.1923076923076923</v>
      </c>
    </row>
    <row r="40" spans="1:20" x14ac:dyDescent="0.25">
      <c r="A40" s="8" t="str">
        <f>Stocks!A63</f>
        <v>hke.27.3a46-8abd</v>
      </c>
      <c r="B40" s="8" t="str">
        <f>Stocks!B63</f>
        <v>Hake (Merluccius merluccius) in subareas 4. 6. and 7. and divisions 3.a. 8.a-b. and 8.d. Northern stock (Greater North Sea. Celtic Seas. and the northern Bay of Biscay)</v>
      </c>
      <c r="C40" s="8" t="str">
        <f>Stocks!C63</f>
        <v>27.3.a 27.4.a 27.4.b 27.4.c 27.6.a 27.6.b.1 27.6.b.2 27.7.a 27.7.b 27.7.c.1 27.7.c.2 27.7.d 27.7.e 27.7.f 27.7.g 27.7.h 27.7.j.1 27.7.j.2 27.7.k.1 27.7.k.2 27.8.a 27.8.b 27.8.d.1 27.8.d.2</v>
      </c>
      <c r="D40" s="8">
        <f>Stocks!D63</f>
        <v>2018</v>
      </c>
      <c r="E40" s="8" t="str">
        <f>Stocks!E63</f>
        <v>Merluccius merluccius</v>
      </c>
      <c r="F40" s="8" t="str">
        <f>Stocks!F63</f>
        <v>http://www.ices.dk/sites/pub/Publication Reports/Advice/2019/2019/hke.27.3a46-8abd.pdf</v>
      </c>
      <c r="G40" s="8">
        <f>Stocks!G63</f>
        <v>339643</v>
      </c>
      <c r="H40" s="8">
        <f>Stocks!H63</f>
        <v>277482</v>
      </c>
      <c r="I40" s="8" t="str">
        <f>Stocks!I63</f>
        <v>tonnes</v>
      </c>
      <c r="J40" s="8">
        <f>Stocks!J63</f>
        <v>96187</v>
      </c>
      <c r="K40" s="8">
        <f>Stocks!K63</f>
        <v>0</v>
      </c>
      <c r="L40" s="8">
        <f>Stocks!L63</f>
        <v>0.22</v>
      </c>
      <c r="M40" s="8">
        <f>Stocks!M63</f>
        <v>0</v>
      </c>
      <c r="N40" s="8" t="str">
        <f>Stocks!N63</f>
        <v>F</v>
      </c>
      <c r="O40" s="8">
        <f>Stocks!O63</f>
        <v>56000</v>
      </c>
      <c r="P40" s="8">
        <f>Stocks!P63</f>
        <v>0.27</v>
      </c>
      <c r="Q40" s="8">
        <f>Stocks!Q63</f>
        <v>0</v>
      </c>
      <c r="R40" s="8" t="str">
        <f>Stocks!R63</f>
        <v>Countries available</v>
      </c>
      <c r="S40" s="2">
        <f t="shared" si="4"/>
        <v>2.4775178571428573</v>
      </c>
      <c r="T40" s="2">
        <f t="shared" si="5"/>
        <v>0.81481481481481477</v>
      </c>
    </row>
    <row r="41" spans="1:20" x14ac:dyDescent="0.25">
      <c r="A41" s="8" t="str">
        <f>Stocks!A72</f>
        <v>nep.fu.8</v>
      </c>
      <c r="B41" s="8" t="str">
        <f>Stocks!B72</f>
        <v>Norway lobster (Nephrops norvegicus) in Division 4.b. Functional Unit 8 (central North Sea. Firth of Forth)</v>
      </c>
      <c r="C41" s="8" t="str">
        <f>Stocks!C72</f>
        <v>27.4.b</v>
      </c>
      <c r="D41" s="8">
        <f>Stocks!D72</f>
        <v>2018</v>
      </c>
      <c r="E41" s="8" t="str">
        <f>Stocks!E72</f>
        <v>Nephrops norvegicus</v>
      </c>
      <c r="F41" s="8" t="str">
        <f>Stocks!F72</f>
        <v>http://www.ices.dk/sites/pub/Publication Reports/Advice/2019/2019/nep.fu.8.pdf</v>
      </c>
      <c r="G41" s="8">
        <f>Stocks!G72</f>
        <v>0</v>
      </c>
      <c r="H41" s="8">
        <f>Stocks!H72</f>
        <v>1025</v>
      </c>
      <c r="I41" s="8" t="str">
        <f>Stocks!I72</f>
        <v>Number of individuals (fisheries)</v>
      </c>
      <c r="J41" s="8">
        <f>Stocks!J72</f>
        <v>0</v>
      </c>
      <c r="K41" s="8" t="str">
        <f>Stocks!K72</f>
        <v>tonnes</v>
      </c>
      <c r="L41" s="8">
        <f>Stocks!L72</f>
        <v>12.9</v>
      </c>
      <c r="M41" s="8" t="str">
        <f>Stocks!M72</f>
        <v>%</v>
      </c>
      <c r="N41" s="8" t="str">
        <f>Stocks!N72</f>
        <v>HR/HRmsy</v>
      </c>
      <c r="O41" s="8">
        <f>Stocks!O72</f>
        <v>292</v>
      </c>
      <c r="P41" s="8">
        <f>Stocks!P72</f>
        <v>16.3</v>
      </c>
      <c r="Q41" s="8">
        <f>Stocks!Q72</f>
        <v>0</v>
      </c>
      <c r="R41" s="8" t="str">
        <f>Stocks!R72</f>
        <v>Countries available</v>
      </c>
      <c r="S41" s="2">
        <f t="shared" si="4"/>
        <v>1.7551369863013699</v>
      </c>
      <c r="T41" s="2">
        <f t="shared" si="5"/>
        <v>0.79141104294478526</v>
      </c>
    </row>
    <row r="42" spans="1:20" x14ac:dyDescent="0.25">
      <c r="A42" s="8" t="str">
        <f>Stocks!A73</f>
        <v>nep.fu.9</v>
      </c>
      <c r="B42" s="8" t="str">
        <f>Stocks!B73</f>
        <v>Norway lobster (Nephrops norvegicus) in Division 4.a. Functional Unit 9 (central North Sea. Moray Firth)</v>
      </c>
      <c r="C42" s="8" t="str">
        <f>Stocks!C73</f>
        <v>27.4.a</v>
      </c>
      <c r="D42" s="8">
        <f>Stocks!D73</f>
        <v>2018</v>
      </c>
      <c r="E42" s="8" t="str">
        <f>Stocks!E73</f>
        <v>Nephrops norvegicus</v>
      </c>
      <c r="F42" s="8" t="str">
        <f>Stocks!F73</f>
        <v>http://www.ices.dk/sites/pub/Publication Reports/Advice/2019/2019/nep.fu.9.pdf</v>
      </c>
      <c r="G42" s="8">
        <f>Stocks!G73</f>
        <v>0</v>
      </c>
      <c r="H42" s="8">
        <f>Stocks!H73</f>
        <v>417</v>
      </c>
      <c r="I42" s="8" t="str">
        <f>Stocks!I73</f>
        <v>Number of individuals (fisheries)</v>
      </c>
      <c r="J42" s="8">
        <f>Stocks!J73</f>
        <v>0</v>
      </c>
      <c r="K42" s="8" t="str">
        <f>Stocks!K73</f>
        <v>tonnes</v>
      </c>
      <c r="L42" s="8">
        <f>Stocks!L73</f>
        <v>11.7</v>
      </c>
      <c r="M42" s="8" t="str">
        <f>Stocks!M73</f>
        <v>%</v>
      </c>
      <c r="N42" s="8" t="str">
        <f>Stocks!N73</f>
        <v>HR/HRmsy</v>
      </c>
      <c r="O42" s="8">
        <f>Stocks!O73</f>
        <v>262</v>
      </c>
      <c r="P42" s="8">
        <f>Stocks!P73</f>
        <v>11.8</v>
      </c>
      <c r="Q42" s="8">
        <f>Stocks!Q73</f>
        <v>0</v>
      </c>
      <c r="R42" s="8" t="str">
        <f>Stocks!R73</f>
        <v>Countries available</v>
      </c>
      <c r="S42" s="2">
        <f t="shared" si="4"/>
        <v>0.79580152671755722</v>
      </c>
      <c r="T42" s="2">
        <f t="shared" si="5"/>
        <v>0.99152542372881347</v>
      </c>
    </row>
    <row r="43" spans="1:20" x14ac:dyDescent="0.25">
      <c r="A43" s="8" t="str">
        <f>Stocks!A74</f>
        <v>nep.fu.7</v>
      </c>
      <c r="B43" s="8" t="str">
        <f>Stocks!B74</f>
        <v>Norway lobster (Nephrops norvegicus) in Division 4.a. Functional Unit 7 (northern North Sea. Fladen Ground)</v>
      </c>
      <c r="C43" s="8" t="str">
        <f>Stocks!C74</f>
        <v>27.4.a</v>
      </c>
      <c r="D43" s="8">
        <f>Stocks!D74</f>
        <v>2018</v>
      </c>
      <c r="E43" s="8" t="str">
        <f>Stocks!E74</f>
        <v>Nephrops norvegicus</v>
      </c>
      <c r="F43" s="8" t="str">
        <f>Stocks!F74</f>
        <v>http://www.ices.dk/sites/pub/Publication Reports/Advice/2019/2019/nep.fu.7.pdf</v>
      </c>
      <c r="G43" s="8">
        <f>Stocks!G74</f>
        <v>0</v>
      </c>
      <c r="H43" s="8">
        <f>Stocks!H74</f>
        <v>5656</v>
      </c>
      <c r="I43" s="8" t="str">
        <f>Stocks!I74</f>
        <v>Number of individuals (fisheries)</v>
      </c>
      <c r="J43" s="8">
        <f>Stocks!J74</f>
        <v>0</v>
      </c>
      <c r="K43" s="8" t="str">
        <f>Stocks!K74</f>
        <v>tonnes</v>
      </c>
      <c r="L43" s="8">
        <f>Stocks!L74</f>
        <v>2.8</v>
      </c>
      <c r="M43" s="8" t="str">
        <f>Stocks!M74</f>
        <v>%</v>
      </c>
      <c r="N43" s="8" t="str">
        <f>Stocks!N74</f>
        <v>HR/HRmsy</v>
      </c>
      <c r="O43" s="8">
        <f>Stocks!O74</f>
        <v>2767</v>
      </c>
      <c r="P43" s="8">
        <f>Stocks!P74</f>
        <v>7.5</v>
      </c>
      <c r="Q43" s="8">
        <f>Stocks!Q74</f>
        <v>0</v>
      </c>
      <c r="R43" s="8" t="str">
        <f>Stocks!R74</f>
        <v>Countries available</v>
      </c>
      <c r="S43" s="2">
        <f t="shared" si="4"/>
        <v>1.0220455366823273</v>
      </c>
      <c r="T43" s="2">
        <f t="shared" si="5"/>
        <v>0.37333333333333329</v>
      </c>
    </row>
    <row r="44" spans="1:20" x14ac:dyDescent="0.25">
      <c r="A44" s="8" t="str">
        <f>Stocks!A75</f>
        <v>nep.fu.6</v>
      </c>
      <c r="B44" s="8" t="str">
        <f>Stocks!B75</f>
        <v>Norway lobster (Nephrops norvegicus) in Division 4.b. Functional Unit 6 (central North Sea. Farn Deeps)</v>
      </c>
      <c r="C44" s="8" t="str">
        <f>Stocks!C75</f>
        <v>27.4.b</v>
      </c>
      <c r="D44" s="8">
        <f>Stocks!D75</f>
        <v>2018</v>
      </c>
      <c r="E44" s="8" t="str">
        <f>Stocks!E75</f>
        <v>Nephrops norvegicus</v>
      </c>
      <c r="F44" s="8" t="str">
        <f>Stocks!F75</f>
        <v>http://www.ices.dk/sites/pub/Publication Reports/Advice/2019/2019/nep.fu.6.pdf</v>
      </c>
      <c r="G44" s="8">
        <f>Stocks!G75</f>
        <v>0</v>
      </c>
      <c r="H44" s="8">
        <f>Stocks!H75</f>
        <v>950</v>
      </c>
      <c r="I44" s="8" t="str">
        <f>Stocks!I75</f>
        <v>Number of individuals (fisheries)</v>
      </c>
      <c r="J44" s="8">
        <f>Stocks!J75</f>
        <v>1997</v>
      </c>
      <c r="K44" s="8" t="str">
        <f>Stocks!K75</f>
        <v>tonnes</v>
      </c>
      <c r="L44" s="8">
        <f>Stocks!L75</f>
        <v>8.35</v>
      </c>
      <c r="M44" s="8" t="str">
        <f>Stocks!M75</f>
        <v>%</v>
      </c>
      <c r="N44" s="8" t="str">
        <f>Stocks!N75</f>
        <v>HR/HRmsy</v>
      </c>
      <c r="O44" s="8">
        <f>Stocks!O75</f>
        <v>858</v>
      </c>
      <c r="P44" s="8">
        <f>Stocks!P75</f>
        <v>8.1199999999999992</v>
      </c>
      <c r="Q44" s="8">
        <f>Stocks!Q75</f>
        <v>0</v>
      </c>
      <c r="R44" s="8" t="str">
        <f>Stocks!R75</f>
        <v>Countries available</v>
      </c>
      <c r="S44" s="2">
        <f t="shared" si="4"/>
        <v>0.55361305361305357</v>
      </c>
      <c r="T44" s="2">
        <f t="shared" si="5"/>
        <v>1.0283251231527095</v>
      </c>
    </row>
    <row r="45" spans="1:20" x14ac:dyDescent="0.25">
      <c r="A45" s="8" t="str">
        <f>Stocks!A76</f>
        <v>nep.fu.33</v>
      </c>
      <c r="B45" s="8" t="str">
        <f>Stocks!B76</f>
        <v>Norway lobster (Nephrops norvegicus) in Division 4.b. Functional Unit 33 (central North Sea. Hornmins Reef)</v>
      </c>
      <c r="C45" s="8" t="str">
        <f>Stocks!C76</f>
        <v>27.4.b</v>
      </c>
      <c r="D45" s="8">
        <f>Stocks!D76</f>
        <v>2018</v>
      </c>
      <c r="E45" s="8" t="str">
        <f>Stocks!E76</f>
        <v>Nephrops norvegicus</v>
      </c>
      <c r="F45" s="8" t="str">
        <f>Stocks!F76</f>
        <v>http://www.ices.dk/sites/pub/Publication Reports/Advice/2019/2019/nep.fu.33.pdf</v>
      </c>
      <c r="G45" s="8">
        <f>Stocks!G76</f>
        <v>0</v>
      </c>
      <c r="H45" s="8">
        <f>Stocks!H76</f>
        <v>7.0000000000000007E-2</v>
      </c>
      <c r="I45" s="8" t="str">
        <f>Stocks!I76</f>
        <v>Number of individuals (fisheries)</v>
      </c>
      <c r="J45" s="8">
        <f>Stocks!J76</f>
        <v>0</v>
      </c>
      <c r="K45" s="8" t="str">
        <f>Stocks!K76</f>
        <v>tonnes</v>
      </c>
      <c r="L45" s="8">
        <f>Stocks!L76</f>
        <v>8.6999999999999993</v>
      </c>
      <c r="M45" s="8" t="str">
        <f>Stocks!M76</f>
        <v>%</v>
      </c>
      <c r="N45" s="8" t="str">
        <f>Stocks!N76</f>
        <v>HR/HRmsy</v>
      </c>
      <c r="O45" s="8">
        <f>Stocks!O76</f>
        <v>0</v>
      </c>
      <c r="P45" s="8">
        <f>Stocks!P76</f>
        <v>7.5</v>
      </c>
      <c r="Q45" s="8">
        <f>Stocks!Q76</f>
        <v>0</v>
      </c>
      <c r="R45" s="8" t="str">
        <f>Stocks!R76</f>
        <v>Countries available</v>
      </c>
      <c r="S45" s="2" t="str">
        <f t="shared" si="4"/>
        <v/>
      </c>
      <c r="T45" s="2">
        <f t="shared" si="5"/>
        <v>1.1599999999999999</v>
      </c>
    </row>
    <row r="46" spans="1:20" x14ac:dyDescent="0.25">
      <c r="A46" s="8" t="str">
        <f>Stocks!A86</f>
        <v>fle.27.3a4</v>
      </c>
      <c r="B46" s="8" t="str">
        <f>Stocks!B86</f>
        <v>Flounder (Platichthys flesus) in Subarea 4 and Division 3.a (North Sea. Skagerrak and Kattegat)</v>
      </c>
      <c r="C46" s="8" t="str">
        <f>Stocks!C86</f>
        <v>27.3.a 27.4.a 27.4.b 27.4.c</v>
      </c>
      <c r="D46" s="8">
        <f>Stocks!D86</f>
        <v>2018</v>
      </c>
      <c r="E46" s="8" t="str">
        <f>Stocks!E86</f>
        <v>Platichthys flesus</v>
      </c>
      <c r="F46" s="8" t="str">
        <f>Stocks!F86</f>
        <v>http://www.ices.dk/sites/pub/Publication Reports/Advice/2019/2019/fle.27.3a4.pdf</v>
      </c>
      <c r="G46" s="8">
        <f>Stocks!G86</f>
        <v>0</v>
      </c>
      <c r="H46" s="8">
        <f>Stocks!H86</f>
        <v>0.6</v>
      </c>
      <c r="I46" s="8" t="str">
        <f>Stocks!I86</f>
        <v>tonnes</v>
      </c>
      <c r="J46" s="8">
        <f>Stocks!J86</f>
        <v>2244</v>
      </c>
      <c r="K46" s="8" t="str">
        <f>Stocks!K86</f>
        <v>tonnes</v>
      </c>
      <c r="L46" s="8">
        <f>Stocks!L86</f>
        <v>0</v>
      </c>
      <c r="M46" s="8">
        <f>Stocks!M86</f>
        <v>0</v>
      </c>
      <c r="N46" s="8" t="str">
        <f>Stocks!N86</f>
        <v>F</v>
      </c>
      <c r="O46" s="8">
        <f>Stocks!O86</f>
        <v>0</v>
      </c>
      <c r="P46" s="8">
        <f>Stocks!P86</f>
        <v>0</v>
      </c>
      <c r="Q46" s="8" t="str">
        <f>Stocks!Q86</f>
        <v>possible</v>
      </c>
      <c r="R46" s="8" t="str">
        <f>Stocks!R86</f>
        <v>Countries available</v>
      </c>
      <c r="S46" s="2" t="str">
        <f t="shared" si="4"/>
        <v/>
      </c>
      <c r="T46" s="2" t="str">
        <f t="shared" si="5"/>
        <v/>
      </c>
    </row>
    <row r="47" spans="1:20" x14ac:dyDescent="0.25">
      <c r="A47" s="8" t="str">
        <f>Stocks!A87</f>
        <v>ple.27.420</v>
      </c>
      <c r="B47" s="8" t="str">
        <f>Stocks!B87</f>
        <v>Plaice (Pleuronectes platessa) in Subarea 4 (North Sea) and Subdivision 20 (Skagerrak)</v>
      </c>
      <c r="C47" s="8" t="str">
        <f>Stocks!C87</f>
        <v>27.4.a 27.4.b 27.4.c</v>
      </c>
      <c r="D47" s="8">
        <f>Stocks!D87</f>
        <v>2018</v>
      </c>
      <c r="E47" s="8" t="str">
        <f>Stocks!E87</f>
        <v>Pleuronectes platessa</v>
      </c>
      <c r="F47" s="8" t="str">
        <f>Stocks!F87</f>
        <v>http://www.ices.dk/sites/pub/Publication Reports/Advice/2019/2019/ple.27.420.pdf</v>
      </c>
      <c r="G47" s="8">
        <f>Stocks!G87</f>
        <v>1087280.1200000001</v>
      </c>
      <c r="H47" s="8">
        <f>Stocks!H87</f>
        <v>967507.63</v>
      </c>
      <c r="I47" s="8" t="str">
        <f>Stocks!I87</f>
        <v>tonnes</v>
      </c>
      <c r="J47" s="8">
        <f>Stocks!J87</f>
        <v>105786</v>
      </c>
      <c r="K47" s="8" t="str">
        <f>Stocks!K87</f>
        <v>tonnes</v>
      </c>
      <c r="L47" s="8">
        <f>Stocks!L87</f>
        <v>0.19</v>
      </c>
      <c r="M47" s="8">
        <f>Stocks!M87</f>
        <v>0</v>
      </c>
      <c r="N47" s="8" t="str">
        <f>Stocks!N87</f>
        <v>F</v>
      </c>
      <c r="O47" s="8">
        <f>Stocks!O87</f>
        <v>290203</v>
      </c>
      <c r="P47" s="8">
        <f>Stocks!P87</f>
        <v>0.21</v>
      </c>
      <c r="Q47" s="8">
        <f>Stocks!Q87</f>
        <v>0</v>
      </c>
      <c r="R47" s="8" t="str">
        <f>Stocks!R87</f>
        <v>Countries available</v>
      </c>
      <c r="S47" s="2">
        <f t="shared" si="4"/>
        <v>1.666949738631234</v>
      </c>
      <c r="T47" s="2">
        <f t="shared" si="5"/>
        <v>0.90476190476190477</v>
      </c>
    </row>
    <row r="48" spans="1:20" x14ac:dyDescent="0.25">
      <c r="A48" s="8" t="str">
        <f>Stocks!A88</f>
        <v>ple.27.7d</v>
      </c>
      <c r="B48" s="8" t="str">
        <f>Stocks!B88</f>
        <v>Plaice (Pleuronectes platessa) in Division 7.d (eastern English Channel)</v>
      </c>
      <c r="C48" s="8" t="str">
        <f>Stocks!C88</f>
        <v>27.7.d</v>
      </c>
      <c r="D48" s="8">
        <f>Stocks!D88</f>
        <v>2018</v>
      </c>
      <c r="E48" s="8" t="str">
        <f>Stocks!E88</f>
        <v>Pleuronectes platessa</v>
      </c>
      <c r="F48" s="8" t="str">
        <f>Stocks!F88</f>
        <v>http://www.ices.dk/sites/pub/Publication Reports/Advice/2019/2019/ple.27.7d.pdf</v>
      </c>
      <c r="G48" s="8">
        <f>Stocks!G88</f>
        <v>0</v>
      </c>
      <c r="H48" s="8">
        <f>Stocks!H88</f>
        <v>41844.589999999997</v>
      </c>
      <c r="I48" s="8" t="str">
        <f>Stocks!I88</f>
        <v>tonnes</v>
      </c>
      <c r="J48" s="8">
        <f>Stocks!J88</f>
        <v>6825</v>
      </c>
      <c r="K48" s="8" t="str">
        <f>Stocks!K88</f>
        <v>tonnes</v>
      </c>
      <c r="L48" s="8">
        <f>Stocks!L88</f>
        <v>0.23</v>
      </c>
      <c r="M48" s="8">
        <f>Stocks!M88</f>
        <v>0</v>
      </c>
      <c r="N48" s="8" t="str">
        <f>Stocks!N88</f>
        <v>F</v>
      </c>
      <c r="O48" s="8">
        <f>Stocks!O88</f>
        <v>25826</v>
      </c>
      <c r="P48" s="8">
        <f>Stocks!P88</f>
        <v>0.25</v>
      </c>
      <c r="Q48" s="8">
        <f>Stocks!Q88</f>
        <v>0</v>
      </c>
      <c r="R48" s="8" t="str">
        <f>Stocks!R88</f>
        <v>Countries available</v>
      </c>
      <c r="S48" s="2">
        <f t="shared" si="4"/>
        <v>0.81012526136451635</v>
      </c>
      <c r="T48" s="2">
        <f t="shared" si="5"/>
        <v>0.92</v>
      </c>
    </row>
    <row r="49" spans="1:20" x14ac:dyDescent="0.25">
      <c r="A49" s="8" t="str">
        <f>Stocks!A90</f>
        <v>ple.27.7fg</v>
      </c>
      <c r="B49" s="8" t="str">
        <f>Stocks!B90</f>
        <v>Plaice (Pleuronectes platessa) in divisions 7.f and 7.g (Bristol Channel. Celtic Sea)</v>
      </c>
      <c r="C49" s="8" t="str">
        <f>Stocks!C90</f>
        <v>27.7.f 27.7.g</v>
      </c>
      <c r="D49" s="8">
        <f>Stocks!D90</f>
        <v>2018</v>
      </c>
      <c r="E49" s="8" t="str">
        <f>Stocks!E90</f>
        <v>Pleuronectes platessa</v>
      </c>
      <c r="F49" s="8" t="str">
        <f>Stocks!F90</f>
        <v>http://www.ices.dk/sites/pub/Publication Reports/Advice/2019/2019/ple.27.7fg.pdf</v>
      </c>
      <c r="G49" s="8">
        <f>Stocks!G90</f>
        <v>7961</v>
      </c>
      <c r="H49" s="8">
        <f>Stocks!H90</f>
        <v>1.64</v>
      </c>
      <c r="I49" s="8" t="str">
        <f>Stocks!I90</f>
        <v>tonnes</v>
      </c>
      <c r="J49" s="8">
        <f>Stocks!J90</f>
        <v>930</v>
      </c>
      <c r="K49" s="8" t="str">
        <f>Stocks!K90</f>
        <v>tonnes</v>
      </c>
      <c r="L49" s="8">
        <f>Stocks!L90</f>
        <v>0.33</v>
      </c>
      <c r="M49" s="8">
        <f>Stocks!M90</f>
        <v>0</v>
      </c>
      <c r="N49" s="8" t="str">
        <f>Stocks!N90</f>
        <v>F/Fmsy</v>
      </c>
      <c r="O49" s="8">
        <f>Stocks!O90</f>
        <v>0.5</v>
      </c>
      <c r="P49" s="8">
        <f>Stocks!P90</f>
        <v>1</v>
      </c>
      <c r="Q49" s="8">
        <f>Stocks!Q90</f>
        <v>0</v>
      </c>
      <c r="R49" s="8" t="str">
        <f>Stocks!R90</f>
        <v>SPiCT; Countries available</v>
      </c>
      <c r="S49" s="2">
        <f t="shared" si="4"/>
        <v>1.64</v>
      </c>
      <c r="T49" s="2">
        <f t="shared" si="5"/>
        <v>0.33</v>
      </c>
    </row>
    <row r="50" spans="1:20" x14ac:dyDescent="0.25">
      <c r="A50" t="str">
        <f>Stocks!A91</f>
        <v>ple.27.7a</v>
      </c>
      <c r="B50" t="str">
        <f>Stocks!B91</f>
        <v>Plaice (Pleuronectes platessa) in Division 7.a (Irish Sea)</v>
      </c>
      <c r="C50" t="str">
        <f>Stocks!C91</f>
        <v>27.7.a</v>
      </c>
      <c r="D50">
        <f>Stocks!D91</f>
        <v>2018</v>
      </c>
      <c r="E50" t="str">
        <f>Stocks!E91</f>
        <v>Pleuronectes platessa</v>
      </c>
      <c r="F50" t="str">
        <f>Stocks!F91</f>
        <v>http://www.ices.dk/sites/pub/Publication Reports/Advice/2019/2019/ple.27.7a.pdf</v>
      </c>
      <c r="G50">
        <f>Stocks!G91</f>
        <v>19349.84</v>
      </c>
      <c r="H50">
        <f>Stocks!H91</f>
        <v>17522</v>
      </c>
      <c r="I50" t="str">
        <f>Stocks!I91</f>
        <v>tonnes</v>
      </c>
      <c r="J50">
        <f>Stocks!J91</f>
        <v>829</v>
      </c>
      <c r="K50" t="str">
        <f>Stocks!K91</f>
        <v>tonnes</v>
      </c>
      <c r="L50">
        <f>Stocks!L91</f>
        <v>0.06</v>
      </c>
      <c r="M50" t="str">
        <f>Stocks!M91</f>
        <v>ratio</v>
      </c>
      <c r="N50" t="str">
        <f>Stocks!N91</f>
        <v>F</v>
      </c>
      <c r="O50">
        <f>Stocks!O91</f>
        <v>5294</v>
      </c>
      <c r="P50">
        <f>Stocks!P91</f>
        <v>0.2</v>
      </c>
      <c r="Q50">
        <f>Stocks!Q91</f>
        <v>0</v>
      </c>
      <c r="R50" t="str">
        <f>Stocks!R91</f>
        <v>Countries available</v>
      </c>
      <c r="S50" s="2">
        <f t="shared" si="4"/>
        <v>1.6548923309406876</v>
      </c>
      <c r="T50" s="2">
        <f t="shared" si="5"/>
        <v>0.3</v>
      </c>
    </row>
    <row r="51" spans="1:20" x14ac:dyDescent="0.25">
      <c r="A51" t="str">
        <f>Stocks!A94</f>
        <v>ple.27.7e</v>
      </c>
      <c r="B51" t="str">
        <f>Stocks!B94</f>
        <v>Plaice (Pleuronectes platessa) in Division 7.e (western English Channel)</v>
      </c>
      <c r="C51" t="str">
        <f>Stocks!C94</f>
        <v>27.7.e</v>
      </c>
      <c r="D51">
        <f>Stocks!D94</f>
        <v>2018</v>
      </c>
      <c r="E51" t="str">
        <f>Stocks!E94</f>
        <v>Pleuronectes platessa</v>
      </c>
      <c r="F51" t="str">
        <f>Stocks!F94</f>
        <v>http://www.ices.dk/sites/pub/Publication Reports/Advice/2019/2019/ple.27.7e.pdf</v>
      </c>
      <c r="G51">
        <f>Stocks!G94</f>
        <v>1.55</v>
      </c>
      <c r="H51">
        <f>Stocks!H94</f>
        <v>1.99</v>
      </c>
      <c r="I51">
        <f>Stocks!I94</f>
        <v>0</v>
      </c>
      <c r="J51">
        <f>Stocks!J94</f>
        <v>0</v>
      </c>
      <c r="K51" t="str">
        <f>Stocks!K94</f>
        <v>tonnes</v>
      </c>
      <c r="L51">
        <f>Stocks!L94</f>
        <v>0.61</v>
      </c>
      <c r="M51">
        <f>Stocks!M94</f>
        <v>0</v>
      </c>
      <c r="N51" t="str">
        <f>Stocks!N94</f>
        <v>Frel</v>
      </c>
      <c r="O51">
        <f>Stocks!O94</f>
        <v>0.66</v>
      </c>
      <c r="P51">
        <f>Stocks!P94</f>
        <v>0.48</v>
      </c>
      <c r="Q51">
        <f>Stocks!Q94</f>
        <v>0</v>
      </c>
      <c r="R51" t="str">
        <f>Stocks!R94</f>
        <v>Countries available</v>
      </c>
      <c r="S51" s="2">
        <f t="shared" si="4"/>
        <v>1.5075757575757576</v>
      </c>
      <c r="T51" s="2">
        <f t="shared" si="5"/>
        <v>1.2708333333333333</v>
      </c>
    </row>
    <row r="52" spans="1:20" x14ac:dyDescent="0.25">
      <c r="A52" t="str">
        <f>Stocks!A95</f>
        <v>ple.27.7h-k</v>
      </c>
      <c r="B52" t="str">
        <f>Stocks!B95</f>
        <v>Plaice (Pleuronectes platessa) in divisions 7.h-k (Celtic Sea South. southwest of Ireland)</v>
      </c>
      <c r="C52" t="str">
        <f>Stocks!C95</f>
        <v>27.7.h 27.7.j.1 27.7.j.2 27.7.k.1 27.7.k.2</v>
      </c>
      <c r="D52">
        <f>Stocks!D95</f>
        <v>2018</v>
      </c>
      <c r="E52" t="str">
        <f>Stocks!E95</f>
        <v>Pleuronectes platessa</v>
      </c>
      <c r="F52" t="str">
        <f>Stocks!F95</f>
        <v>http://www.ices.dk/sites/pub/Publication Reports/Advice/2019/2019/ple.27.7h-k.pdf</v>
      </c>
      <c r="G52">
        <f>Stocks!G95</f>
        <v>0</v>
      </c>
      <c r="H52">
        <f>Stocks!H95</f>
        <v>0.32</v>
      </c>
      <c r="I52">
        <f>Stocks!I95</f>
        <v>0</v>
      </c>
      <c r="J52">
        <f>Stocks!J95</f>
        <v>0</v>
      </c>
      <c r="K52" t="str">
        <f>Stocks!K95</f>
        <v>tonnes</v>
      </c>
      <c r="L52">
        <f>Stocks!L95</f>
        <v>0.91</v>
      </c>
      <c r="M52">
        <f>Stocks!M95</f>
        <v>0</v>
      </c>
      <c r="N52" t="str">
        <f>Stocks!N95</f>
        <v>Frel</v>
      </c>
      <c r="O52">
        <f>Stocks!O95</f>
        <v>1.74</v>
      </c>
      <c r="P52">
        <f>Stocks!P95</f>
        <v>0.35</v>
      </c>
      <c r="Q52">
        <f>Stocks!Q95</f>
        <v>0</v>
      </c>
      <c r="R52" t="str">
        <f>Stocks!R95</f>
        <v>Countries available</v>
      </c>
      <c r="S52" s="2">
        <f t="shared" si="4"/>
        <v>9.1954022988505746E-2</v>
      </c>
      <c r="T52" s="2">
        <f t="shared" si="5"/>
        <v>2.6</v>
      </c>
    </row>
    <row r="53" spans="1:20" x14ac:dyDescent="0.25">
      <c r="A53" t="str">
        <f>Stocks!A97</f>
        <v>pol.27.89a</v>
      </c>
      <c r="B53" t="str">
        <f>Stocks!B97</f>
        <v>Pollack (Pollachius pollachius) in Subarea 8 and Division 9.a (Bay of Biscay and Atlantic Iberian waters)</v>
      </c>
      <c r="C53" t="str">
        <f>Stocks!C97</f>
        <v>27.8.a 27.8.b 27.8.c 27.8.d.1 27.8.d.2 27.8.e.1 27.8.e.2 27.9.a</v>
      </c>
      <c r="D53">
        <f>Stocks!D97</f>
        <v>2018</v>
      </c>
      <c r="E53" t="str">
        <f>Stocks!E97</f>
        <v>Pollachius pollachius</v>
      </c>
      <c r="F53" t="str">
        <f>Stocks!F97</f>
        <v>http://www.ices.dk/sites/pub/Publication Reports/Advice/2019/2019/pol.27.89a.pdf</v>
      </c>
      <c r="G53">
        <f>Stocks!G97</f>
        <v>0</v>
      </c>
      <c r="H53">
        <f>Stocks!H97</f>
        <v>0.5</v>
      </c>
      <c r="I53" t="str">
        <f>Stocks!I97</f>
        <v>B/Bmsy</v>
      </c>
      <c r="J53">
        <f>Stocks!J97</f>
        <v>0</v>
      </c>
      <c r="K53">
        <f>Stocks!K97</f>
        <v>0</v>
      </c>
      <c r="L53">
        <f>Stocks!L97</f>
        <v>0</v>
      </c>
      <c r="M53">
        <f>Stocks!M97</f>
        <v>0</v>
      </c>
      <c r="N53">
        <f>Stocks!N97</f>
        <v>0</v>
      </c>
      <c r="O53">
        <f>Stocks!O97</f>
        <v>0.5</v>
      </c>
      <c r="P53">
        <f>Stocks!P97</f>
        <v>0</v>
      </c>
      <c r="Q53">
        <f>Stocks!Q97</f>
        <v>0</v>
      </c>
      <c r="R53" t="str">
        <f>Stocks!R97</f>
        <v>Estimated landings have exceeded advised landings, the stock is therefore assumed to be below MSY level. B/Bmsy set to 0.5. Countries available.</v>
      </c>
      <c r="S53" s="2">
        <f t="shared" si="4"/>
        <v>0.5</v>
      </c>
      <c r="T53" s="2" t="str">
        <f t="shared" si="5"/>
        <v/>
      </c>
    </row>
    <row r="54" spans="1:20" x14ac:dyDescent="0.25">
      <c r="A54" t="str">
        <f>Stocks!A98</f>
        <v>pol.27.3a4</v>
      </c>
      <c r="B54" t="str">
        <f>Stocks!B98</f>
        <v>Pollack (Pollachius pollachius) in Subarea 4 (North Sea) and Division 3.a (North Sea, Skagerrak and Kattegat)</v>
      </c>
      <c r="C54">
        <f>Stocks!C98</f>
        <v>0</v>
      </c>
      <c r="D54">
        <f>Stocks!D98</f>
        <v>2017</v>
      </c>
      <c r="E54" t="str">
        <f>Stocks!E98</f>
        <v>Pollachius pollachius</v>
      </c>
      <c r="F54" t="str">
        <f>Stocks!F98</f>
        <v>http://ices.dk/sites/pub/Publication%20Reports/Advice/2018/2018/pol.27.3a4.pdf</v>
      </c>
      <c r="G54">
        <f>Stocks!G98</f>
        <v>0</v>
      </c>
      <c r="H54">
        <f>Stocks!H98</f>
        <v>0</v>
      </c>
      <c r="I54">
        <f>Stocks!I98</f>
        <v>0</v>
      </c>
      <c r="J54">
        <f>Stocks!J98</f>
        <v>0</v>
      </c>
      <c r="K54">
        <f>Stocks!K98</f>
        <v>0</v>
      </c>
      <c r="L54">
        <f>Stocks!L98</f>
        <v>0</v>
      </c>
      <c r="M54">
        <f>Stocks!M98</f>
        <v>0</v>
      </c>
      <c r="N54">
        <f>Stocks!N98</f>
        <v>0</v>
      </c>
      <c r="O54">
        <f>Stocks!O98</f>
        <v>0</v>
      </c>
      <c r="P54">
        <f>Stocks!P98</f>
        <v>0</v>
      </c>
      <c r="Q54">
        <f>Stocks!Q98</f>
        <v>0</v>
      </c>
      <c r="R54" t="str">
        <f>Stocks!R98</f>
        <v>Only CMSY possible. Countries available.</v>
      </c>
      <c r="S54" s="2" t="str">
        <f t="shared" si="4"/>
        <v/>
      </c>
      <c r="T54" s="2" t="str">
        <f t="shared" si="5"/>
        <v/>
      </c>
    </row>
    <row r="55" spans="1:20" x14ac:dyDescent="0.25">
      <c r="A55" t="str">
        <f>Stocks!A99</f>
        <v>pok.27.3a46</v>
      </c>
      <c r="B55" t="str">
        <f>Stocks!B99</f>
        <v>Saithe (Pollachius virens) in subareas 4. 6 and Division 3.a (North Sea. Rockall and West of Scotland. Skagerrak and Kattegat)</v>
      </c>
      <c r="C55" t="str">
        <f>Stocks!C99</f>
        <v>27.3.a 27.4.a 27.4.b 27.4.c 27.6.a 27.6.b.1 27.6.b.2</v>
      </c>
      <c r="D55">
        <f>Stocks!D99</f>
        <v>2018</v>
      </c>
      <c r="E55" t="str">
        <f>Stocks!E99</f>
        <v>Pollachius virens</v>
      </c>
      <c r="F55" t="str">
        <f>Stocks!F99</f>
        <v>http://www.ices.dk/sites/pub/Publication Reports/Advice/2019/2019/pok.27.3a46.pdf</v>
      </c>
      <c r="G55">
        <f>Stocks!G99</f>
        <v>383325</v>
      </c>
      <c r="H55">
        <f>Stocks!H99</f>
        <v>223515</v>
      </c>
      <c r="I55" t="str">
        <f>Stocks!I99</f>
        <v>tonnes</v>
      </c>
      <c r="J55">
        <f>Stocks!J99</f>
        <v>94333</v>
      </c>
      <c r="K55" t="str">
        <f>Stocks!K99</f>
        <v>tonnes</v>
      </c>
      <c r="L55">
        <f>Stocks!L99</f>
        <v>0.36</v>
      </c>
      <c r="M55">
        <f>Stocks!M99</f>
        <v>0</v>
      </c>
      <c r="N55" t="str">
        <f>Stocks!N99</f>
        <v>F</v>
      </c>
      <c r="O55">
        <f>Stocks!O99</f>
        <v>149098</v>
      </c>
      <c r="P55">
        <f>Stocks!P99</f>
        <v>0.36</v>
      </c>
      <c r="Q55">
        <f>Stocks!Q99</f>
        <v>0</v>
      </c>
      <c r="R55" t="str">
        <f>Stocks!R99</f>
        <v>Countries available.</v>
      </c>
      <c r="S55" s="2">
        <f t="shared" si="4"/>
        <v>0.7495573381266013</v>
      </c>
      <c r="T55" s="2">
        <f t="shared" si="5"/>
        <v>1</v>
      </c>
    </row>
    <row r="56" spans="1:20" x14ac:dyDescent="0.25">
      <c r="A56" t="str">
        <f>Stocks!A101</f>
        <v>pok.27.1-2</v>
      </c>
      <c r="B56" t="str">
        <f>Stocks!B101</f>
        <v>Saithe (Pollachius virens) in subareas 1 and 2 (Northeast Arctic)</v>
      </c>
      <c r="C56">
        <f>Stocks!C101</f>
        <v>0</v>
      </c>
      <c r="D56">
        <f>Stocks!D101</f>
        <v>2018</v>
      </c>
      <c r="E56" t="str">
        <f>Stocks!E101</f>
        <v>Pollachius virens</v>
      </c>
      <c r="F56" t="str">
        <f>Stocks!F101</f>
        <v>http://ices.dk/sites/pub/Publication%20Reports/Advice/2019/2019/pok.27.1-2.pdf</v>
      </c>
      <c r="G56">
        <f>Stocks!G101</f>
        <v>0</v>
      </c>
      <c r="H56">
        <f>Stocks!H101</f>
        <v>494841</v>
      </c>
      <c r="I56" t="str">
        <f>Stocks!I101</f>
        <v>tonnes</v>
      </c>
      <c r="J56">
        <f>Stocks!J101</f>
        <v>181280</v>
      </c>
      <c r="K56" t="str">
        <f>Stocks!K101</f>
        <v>tonnes</v>
      </c>
      <c r="L56">
        <f>Stocks!L101</f>
        <v>0.23</v>
      </c>
      <c r="M56">
        <f>Stocks!M101</f>
        <v>0</v>
      </c>
      <c r="N56" t="str">
        <f>Stocks!N101</f>
        <v>F</v>
      </c>
      <c r="O56">
        <f>Stocks!O101</f>
        <v>220000</v>
      </c>
      <c r="P56">
        <f>Stocks!P101</f>
        <v>0</v>
      </c>
      <c r="Q56">
        <f>Stocks!Q101</f>
        <v>0</v>
      </c>
      <c r="R56" t="str">
        <f>Stocks!R101</f>
        <v>Countries available</v>
      </c>
      <c r="S56" s="2">
        <f t="shared" si="4"/>
        <v>1.1246386363636363</v>
      </c>
      <c r="T56" s="2" t="str">
        <f t="shared" si="5"/>
        <v/>
      </c>
    </row>
    <row r="57" spans="1:20" x14ac:dyDescent="0.25">
      <c r="A57" t="str">
        <f>Stocks!A102</f>
        <v>ghl.27.561214</v>
      </c>
      <c r="B57" t="str">
        <f>Stocks!B102</f>
        <v>Greenland halibut (Reinhardtius hippoglossoides) in subareas 5. 6. 12. and 14 (Iceland and Faroes grounds. West of Scotland. North of Azores. East of Greenland)</v>
      </c>
      <c r="C57" t="str">
        <f>Stocks!C102</f>
        <v>27.12.a.1 27.12.a.2 27.12.a.3 27.12.a.4 27.12.b 27.12.c 27.14.a 27.14.b.1 27.14.b.2 27.5.a.1 27.5.a.2 27.5.b.1.a 27.5.b.1.b 27.5.b.2 27.6.a 27.6.b.1 27.6.b.2</v>
      </c>
      <c r="D57">
        <f>Stocks!D102</f>
        <v>2018</v>
      </c>
      <c r="E57" t="str">
        <f>Stocks!E102</f>
        <v>Reinhardtius hippoglossoides</v>
      </c>
      <c r="F57" t="str">
        <f>Stocks!F102</f>
        <v>http://www.ices.dk/sites/pub/Publication Reports/Advice/2019/2019/ghl.27.561214.pdf</v>
      </c>
      <c r="G57">
        <f>Stocks!G102</f>
        <v>0</v>
      </c>
      <c r="H57">
        <f>Stocks!H102</f>
        <v>0.66</v>
      </c>
      <c r="I57" t="str">
        <f>Stocks!I102</f>
        <v>B/Bmsy</v>
      </c>
      <c r="J57">
        <f>Stocks!J102</f>
        <v>0</v>
      </c>
      <c r="K57" t="str">
        <f>Stocks!K102</f>
        <v>tonnes</v>
      </c>
      <c r="L57">
        <f>Stocks!L102</f>
        <v>1.34</v>
      </c>
      <c r="M57" t="str">
        <f>Stocks!M102</f>
        <v>ratio</v>
      </c>
      <c r="N57" t="str">
        <f>Stocks!N102</f>
        <v>F/Fmsy</v>
      </c>
      <c r="O57">
        <f>Stocks!O102</f>
        <v>0.5</v>
      </c>
      <c r="P57">
        <f>Stocks!P102</f>
        <v>1</v>
      </c>
      <c r="Q57">
        <f>Stocks!Q102</f>
        <v>0</v>
      </c>
      <c r="R57" t="str">
        <f>Stocks!R102</f>
        <v>Nice example of Surplus Production assessment. Countries available.</v>
      </c>
      <c r="S57" s="2">
        <f t="shared" si="4"/>
        <v>0.66</v>
      </c>
      <c r="T57" s="2">
        <f t="shared" si="5"/>
        <v>1.34</v>
      </c>
    </row>
    <row r="58" spans="1:20" x14ac:dyDescent="0.25">
      <c r="A58" t="str">
        <f>Stocks!A107</f>
        <v>tur.27.4</v>
      </c>
      <c r="B58" t="str">
        <f>Stocks!B107</f>
        <v>Turbot (Scophthalmus maximus) in Subarea 4 (North Sea)</v>
      </c>
      <c r="C58" t="str">
        <f>Stocks!C107</f>
        <v>27.4.a 27.4.b 27.4.c</v>
      </c>
      <c r="D58">
        <f>Stocks!D107</f>
        <v>2018</v>
      </c>
      <c r="E58" t="str">
        <f>Stocks!E107</f>
        <v>Scophthalmus maximus</v>
      </c>
      <c r="F58" t="str">
        <f>Stocks!F107</f>
        <v>http://www.ices.dk/sites/pub/Publication Reports/Advice/2019/2019/tur.27.4.pdf</v>
      </c>
      <c r="G58">
        <f>Stocks!G107</f>
        <v>13630.45</v>
      </c>
      <c r="H58">
        <f>Stocks!H107</f>
        <v>9209.77</v>
      </c>
      <c r="I58" t="str">
        <f>Stocks!I107</f>
        <v>tonnes</v>
      </c>
      <c r="J58">
        <f>Stocks!J107</f>
        <v>3626</v>
      </c>
      <c r="K58" t="str">
        <f>Stocks!K107</f>
        <v>tonnes</v>
      </c>
      <c r="L58">
        <f>Stocks!L107</f>
        <v>0.36</v>
      </c>
      <c r="M58">
        <f>Stocks!M107</f>
        <v>0</v>
      </c>
      <c r="N58" t="str">
        <f>Stocks!N107</f>
        <v>F</v>
      </c>
      <c r="O58">
        <f>Stocks!O107</f>
        <v>4163</v>
      </c>
      <c r="P58">
        <f>Stocks!P107</f>
        <v>0.36</v>
      </c>
      <c r="Q58">
        <f>Stocks!Q107</f>
        <v>0</v>
      </c>
      <c r="R58" t="str">
        <f>Stocks!R107</f>
        <v>Countries available.</v>
      </c>
      <c r="S58" s="2">
        <f t="shared" si="4"/>
        <v>1.106145808311314</v>
      </c>
      <c r="T58" s="2">
        <f t="shared" si="5"/>
        <v>1</v>
      </c>
    </row>
    <row r="59" spans="1:20" x14ac:dyDescent="0.25">
      <c r="A59" t="str">
        <f>Stocks!A109</f>
        <v>bll.27.3a47de</v>
      </c>
      <c r="B59" t="str">
        <f>Stocks!B109</f>
        <v>Brill (Scophthalmus rhombus) in Subarea 4 and divisions 3.a and 7.d-e (North Sea. Skagerrak and Kattegat. English Channel)</v>
      </c>
      <c r="C59" t="str">
        <f>Stocks!C109</f>
        <v>27.3.a 27.4.a 27.4.b 27.4.c 27.7.d 27.7.e</v>
      </c>
      <c r="D59">
        <f>Stocks!D109</f>
        <v>2018</v>
      </c>
      <c r="E59" t="str">
        <f>Stocks!E109</f>
        <v>Scophthalmus rhombus</v>
      </c>
      <c r="F59" t="str">
        <f>Stocks!F109</f>
        <v>http://www.ices.dk/sites/pub/Publication Reports/Advice/2019/2019/bll.27.3a47de.pdf</v>
      </c>
      <c r="G59">
        <f>Stocks!G109</f>
        <v>0</v>
      </c>
      <c r="H59">
        <f>Stocks!H109</f>
        <v>39.090000000000003</v>
      </c>
      <c r="I59" t="str">
        <f>Stocks!I109</f>
        <v>Kilograms per day</v>
      </c>
      <c r="J59">
        <f>Stocks!J109</f>
        <v>0</v>
      </c>
      <c r="K59" t="str">
        <f>Stocks!K109</f>
        <v>tonnes</v>
      </c>
      <c r="L59">
        <f>Stocks!L109</f>
        <v>0</v>
      </c>
      <c r="M59">
        <f>Stocks!M109</f>
        <v>0</v>
      </c>
      <c r="N59" t="str">
        <f>Stocks!N109</f>
        <v>F</v>
      </c>
      <c r="O59">
        <f>Stocks!O109</f>
        <v>0</v>
      </c>
      <c r="P59">
        <f>Stocks!P109</f>
        <v>0</v>
      </c>
      <c r="Q59" t="str">
        <f>Stocks!Q109</f>
        <v>possible</v>
      </c>
      <c r="R59" t="str">
        <f>Stocks!R109</f>
        <v>Countries available.</v>
      </c>
      <c r="S59" s="2" t="str">
        <f t="shared" si="4"/>
        <v/>
      </c>
      <c r="T59" s="2" t="str">
        <f t="shared" si="5"/>
        <v/>
      </c>
    </row>
    <row r="60" spans="1:20" x14ac:dyDescent="0.25">
      <c r="A60" t="str">
        <f>Stocks!A113</f>
        <v>sol.27.7e</v>
      </c>
      <c r="B60" t="str">
        <f>Stocks!B113</f>
        <v>Sole (Solea solea) in Division 7.e (western English Channel)</v>
      </c>
      <c r="C60" t="str">
        <f>Stocks!C113</f>
        <v>27.7.e</v>
      </c>
      <c r="D60">
        <f>Stocks!D113</f>
        <v>2018</v>
      </c>
      <c r="E60" t="str">
        <f>Stocks!E113</f>
        <v>Solea solea</v>
      </c>
      <c r="F60" t="str">
        <f>Stocks!F113</f>
        <v>http://www.ices.dk/sites/pub/Publication Reports/Advice/2019/2019/sol.27.7e.pdf</v>
      </c>
      <c r="G60">
        <f>Stocks!G113</f>
        <v>5934</v>
      </c>
      <c r="H60">
        <f>Stocks!H113</f>
        <v>4584</v>
      </c>
      <c r="I60" t="str">
        <f>Stocks!I113</f>
        <v>tonnes</v>
      </c>
      <c r="J60">
        <f>Stocks!J113</f>
        <v>0</v>
      </c>
      <c r="K60" t="str">
        <f>Stocks!K113</f>
        <v>tonnes</v>
      </c>
      <c r="L60">
        <f>Stocks!L113</f>
        <v>0.23</v>
      </c>
      <c r="M60">
        <f>Stocks!M113</f>
        <v>0</v>
      </c>
      <c r="N60" t="str">
        <f>Stocks!N113</f>
        <v>F</v>
      </c>
      <c r="O60">
        <f>Stocks!O113</f>
        <v>2900</v>
      </c>
      <c r="P60">
        <f>Stocks!P113</f>
        <v>0.28999999999999998</v>
      </c>
      <c r="Q60">
        <f>Stocks!Q113</f>
        <v>0</v>
      </c>
      <c r="R60" t="str">
        <f>Stocks!R113</f>
        <v>Countries available</v>
      </c>
      <c r="S60" s="2">
        <f t="shared" si="4"/>
        <v>0.79034482758620694</v>
      </c>
      <c r="T60" s="2">
        <f t="shared" si="5"/>
        <v>0.79310344827586221</v>
      </c>
    </row>
    <row r="61" spans="1:20" x14ac:dyDescent="0.25">
      <c r="A61" t="str">
        <f>Stocks!A114</f>
        <v>sol.27.7fg</v>
      </c>
      <c r="B61" t="str">
        <f>Stocks!B114</f>
        <v>Sole (Solea solea) in divisions 7.f and 7.g (Bristol Channel. Celtic Sea)</v>
      </c>
      <c r="C61" t="str">
        <f>Stocks!C114</f>
        <v>27.7.f 27.7.g</v>
      </c>
      <c r="D61">
        <f>Stocks!D114</f>
        <v>2018</v>
      </c>
      <c r="E61" t="str">
        <f>Stocks!E114</f>
        <v>Solea solea</v>
      </c>
      <c r="F61" t="str">
        <f>Stocks!F114</f>
        <v>http://www.ices.dk/sites/pub/Publication Reports/Advice/2019/2019/sol.27.7fg.pdf</v>
      </c>
      <c r="G61">
        <f>Stocks!G114</f>
        <v>6404</v>
      </c>
      <c r="H61">
        <f>Stocks!H114</f>
        <v>3557</v>
      </c>
      <c r="I61" t="str">
        <f>Stocks!I114</f>
        <v>tonnes</v>
      </c>
      <c r="J61">
        <f>Stocks!J114</f>
        <v>997</v>
      </c>
      <c r="K61" t="str">
        <f>Stocks!K114</f>
        <v>tonnes</v>
      </c>
      <c r="L61">
        <f>Stocks!L114</f>
        <v>0.23</v>
      </c>
      <c r="M61">
        <f>Stocks!M114</f>
        <v>0</v>
      </c>
      <c r="N61" t="str">
        <f>Stocks!N114</f>
        <v>F</v>
      </c>
      <c r="O61">
        <f>Stocks!O114</f>
        <v>2228</v>
      </c>
      <c r="P61">
        <f>Stocks!P114</f>
        <v>0.3</v>
      </c>
      <c r="Q61">
        <f>Stocks!Q114</f>
        <v>0</v>
      </c>
      <c r="R61" t="str">
        <f>Stocks!R114</f>
        <v>Countries available</v>
      </c>
      <c r="S61" s="2">
        <f t="shared" si="4"/>
        <v>0.79824955116696594</v>
      </c>
      <c r="T61" s="2">
        <f t="shared" si="5"/>
        <v>0.76666666666666672</v>
      </c>
    </row>
    <row r="62" spans="1:20" x14ac:dyDescent="0.25">
      <c r="A62" t="str">
        <f>Stocks!A116</f>
        <v>sol.27.7a</v>
      </c>
      <c r="B62" t="str">
        <f>Stocks!B116</f>
        <v>Sole (Solea solea) in Division 7.a (Irish Sea)</v>
      </c>
      <c r="C62" t="str">
        <f>Stocks!C116</f>
        <v>27.7.a</v>
      </c>
      <c r="D62">
        <f>Stocks!D116</f>
        <v>2018</v>
      </c>
      <c r="E62" t="str">
        <f>Stocks!E116</f>
        <v>Solea solea</v>
      </c>
      <c r="F62" t="str">
        <f>Stocks!F116</f>
        <v>http://www.ices.dk/sites/pub/Publication Reports/Advice/2019/2019/sol.27.7a.pdf</v>
      </c>
      <c r="G62">
        <f>Stocks!G116</f>
        <v>3088</v>
      </c>
      <c r="H62">
        <f>Stocks!H116</f>
        <v>2627</v>
      </c>
      <c r="I62" t="str">
        <f>Stocks!I116</f>
        <v>tonnes</v>
      </c>
      <c r="J62">
        <f>Stocks!J116</f>
        <v>38</v>
      </c>
      <c r="K62" t="str">
        <f>Stocks!K116</f>
        <v>tonnes</v>
      </c>
      <c r="L62">
        <f>Stocks!L116</f>
        <v>0.01</v>
      </c>
      <c r="M62">
        <f>Stocks!M116</f>
        <v>0</v>
      </c>
      <c r="N62" t="str">
        <f>Stocks!N116</f>
        <v>F</v>
      </c>
      <c r="O62">
        <f>Stocks!O116</f>
        <v>3500</v>
      </c>
      <c r="P62">
        <f>Stocks!P116</f>
        <v>0.2</v>
      </c>
      <c r="Q62">
        <f>Stocks!Q116</f>
        <v>0</v>
      </c>
      <c r="R62" t="str">
        <f>Stocks!R116</f>
        <v>Countries available</v>
      </c>
      <c r="S62" s="2">
        <f t="shared" si="4"/>
        <v>0.37528571428571428</v>
      </c>
      <c r="T62" s="2">
        <f t="shared" si="5"/>
        <v>4.9999999999999996E-2</v>
      </c>
    </row>
    <row r="63" spans="1:20" x14ac:dyDescent="0.25">
      <c r="A63" t="str">
        <f>Stocks!A118</f>
        <v>sol.27.7h-k</v>
      </c>
      <c r="B63" t="str">
        <f>Stocks!B118</f>
        <v>Sole (Solea solea) in divisions 7.h-k (Celtic Sea South. southwest of Ireland)</v>
      </c>
      <c r="C63" t="str">
        <f>Stocks!C118</f>
        <v>27.7.h 27.7.j.1 27.7.j.2 27.7.k.1 27.7.k.2</v>
      </c>
      <c r="D63">
        <f>Stocks!D118</f>
        <v>2018</v>
      </c>
      <c r="E63" t="str">
        <f>Stocks!E118</f>
        <v>Solea solea</v>
      </c>
      <c r="F63" t="str">
        <f>Stocks!F118</f>
        <v>http://www.ices.dk/sites/pub/Publication Reports/Advice/2019/2019/sol.27.7h-k.pdf</v>
      </c>
      <c r="G63">
        <f>Stocks!G118</f>
        <v>0</v>
      </c>
      <c r="H63">
        <f>Stocks!H118</f>
        <v>1.01</v>
      </c>
      <c r="I63">
        <f>Stocks!I118</f>
        <v>0</v>
      </c>
      <c r="J63">
        <f>Stocks!J118</f>
        <v>0</v>
      </c>
      <c r="K63" t="str">
        <f>Stocks!K118</f>
        <v>tonnes</v>
      </c>
      <c r="L63">
        <f>Stocks!L118</f>
        <v>0.47</v>
      </c>
      <c r="M63">
        <f>Stocks!M118</f>
        <v>0</v>
      </c>
      <c r="N63" t="str">
        <f>Stocks!N118</f>
        <v>Frel</v>
      </c>
      <c r="O63">
        <f>Stocks!O118</f>
        <v>1.1100000000000001</v>
      </c>
      <c r="P63">
        <f>Stocks!P118</f>
        <v>0.68</v>
      </c>
      <c r="Q63">
        <f>Stocks!Q118</f>
        <v>0</v>
      </c>
      <c r="R63" t="str">
        <f>Stocks!R118</f>
        <v>Countries available</v>
      </c>
      <c r="S63" s="2">
        <f t="shared" si="4"/>
        <v>0.45495495495495492</v>
      </c>
      <c r="T63" s="2">
        <f t="shared" si="5"/>
        <v>0.69117647058823517</v>
      </c>
    </row>
    <row r="64" spans="1:20" x14ac:dyDescent="0.25">
      <c r="A64" t="str">
        <f>Stocks!A119</f>
        <v>spr.27.67a-cf-k</v>
      </c>
      <c r="B64" t="str">
        <f>Stocks!B119</f>
        <v>Sprat (Sprattus sprattus) in Subarea 6 and divisions 7.a-c and 7.f-k (West of Scotland. southern Celtic Seas)</v>
      </c>
      <c r="C64" t="str">
        <f>Stocks!C119</f>
        <v>27.6.a 27.6.b.1 27.6.b.2 27.7.a 27.7.b 27.7.c.1 27.7.c.2 27.7.f 27.7.g 27.7.h 27.7.j.1 27.7.j.2 27.7.k.1 27.7.k.2</v>
      </c>
      <c r="D64">
        <f>Stocks!D119</f>
        <v>2018</v>
      </c>
      <c r="E64" t="str">
        <f>Stocks!E119</f>
        <v>Sprattus sprattus</v>
      </c>
      <c r="F64" t="str">
        <f>Stocks!F119</f>
        <v>http://www.ices.dk/sites/pub/Publication Reports/Advice/2019/2019/spr.27.67a-cf-k.pdf</v>
      </c>
      <c r="G64">
        <f>Stocks!G119</f>
        <v>0</v>
      </c>
      <c r="H64">
        <f>Stocks!H119</f>
        <v>0</v>
      </c>
      <c r="I64" t="str">
        <f>Stocks!I119</f>
        <v>tonnes</v>
      </c>
      <c r="J64">
        <f>Stocks!J119</f>
        <v>0</v>
      </c>
      <c r="K64" t="str">
        <f>Stocks!K119</f>
        <v>tonnes</v>
      </c>
      <c r="L64">
        <f>Stocks!L119</f>
        <v>0</v>
      </c>
      <c r="M64">
        <f>Stocks!M119</f>
        <v>0</v>
      </c>
      <c r="N64" t="str">
        <f>Stocks!N119</f>
        <v>F</v>
      </c>
      <c r="O64">
        <f>Stocks!O119</f>
        <v>0</v>
      </c>
      <c r="P64">
        <f>Stocks!P119</f>
        <v>0</v>
      </c>
      <c r="Q64">
        <f>Stocks!Q119</f>
        <v>0</v>
      </c>
      <c r="R64" t="str">
        <f>Stocks!R119</f>
        <v>Only CMSY possible. Countries available.</v>
      </c>
      <c r="S64" s="2" t="str">
        <f t="shared" si="4"/>
        <v/>
      </c>
      <c r="T64" s="2" t="str">
        <f t="shared" si="5"/>
        <v/>
      </c>
    </row>
    <row r="65" spans="1:20" x14ac:dyDescent="0.25">
      <c r="A65" t="str">
        <f>Stocks!A120</f>
        <v>spr.27.7de</v>
      </c>
      <c r="B65" t="str">
        <f>Stocks!B120</f>
        <v>Sprat (Sprattus sprattus) in divisions 7.d and 7.e (English Channel)</v>
      </c>
      <c r="C65" t="str">
        <f>Stocks!C120</f>
        <v>27.7.d 27.7.e</v>
      </c>
      <c r="D65">
        <f>Stocks!D120</f>
        <v>2018</v>
      </c>
      <c r="E65" t="str">
        <f>Stocks!E120</f>
        <v>Sprattus sprattus</v>
      </c>
      <c r="F65" t="str">
        <f>Stocks!F120</f>
        <v>http://www.ices.dk/sites/pub/Publication Reports/Advice/2019/2019/spr.27.7de.pdf</v>
      </c>
      <c r="G65">
        <f>Stocks!G120</f>
        <v>0</v>
      </c>
      <c r="H65">
        <f>Stocks!H120</f>
        <v>0.25</v>
      </c>
      <c r="I65" t="str">
        <f>Stocks!I120</f>
        <v>B/Bmsy</v>
      </c>
      <c r="J65">
        <f>Stocks!J120</f>
        <v>0</v>
      </c>
      <c r="K65" t="str">
        <f>Stocks!K120</f>
        <v>tonnes</v>
      </c>
      <c r="L65">
        <f>Stocks!L120</f>
        <v>0.11</v>
      </c>
      <c r="M65">
        <f>Stocks!M120</f>
        <v>0</v>
      </c>
      <c r="N65" t="str">
        <f>Stocks!N120</f>
        <v>F</v>
      </c>
      <c r="O65">
        <f>Stocks!O120</f>
        <v>0.5</v>
      </c>
      <c r="P65">
        <f>Stocks!P120</f>
        <v>0</v>
      </c>
      <c r="Q65" t="str">
        <f>Stocks!Q120</f>
        <v>possible</v>
      </c>
      <c r="R65" t="str">
        <f>Stocks!R120</f>
        <v>Catches and Biomass Index are low and declining, B/Bmsy set to 0.25. Countries available</v>
      </c>
      <c r="S65" s="2">
        <f t="shared" si="4"/>
        <v>0.25</v>
      </c>
      <c r="T65" s="2" t="str">
        <f t="shared" si="5"/>
        <v/>
      </c>
    </row>
    <row r="66" spans="1:20" x14ac:dyDescent="0.25">
      <c r="A66" t="str">
        <f>Stocks!A125</f>
        <v>hom.27.2a4a5b6a7a-ce-k8</v>
      </c>
      <c r="B66" t="str">
        <f>Stocks!B125</f>
        <v>Horse mackerel (Trachurus trachurus) in Subarea 8 and divisions 2.a, 4.a, 5.b, 6.a, 7.a–c, and 7.e–k (the Northeast Atlantic)</v>
      </c>
      <c r="C66">
        <f>Stocks!C125</f>
        <v>0</v>
      </c>
      <c r="D66">
        <f>Stocks!D125</f>
        <v>2017</v>
      </c>
      <c r="E66" t="str">
        <f>Stocks!E125</f>
        <v>Trachurus trachurus</v>
      </c>
      <c r="F66" t="str">
        <f>Stocks!F125</f>
        <v>http://www.ices.dk/sites/pub/Publication%20Reports/Advice/2018/2018/hom.27.2a4a5b6a7a-ce-k8.pdf</v>
      </c>
      <c r="G66">
        <f>Stocks!G125</f>
        <v>0</v>
      </c>
      <c r="H66">
        <f>Stocks!H125</f>
        <v>872011</v>
      </c>
      <c r="I66" t="str">
        <f>Stocks!I125</f>
        <v>tonnes</v>
      </c>
      <c r="J66">
        <f>Stocks!J125</f>
        <v>82961</v>
      </c>
      <c r="K66" t="str">
        <f>Stocks!K125</f>
        <v>tonnes</v>
      </c>
      <c r="L66">
        <f>Stocks!L125</f>
        <v>6.7000000000000004E-2</v>
      </c>
      <c r="M66">
        <f>Stocks!M125</f>
        <v>0</v>
      </c>
      <c r="N66" t="str">
        <f>Stocks!N125</f>
        <v>F</v>
      </c>
      <c r="O66">
        <f>Stocks!O125</f>
        <v>911587</v>
      </c>
      <c r="P66">
        <f>Stocks!P125</f>
        <v>0.108</v>
      </c>
      <c r="Q66">
        <f>Stocks!Q125</f>
        <v>0</v>
      </c>
      <c r="R66">
        <f>Stocks!R125</f>
        <v>0</v>
      </c>
      <c r="S66" s="2">
        <f t="shared" si="4"/>
        <v>0.47829280145504488</v>
      </c>
      <c r="T66" s="2">
        <f t="shared" si="5"/>
        <v>0.62037037037037046</v>
      </c>
    </row>
    <row r="67" spans="1:20" x14ac:dyDescent="0.25">
      <c r="A67" t="str">
        <f>Stocks!A10</f>
        <v>san.sa.4</v>
      </c>
      <c r="B67" t="str">
        <f>Stocks!B10</f>
        <v>Sandeel (Ammodytes spp.) in divisions 4.a and 4.b. Sandeel Area 4 (northern and central North Sea)</v>
      </c>
      <c r="C67" t="str">
        <f>Stocks!C10</f>
        <v>27.4.a 27.4.b</v>
      </c>
      <c r="D67">
        <f>Stocks!D10</f>
        <v>2018</v>
      </c>
      <c r="E67" t="str">
        <f>Stocks!E10</f>
        <v>Ammodytes</v>
      </c>
      <c r="F67" t="str">
        <f>Stocks!F10</f>
        <v>http://www.ices.dk/sites/pub/Publication Reports/Advice/2019/2019/san.sa.4.pdf</v>
      </c>
      <c r="G67">
        <f>Stocks!G10</f>
        <v>0</v>
      </c>
      <c r="H67">
        <f>Stocks!H10</f>
        <v>154508</v>
      </c>
      <c r="I67" t="str">
        <f>Stocks!I10</f>
        <v>tonnes</v>
      </c>
      <c r="J67">
        <f>Stocks!J10</f>
        <v>42526</v>
      </c>
      <c r="K67" t="str">
        <f>Stocks!K10</f>
        <v>tonnes</v>
      </c>
      <c r="L67">
        <f>Stocks!L10</f>
        <v>0.15</v>
      </c>
      <c r="M67">
        <f>Stocks!M10</f>
        <v>0</v>
      </c>
      <c r="N67" t="str">
        <f>Stocks!N10</f>
        <v>F</v>
      </c>
      <c r="O67">
        <f>Stocks!O10</f>
        <v>102000</v>
      </c>
      <c r="P67">
        <f>Stocks!P10</f>
        <v>0</v>
      </c>
      <c r="Q67" t="str">
        <f>Stocks!Q10</f>
        <v>possible if needed for F/Fmsy</v>
      </c>
      <c r="R67">
        <f>Stocks!R10</f>
        <v>0</v>
      </c>
      <c r="S67" s="2">
        <f t="shared" si="4"/>
        <v>0.75739215686274508</v>
      </c>
      <c r="T67" s="2" t="str">
        <f t="shared" si="5"/>
        <v/>
      </c>
    </row>
    <row r="68" spans="1:20" x14ac:dyDescent="0.25">
      <c r="A68" t="str">
        <f>Stocks!A11</f>
        <v>san.sa.3r</v>
      </c>
      <c r="B68" t="str">
        <f>Stocks!B11</f>
        <v>Sandeel (Ammodytes spp.) in divisions 4.a and 4.b. and Subdivision 20. Sandeel Area 3r (Skagerrak. northern and central North Sea)</v>
      </c>
      <c r="C68" t="str">
        <f>Stocks!C11</f>
        <v>27.3.a 27.4.a 27.4.b</v>
      </c>
      <c r="D68">
        <f>Stocks!D11</f>
        <v>2018</v>
      </c>
      <c r="E68" t="str">
        <f>Stocks!E11</f>
        <v>Ammodytes</v>
      </c>
      <c r="F68" t="str">
        <f>Stocks!F11</f>
        <v>http://www.ices.dk/sites/pub/Publication Reports/Advice/2019/2019/san.sa.3r.pdf</v>
      </c>
      <c r="G68">
        <f>Stocks!G11</f>
        <v>0</v>
      </c>
      <c r="H68">
        <f>Stocks!H11</f>
        <v>272120</v>
      </c>
      <c r="I68" t="str">
        <f>Stocks!I11</f>
        <v>tonnes</v>
      </c>
      <c r="J68">
        <f>Stocks!J11</f>
        <v>74933</v>
      </c>
      <c r="K68" t="str">
        <f>Stocks!K11</f>
        <v>tonnes</v>
      </c>
      <c r="L68">
        <f>Stocks!L11</f>
        <v>0.34</v>
      </c>
      <c r="M68">
        <f>Stocks!M11</f>
        <v>0</v>
      </c>
      <c r="N68" t="str">
        <f>Stocks!N11</f>
        <v>F</v>
      </c>
      <c r="O68">
        <f>Stocks!O11</f>
        <v>129000</v>
      </c>
      <c r="P68">
        <f>Stocks!P11</f>
        <v>0</v>
      </c>
      <c r="Q68" t="str">
        <f>Stocks!Q11</f>
        <v>possible if needed for F/Fmsy</v>
      </c>
      <c r="R68">
        <f>Stocks!R11</f>
        <v>0</v>
      </c>
      <c r="S68" s="2">
        <f t="shared" si="4"/>
        <v>1.0547286821705426</v>
      </c>
      <c r="T68" s="2" t="str">
        <f t="shared" si="5"/>
        <v/>
      </c>
    </row>
    <row r="69" spans="1:20" x14ac:dyDescent="0.25">
      <c r="A69" t="str">
        <f>Stocks!A12</f>
        <v>san.sa.1r</v>
      </c>
      <c r="B69" t="str">
        <f>Stocks!B12</f>
        <v>Sandeel (Ammodytes spp.) in divisions 4.b and 4.c. Sandeel Area 1r (central and southern North Sea. Dogger Bank)</v>
      </c>
      <c r="C69" t="str">
        <f>Stocks!C12</f>
        <v>27.4.b 27.4.c</v>
      </c>
      <c r="D69">
        <f>Stocks!D12</f>
        <v>2018</v>
      </c>
      <c r="E69" t="str">
        <f>Stocks!E12</f>
        <v>Ammodytes</v>
      </c>
      <c r="F69" t="str">
        <f>Stocks!F12</f>
        <v>http://www.ices.dk/sites/pub/Publication Reports/Advice/2019/2019/san.sa.1r.pdf</v>
      </c>
      <c r="G69">
        <f>Stocks!G12</f>
        <v>0</v>
      </c>
      <c r="H69">
        <f>Stocks!H12</f>
        <v>231886</v>
      </c>
      <c r="I69" t="str">
        <f>Stocks!I12</f>
        <v>tonnes</v>
      </c>
      <c r="J69">
        <f>Stocks!J12</f>
        <v>130460</v>
      </c>
      <c r="K69" t="str">
        <f>Stocks!K12</f>
        <v>tonnes</v>
      </c>
      <c r="L69">
        <f>Stocks!L12</f>
        <v>0.63</v>
      </c>
      <c r="M69">
        <f>Stocks!M12</f>
        <v>0</v>
      </c>
      <c r="N69" t="str">
        <f>Stocks!N12</f>
        <v>F (ages 1-2)</v>
      </c>
      <c r="O69">
        <f>Stocks!O12</f>
        <v>145000</v>
      </c>
      <c r="P69">
        <f>Stocks!P12</f>
        <v>0</v>
      </c>
      <c r="Q69" t="str">
        <f>Stocks!Q12</f>
        <v>possible if needed for F/Fmsy</v>
      </c>
      <c r="R69">
        <f>Stocks!R12</f>
        <v>0</v>
      </c>
      <c r="S69" s="2">
        <f t="shared" si="4"/>
        <v>0.79960689655172412</v>
      </c>
      <c r="T69" s="2" t="str">
        <f t="shared" si="5"/>
        <v/>
      </c>
    </row>
    <row r="70" spans="1:20" x14ac:dyDescent="0.25">
      <c r="A70" t="str">
        <f>Stocks!A13</f>
        <v>san.sa.2r</v>
      </c>
      <c r="B70" t="str">
        <f>Stocks!B13</f>
        <v>Sandeel (Ammodytes spp.) in divisions 4.b and 4.c. and Subdivision 20. Sandeel Area 2r (Skagerrak. central and southern North Sea)</v>
      </c>
      <c r="C70" t="str">
        <f>Stocks!C13</f>
        <v>27.4.b 27.4.c</v>
      </c>
      <c r="D70">
        <f>Stocks!D13</f>
        <v>2018</v>
      </c>
      <c r="E70" t="str">
        <f>Stocks!E13</f>
        <v>Ammodytes</v>
      </c>
      <c r="F70" t="str">
        <f>Stocks!F13</f>
        <v>http://www.ices.dk/sites/pub/Publication Reports/Advice/2019/2019/san.sa.2r.pdf</v>
      </c>
      <c r="G70">
        <f>Stocks!G13</f>
        <v>0</v>
      </c>
      <c r="H70">
        <f>Stocks!H13</f>
        <v>105345</v>
      </c>
      <c r="I70" t="str">
        <f>Stocks!I13</f>
        <v>tonnes</v>
      </c>
      <c r="J70">
        <f>Stocks!J13</f>
        <v>20568</v>
      </c>
      <c r="K70" t="str">
        <f>Stocks!K13</f>
        <v>tonnes</v>
      </c>
      <c r="L70">
        <f>Stocks!L13</f>
        <v>0.21</v>
      </c>
      <c r="M70">
        <f>Stocks!M13</f>
        <v>0</v>
      </c>
      <c r="N70" t="str">
        <f>Stocks!N13</f>
        <v>F (ages 1-2)</v>
      </c>
      <c r="O70">
        <f>Stocks!O13</f>
        <v>84000</v>
      </c>
      <c r="P70">
        <f>Stocks!P13</f>
        <v>0</v>
      </c>
      <c r="Q70" t="str">
        <f>Stocks!Q13</f>
        <v>possible if needed for F/Fmsy</v>
      </c>
      <c r="R70">
        <f>Stocks!R13</f>
        <v>0</v>
      </c>
      <c r="S70" s="2">
        <f t="shared" si="4"/>
        <v>0.62705357142857143</v>
      </c>
      <c r="T70" s="2" t="str">
        <f t="shared" si="5"/>
        <v/>
      </c>
    </row>
    <row r="71" spans="1:20" x14ac:dyDescent="0.25">
      <c r="A71" t="str">
        <f>Stocks!A15</f>
        <v>aru.27.123a4</v>
      </c>
      <c r="B71" t="str">
        <f>Stocks!B15</f>
        <v>Greater silver smelt (Argentina silus) in subareas 1. 2. and 4. and in Division 3.a (Northeast Arctic. North Sea. Skagerrak and Kattegat)</v>
      </c>
      <c r="C71" t="str">
        <f>Stocks!C15</f>
        <v>27.1.a 27.1.b 27.2.a.1 27.2.a.2 27.2.b.1 27.2.b.2 27.3.a 27.4.a 27.4.b 27.4.c</v>
      </c>
      <c r="D71">
        <f>Stocks!D15</f>
        <v>2018</v>
      </c>
      <c r="E71" t="str">
        <f>Stocks!E15</f>
        <v>Argentina silus</v>
      </c>
      <c r="F71" t="str">
        <f>Stocks!F15</f>
        <v>http://www.ices.dk/sites/pub/Publication Reports/Advice/2019/2019/aru.27.123a4.pdf</v>
      </c>
      <c r="G71">
        <f>Stocks!G15</f>
        <v>0</v>
      </c>
      <c r="H71">
        <f>Stocks!H15</f>
        <v>301611</v>
      </c>
      <c r="I71" t="str">
        <f>Stocks!I15</f>
        <v>tonnes</v>
      </c>
      <c r="J71">
        <f>Stocks!J15</f>
        <v>0</v>
      </c>
      <c r="K71" t="str">
        <f>Stocks!K15</f>
        <v>tonnes</v>
      </c>
      <c r="L71">
        <f>Stocks!L15</f>
        <v>0</v>
      </c>
      <c r="M71">
        <f>Stocks!M15</f>
        <v>0</v>
      </c>
      <c r="N71" t="str">
        <f>Stocks!N15</f>
        <v>F</v>
      </c>
      <c r="O71">
        <f>Stocks!O15</f>
        <v>0</v>
      </c>
      <c r="P71">
        <f>Stocks!P15</f>
        <v>0</v>
      </c>
      <c r="Q71" t="str">
        <f>Stocks!Q15</f>
        <v>possible</v>
      </c>
      <c r="R71">
        <f>Stocks!R15</f>
        <v>0</v>
      </c>
      <c r="S71" s="2" t="str">
        <f t="shared" si="4"/>
        <v/>
      </c>
      <c r="T71" s="2" t="str">
        <f t="shared" si="5"/>
        <v/>
      </c>
    </row>
    <row r="72" spans="1:20" x14ac:dyDescent="0.25">
      <c r="A72" t="str">
        <f>Stocks!A18</f>
        <v>aru.27.6b7-1012</v>
      </c>
      <c r="B72" t="str">
        <f>Stocks!B18</f>
        <v>Greater silver smelt (Argentina silus) in subareas 7-10 and 12. and Division 6.b (other areas)</v>
      </c>
      <c r="C72" t="str">
        <f>Stocks!C18</f>
        <v>27.10.a.1 27.10.a.2 27.10.b 27.12.a.1 27.12.a.2 27.12.a.3 27.12.a.4 27.12.b 27.12.c 27.6.b.1 27.6.b.2 27.7.a 27.7.b 27.7.c.1 27.7.c.2 27.7.d 27.7.e 27.7.f 27.7.g 27.7.h 27.7.j.1 27.7.j.2 27.7.k.1 27.7.k.2 27</v>
      </c>
      <c r="D72">
        <f>Stocks!D18</f>
        <v>2018</v>
      </c>
      <c r="E72" t="str">
        <f>Stocks!E18</f>
        <v>Argentina silus</v>
      </c>
      <c r="F72" t="str">
        <f>Stocks!F18</f>
        <v>http://www.ices.dk/sites/pub/Publication Reports/Advice/2019/2019/aru.27.6b7-1012.pdf</v>
      </c>
      <c r="G72">
        <f>Stocks!G18</f>
        <v>0</v>
      </c>
      <c r="H72">
        <f>Stocks!H18</f>
        <v>98.72</v>
      </c>
      <c r="I72" t="str">
        <f>Stocks!I18</f>
        <v>kg/haul</v>
      </c>
      <c r="J72">
        <f>Stocks!J18</f>
        <v>139</v>
      </c>
      <c r="K72" t="str">
        <f>Stocks!K18</f>
        <v>tonnes</v>
      </c>
      <c r="L72">
        <f>Stocks!L18</f>
        <v>0</v>
      </c>
      <c r="M72">
        <f>Stocks!M18</f>
        <v>0</v>
      </c>
      <c r="N72" t="str">
        <f>Stocks!N18</f>
        <v>F</v>
      </c>
      <c r="O72">
        <f>Stocks!O18</f>
        <v>0</v>
      </c>
      <c r="P72">
        <f>Stocks!P18</f>
        <v>0</v>
      </c>
      <c r="Q72" t="str">
        <f>Stocks!Q18</f>
        <v>possible</v>
      </c>
      <c r="R72">
        <f>Stocks!R18</f>
        <v>0</v>
      </c>
      <c r="S72" s="2" t="str">
        <f t="shared" si="4"/>
        <v/>
      </c>
      <c r="T72" s="2" t="str">
        <f t="shared" si="5"/>
        <v/>
      </c>
    </row>
    <row r="73" spans="1:20" x14ac:dyDescent="0.25">
      <c r="A73" t="str">
        <f>Stocks!A38</f>
        <v>cod.27.5a</v>
      </c>
      <c r="B73" t="str">
        <f>Stocks!B38</f>
        <v>Cod (Gadus morhua) in Division 5.a (Iceland grounds)</v>
      </c>
      <c r="C73" t="str">
        <f>Stocks!C38</f>
        <v>27.5.a.1 27.5.a.2</v>
      </c>
      <c r="D73">
        <f>Stocks!D38</f>
        <v>2018</v>
      </c>
      <c r="E73" t="str">
        <f>Stocks!E38</f>
        <v>Gadus morhua</v>
      </c>
      <c r="F73" t="str">
        <f>Stocks!F38</f>
        <v>http://www.ices.dk/sites/pub/Publication Reports/Advice/2019/2019/cod.27.5a.pdf</v>
      </c>
      <c r="G73">
        <f>Stocks!G38</f>
        <v>0</v>
      </c>
      <c r="H73">
        <f>Stocks!H38</f>
        <v>639312</v>
      </c>
      <c r="I73" t="str">
        <f>Stocks!I38</f>
        <v>tonnes</v>
      </c>
      <c r="J73">
        <f>Stocks!J38</f>
        <v>264992</v>
      </c>
      <c r="K73" t="str">
        <f>Stocks!K38</f>
        <v>tonnes</v>
      </c>
      <c r="L73">
        <f>Stocks!L38</f>
        <v>0.27</v>
      </c>
      <c r="M73" t="str">
        <f>Stocks!M38</f>
        <v>ratio</v>
      </c>
      <c r="N73" t="str">
        <f>Stocks!N38</f>
        <v>F</v>
      </c>
      <c r="O73">
        <f>Stocks!O38</f>
        <v>160000</v>
      </c>
      <c r="P73">
        <f>Stocks!P38</f>
        <v>0</v>
      </c>
      <c r="Q73" t="str">
        <f>Stocks!Q38</f>
        <v>possible if needed for F/Fmsy</v>
      </c>
      <c r="R73">
        <f>Stocks!R38</f>
        <v>0</v>
      </c>
      <c r="S73" s="2">
        <f t="shared" ref="S73:S92" si="6">IF(O73&gt;0,H73/(2*O73),"")</f>
        <v>1.9978499999999999</v>
      </c>
      <c r="T73" s="2" t="str">
        <f t="shared" ref="T73:T92" si="7">IF(P73&gt;0,L73/P73,"")</f>
        <v/>
      </c>
    </row>
    <row r="74" spans="1:20" x14ac:dyDescent="0.25">
      <c r="A74" t="str">
        <f>Stocks!A39</f>
        <v>cod.2127.1f14</v>
      </c>
      <c r="B74" t="str">
        <f>Stocks!B39</f>
        <v>Cod (Gadus morhua) in ICES Subarea 14 and NAFO Division 1.F (East Greenland. South Greenland)</v>
      </c>
      <c r="C74" t="str">
        <f>Stocks!C39</f>
        <v>27.14.a 27.14.b.1 27.14.b.2</v>
      </c>
      <c r="D74">
        <f>Stocks!D39</f>
        <v>2018</v>
      </c>
      <c r="E74" t="str">
        <f>Stocks!E39</f>
        <v>Gadus morhua</v>
      </c>
      <c r="F74" t="str">
        <f>Stocks!F39</f>
        <v>http://www.ices.dk/sites/pub/Publication Reports/Advice/2019/2019/cod.2127.1f14.pdf</v>
      </c>
      <c r="G74">
        <f>Stocks!G39</f>
        <v>62429</v>
      </c>
      <c r="H74">
        <f>Stocks!H39</f>
        <v>49836</v>
      </c>
      <c r="I74" t="str">
        <f>Stocks!I39</f>
        <v>tonnes</v>
      </c>
      <c r="J74">
        <f>Stocks!J39</f>
        <v>0</v>
      </c>
      <c r="K74" t="str">
        <f>Stocks!K39</f>
        <v>tonnes</v>
      </c>
      <c r="L74">
        <f>Stocks!L39</f>
        <v>0.45</v>
      </c>
      <c r="M74">
        <f>Stocks!M39</f>
        <v>0</v>
      </c>
      <c r="N74" t="str">
        <f>Stocks!N39</f>
        <v>F</v>
      </c>
      <c r="O74">
        <f>Stocks!O39</f>
        <v>14803</v>
      </c>
      <c r="P74">
        <f>Stocks!P39</f>
        <v>0.46</v>
      </c>
      <c r="Q74">
        <f>Stocks!Q39</f>
        <v>0</v>
      </c>
      <c r="R74">
        <f>Stocks!R39</f>
        <v>0</v>
      </c>
      <c r="S74" s="2">
        <f t="shared" si="6"/>
        <v>1.6833074376815511</v>
      </c>
      <c r="T74" s="2">
        <f t="shared" si="7"/>
        <v>0.97826086956521741</v>
      </c>
    </row>
    <row r="75" spans="1:20" x14ac:dyDescent="0.25">
      <c r="A75" t="str">
        <f>Stocks!A65</f>
        <v>bli.27.nea</v>
      </c>
      <c r="B75" t="str">
        <f>Stocks!B65</f>
        <v>Blue ling (Molva dypterygia) in subareas 1. 2. 8. 9. and 12. and divisions 3.a and 4.a (other areas)</v>
      </c>
      <c r="C75" t="str">
        <f>Stocks!C65</f>
        <v>27.1.a 27.1.b 27.12.a.1 27.12.a.2 27.12.a.3 27.12.a.4 27.12.b 27.12.c 27.2.a.1 27.2.a.2 27.2.b.1 27.2.b.2 27.3.a 27.4.a 27.8.a 27.8.b 27.8.c 27.8.d.1 27.8.d.2 27.8.e.1 27.8.e.2 27.9.a 27.9.b.1 27.9.b.2</v>
      </c>
      <c r="D75">
        <f>Stocks!D65</f>
        <v>2018</v>
      </c>
      <c r="E75" t="str">
        <f>Stocks!E65</f>
        <v>Molva dypterygia</v>
      </c>
      <c r="F75" t="str">
        <f>Stocks!F65</f>
        <v>http://www.ices.dk/sites/pub/Publication Reports/Advice/2019/2019/bli.27.nea.pdf</v>
      </c>
      <c r="G75">
        <f>Stocks!G65</f>
        <v>0</v>
      </c>
      <c r="H75">
        <f>Stocks!H65</f>
        <v>0.25</v>
      </c>
      <c r="I75" t="str">
        <f>Stocks!I65</f>
        <v>B/Bmsy</v>
      </c>
      <c r="J75">
        <f>Stocks!J65</f>
        <v>0</v>
      </c>
      <c r="K75">
        <f>Stocks!K65</f>
        <v>0</v>
      </c>
      <c r="L75">
        <f>Stocks!L65</f>
        <v>0</v>
      </c>
      <c r="M75">
        <f>Stocks!M65</f>
        <v>0</v>
      </c>
      <c r="N75">
        <f>Stocks!N65</f>
        <v>0</v>
      </c>
      <c r="O75">
        <f>Stocks!O65</f>
        <v>0.5</v>
      </c>
      <c r="P75">
        <f>Stocks!P65</f>
        <v>0</v>
      </c>
      <c r="Q75">
        <f>Stocks!Q65</f>
        <v>0</v>
      </c>
      <c r="R75" t="str">
        <f>Stocks!R65</f>
        <v>ICES states B &lt; Blim</v>
      </c>
      <c r="S75" s="2">
        <f t="shared" si="6"/>
        <v>0.25</v>
      </c>
      <c r="T75" s="2" t="str">
        <f t="shared" si="7"/>
        <v/>
      </c>
    </row>
    <row r="76" spans="1:20" x14ac:dyDescent="0.25">
      <c r="A76" t="str">
        <f>Stocks!A69</f>
        <v>lin.27.1-2</v>
      </c>
      <c r="B76" t="str">
        <f>Stocks!B69</f>
        <v>Ling (Molva molva) in subareas 1 and 2 (Northeast Arctic)</v>
      </c>
      <c r="C76" t="str">
        <f>Stocks!C69</f>
        <v>27.1.a 27.1.b 27.2.a.1 27.2.a.2 27.2.b.1 27.2.b.2</v>
      </c>
      <c r="D76">
        <f>Stocks!D69</f>
        <v>2018</v>
      </c>
      <c r="E76" t="str">
        <f>Stocks!E69</f>
        <v>Molva molva</v>
      </c>
      <c r="F76" t="str">
        <f>Stocks!F69</f>
        <v>http://www.ices.dk/sites/pub/Publication Reports/Advice/2019/2019/lin.27.1-2.pdf</v>
      </c>
      <c r="G76">
        <f>Stocks!G69</f>
        <v>0</v>
      </c>
      <c r="H76">
        <f>Stocks!H69</f>
        <v>112.23</v>
      </c>
      <c r="I76" t="str">
        <f>Stocks!I69</f>
        <v>tonnes</v>
      </c>
      <c r="J76">
        <f>Stocks!J69</f>
        <v>11613</v>
      </c>
      <c r="K76" t="str">
        <f>Stocks!K69</f>
        <v>tonnes</v>
      </c>
      <c r="L76">
        <f>Stocks!L69</f>
        <v>0</v>
      </c>
      <c r="M76">
        <f>Stocks!M69</f>
        <v>0</v>
      </c>
      <c r="N76" t="str">
        <f>Stocks!N69</f>
        <v>F</v>
      </c>
      <c r="O76">
        <f>Stocks!O69</f>
        <v>0</v>
      </c>
      <c r="P76">
        <f>Stocks!P69</f>
        <v>0</v>
      </c>
      <c r="Q76" t="str">
        <f>Stocks!Q69</f>
        <v>possible</v>
      </c>
      <c r="R76">
        <f>Stocks!R69</f>
        <v>0</v>
      </c>
      <c r="S76" s="2" t="str">
        <f t="shared" si="6"/>
        <v/>
      </c>
      <c r="T76" s="2" t="str">
        <f t="shared" si="7"/>
        <v/>
      </c>
    </row>
    <row r="77" spans="1:20" x14ac:dyDescent="0.25">
      <c r="A77" t="str">
        <f>Stocks!A100</f>
        <v>pok.27.5a</v>
      </c>
      <c r="B77" t="str">
        <f>Stocks!B100</f>
        <v>Saithe (Pollachius virens) in Division 5.a (Iceland grounds)</v>
      </c>
      <c r="C77" t="str">
        <f>Stocks!C100</f>
        <v>27.5.a.1 27.5.a.2</v>
      </c>
      <c r="D77">
        <f>Stocks!D100</f>
        <v>2018</v>
      </c>
      <c r="E77" t="str">
        <f>Stocks!E100</f>
        <v>Pollachius virens</v>
      </c>
      <c r="F77" t="str">
        <f>Stocks!F100</f>
        <v>http://www.ices.dk/sites/pub/Publication Reports/Advice/2019/2019/pok.27.5a.pdf</v>
      </c>
      <c r="G77">
        <f>Stocks!G100</f>
        <v>0</v>
      </c>
      <c r="H77">
        <f>Stocks!H100</f>
        <v>203216</v>
      </c>
      <c r="I77" t="str">
        <f>Stocks!I100</f>
        <v>tonnes</v>
      </c>
      <c r="J77">
        <f>Stocks!J100</f>
        <v>65360</v>
      </c>
      <c r="K77" t="str">
        <f>Stocks!K100</f>
        <v>tonnes</v>
      </c>
      <c r="L77">
        <f>Stocks!L100</f>
        <v>0.17799999999999999</v>
      </c>
      <c r="M77">
        <f>Stocks!M100</f>
        <v>0</v>
      </c>
      <c r="N77" t="str">
        <f>Stocks!N100</f>
        <v>HR/HRmsy</v>
      </c>
      <c r="O77">
        <f>Stocks!O100</f>
        <v>61000</v>
      </c>
      <c r="P77">
        <f>Stocks!P100</f>
        <v>0.2</v>
      </c>
      <c r="Q77">
        <f>Stocks!Q100</f>
        <v>0</v>
      </c>
      <c r="R77">
        <f>Stocks!R100</f>
        <v>0</v>
      </c>
      <c r="S77" s="2">
        <f t="shared" si="6"/>
        <v>1.665704918032787</v>
      </c>
      <c r="T77" s="2">
        <f t="shared" si="7"/>
        <v>0.8899999999999999</v>
      </c>
    </row>
    <row r="78" spans="1:20" x14ac:dyDescent="0.25">
      <c r="R78" s="2" t="str">
        <f t="shared" ref="R78:R114" si="8">IF(P78&gt;0,I78/(2*P78),"")</f>
        <v/>
      </c>
      <c r="S78" s="2" t="str">
        <f t="shared" si="6"/>
        <v/>
      </c>
      <c r="T78" s="2" t="str">
        <f t="shared" si="7"/>
        <v/>
      </c>
    </row>
    <row r="79" spans="1:20" x14ac:dyDescent="0.25">
      <c r="R79" s="2" t="str">
        <f t="shared" si="8"/>
        <v/>
      </c>
      <c r="S79" s="2" t="str">
        <f t="shared" si="6"/>
        <v/>
      </c>
      <c r="T79" s="2" t="str">
        <f t="shared" si="7"/>
        <v/>
      </c>
    </row>
    <row r="80" spans="1:20" x14ac:dyDescent="0.25">
      <c r="R80" s="2" t="str">
        <f t="shared" si="8"/>
        <v/>
      </c>
      <c r="S80" s="2" t="str">
        <f t="shared" si="6"/>
        <v/>
      </c>
      <c r="T80" s="2" t="str">
        <f t="shared" si="7"/>
        <v/>
      </c>
    </row>
    <row r="81" spans="18:20" x14ac:dyDescent="0.25">
      <c r="R81" s="2" t="str">
        <f t="shared" si="8"/>
        <v/>
      </c>
      <c r="S81" s="2" t="str">
        <f t="shared" si="6"/>
        <v/>
      </c>
      <c r="T81" s="2" t="str">
        <f t="shared" si="7"/>
        <v/>
      </c>
    </row>
    <row r="82" spans="18:20" x14ac:dyDescent="0.25">
      <c r="R82" s="2" t="str">
        <f t="shared" si="8"/>
        <v/>
      </c>
      <c r="S82" s="2" t="str">
        <f t="shared" si="6"/>
        <v/>
      </c>
      <c r="T82" s="2" t="str">
        <f t="shared" si="7"/>
        <v/>
      </c>
    </row>
    <row r="83" spans="18:20" x14ac:dyDescent="0.25">
      <c r="R83" s="2" t="str">
        <f t="shared" si="8"/>
        <v/>
      </c>
      <c r="S83" s="2" t="str">
        <f t="shared" si="6"/>
        <v/>
      </c>
      <c r="T83" s="2" t="str">
        <f t="shared" si="7"/>
        <v/>
      </c>
    </row>
    <row r="84" spans="18:20" x14ac:dyDescent="0.25">
      <c r="R84" s="2" t="str">
        <f t="shared" si="8"/>
        <v/>
      </c>
      <c r="S84" s="2" t="str">
        <f t="shared" si="6"/>
        <v/>
      </c>
      <c r="T84" s="2" t="str">
        <f t="shared" si="7"/>
        <v/>
      </c>
    </row>
    <row r="85" spans="18:20" x14ac:dyDescent="0.25">
      <c r="R85" s="2" t="str">
        <f t="shared" si="8"/>
        <v/>
      </c>
      <c r="S85" s="2" t="str">
        <f t="shared" si="6"/>
        <v/>
      </c>
      <c r="T85" s="2" t="str">
        <f t="shared" si="7"/>
        <v/>
      </c>
    </row>
    <row r="86" spans="18:20" x14ac:dyDescent="0.25">
      <c r="R86" s="2" t="str">
        <f t="shared" si="8"/>
        <v/>
      </c>
      <c r="S86" s="2" t="str">
        <f t="shared" si="6"/>
        <v/>
      </c>
      <c r="T86" s="2" t="str">
        <f t="shared" si="7"/>
        <v/>
      </c>
    </row>
    <row r="87" spans="18:20" x14ac:dyDescent="0.25">
      <c r="R87" s="2" t="str">
        <f t="shared" si="8"/>
        <v/>
      </c>
      <c r="S87" s="2" t="str">
        <f t="shared" si="6"/>
        <v/>
      </c>
      <c r="T87" s="2" t="str">
        <f t="shared" si="7"/>
        <v/>
      </c>
    </row>
    <row r="88" spans="18:20" x14ac:dyDescent="0.25">
      <c r="R88" s="2" t="str">
        <f t="shared" si="8"/>
        <v/>
      </c>
      <c r="S88" s="2" t="str">
        <f t="shared" si="6"/>
        <v/>
      </c>
      <c r="T88" s="2" t="str">
        <f t="shared" si="7"/>
        <v/>
      </c>
    </row>
    <row r="89" spans="18:20" x14ac:dyDescent="0.25">
      <c r="R89" s="2" t="str">
        <f t="shared" si="8"/>
        <v/>
      </c>
      <c r="S89" s="2" t="str">
        <f t="shared" si="6"/>
        <v/>
      </c>
      <c r="T89" s="2" t="str">
        <f t="shared" si="7"/>
        <v/>
      </c>
    </row>
    <row r="90" spans="18:20" x14ac:dyDescent="0.25">
      <c r="R90" s="2" t="str">
        <f t="shared" si="8"/>
        <v/>
      </c>
      <c r="S90" s="2" t="str">
        <f t="shared" si="6"/>
        <v/>
      </c>
      <c r="T90" s="2" t="str">
        <f t="shared" si="7"/>
        <v/>
      </c>
    </row>
    <row r="91" spans="18:20" x14ac:dyDescent="0.25">
      <c r="R91" s="2" t="str">
        <f t="shared" si="8"/>
        <v/>
      </c>
      <c r="S91" s="2" t="str">
        <f t="shared" si="6"/>
        <v/>
      </c>
      <c r="T91" s="2" t="str">
        <f t="shared" si="7"/>
        <v/>
      </c>
    </row>
    <row r="92" spans="18:20" x14ac:dyDescent="0.25">
      <c r="R92" s="2" t="str">
        <f t="shared" si="8"/>
        <v/>
      </c>
      <c r="S92" s="2" t="str">
        <f t="shared" si="6"/>
        <v/>
      </c>
      <c r="T92" s="2" t="str">
        <f t="shared" si="7"/>
        <v/>
      </c>
    </row>
    <row r="93" spans="18:20" x14ac:dyDescent="0.25">
      <c r="R93" s="2" t="str">
        <f t="shared" si="8"/>
        <v/>
      </c>
      <c r="S93" s="2" t="str">
        <f t="shared" ref="S93:S137" si="9">IF(O93&gt;0,H93/(2*O93),"")</f>
        <v/>
      </c>
      <c r="T93" s="2" t="str">
        <f t="shared" ref="T93:T137" si="10">IF(P93&gt;0,L93/P93,"")</f>
        <v/>
      </c>
    </row>
    <row r="94" spans="18:20" x14ac:dyDescent="0.25">
      <c r="R94" s="2" t="str">
        <f t="shared" si="8"/>
        <v/>
      </c>
      <c r="S94" s="2" t="str">
        <f t="shared" si="9"/>
        <v/>
      </c>
      <c r="T94" s="2" t="str">
        <f t="shared" si="10"/>
        <v/>
      </c>
    </row>
    <row r="95" spans="18:20" x14ac:dyDescent="0.25">
      <c r="R95" s="2" t="str">
        <f t="shared" si="8"/>
        <v/>
      </c>
      <c r="S95" s="2" t="str">
        <f t="shared" si="9"/>
        <v/>
      </c>
      <c r="T95" s="2" t="str">
        <f t="shared" si="10"/>
        <v/>
      </c>
    </row>
    <row r="96" spans="18:20" x14ac:dyDescent="0.25">
      <c r="R96" t="str">
        <f t="shared" si="8"/>
        <v/>
      </c>
      <c r="S96" s="2" t="str">
        <f t="shared" si="9"/>
        <v/>
      </c>
      <c r="T96" s="2" t="str">
        <f t="shared" si="10"/>
        <v/>
      </c>
    </row>
    <row r="97" spans="18:20" x14ac:dyDescent="0.25">
      <c r="R97" t="str">
        <f t="shared" si="8"/>
        <v/>
      </c>
      <c r="S97" s="2" t="str">
        <f t="shared" si="9"/>
        <v/>
      </c>
      <c r="T97" s="2" t="str">
        <f t="shared" si="10"/>
        <v/>
      </c>
    </row>
    <row r="98" spans="18:20" x14ac:dyDescent="0.25">
      <c r="R98" t="str">
        <f t="shared" si="8"/>
        <v/>
      </c>
      <c r="S98" s="2" t="str">
        <f t="shared" si="9"/>
        <v/>
      </c>
      <c r="T98" s="2" t="str">
        <f t="shared" si="10"/>
        <v/>
      </c>
    </row>
    <row r="99" spans="18:20" x14ac:dyDescent="0.25">
      <c r="R99" t="str">
        <f t="shared" si="8"/>
        <v/>
      </c>
      <c r="S99" s="2" t="str">
        <f t="shared" si="9"/>
        <v/>
      </c>
      <c r="T99" s="2" t="str">
        <f t="shared" si="10"/>
        <v/>
      </c>
    </row>
    <row r="100" spans="18:20" x14ac:dyDescent="0.25">
      <c r="R100" t="str">
        <f t="shared" si="8"/>
        <v/>
      </c>
      <c r="S100" s="2" t="str">
        <f t="shared" si="9"/>
        <v/>
      </c>
      <c r="T100" s="2" t="str">
        <f t="shared" si="10"/>
        <v/>
      </c>
    </row>
    <row r="101" spans="18:20" x14ac:dyDescent="0.25">
      <c r="R101" t="str">
        <f t="shared" si="8"/>
        <v/>
      </c>
      <c r="S101" s="2" t="str">
        <f t="shared" si="9"/>
        <v/>
      </c>
      <c r="T101" s="2" t="str">
        <f t="shared" si="10"/>
        <v/>
      </c>
    </row>
    <row r="102" spans="18:20" x14ac:dyDescent="0.25">
      <c r="R102" t="str">
        <f t="shared" si="8"/>
        <v/>
      </c>
      <c r="S102" s="2" t="str">
        <f t="shared" si="9"/>
        <v/>
      </c>
      <c r="T102" s="2" t="str">
        <f t="shared" si="10"/>
        <v/>
      </c>
    </row>
    <row r="103" spans="18:20" x14ac:dyDescent="0.25">
      <c r="R103" t="str">
        <f t="shared" si="8"/>
        <v/>
      </c>
      <c r="S103" s="2" t="str">
        <f t="shared" si="9"/>
        <v/>
      </c>
      <c r="T103" s="2" t="str">
        <f t="shared" si="10"/>
        <v/>
      </c>
    </row>
    <row r="104" spans="18:20" x14ac:dyDescent="0.25">
      <c r="R104" t="str">
        <f t="shared" si="8"/>
        <v/>
      </c>
      <c r="S104" s="2" t="str">
        <f t="shared" si="9"/>
        <v/>
      </c>
      <c r="T104" s="2" t="str">
        <f t="shared" si="10"/>
        <v/>
      </c>
    </row>
    <row r="105" spans="18:20" x14ac:dyDescent="0.25">
      <c r="R105" t="str">
        <f t="shared" si="8"/>
        <v/>
      </c>
      <c r="S105" s="2" t="str">
        <f t="shared" si="9"/>
        <v/>
      </c>
      <c r="T105" s="2" t="str">
        <f t="shared" si="10"/>
        <v/>
      </c>
    </row>
    <row r="106" spans="18:20" x14ac:dyDescent="0.25">
      <c r="R106" t="str">
        <f t="shared" si="8"/>
        <v/>
      </c>
      <c r="S106" s="2" t="str">
        <f t="shared" si="9"/>
        <v/>
      </c>
      <c r="T106" s="2" t="str">
        <f t="shared" si="10"/>
        <v/>
      </c>
    </row>
    <row r="107" spans="18:20" x14ac:dyDescent="0.25">
      <c r="R107" t="str">
        <f t="shared" si="8"/>
        <v/>
      </c>
      <c r="S107" s="2" t="str">
        <f t="shared" si="9"/>
        <v/>
      </c>
      <c r="T107" s="2" t="str">
        <f t="shared" si="10"/>
        <v/>
      </c>
    </row>
    <row r="108" spans="18:20" x14ac:dyDescent="0.25">
      <c r="R108" t="str">
        <f t="shared" si="8"/>
        <v/>
      </c>
      <c r="S108" s="2" t="str">
        <f t="shared" si="9"/>
        <v/>
      </c>
      <c r="T108" s="2" t="str">
        <f t="shared" si="10"/>
        <v/>
      </c>
    </row>
    <row r="109" spans="18:20" x14ac:dyDescent="0.25">
      <c r="R109" t="str">
        <f t="shared" si="8"/>
        <v/>
      </c>
      <c r="S109" s="2" t="str">
        <f t="shared" si="9"/>
        <v/>
      </c>
      <c r="T109" s="2" t="str">
        <f t="shared" si="10"/>
        <v/>
      </c>
    </row>
    <row r="110" spans="18:20" x14ac:dyDescent="0.25">
      <c r="R110" t="str">
        <f t="shared" si="8"/>
        <v/>
      </c>
      <c r="S110" s="2" t="str">
        <f t="shared" si="9"/>
        <v/>
      </c>
      <c r="T110" s="2" t="str">
        <f t="shared" si="10"/>
        <v/>
      </c>
    </row>
    <row r="111" spans="18:20" x14ac:dyDescent="0.25">
      <c r="R111" t="str">
        <f t="shared" si="8"/>
        <v/>
      </c>
      <c r="S111" s="2" t="str">
        <f t="shared" si="9"/>
        <v/>
      </c>
      <c r="T111" s="2" t="str">
        <f t="shared" si="10"/>
        <v/>
      </c>
    </row>
    <row r="112" spans="18:20" x14ac:dyDescent="0.25">
      <c r="R112" t="str">
        <f t="shared" si="8"/>
        <v/>
      </c>
      <c r="S112" s="2" t="str">
        <f t="shared" si="9"/>
        <v/>
      </c>
      <c r="T112" s="2" t="str">
        <f t="shared" si="10"/>
        <v/>
      </c>
    </row>
    <row r="113" spans="18:20" x14ac:dyDescent="0.25">
      <c r="R113" t="str">
        <f t="shared" si="8"/>
        <v/>
      </c>
      <c r="S113" s="2" t="str">
        <f t="shared" si="9"/>
        <v/>
      </c>
      <c r="T113" s="2" t="str">
        <f t="shared" si="10"/>
        <v/>
      </c>
    </row>
    <row r="114" spans="18:20" x14ac:dyDescent="0.25">
      <c r="R114" t="str">
        <f t="shared" si="8"/>
        <v/>
      </c>
      <c r="S114" s="2" t="str">
        <f t="shared" si="9"/>
        <v/>
      </c>
      <c r="T114" s="2" t="str">
        <f t="shared" si="10"/>
        <v/>
      </c>
    </row>
    <row r="115" spans="18:20" x14ac:dyDescent="0.25">
      <c r="R115" t="str">
        <f t="shared" ref="R115:R171" si="11">IF(P115&gt;0,I115/(2*P115),"")</f>
        <v/>
      </c>
      <c r="S115" s="2" t="str">
        <f t="shared" si="9"/>
        <v/>
      </c>
      <c r="T115" s="2" t="str">
        <f t="shared" si="10"/>
        <v/>
      </c>
    </row>
    <row r="116" spans="18:20" x14ac:dyDescent="0.25">
      <c r="R116" t="str">
        <f t="shared" si="11"/>
        <v/>
      </c>
      <c r="S116" s="2" t="str">
        <f t="shared" si="9"/>
        <v/>
      </c>
      <c r="T116" s="2" t="str">
        <f t="shared" si="10"/>
        <v/>
      </c>
    </row>
    <row r="117" spans="18:20" x14ac:dyDescent="0.25">
      <c r="R117" t="str">
        <f t="shared" si="11"/>
        <v/>
      </c>
      <c r="S117" s="2" t="str">
        <f t="shared" si="9"/>
        <v/>
      </c>
      <c r="T117" s="2" t="str">
        <f t="shared" si="10"/>
        <v/>
      </c>
    </row>
    <row r="118" spans="18:20" x14ac:dyDescent="0.25">
      <c r="R118" t="str">
        <f t="shared" si="11"/>
        <v/>
      </c>
      <c r="S118" s="2" t="str">
        <f t="shared" si="9"/>
        <v/>
      </c>
      <c r="T118" s="2" t="str">
        <f t="shared" si="10"/>
        <v/>
      </c>
    </row>
    <row r="119" spans="18:20" x14ac:dyDescent="0.25">
      <c r="R119" t="str">
        <f t="shared" si="11"/>
        <v/>
      </c>
      <c r="S119" s="2" t="str">
        <f t="shared" si="9"/>
        <v/>
      </c>
      <c r="T119" s="2" t="str">
        <f t="shared" si="10"/>
        <v/>
      </c>
    </row>
    <row r="120" spans="18:20" x14ac:dyDescent="0.25">
      <c r="R120" t="str">
        <f t="shared" si="11"/>
        <v/>
      </c>
      <c r="S120" s="2" t="str">
        <f t="shared" si="9"/>
        <v/>
      </c>
      <c r="T120" s="2" t="str">
        <f t="shared" si="10"/>
        <v/>
      </c>
    </row>
    <row r="121" spans="18:20" x14ac:dyDescent="0.25">
      <c r="R121" t="str">
        <f t="shared" si="11"/>
        <v/>
      </c>
      <c r="S121" s="2" t="str">
        <f t="shared" si="9"/>
        <v/>
      </c>
      <c r="T121" s="2" t="str">
        <f t="shared" si="10"/>
        <v/>
      </c>
    </row>
    <row r="122" spans="18:20" x14ac:dyDescent="0.25">
      <c r="R122" t="str">
        <f t="shared" si="11"/>
        <v/>
      </c>
      <c r="S122" s="2" t="str">
        <f t="shared" si="9"/>
        <v/>
      </c>
      <c r="T122" s="2" t="str">
        <f t="shared" si="10"/>
        <v/>
      </c>
    </row>
    <row r="123" spans="18:20" x14ac:dyDescent="0.25">
      <c r="R123" t="str">
        <f t="shared" si="11"/>
        <v/>
      </c>
      <c r="S123" s="2" t="str">
        <f t="shared" si="9"/>
        <v/>
      </c>
      <c r="T123" s="2" t="str">
        <f t="shared" si="10"/>
        <v/>
      </c>
    </row>
    <row r="124" spans="18:20" x14ac:dyDescent="0.25">
      <c r="R124" t="str">
        <f t="shared" si="11"/>
        <v/>
      </c>
      <c r="S124" s="2" t="str">
        <f t="shared" si="9"/>
        <v/>
      </c>
      <c r="T124" s="2" t="str">
        <f t="shared" si="10"/>
        <v/>
      </c>
    </row>
    <row r="125" spans="18:20" x14ac:dyDescent="0.25">
      <c r="R125" t="str">
        <f t="shared" si="11"/>
        <v/>
      </c>
      <c r="S125" s="2" t="str">
        <f t="shared" si="9"/>
        <v/>
      </c>
      <c r="T125" s="2" t="str">
        <f t="shared" si="10"/>
        <v/>
      </c>
    </row>
    <row r="126" spans="18:20" x14ac:dyDescent="0.25">
      <c r="R126" t="str">
        <f t="shared" si="11"/>
        <v/>
      </c>
      <c r="S126" s="2" t="str">
        <f t="shared" si="9"/>
        <v/>
      </c>
      <c r="T126" s="2" t="str">
        <f t="shared" si="10"/>
        <v/>
      </c>
    </row>
    <row r="127" spans="18:20" x14ac:dyDescent="0.25">
      <c r="R127" t="str">
        <f t="shared" si="11"/>
        <v/>
      </c>
      <c r="S127" s="2" t="str">
        <f t="shared" si="9"/>
        <v/>
      </c>
      <c r="T127" s="2" t="str">
        <f t="shared" si="10"/>
        <v/>
      </c>
    </row>
    <row r="128" spans="18:20" x14ac:dyDescent="0.25">
      <c r="R128" t="str">
        <f t="shared" si="11"/>
        <v/>
      </c>
      <c r="S128" s="2" t="str">
        <f t="shared" si="9"/>
        <v/>
      </c>
      <c r="T128" s="2" t="str">
        <f t="shared" si="10"/>
        <v/>
      </c>
    </row>
    <row r="129" spans="18:20" x14ac:dyDescent="0.25">
      <c r="R129" t="str">
        <f t="shared" si="11"/>
        <v/>
      </c>
      <c r="S129" s="2" t="str">
        <f t="shared" si="9"/>
        <v/>
      </c>
      <c r="T129" s="2" t="str">
        <f t="shared" si="10"/>
        <v/>
      </c>
    </row>
    <row r="130" spans="18:20" x14ac:dyDescent="0.25">
      <c r="R130" t="str">
        <f t="shared" si="11"/>
        <v/>
      </c>
      <c r="S130" s="2" t="str">
        <f t="shared" si="9"/>
        <v/>
      </c>
      <c r="T130" s="2" t="str">
        <f t="shared" si="10"/>
        <v/>
      </c>
    </row>
    <row r="131" spans="18:20" x14ac:dyDescent="0.25">
      <c r="R131" t="str">
        <f t="shared" si="11"/>
        <v/>
      </c>
      <c r="S131" s="2" t="str">
        <f t="shared" si="9"/>
        <v/>
      </c>
      <c r="T131" s="2" t="str">
        <f t="shared" si="10"/>
        <v/>
      </c>
    </row>
    <row r="132" spans="18:20" x14ac:dyDescent="0.25">
      <c r="R132" t="str">
        <f t="shared" si="11"/>
        <v/>
      </c>
      <c r="S132" s="2" t="str">
        <f t="shared" si="9"/>
        <v/>
      </c>
      <c r="T132" s="2" t="str">
        <f t="shared" si="10"/>
        <v/>
      </c>
    </row>
    <row r="133" spans="18:20" x14ac:dyDescent="0.25">
      <c r="R133" t="str">
        <f t="shared" si="11"/>
        <v/>
      </c>
      <c r="S133" s="2" t="str">
        <f t="shared" si="9"/>
        <v/>
      </c>
      <c r="T133" s="2" t="str">
        <f t="shared" si="10"/>
        <v/>
      </c>
    </row>
    <row r="134" spans="18:20" x14ac:dyDescent="0.25">
      <c r="R134" t="str">
        <f t="shared" si="11"/>
        <v/>
      </c>
      <c r="S134" s="2" t="str">
        <f t="shared" si="9"/>
        <v/>
      </c>
      <c r="T134" s="2" t="str">
        <f t="shared" si="10"/>
        <v/>
      </c>
    </row>
    <row r="135" spans="18:20" x14ac:dyDescent="0.25">
      <c r="R135" t="str">
        <f t="shared" si="11"/>
        <v/>
      </c>
      <c r="S135" s="2" t="str">
        <f t="shared" si="9"/>
        <v/>
      </c>
      <c r="T135" s="2" t="str">
        <f t="shared" si="10"/>
        <v/>
      </c>
    </row>
    <row r="136" spans="18:20" x14ac:dyDescent="0.25">
      <c r="R136" t="str">
        <f t="shared" si="11"/>
        <v/>
      </c>
      <c r="S136" s="2" t="str">
        <f t="shared" si="9"/>
        <v/>
      </c>
      <c r="T136" s="2" t="str">
        <f t="shared" si="10"/>
        <v/>
      </c>
    </row>
    <row r="137" spans="18:20" x14ac:dyDescent="0.25">
      <c r="R137" t="str">
        <f t="shared" si="11"/>
        <v/>
      </c>
      <c r="S137" s="2" t="str">
        <f t="shared" si="9"/>
        <v/>
      </c>
      <c r="T137" s="2" t="str">
        <f t="shared" si="10"/>
        <v/>
      </c>
    </row>
    <row r="138" spans="18:20" x14ac:dyDescent="0.25">
      <c r="R138" t="str">
        <f t="shared" si="11"/>
        <v/>
      </c>
      <c r="S138" s="2" t="str">
        <f t="shared" ref="S138:S149" si="12">IF(O138&gt;0,H138/(2*O138),"")</f>
        <v/>
      </c>
      <c r="T138" s="2" t="str">
        <f t="shared" ref="T138:T149" si="13">IF(P138&gt;0,L138/P138,"")</f>
        <v/>
      </c>
    </row>
    <row r="139" spans="18:20" x14ac:dyDescent="0.25">
      <c r="R139" t="str">
        <f t="shared" si="11"/>
        <v/>
      </c>
      <c r="S139" s="2" t="str">
        <f t="shared" si="12"/>
        <v/>
      </c>
      <c r="T139" s="2" t="str">
        <f t="shared" si="13"/>
        <v/>
      </c>
    </row>
    <row r="140" spans="18:20" x14ac:dyDescent="0.25">
      <c r="R140" t="str">
        <f t="shared" si="11"/>
        <v/>
      </c>
      <c r="S140" s="2" t="str">
        <f t="shared" si="12"/>
        <v/>
      </c>
      <c r="T140" s="2" t="str">
        <f t="shared" si="13"/>
        <v/>
      </c>
    </row>
    <row r="141" spans="18:20" x14ac:dyDescent="0.25">
      <c r="R141" t="str">
        <f t="shared" si="11"/>
        <v/>
      </c>
      <c r="S141" s="2" t="str">
        <f t="shared" si="12"/>
        <v/>
      </c>
      <c r="T141" s="2" t="str">
        <f t="shared" si="13"/>
        <v/>
      </c>
    </row>
    <row r="142" spans="18:20" x14ac:dyDescent="0.25">
      <c r="R142" t="str">
        <f t="shared" si="11"/>
        <v/>
      </c>
      <c r="S142" s="2" t="str">
        <f t="shared" si="12"/>
        <v/>
      </c>
      <c r="T142" s="2" t="str">
        <f t="shared" si="13"/>
        <v/>
      </c>
    </row>
    <row r="143" spans="18:20" x14ac:dyDescent="0.25">
      <c r="R143" t="str">
        <f t="shared" si="11"/>
        <v/>
      </c>
      <c r="S143" s="2" t="str">
        <f t="shared" si="12"/>
        <v/>
      </c>
      <c r="T143" s="2" t="str">
        <f t="shared" si="13"/>
        <v/>
      </c>
    </row>
    <row r="144" spans="18:20" x14ac:dyDescent="0.25">
      <c r="R144" t="str">
        <f t="shared" si="11"/>
        <v/>
      </c>
      <c r="S144" s="2" t="str">
        <f t="shared" si="12"/>
        <v/>
      </c>
      <c r="T144" s="2" t="str">
        <f t="shared" si="13"/>
        <v/>
      </c>
    </row>
    <row r="145" spans="18:20" x14ac:dyDescent="0.25">
      <c r="R145" t="str">
        <f t="shared" si="11"/>
        <v/>
      </c>
      <c r="S145" s="2" t="str">
        <f t="shared" si="12"/>
        <v/>
      </c>
      <c r="T145" s="2" t="str">
        <f t="shared" si="13"/>
        <v/>
      </c>
    </row>
    <row r="146" spans="18:20" x14ac:dyDescent="0.25">
      <c r="R146" t="str">
        <f t="shared" si="11"/>
        <v/>
      </c>
      <c r="S146" s="2" t="str">
        <f t="shared" si="12"/>
        <v/>
      </c>
      <c r="T146" s="2" t="str">
        <f t="shared" si="13"/>
        <v/>
      </c>
    </row>
    <row r="147" spans="18:20" x14ac:dyDescent="0.25">
      <c r="R147" t="str">
        <f t="shared" si="11"/>
        <v/>
      </c>
      <c r="S147" s="2" t="str">
        <f t="shared" si="12"/>
        <v/>
      </c>
      <c r="T147" s="2" t="str">
        <f t="shared" si="13"/>
        <v/>
      </c>
    </row>
    <row r="148" spans="18:20" x14ac:dyDescent="0.25">
      <c r="R148" t="str">
        <f t="shared" si="11"/>
        <v/>
      </c>
      <c r="S148" s="2" t="str">
        <f t="shared" si="12"/>
        <v/>
      </c>
      <c r="T148" s="2" t="str">
        <f t="shared" si="13"/>
        <v/>
      </c>
    </row>
    <row r="149" spans="18:20" x14ac:dyDescent="0.25">
      <c r="R149" t="str">
        <f t="shared" si="11"/>
        <v/>
      </c>
      <c r="S149" s="2" t="str">
        <f t="shared" si="12"/>
        <v/>
      </c>
      <c r="T149" s="2" t="str">
        <f t="shared" si="13"/>
        <v/>
      </c>
    </row>
    <row r="150" spans="18:20" x14ac:dyDescent="0.25">
      <c r="R150" t="str">
        <f t="shared" si="11"/>
        <v/>
      </c>
      <c r="S150" t="str">
        <f t="shared" ref="S150:S171" si="14">IF(Q150&gt;0,M150/Q150,"")</f>
        <v/>
      </c>
    </row>
    <row r="151" spans="18:20" x14ac:dyDescent="0.25">
      <c r="R151" t="str">
        <f t="shared" si="11"/>
        <v/>
      </c>
      <c r="S151" t="str">
        <f t="shared" si="14"/>
        <v/>
      </c>
    </row>
    <row r="152" spans="18:20" x14ac:dyDescent="0.25">
      <c r="R152" t="str">
        <f t="shared" si="11"/>
        <v/>
      </c>
      <c r="S152" t="str">
        <f t="shared" si="14"/>
        <v/>
      </c>
    </row>
    <row r="153" spans="18:20" x14ac:dyDescent="0.25">
      <c r="R153" t="str">
        <f t="shared" si="11"/>
        <v/>
      </c>
      <c r="S153" t="str">
        <f t="shared" si="14"/>
        <v/>
      </c>
    </row>
    <row r="154" spans="18:20" x14ac:dyDescent="0.25">
      <c r="R154" t="str">
        <f t="shared" si="11"/>
        <v/>
      </c>
      <c r="S154" t="str">
        <f t="shared" si="14"/>
        <v/>
      </c>
    </row>
    <row r="155" spans="18:20" x14ac:dyDescent="0.25">
      <c r="R155" t="str">
        <f t="shared" si="11"/>
        <v/>
      </c>
      <c r="S155" t="str">
        <f t="shared" si="14"/>
        <v/>
      </c>
    </row>
    <row r="156" spans="18:20" x14ac:dyDescent="0.25">
      <c r="R156" t="str">
        <f t="shared" si="11"/>
        <v/>
      </c>
      <c r="S156" t="str">
        <f t="shared" si="14"/>
        <v/>
      </c>
    </row>
    <row r="157" spans="18:20" x14ac:dyDescent="0.25">
      <c r="R157" t="str">
        <f t="shared" si="11"/>
        <v/>
      </c>
      <c r="S157" t="str">
        <f t="shared" si="14"/>
        <v/>
      </c>
    </row>
    <row r="158" spans="18:20" x14ac:dyDescent="0.25">
      <c r="R158" t="str">
        <f t="shared" si="11"/>
        <v/>
      </c>
      <c r="S158" t="str">
        <f t="shared" si="14"/>
        <v/>
      </c>
    </row>
    <row r="159" spans="18:20" x14ac:dyDescent="0.25">
      <c r="R159" t="str">
        <f t="shared" si="11"/>
        <v/>
      </c>
      <c r="S159" t="str">
        <f t="shared" si="14"/>
        <v/>
      </c>
    </row>
    <row r="160" spans="18:20" x14ac:dyDescent="0.25">
      <c r="R160" t="str">
        <f t="shared" si="11"/>
        <v/>
      </c>
      <c r="S160" t="str">
        <f t="shared" si="14"/>
        <v/>
      </c>
    </row>
    <row r="161" spans="18:19" x14ac:dyDescent="0.25">
      <c r="R161" t="str">
        <f t="shared" si="11"/>
        <v/>
      </c>
      <c r="S161" t="str">
        <f t="shared" si="14"/>
        <v/>
      </c>
    </row>
    <row r="162" spans="18:19" x14ac:dyDescent="0.25">
      <c r="R162" t="str">
        <f t="shared" si="11"/>
        <v/>
      </c>
      <c r="S162" t="str">
        <f t="shared" si="14"/>
        <v/>
      </c>
    </row>
    <row r="163" spans="18:19" x14ac:dyDescent="0.25">
      <c r="R163" t="str">
        <f t="shared" si="11"/>
        <v/>
      </c>
      <c r="S163" t="str">
        <f t="shared" si="14"/>
        <v/>
      </c>
    </row>
    <row r="164" spans="18:19" x14ac:dyDescent="0.25">
      <c r="R164" t="str">
        <f t="shared" si="11"/>
        <v/>
      </c>
      <c r="S164" t="str">
        <f t="shared" si="14"/>
        <v/>
      </c>
    </row>
    <row r="165" spans="18:19" x14ac:dyDescent="0.25">
      <c r="R165" t="str">
        <f t="shared" si="11"/>
        <v/>
      </c>
      <c r="S165" t="str">
        <f t="shared" si="14"/>
        <v/>
      </c>
    </row>
    <row r="166" spans="18:19" x14ac:dyDescent="0.25">
      <c r="R166" t="str">
        <f t="shared" si="11"/>
        <v/>
      </c>
      <c r="S166" t="str">
        <f t="shared" si="14"/>
        <v/>
      </c>
    </row>
    <row r="167" spans="18:19" x14ac:dyDescent="0.25">
      <c r="R167" t="str">
        <f t="shared" si="11"/>
        <v/>
      </c>
      <c r="S167" t="str">
        <f t="shared" si="14"/>
        <v/>
      </c>
    </row>
    <row r="168" spans="18:19" x14ac:dyDescent="0.25">
      <c r="R168" t="str">
        <f t="shared" si="11"/>
        <v/>
      </c>
      <c r="S168" t="str">
        <f t="shared" si="14"/>
        <v/>
      </c>
    </row>
    <row r="169" spans="18:19" x14ac:dyDescent="0.25">
      <c r="R169" t="str">
        <f t="shared" si="11"/>
        <v/>
      </c>
      <c r="S169" t="str">
        <f t="shared" si="14"/>
        <v/>
      </c>
    </row>
    <row r="170" spans="18:19" x14ac:dyDescent="0.25">
      <c r="R170" t="str">
        <f t="shared" si="11"/>
        <v/>
      </c>
      <c r="S170" t="str">
        <f t="shared" si="14"/>
        <v/>
      </c>
    </row>
    <row r="171" spans="18:19" x14ac:dyDescent="0.25">
      <c r="R171" t="str">
        <f t="shared" si="11"/>
        <v/>
      </c>
      <c r="S171" t="str">
        <f t="shared" si="14"/>
        <v/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zoomScaleNormal="100" workbookViewId="0">
      <selection activeCell="U37" sqref="U37"/>
    </sheetView>
  </sheetViews>
  <sheetFormatPr defaultRowHeight="15" x14ac:dyDescent="0.25"/>
  <cols>
    <col min="2" max="2" width="11.140625" customWidth="1"/>
  </cols>
  <sheetData>
    <row r="1" spans="1:18" x14ac:dyDescent="0.25">
      <c r="A1" s="1" t="s">
        <v>31</v>
      </c>
      <c r="B1" s="1" t="s">
        <v>29</v>
      </c>
      <c r="C1" s="1" t="s">
        <v>416</v>
      </c>
      <c r="D1" s="1" t="s">
        <v>162</v>
      </c>
      <c r="E1" s="1" t="s">
        <v>572</v>
      </c>
      <c r="F1" s="1" t="s">
        <v>573</v>
      </c>
    </row>
    <row r="2" spans="1:18" x14ac:dyDescent="0.25">
      <c r="A2">
        <v>2017</v>
      </c>
      <c r="B2" s="8" t="s">
        <v>538</v>
      </c>
      <c r="C2" s="2">
        <v>0.27272514414493515</v>
      </c>
      <c r="D2" s="2">
        <v>0.28749999999999998</v>
      </c>
      <c r="E2" t="s">
        <v>571</v>
      </c>
    </row>
    <row r="3" spans="1:18" x14ac:dyDescent="0.25">
      <c r="A3">
        <v>2018</v>
      </c>
      <c r="B3" t="s">
        <v>231</v>
      </c>
      <c r="C3" s="2">
        <v>1.9093655589123868</v>
      </c>
      <c r="D3" s="2">
        <v>0.875</v>
      </c>
      <c r="E3">
        <v>0</v>
      </c>
      <c r="F3">
        <v>1</v>
      </c>
    </row>
    <row r="4" spans="1:18" x14ac:dyDescent="0.25">
      <c r="A4">
        <v>2018</v>
      </c>
      <c r="B4" t="s">
        <v>82</v>
      </c>
      <c r="C4" s="2">
        <v>1.0785384615384614</v>
      </c>
      <c r="D4" s="2">
        <v>0.58823529411764708</v>
      </c>
      <c r="E4">
        <v>2.5</v>
      </c>
      <c r="F4">
        <v>1</v>
      </c>
    </row>
    <row r="5" spans="1:18" x14ac:dyDescent="0.25">
      <c r="A5">
        <v>2018</v>
      </c>
      <c r="B5" t="s">
        <v>109</v>
      </c>
      <c r="C5" s="2">
        <v>0.33789852941176468</v>
      </c>
      <c r="D5" s="16">
        <v>1.2692307692307692</v>
      </c>
      <c r="E5" t="s">
        <v>574</v>
      </c>
    </row>
    <row r="6" spans="1:18" x14ac:dyDescent="0.25">
      <c r="A6">
        <v>2018</v>
      </c>
      <c r="B6" t="s">
        <v>111</v>
      </c>
      <c r="C6" s="2">
        <v>0.93060603499281547</v>
      </c>
      <c r="D6" s="2">
        <v>0.59259259259259256</v>
      </c>
      <c r="E6">
        <v>1</v>
      </c>
      <c r="F6">
        <v>0</v>
      </c>
    </row>
    <row r="7" spans="1:18" x14ac:dyDescent="0.25">
      <c r="A7">
        <v>2018</v>
      </c>
      <c r="B7" t="s">
        <v>106</v>
      </c>
      <c r="C7" s="2">
        <v>1.0390900000000001</v>
      </c>
      <c r="D7" s="2">
        <v>0.8076923076923076</v>
      </c>
      <c r="E7">
        <v>1</v>
      </c>
      <c r="F7">
        <v>3</v>
      </c>
    </row>
    <row r="8" spans="1:18" x14ac:dyDescent="0.25">
      <c r="A8">
        <v>2018</v>
      </c>
      <c r="B8" t="s">
        <v>121</v>
      </c>
      <c r="C8" s="2">
        <v>0.35713345799570606</v>
      </c>
      <c r="D8" s="2">
        <v>0.47058823529411764</v>
      </c>
      <c r="R8" s="8"/>
    </row>
    <row r="9" spans="1:18" x14ac:dyDescent="0.25">
      <c r="A9">
        <v>2018</v>
      </c>
      <c r="B9" t="s">
        <v>117</v>
      </c>
      <c r="C9" s="2">
        <v>0.55423058485139021</v>
      </c>
      <c r="D9" s="16">
        <v>1.0833333333333335</v>
      </c>
      <c r="E9" s="2">
        <f>3/67</f>
        <v>4.4776119402985072E-2</v>
      </c>
    </row>
    <row r="10" spans="1:18" x14ac:dyDescent="0.25">
      <c r="A10">
        <v>2018</v>
      </c>
      <c r="B10" t="s">
        <v>150</v>
      </c>
      <c r="C10" s="2">
        <v>0.33860666666666667</v>
      </c>
      <c r="D10" s="16">
        <v>2.032258064516129</v>
      </c>
      <c r="E10" s="2">
        <f>25/67</f>
        <v>0.37313432835820898</v>
      </c>
    </row>
    <row r="11" spans="1:18" x14ac:dyDescent="0.25">
      <c r="A11">
        <v>2018</v>
      </c>
      <c r="B11" s="5" t="s">
        <v>144</v>
      </c>
      <c r="C11" s="2">
        <v>8.655339805825242E-2</v>
      </c>
      <c r="D11" s="16">
        <v>2.3714285714285714</v>
      </c>
      <c r="E11" s="2">
        <f>16/67</f>
        <v>0.23880597014925373</v>
      </c>
    </row>
    <row r="12" spans="1:18" x14ac:dyDescent="0.25">
      <c r="A12">
        <v>2018</v>
      </c>
      <c r="B12" t="s">
        <v>147</v>
      </c>
      <c r="C12" s="2">
        <v>8.6955499999999991E-2</v>
      </c>
      <c r="D12" s="16">
        <v>2.4137931034482758</v>
      </c>
      <c r="E12" s="2">
        <f>23/67</f>
        <v>0.34328358208955223</v>
      </c>
    </row>
    <row r="13" spans="1:18" x14ac:dyDescent="0.25">
      <c r="A13">
        <v>2018</v>
      </c>
      <c r="B13" t="s">
        <v>153</v>
      </c>
      <c r="C13" s="2">
        <v>0.54973972602739718</v>
      </c>
      <c r="D13" s="16">
        <v>1.6</v>
      </c>
    </row>
    <row r="14" spans="1:18" x14ac:dyDescent="0.25">
      <c r="A14">
        <v>2018</v>
      </c>
      <c r="B14" t="s">
        <v>157</v>
      </c>
      <c r="C14" s="2">
        <v>1.68</v>
      </c>
      <c r="D14" s="2">
        <v>0.4</v>
      </c>
    </row>
    <row r="15" spans="1:18" x14ac:dyDescent="0.25">
      <c r="A15">
        <v>2018</v>
      </c>
      <c r="B15" t="s">
        <v>167</v>
      </c>
      <c r="C15" s="2">
        <v>1.1422013157894737</v>
      </c>
      <c r="D15" s="2">
        <v>0.94736842105263153</v>
      </c>
      <c r="F15">
        <f>13/43</f>
        <v>0.30232558139534882</v>
      </c>
    </row>
    <row r="16" spans="1:18" x14ac:dyDescent="0.25">
      <c r="A16">
        <v>2018</v>
      </c>
      <c r="B16" t="s">
        <v>181</v>
      </c>
      <c r="C16" s="2">
        <v>1.2520199299757608</v>
      </c>
      <c r="D16" s="2">
        <v>0.89285714285714279</v>
      </c>
    </row>
    <row r="17" spans="1:4" x14ac:dyDescent="0.25">
      <c r="A17">
        <v>2018</v>
      </c>
      <c r="B17" t="s">
        <v>192</v>
      </c>
      <c r="C17" s="2">
        <v>0.70775094696969698</v>
      </c>
      <c r="D17" s="16">
        <v>1.1578947368421053</v>
      </c>
    </row>
    <row r="18" spans="1:4" x14ac:dyDescent="0.25">
      <c r="A18">
        <v>2018</v>
      </c>
      <c r="B18" t="s">
        <v>188</v>
      </c>
      <c r="C18" s="2">
        <v>2.4328124999999998</v>
      </c>
      <c r="D18" s="2">
        <v>0.5357142857142857</v>
      </c>
    </row>
    <row r="19" spans="1:4" x14ac:dyDescent="0.25">
      <c r="A19">
        <v>2018</v>
      </c>
      <c r="B19" s="8" t="s">
        <v>195</v>
      </c>
      <c r="C19" s="2">
        <v>1.2119525</v>
      </c>
      <c r="D19" s="6">
        <v>1.925</v>
      </c>
    </row>
    <row r="20" spans="1:4" x14ac:dyDescent="0.25">
      <c r="A20">
        <v>2018</v>
      </c>
      <c r="B20" s="8" t="s">
        <v>488</v>
      </c>
      <c r="C20" s="2">
        <v>1.74981875</v>
      </c>
      <c r="D20" s="6">
        <v>1.08</v>
      </c>
    </row>
    <row r="21" spans="1:4" x14ac:dyDescent="0.25">
      <c r="A21">
        <v>2018</v>
      </c>
      <c r="B21" s="8" t="s">
        <v>206</v>
      </c>
      <c r="C21" s="2">
        <v>0.5176476233893994</v>
      </c>
      <c r="D21" s="16">
        <v>1.1764705882352942</v>
      </c>
    </row>
    <row r="22" spans="1:4" x14ac:dyDescent="0.25">
      <c r="A22">
        <v>2018</v>
      </c>
      <c r="B22" s="8" t="s">
        <v>209</v>
      </c>
      <c r="C22" s="2">
        <v>3.3025153374233125E-2</v>
      </c>
      <c r="D22" s="16">
        <v>2.0909090909090908</v>
      </c>
    </row>
    <row r="23" spans="1:4" x14ac:dyDescent="0.25">
      <c r="A23">
        <v>2018</v>
      </c>
      <c r="B23" s="8" t="s">
        <v>202</v>
      </c>
      <c r="C23" s="2">
        <v>0.34827142857142857</v>
      </c>
      <c r="D23" s="16">
        <v>1.1923076923076923</v>
      </c>
    </row>
    <row r="24" spans="1:4" x14ac:dyDescent="0.25">
      <c r="A24">
        <v>2018</v>
      </c>
      <c r="B24" s="8" t="s">
        <v>216</v>
      </c>
      <c r="C24" s="2">
        <v>2.4775178571428573</v>
      </c>
      <c r="D24" s="2">
        <v>0.81481481481481477</v>
      </c>
    </row>
    <row r="25" spans="1:4" x14ac:dyDescent="0.25">
      <c r="A25">
        <v>2018</v>
      </c>
      <c r="B25" s="8" t="s">
        <v>248</v>
      </c>
      <c r="C25" s="2">
        <v>1.7551369863013699</v>
      </c>
      <c r="D25" s="2">
        <v>0.79141104294478526</v>
      </c>
    </row>
    <row r="26" spans="1:4" x14ac:dyDescent="0.25">
      <c r="A26">
        <v>2018</v>
      </c>
      <c r="B26" s="8" t="s">
        <v>254</v>
      </c>
      <c r="C26" s="2">
        <v>0.79580152671755722</v>
      </c>
      <c r="D26" s="2">
        <v>0.99152542372881347</v>
      </c>
    </row>
    <row r="27" spans="1:4" x14ac:dyDescent="0.25">
      <c r="A27">
        <v>2018</v>
      </c>
      <c r="B27" s="8" t="s">
        <v>257</v>
      </c>
      <c r="C27" s="2">
        <v>1.0220455366823273</v>
      </c>
      <c r="D27" s="2">
        <v>0.37333333333333329</v>
      </c>
    </row>
    <row r="28" spans="1:4" x14ac:dyDescent="0.25">
      <c r="A28">
        <v>2018</v>
      </c>
      <c r="B28" s="8" t="s">
        <v>265</v>
      </c>
      <c r="C28" s="2">
        <v>0.55361305361305357</v>
      </c>
      <c r="D28" s="16">
        <v>1.0283251231527095</v>
      </c>
    </row>
    <row r="29" spans="1:4" x14ac:dyDescent="0.25">
      <c r="A29">
        <v>2018</v>
      </c>
      <c r="B29" s="8" t="s">
        <v>321</v>
      </c>
      <c r="C29" s="2">
        <v>1.666949738631234</v>
      </c>
      <c r="D29" s="2">
        <v>0.90476190476190477</v>
      </c>
    </row>
    <row r="30" spans="1:4" x14ac:dyDescent="0.25">
      <c r="A30">
        <v>2018</v>
      </c>
      <c r="B30" s="8" t="s">
        <v>318</v>
      </c>
      <c r="C30" s="2">
        <v>0.81012526136451635</v>
      </c>
      <c r="D30" s="2">
        <v>0.92</v>
      </c>
    </row>
    <row r="31" spans="1:4" x14ac:dyDescent="0.25">
      <c r="A31">
        <v>2018</v>
      </c>
      <c r="B31" s="8" t="s">
        <v>302</v>
      </c>
      <c r="C31" s="2">
        <v>1.64</v>
      </c>
      <c r="D31" s="2">
        <v>0.33</v>
      </c>
    </row>
    <row r="32" spans="1:4" x14ac:dyDescent="0.25">
      <c r="A32">
        <v>2018</v>
      </c>
      <c r="B32" t="s">
        <v>315</v>
      </c>
      <c r="C32" s="2">
        <v>1.6548923309406876</v>
      </c>
      <c r="D32" s="2">
        <v>0.3</v>
      </c>
    </row>
    <row r="33" spans="1:4" x14ac:dyDescent="0.25">
      <c r="A33">
        <v>2018</v>
      </c>
      <c r="B33" t="s">
        <v>309</v>
      </c>
      <c r="C33" s="2">
        <v>1.5075757575757576</v>
      </c>
      <c r="D33" s="6">
        <v>1.2708333333333333</v>
      </c>
    </row>
    <row r="34" spans="1:4" x14ac:dyDescent="0.25">
      <c r="A34">
        <v>2018</v>
      </c>
      <c r="B34" t="s">
        <v>306</v>
      </c>
      <c r="C34" s="2">
        <v>9.1954022988505746E-2</v>
      </c>
      <c r="D34" s="16">
        <v>2.6</v>
      </c>
    </row>
    <row r="35" spans="1:4" x14ac:dyDescent="0.25">
      <c r="A35">
        <v>2018</v>
      </c>
      <c r="B35" t="s">
        <v>340</v>
      </c>
      <c r="C35" s="2">
        <v>0.7495573381266013</v>
      </c>
      <c r="D35" s="2">
        <v>1</v>
      </c>
    </row>
    <row r="36" spans="1:4" x14ac:dyDescent="0.25">
      <c r="A36">
        <v>2018</v>
      </c>
      <c r="B36" t="s">
        <v>343</v>
      </c>
      <c r="C36" s="2">
        <v>0.66</v>
      </c>
      <c r="D36" s="16">
        <v>1.34</v>
      </c>
    </row>
    <row r="37" spans="1:4" x14ac:dyDescent="0.25">
      <c r="A37">
        <v>2018</v>
      </c>
      <c r="B37" t="s">
        <v>358</v>
      </c>
      <c r="C37" s="2">
        <v>1.106145808311314</v>
      </c>
      <c r="D37" s="2">
        <v>1</v>
      </c>
    </row>
    <row r="38" spans="1:4" x14ac:dyDescent="0.25">
      <c r="A38">
        <v>2018</v>
      </c>
      <c r="B38" t="s">
        <v>374</v>
      </c>
      <c r="C38" s="2">
        <v>0.79034482758620694</v>
      </c>
      <c r="D38" s="2">
        <v>0.79310344827586221</v>
      </c>
    </row>
    <row r="39" spans="1:4" x14ac:dyDescent="0.25">
      <c r="A39">
        <v>2018</v>
      </c>
      <c r="B39" t="s">
        <v>390</v>
      </c>
      <c r="C39" s="2">
        <v>0.79824955116696594</v>
      </c>
      <c r="D39" s="2">
        <v>0.76666666666666672</v>
      </c>
    </row>
    <row r="40" spans="1:4" x14ac:dyDescent="0.25">
      <c r="A40">
        <v>2018</v>
      </c>
      <c r="B40" t="s">
        <v>381</v>
      </c>
      <c r="C40" s="2">
        <v>0.37528571428571428</v>
      </c>
      <c r="D40" s="2">
        <v>4.9999999999999996E-2</v>
      </c>
    </row>
    <row r="41" spans="1:4" x14ac:dyDescent="0.25">
      <c r="A41">
        <v>2018</v>
      </c>
      <c r="B41" t="s">
        <v>378</v>
      </c>
      <c r="C41" s="2">
        <v>0.45495495495495492</v>
      </c>
      <c r="D41" s="2">
        <v>0.69117647058823517</v>
      </c>
    </row>
    <row r="42" spans="1:4" x14ac:dyDescent="0.25">
      <c r="A42">
        <v>2017</v>
      </c>
      <c r="B42" t="s">
        <v>498</v>
      </c>
      <c r="C42" s="2">
        <v>0.47829280145504488</v>
      </c>
      <c r="D42" s="2">
        <v>0.62037037037037046</v>
      </c>
    </row>
    <row r="43" spans="1:4" x14ac:dyDescent="0.25">
      <c r="A43">
        <v>2018</v>
      </c>
      <c r="B43" t="s">
        <v>138</v>
      </c>
      <c r="C43" s="2">
        <v>1.6833074376815511</v>
      </c>
      <c r="D43" s="2">
        <v>0.97826086956521741</v>
      </c>
    </row>
    <row r="44" spans="1:4" x14ac:dyDescent="0.25">
      <c r="A44">
        <v>2018</v>
      </c>
      <c r="B44" t="s">
        <v>336</v>
      </c>
      <c r="C44" s="2">
        <v>1.665704918032787</v>
      </c>
      <c r="D44" s="2">
        <v>0.8899999999999999</v>
      </c>
    </row>
    <row r="45" spans="1:4" x14ac:dyDescent="0.25">
      <c r="C45" s="2"/>
      <c r="D45" s="2" t="s">
        <v>587</v>
      </c>
    </row>
    <row r="46" spans="1:4" x14ac:dyDescent="0.25">
      <c r="A46" t="s">
        <v>588</v>
      </c>
      <c r="C46" s="4">
        <f>COUNT(C2:C44)</f>
        <v>43</v>
      </c>
      <c r="D46" s="2" t="s">
        <v>587</v>
      </c>
    </row>
    <row r="47" spans="1:4" x14ac:dyDescent="0.25">
      <c r="A47" t="s">
        <v>589</v>
      </c>
      <c r="C47" s="2">
        <f>MAX(C2:C44)</f>
        <v>2.4775178571428573</v>
      </c>
      <c r="D47" s="2">
        <f>MAX(D2:D44)</f>
        <v>2.6</v>
      </c>
    </row>
    <row r="48" spans="1:4" x14ac:dyDescent="0.25">
      <c r="A48" t="s">
        <v>590</v>
      </c>
      <c r="C48">
        <f>COUNTIF(C2:C44,"&gt;1")</f>
        <v>19</v>
      </c>
    </row>
    <row r="49" spans="1:4" x14ac:dyDescent="0.25">
      <c r="A49" t="s">
        <v>591</v>
      </c>
      <c r="D49">
        <f>COUNTIF(D2:D44,"&gt;1")</f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</vt:lpstr>
      <vt:lpstr>Graphs</vt:lpstr>
      <vt:lpstr>Stocks</vt:lpstr>
      <vt:lpstr>GB</vt:lpstr>
      <vt:lpstr>Graphs GB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Froese, Rainer</dc:creator>
  <cp:lastModifiedBy>Kemp P.</cp:lastModifiedBy>
  <dcterms:created xsi:type="dcterms:W3CDTF">2019-09-19T10:16:31Z</dcterms:created>
  <dcterms:modified xsi:type="dcterms:W3CDTF">2020-02-01T09:04:29Z</dcterms:modified>
</cp:coreProperties>
</file>