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filterPrivacy="1" defaultThemeVersion="164011"/>
  <bookViews>
    <workbookView xWindow="0" yWindow="0" windowWidth="22260" windowHeight="12645" activeTab="2"/>
  </bookViews>
  <sheets>
    <sheet name="data" sheetId="1" r:id="rId1"/>
    <sheet name="Scatterplot" sheetId="2" r:id="rId2"/>
    <sheet name="Bland &amp; Altman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4" l="1"/>
  <c r="A6" i="4" l="1"/>
  <c r="A7" i="4"/>
  <c r="A14" i="4"/>
  <c r="A15" i="4"/>
  <c r="A21" i="4"/>
  <c r="A22" i="4"/>
  <c r="A23" i="4"/>
  <c r="A29" i="4"/>
  <c r="A30" i="4"/>
  <c r="A31" i="4"/>
  <c r="A38" i="4"/>
  <c r="A39" i="4"/>
  <c r="B2" i="2"/>
  <c r="B3" i="2"/>
  <c r="B4" i="2"/>
  <c r="B10" i="2"/>
  <c r="B11" i="2"/>
  <c r="B12" i="2"/>
  <c r="B18" i="2"/>
  <c r="B19" i="2"/>
  <c r="B20" i="2"/>
  <c r="B26" i="2"/>
  <c r="B27" i="2"/>
  <c r="B28" i="2"/>
  <c r="B34" i="2"/>
  <c r="B35" i="2"/>
  <c r="B36" i="2"/>
  <c r="B42" i="2"/>
  <c r="B43" i="2"/>
  <c r="B44" i="2"/>
  <c r="A7" i="2"/>
  <c r="A8" i="2"/>
  <c r="A9" i="2"/>
  <c r="A15" i="2"/>
  <c r="A16" i="2"/>
  <c r="A17" i="2"/>
  <c r="A23" i="2"/>
  <c r="A24" i="2"/>
  <c r="A25" i="2"/>
  <c r="A31" i="2"/>
  <c r="A32" i="2"/>
  <c r="A33" i="2"/>
  <c r="A39" i="2"/>
  <c r="A40" i="2"/>
  <c r="A41" i="2"/>
  <c r="F6" i="1"/>
  <c r="F7" i="1"/>
  <c r="G7" i="1" s="1"/>
  <c r="A4" i="4" s="1"/>
  <c r="F8" i="1"/>
  <c r="F9" i="1"/>
  <c r="G9" i="1" s="1"/>
  <c r="F10" i="1"/>
  <c r="F11" i="1"/>
  <c r="F12" i="1"/>
  <c r="F13" i="1"/>
  <c r="G13" i="1" s="1"/>
  <c r="A10" i="4" s="1"/>
  <c r="F14" i="1"/>
  <c r="G14" i="1" s="1"/>
  <c r="A11" i="4" s="1"/>
  <c r="F15" i="1"/>
  <c r="G15" i="1" s="1"/>
  <c r="A12" i="4" s="1"/>
  <c r="F16" i="1"/>
  <c r="F17" i="1"/>
  <c r="G17" i="1" s="1"/>
  <c r="F18" i="1"/>
  <c r="F19" i="1"/>
  <c r="F20" i="1"/>
  <c r="F21" i="1"/>
  <c r="G21" i="1" s="1"/>
  <c r="A18" i="4" s="1"/>
  <c r="F22" i="1"/>
  <c r="G22" i="1" s="1"/>
  <c r="A19" i="4" s="1"/>
  <c r="F23" i="1"/>
  <c r="G23" i="1" s="1"/>
  <c r="A20" i="4" s="1"/>
  <c r="F24" i="1"/>
  <c r="F25" i="1"/>
  <c r="G25" i="1" s="1"/>
  <c r="F26" i="1"/>
  <c r="F27" i="1"/>
  <c r="F28" i="1"/>
  <c r="F29" i="1"/>
  <c r="G29" i="1" s="1"/>
  <c r="A26" i="4" s="1"/>
  <c r="F30" i="1"/>
  <c r="G30" i="1" s="1"/>
  <c r="A27" i="4" s="1"/>
  <c r="F31" i="1"/>
  <c r="G31" i="1" s="1"/>
  <c r="A28" i="4" s="1"/>
  <c r="F32" i="1"/>
  <c r="F33" i="1"/>
  <c r="G33" i="1" s="1"/>
  <c r="F34" i="1"/>
  <c r="F35" i="1"/>
  <c r="F36" i="1"/>
  <c r="F37" i="1"/>
  <c r="G37" i="1" s="1"/>
  <c r="A34" i="4" s="1"/>
  <c r="F38" i="1"/>
  <c r="F39" i="1"/>
  <c r="G39" i="1" s="1"/>
  <c r="A36" i="4" s="1"/>
  <c r="F40" i="1"/>
  <c r="F41" i="1"/>
  <c r="G41" i="1" s="1"/>
  <c r="F42" i="1"/>
  <c r="G42" i="1" s="1"/>
  <c r="F43" i="1"/>
  <c r="F44" i="1"/>
  <c r="F45" i="1"/>
  <c r="G45" i="1" s="1"/>
  <c r="A42" i="4" s="1"/>
  <c r="F46" i="1"/>
  <c r="G46" i="1" s="1"/>
  <c r="A43" i="4" s="1"/>
  <c r="F47" i="1"/>
  <c r="G47" i="1" s="1"/>
  <c r="A44" i="4" s="1"/>
  <c r="F5" i="1"/>
  <c r="G44" i="1"/>
  <c r="A41" i="4" s="1"/>
  <c r="G43" i="1"/>
  <c r="A40" i="4" s="1"/>
  <c r="G40" i="1"/>
  <c r="A37" i="4" s="1"/>
  <c r="G38" i="1"/>
  <c r="A35" i="4" s="1"/>
  <c r="G36" i="1"/>
  <c r="A33" i="4" s="1"/>
  <c r="G35" i="1"/>
  <c r="A32" i="4" s="1"/>
  <c r="G34" i="1"/>
  <c r="G32" i="1"/>
  <c r="G28" i="1"/>
  <c r="A25" i="4" s="1"/>
  <c r="G27" i="1"/>
  <c r="A24" i="4" s="1"/>
  <c r="G26" i="1"/>
  <c r="G24" i="1"/>
  <c r="G20" i="1"/>
  <c r="A17" i="4" s="1"/>
  <c r="G19" i="1"/>
  <c r="A16" i="4" s="1"/>
  <c r="G18" i="1"/>
  <c r="G16" i="1"/>
  <c r="A13" i="4" s="1"/>
  <c r="G12" i="1"/>
  <c r="A9" i="4" s="1"/>
  <c r="G11" i="1"/>
  <c r="A8" i="4" s="1"/>
  <c r="G10" i="1"/>
  <c r="G8" i="1"/>
  <c r="A5" i="4" s="1"/>
  <c r="G6" i="1"/>
  <c r="A3" i="4" s="1"/>
  <c r="G5" i="1"/>
  <c r="A2" i="4" s="1"/>
  <c r="E47" i="1"/>
  <c r="E46" i="1"/>
  <c r="E45" i="1"/>
  <c r="E44" i="1"/>
  <c r="B41" i="2" s="1"/>
  <c r="E43" i="1"/>
  <c r="B40" i="2" s="1"/>
  <c r="E42" i="1"/>
  <c r="B39" i="2" s="1"/>
  <c r="E41" i="1"/>
  <c r="B38" i="2" s="1"/>
  <c r="E40" i="1"/>
  <c r="B37" i="2" s="1"/>
  <c r="E39" i="1"/>
  <c r="E38" i="1"/>
  <c r="E37" i="1"/>
  <c r="E36" i="1"/>
  <c r="B33" i="2" s="1"/>
  <c r="E35" i="1"/>
  <c r="B32" i="2" s="1"/>
  <c r="E34" i="1"/>
  <c r="B31" i="2" s="1"/>
  <c r="E33" i="1"/>
  <c r="B30" i="2" s="1"/>
  <c r="E32" i="1"/>
  <c r="B29" i="2" s="1"/>
  <c r="E31" i="1"/>
  <c r="E30" i="1"/>
  <c r="E29" i="1"/>
  <c r="E28" i="1"/>
  <c r="B25" i="2" s="1"/>
  <c r="E27" i="1"/>
  <c r="B24" i="2" s="1"/>
  <c r="E26" i="1"/>
  <c r="B23" i="2" s="1"/>
  <c r="E25" i="1"/>
  <c r="B22" i="2" s="1"/>
  <c r="E24" i="1"/>
  <c r="B21" i="2" s="1"/>
  <c r="E23" i="1"/>
  <c r="E22" i="1"/>
  <c r="E21" i="1"/>
  <c r="E20" i="1"/>
  <c r="B17" i="2" s="1"/>
  <c r="E19" i="1"/>
  <c r="B16" i="2" s="1"/>
  <c r="E18" i="1"/>
  <c r="B15" i="2" s="1"/>
  <c r="E17" i="1"/>
  <c r="B14" i="2" s="1"/>
  <c r="E16" i="1"/>
  <c r="B13" i="2" s="1"/>
  <c r="E15" i="1"/>
  <c r="E14" i="1"/>
  <c r="E13" i="1"/>
  <c r="E12" i="1"/>
  <c r="B9" i="2" s="1"/>
  <c r="E11" i="1"/>
  <c r="B8" i="2" s="1"/>
  <c r="E10" i="1"/>
  <c r="B7" i="2" s="1"/>
  <c r="E9" i="1"/>
  <c r="E49" i="1" s="1"/>
  <c r="E8" i="1"/>
  <c r="B5" i="2" s="1"/>
  <c r="E7" i="1"/>
  <c r="E6" i="1"/>
  <c r="E5" i="1"/>
  <c r="C6" i="1"/>
  <c r="A3" i="2" s="1"/>
  <c r="C7" i="1"/>
  <c r="A4" i="2" s="1"/>
  <c r="C8" i="1"/>
  <c r="A5" i="2" s="1"/>
  <c r="C9" i="1"/>
  <c r="A6" i="2" s="1"/>
  <c r="C10" i="1"/>
  <c r="C11" i="1"/>
  <c r="C12" i="1"/>
  <c r="C13" i="1"/>
  <c r="A10" i="2" s="1"/>
  <c r="C14" i="1"/>
  <c r="A11" i="2" s="1"/>
  <c r="C15" i="1"/>
  <c r="A12" i="2" s="1"/>
  <c r="C16" i="1"/>
  <c r="A13" i="2" s="1"/>
  <c r="C17" i="1"/>
  <c r="A14" i="2" s="1"/>
  <c r="C18" i="1"/>
  <c r="C19" i="1"/>
  <c r="C20" i="1"/>
  <c r="C21" i="1"/>
  <c r="A18" i="2" s="1"/>
  <c r="C22" i="1"/>
  <c r="A19" i="2" s="1"/>
  <c r="C23" i="1"/>
  <c r="A20" i="2" s="1"/>
  <c r="C24" i="1"/>
  <c r="A21" i="2" s="1"/>
  <c r="C25" i="1"/>
  <c r="A22" i="2" s="1"/>
  <c r="C26" i="1"/>
  <c r="C27" i="1"/>
  <c r="C28" i="1"/>
  <c r="C29" i="1"/>
  <c r="A26" i="2" s="1"/>
  <c r="C30" i="1"/>
  <c r="A27" i="2" s="1"/>
  <c r="C31" i="1"/>
  <c r="A28" i="2" s="1"/>
  <c r="C32" i="1"/>
  <c r="A29" i="2" s="1"/>
  <c r="C33" i="1"/>
  <c r="A30" i="2" s="1"/>
  <c r="C34" i="1"/>
  <c r="C35" i="1"/>
  <c r="C36" i="1"/>
  <c r="C37" i="1"/>
  <c r="A34" i="2" s="1"/>
  <c r="C38" i="1"/>
  <c r="A35" i="2" s="1"/>
  <c r="C39" i="1"/>
  <c r="A36" i="2" s="1"/>
  <c r="C40" i="1"/>
  <c r="A37" i="2" s="1"/>
  <c r="C41" i="1"/>
  <c r="A38" i="2" s="1"/>
  <c r="C42" i="1"/>
  <c r="C43" i="1"/>
  <c r="C44" i="1"/>
  <c r="C45" i="1"/>
  <c r="A42" i="2" s="1"/>
  <c r="C46" i="1"/>
  <c r="A43" i="2" s="1"/>
  <c r="C47" i="1"/>
  <c r="A44" i="2" s="1"/>
  <c r="C5" i="1"/>
  <c r="D49" i="1"/>
  <c r="B49" i="1"/>
  <c r="C49" i="1" l="1"/>
  <c r="B6" i="2"/>
  <c r="A2" i="2"/>
  <c r="G49" i="1"/>
  <c r="H47" i="1"/>
  <c r="I47" i="1" s="1"/>
  <c r="B44" i="4" s="1"/>
  <c r="H46" i="1"/>
  <c r="I46" i="1" s="1"/>
  <c r="B43" i="4" s="1"/>
  <c r="J46" i="1"/>
  <c r="H45" i="1"/>
  <c r="I45" i="1" s="1"/>
  <c r="B42" i="4" s="1"/>
  <c r="H44" i="1"/>
  <c r="I44" i="1" s="1"/>
  <c r="B41" i="4" s="1"/>
  <c r="H43" i="1"/>
  <c r="I43" i="1" s="1"/>
  <c r="B40" i="4" s="1"/>
  <c r="H42" i="1"/>
  <c r="I42" i="1" s="1"/>
  <c r="B39" i="4" s="1"/>
  <c r="H41" i="1"/>
  <c r="I41" i="1" s="1"/>
  <c r="B38" i="4" s="1"/>
  <c r="H40" i="1"/>
  <c r="I40" i="1" s="1"/>
  <c r="B37" i="4" s="1"/>
  <c r="J40" i="1"/>
  <c r="H39" i="1"/>
  <c r="I39" i="1" s="1"/>
  <c r="B36" i="4" s="1"/>
  <c r="H38" i="1"/>
  <c r="I38" i="1" s="1"/>
  <c r="B35" i="4" s="1"/>
  <c r="H37" i="1"/>
  <c r="I37" i="1" s="1"/>
  <c r="B34" i="4" s="1"/>
  <c r="H36" i="1"/>
  <c r="I36" i="1" s="1"/>
  <c r="B33" i="4" s="1"/>
  <c r="J36" i="1"/>
  <c r="H35" i="1"/>
  <c r="I35" i="1" s="1"/>
  <c r="B32" i="4" s="1"/>
  <c r="H34" i="1"/>
  <c r="I34" i="1" s="1"/>
  <c r="B31" i="4" s="1"/>
  <c r="J34" i="1"/>
  <c r="H33" i="1"/>
  <c r="I33" i="1" s="1"/>
  <c r="B30" i="4" s="1"/>
  <c r="H32" i="1"/>
  <c r="I32" i="1" s="1"/>
  <c r="B29" i="4" s="1"/>
  <c r="H31" i="1"/>
  <c r="I31" i="1" s="1"/>
  <c r="B28" i="4" s="1"/>
  <c r="H30" i="1"/>
  <c r="I30" i="1" s="1"/>
  <c r="B27" i="4" s="1"/>
  <c r="J30" i="1"/>
  <c r="H29" i="1"/>
  <c r="I29" i="1" s="1"/>
  <c r="B26" i="4" s="1"/>
  <c r="H28" i="1"/>
  <c r="I28" i="1" s="1"/>
  <c r="B25" i="4" s="1"/>
  <c r="H27" i="1"/>
  <c r="I27" i="1" s="1"/>
  <c r="B24" i="4" s="1"/>
  <c r="J33" i="1" l="1"/>
  <c r="J29" i="1"/>
  <c r="J47" i="1"/>
  <c r="J28" i="1"/>
  <c r="J32" i="1"/>
  <c r="J44" i="1"/>
  <c r="J31" i="1"/>
  <c r="J45" i="1"/>
  <c r="J35" i="1"/>
  <c r="J37" i="1"/>
  <c r="J39" i="1"/>
  <c r="J27" i="1"/>
  <c r="J38" i="1"/>
  <c r="J41" i="1"/>
  <c r="J43" i="1"/>
  <c r="J42" i="1"/>
  <c r="H26" i="1" l="1"/>
  <c r="I26" i="1" s="1"/>
  <c r="B23" i="4" s="1"/>
  <c r="H25" i="1"/>
  <c r="I25" i="1" s="1"/>
  <c r="B22" i="4" s="1"/>
  <c r="H24" i="1"/>
  <c r="I24" i="1" s="1"/>
  <c r="B21" i="4" s="1"/>
  <c r="H23" i="1"/>
  <c r="I23" i="1" s="1"/>
  <c r="B20" i="4" s="1"/>
  <c r="H22" i="1"/>
  <c r="I22" i="1" s="1"/>
  <c r="B19" i="4" s="1"/>
  <c r="H21" i="1"/>
  <c r="I21" i="1" s="1"/>
  <c r="B18" i="4" s="1"/>
  <c r="H20" i="1"/>
  <c r="I20" i="1" s="1"/>
  <c r="B17" i="4" s="1"/>
  <c r="H19" i="1"/>
  <c r="I19" i="1" s="1"/>
  <c r="B16" i="4" s="1"/>
  <c r="H18" i="1"/>
  <c r="I18" i="1" s="1"/>
  <c r="B15" i="4" s="1"/>
  <c r="H17" i="1"/>
  <c r="I17" i="1" s="1"/>
  <c r="B14" i="4" s="1"/>
  <c r="H16" i="1"/>
  <c r="I16" i="1" s="1"/>
  <c r="B13" i="4" s="1"/>
  <c r="H15" i="1"/>
  <c r="I15" i="1" s="1"/>
  <c r="B12" i="4" s="1"/>
  <c r="H14" i="1"/>
  <c r="I14" i="1" s="1"/>
  <c r="B11" i="4" s="1"/>
  <c r="H13" i="1"/>
  <c r="I13" i="1" s="1"/>
  <c r="B10" i="4" s="1"/>
  <c r="H12" i="1"/>
  <c r="I12" i="1" s="1"/>
  <c r="B9" i="4" s="1"/>
  <c r="H11" i="1"/>
  <c r="I11" i="1" s="1"/>
  <c r="B8" i="4" s="1"/>
  <c r="H10" i="1"/>
  <c r="I10" i="1" s="1"/>
  <c r="B7" i="4" s="1"/>
  <c r="H9" i="1"/>
  <c r="I9" i="1" s="1"/>
  <c r="B6" i="4" s="1"/>
  <c r="H8" i="1"/>
  <c r="I8" i="1" s="1"/>
  <c r="B5" i="4" s="1"/>
  <c r="H7" i="1"/>
  <c r="I7" i="1" s="1"/>
  <c r="B4" i="4" s="1"/>
  <c r="H6" i="1"/>
  <c r="I6" i="1" s="1"/>
  <c r="B3" i="4" s="1"/>
  <c r="K5" i="1"/>
  <c r="H5" i="1"/>
  <c r="H49" i="1" l="1"/>
  <c r="I5" i="1"/>
  <c r="M5" i="1"/>
  <c r="L5" i="1"/>
  <c r="J13" i="1"/>
  <c r="J6" i="1"/>
  <c r="J8" i="1"/>
  <c r="F49" i="1"/>
  <c r="J22" i="1"/>
  <c r="J24" i="1"/>
  <c r="J9" i="1"/>
  <c r="J15" i="1"/>
  <c r="J17" i="1"/>
  <c r="J21" i="1"/>
  <c r="J25" i="1"/>
  <c r="J10" i="1"/>
  <c r="J12" i="1"/>
  <c r="J19" i="1"/>
  <c r="J26" i="1"/>
  <c r="J7" i="1"/>
  <c r="J14" i="1"/>
  <c r="J16" i="1"/>
  <c r="J23" i="1"/>
  <c r="J11" i="1"/>
  <c r="J18" i="1"/>
  <c r="J20" i="1"/>
  <c r="J5" i="1"/>
  <c r="B2" i="4" l="1"/>
  <c r="I49" i="1"/>
  <c r="J49" i="1"/>
</calcChain>
</file>

<file path=xl/sharedStrings.xml><?xml version="1.0" encoding="utf-8"?>
<sst xmlns="http://schemas.openxmlformats.org/spreadsheetml/2006/main" count="20" uniqueCount="20">
  <si>
    <t>Correlation Coefficient</t>
  </si>
  <si>
    <t>Mean Difference</t>
  </si>
  <si>
    <t>St Dev</t>
  </si>
  <si>
    <t>Scatter</t>
  </si>
  <si>
    <t>These data are fictional but are based on the study reported in</t>
  </si>
  <si>
    <t>Dall’Ora, C., Hope, J., Bridges, J., Griffiths, P., 2020. Development and validation of a methodology to measure the time taken by hospital nurses to make vital signs observations. Nurse Researcher, url: 10.7748/nr.2020.e1716.</t>
  </si>
  <si>
    <t>Rating</t>
  </si>
  <si>
    <t>Obsever 1 (h:m:s)</t>
  </si>
  <si>
    <t>Obsever 1 (sec)</t>
  </si>
  <si>
    <t>Obsever 2 (h:m:s)</t>
  </si>
  <si>
    <t>Obsever 2 (sec)</t>
  </si>
  <si>
    <t>mean</t>
  </si>
  <si>
    <t>Mean Obsever 1,2 (h:m:s)</t>
  </si>
  <si>
    <t>Mean Obsever 1,2 (sec)</t>
  </si>
  <si>
    <t>Difference (O1-O2)(h:m:s)</t>
  </si>
  <si>
    <t>Difference (O1-O2) (sec)</t>
  </si>
  <si>
    <t>%difference</t>
  </si>
  <si>
    <t>O1</t>
  </si>
  <si>
    <t>O2</t>
  </si>
  <si>
    <t>Mean 01-O2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</si>
</sst>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9" fontId="0" fillId="0" borderId="0" xfId="1" applyFont="1"/>
    <xf numFmtId="0" fontId="2" fillId="0" borderId="0" xfId="0" applyFont="1" applyAlignment="1">
      <alignment horizontal="center" vertical="center" readingOrder="1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/>
    <xf numFmtId="164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 wrapText="1"/>
    </xf>
    <xf numFmtId="2" fontId="0" fillId="0" borderId="0" xfId="0" applyNumberFormat="1"/>
    <xf numFmtId="165" fontId="3" fillId="0" borderId="0" xfId="0" applyNumberFormat="1" applyFont="1"/>
    <xf numFmtId="164" fontId="3" fillId="0" borderId="0" xfId="0" applyNumberFormat="1" applyFont="1"/>
    <xf numFmtId="0" fontId="4" fillId="0" borderId="0" xfId="2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Inter rater reliabilkity</a:t>
            </a:r>
            <a:r>
              <a:rPr lang="en-GB" baseline="0"/>
              <a:t> assessment for time take to record vital signs (seconds)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Scatterplot!$B$1</c:f>
              <c:strCache>
                <c:ptCount val="1"/>
                <c:pt idx="0">
                  <c:v>O2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Scatterplot!$A$2:$A$44</c:f>
              <c:numCache>
                <c:formatCode>0</c:formatCode>
                <c:ptCount val="43"/>
                <c:pt idx="0">
                  <c:v>231.05000000000047</c:v>
                </c:pt>
                <c:pt idx="1">
                  <c:v>209.49699999999717</c:v>
                </c:pt>
                <c:pt idx="2">
                  <c:v>274.06999999999931</c:v>
                </c:pt>
                <c:pt idx="3">
                  <c:v>175.36700000000138</c:v>
                </c:pt>
                <c:pt idx="4">
                  <c:v>290.09999999999644</c:v>
                </c:pt>
                <c:pt idx="5">
                  <c:v>165.62999999999874</c:v>
                </c:pt>
                <c:pt idx="6">
                  <c:v>161.41699999999872</c:v>
                </c:pt>
                <c:pt idx="7">
                  <c:v>178.69000000000278</c:v>
                </c:pt>
                <c:pt idx="8">
                  <c:v>189.21000000000453</c:v>
                </c:pt>
                <c:pt idx="9">
                  <c:v>158.09299999999132</c:v>
                </c:pt>
                <c:pt idx="10">
                  <c:v>146.21300000000943</c:v>
                </c:pt>
                <c:pt idx="11">
                  <c:v>627.98699999999781</c:v>
                </c:pt>
                <c:pt idx="12">
                  <c:v>255.33299999999528</c:v>
                </c:pt>
                <c:pt idx="13">
                  <c:v>191.59300000000457</c:v>
                </c:pt>
                <c:pt idx="14">
                  <c:v>244.33999999999401</c:v>
                </c:pt>
                <c:pt idx="15">
                  <c:v>183.88999999999845</c:v>
                </c:pt>
                <c:pt idx="16">
                  <c:v>206.94000000000798</c:v>
                </c:pt>
                <c:pt idx="17">
                  <c:v>186.67000000000229</c:v>
                </c:pt>
                <c:pt idx="18">
                  <c:v>324.08999999999605</c:v>
                </c:pt>
                <c:pt idx="19">
                  <c:v>211.64699999999925</c:v>
                </c:pt>
                <c:pt idx="20">
                  <c:v>263.4860000000067</c:v>
                </c:pt>
                <c:pt idx="21">
                  <c:v>210.03599999999949</c:v>
                </c:pt>
                <c:pt idx="22">
                  <c:v>229.73599999999905</c:v>
                </c:pt>
                <c:pt idx="23">
                  <c:v>235.44300000000166</c:v>
                </c:pt>
                <c:pt idx="24">
                  <c:v>224.98999999999913</c:v>
                </c:pt>
                <c:pt idx="25">
                  <c:v>209.3359999999997</c:v>
                </c:pt>
                <c:pt idx="26">
                  <c:v>294.69599999999775</c:v>
                </c:pt>
                <c:pt idx="27">
                  <c:v>198.83000000000041</c:v>
                </c:pt>
                <c:pt idx="28">
                  <c:v>172.21699999999754</c:v>
                </c:pt>
                <c:pt idx="29">
                  <c:v>198.31999999999948</c:v>
                </c:pt>
                <c:pt idx="30">
                  <c:v>205.87000000000336</c:v>
                </c:pt>
                <c:pt idx="31">
                  <c:v>157.02999999999517</c:v>
                </c:pt>
                <c:pt idx="32">
                  <c:v>564.99000000000115</c:v>
                </c:pt>
                <c:pt idx="33">
                  <c:v>216.80699999999467</c:v>
                </c:pt>
                <c:pt idx="34">
                  <c:v>193.93399999999713</c:v>
                </c:pt>
                <c:pt idx="35">
                  <c:v>214.56299999999916</c:v>
                </c:pt>
                <c:pt idx="36">
                  <c:v>206.46700000000368</c:v>
                </c:pt>
                <c:pt idx="37">
                  <c:v>192.16000000000707</c:v>
                </c:pt>
                <c:pt idx="38">
                  <c:v>185.84000000000404</c:v>
                </c:pt>
                <c:pt idx="39">
                  <c:v>255.04700000000059</c:v>
                </c:pt>
                <c:pt idx="40">
                  <c:v>183.56400000000352</c:v>
                </c:pt>
                <c:pt idx="41">
                  <c:v>223.62599999999981</c:v>
                </c:pt>
                <c:pt idx="42">
                  <c:v>191.23999999999626</c:v>
                </c:pt>
              </c:numCache>
            </c:numRef>
          </c:xVal>
          <c:yVal>
            <c:numRef>
              <c:f>Scatterplot!$B$2:$B$44</c:f>
              <c:numCache>
                <c:formatCode>0</c:formatCode>
                <c:ptCount val="43"/>
                <c:pt idx="0">
                  <c:v>226.85700000000537</c:v>
                </c:pt>
                <c:pt idx="1">
                  <c:v>221.0169999999959</c:v>
                </c:pt>
                <c:pt idx="2">
                  <c:v>266.13000000000005</c:v>
                </c:pt>
                <c:pt idx="3">
                  <c:v>180.71700000000527</c:v>
                </c:pt>
                <c:pt idx="4">
                  <c:v>283.62000000000194</c:v>
                </c:pt>
                <c:pt idx="5">
                  <c:v>162.6199999999958</c:v>
                </c:pt>
                <c:pt idx="6">
                  <c:v>159.68700000000416</c:v>
                </c:pt>
                <c:pt idx="7">
                  <c:v>181.76700000000494</c:v>
                </c:pt>
                <c:pt idx="8">
                  <c:v>198.17599999999373</c:v>
                </c:pt>
                <c:pt idx="9">
                  <c:v>162.82300000000555</c:v>
                </c:pt>
                <c:pt idx="10">
                  <c:v>154.54399999999566</c:v>
                </c:pt>
                <c:pt idx="11">
                  <c:v>622.77699999999004</c:v>
                </c:pt>
                <c:pt idx="12">
                  <c:v>253.27700000000101</c:v>
                </c:pt>
                <c:pt idx="13">
                  <c:v>191.67400000000151</c:v>
                </c:pt>
                <c:pt idx="14">
                  <c:v>240.03299999999575</c:v>
                </c:pt>
                <c:pt idx="15">
                  <c:v>181.89000000000453</c:v>
                </c:pt>
                <c:pt idx="16">
                  <c:v>201.63700000000802</c:v>
                </c:pt>
                <c:pt idx="17">
                  <c:v>196.01399999999637</c:v>
                </c:pt>
                <c:pt idx="18">
                  <c:v>307.68699999999535</c:v>
                </c:pt>
                <c:pt idx="19">
                  <c:v>206.31000000000626</c:v>
                </c:pt>
                <c:pt idx="20">
                  <c:v>257.13299999999748</c:v>
                </c:pt>
                <c:pt idx="21">
                  <c:v>204.66399999999788</c:v>
                </c:pt>
                <c:pt idx="22">
                  <c:v>226.88699999999838</c:v>
                </c:pt>
                <c:pt idx="23">
                  <c:v>231.80699999999703</c:v>
                </c:pt>
                <c:pt idx="24">
                  <c:v>222.07599999999684</c:v>
                </c:pt>
                <c:pt idx="25">
                  <c:v>192.6669999999996</c:v>
                </c:pt>
                <c:pt idx="26">
                  <c:v>293.77399999999892</c:v>
                </c:pt>
                <c:pt idx="27">
                  <c:v>199.72399999999908</c:v>
                </c:pt>
                <c:pt idx="28">
                  <c:v>162.95000000000516</c:v>
                </c:pt>
                <c:pt idx="29">
                  <c:v>197.4369999999949</c:v>
                </c:pt>
                <c:pt idx="30">
                  <c:v>189.12999999999923</c:v>
                </c:pt>
                <c:pt idx="31">
                  <c:v>151.17400000000475</c:v>
                </c:pt>
                <c:pt idx="32">
                  <c:v>560.81400000000258</c:v>
                </c:pt>
                <c:pt idx="33">
                  <c:v>217.94999999999618</c:v>
                </c:pt>
                <c:pt idx="34">
                  <c:v>194.01000000000241</c:v>
                </c:pt>
                <c:pt idx="35">
                  <c:v>218.63400000000067</c:v>
                </c:pt>
                <c:pt idx="36">
                  <c:v>205.33699999999868</c:v>
                </c:pt>
                <c:pt idx="37">
                  <c:v>157.5569999999974</c:v>
                </c:pt>
                <c:pt idx="38">
                  <c:v>179.11000000000072</c:v>
                </c:pt>
                <c:pt idx="39">
                  <c:v>268.02599999999808</c:v>
                </c:pt>
                <c:pt idx="40">
                  <c:v>174.46700000000507</c:v>
                </c:pt>
                <c:pt idx="41">
                  <c:v>219.64700000000369</c:v>
                </c:pt>
                <c:pt idx="42">
                  <c:v>192.52299999999866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46-4C03-933F-7BC1FD21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255184"/>
        <c:axId val="550252888"/>
      </c:scatterChart>
      <c:valAx>
        <c:axId val="55025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Observer 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2888"/>
        <c:crosses val="autoZero"/>
        <c:crossBetween val="midCat"/>
      </c:valAx>
      <c:valAx>
        <c:axId val="55025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Observer</a:t>
                </a:r>
                <a:r>
                  <a:rPr lang="en-GB" baseline="0"/>
                  <a:t> </a:t>
                </a:r>
                <a:r>
                  <a:rPr lang="en-GB"/>
                  <a:t>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7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Scatterplot - the difference between the two paired measurements is plotted against the mean of the two measurements</a:t>
            </a:r>
          </a:p>
        </c:rich>
      </c:tx>
      <c:layout>
        <c:manualLayout>
          <c:xMode val="edge"/>
          <c:yMode val="edge"/>
          <c:x val="0.147860480237673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'Bland &amp; Altman'!$B$1</c:f>
              <c:strCache>
                <c:ptCount val="1"/>
                <c:pt idx="0">
                  <c:v>Scatter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28575" cap="rnd" cmpd="sng" algn="ctr">
                <a:solidFill>
                  <a:schemeClr val="tx1">
                    <a:lumMod val="25000"/>
                    <a:lumOff val="75000"/>
                  </a:schemeClr>
                </a:solidFill>
                <a:prstDash val="dash"/>
                <a:round/>
              </a:ln>
              <a:effectLst/>
            </c:spPr>
            <c:trendlineType val="linear"/>
            <c:forward val="2"/>
            <c:dispRSqr val="1"/>
            <c:dispEq val="0"/>
            <c:trendlineLbl>
              <c:layout>
                <c:manualLayout>
                  <c:x val="4.4798316080672497E-4"/>
                  <c:y val="-3.10988667001880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'Bland &amp; Altman'!$A$2:$A$44</c:f>
              <c:numCache>
                <c:formatCode>0</c:formatCode>
                <c:ptCount val="43"/>
                <c:pt idx="0">
                  <c:v>228.95350000000292</c:v>
                </c:pt>
                <c:pt idx="1">
                  <c:v>215.25699999999654</c:v>
                </c:pt>
                <c:pt idx="2">
                  <c:v>270.09999999999968</c:v>
                </c:pt>
                <c:pt idx="3">
                  <c:v>178.04200000000333</c:v>
                </c:pt>
                <c:pt idx="4">
                  <c:v>286.85999999999916</c:v>
                </c:pt>
                <c:pt idx="5">
                  <c:v>164.12499999999727</c:v>
                </c:pt>
                <c:pt idx="6">
                  <c:v>160.55200000000144</c:v>
                </c:pt>
                <c:pt idx="7">
                  <c:v>180.22850000000386</c:v>
                </c:pt>
                <c:pt idx="8">
                  <c:v>193.69299999999913</c:v>
                </c:pt>
                <c:pt idx="9">
                  <c:v>160.45799999999844</c:v>
                </c:pt>
                <c:pt idx="10">
                  <c:v>150.37850000000253</c:v>
                </c:pt>
                <c:pt idx="11">
                  <c:v>625.38199999999392</c:v>
                </c:pt>
                <c:pt idx="12">
                  <c:v>254.30499999999813</c:v>
                </c:pt>
                <c:pt idx="13">
                  <c:v>191.63350000000304</c:v>
                </c:pt>
                <c:pt idx="14">
                  <c:v>242.18649999999488</c:v>
                </c:pt>
                <c:pt idx="15">
                  <c:v>182.89000000000152</c:v>
                </c:pt>
                <c:pt idx="16">
                  <c:v>204.28850000000801</c:v>
                </c:pt>
                <c:pt idx="17">
                  <c:v>191.34199999999933</c:v>
                </c:pt>
                <c:pt idx="18">
                  <c:v>315.8884999999957</c:v>
                </c:pt>
                <c:pt idx="19">
                  <c:v>208.97850000000275</c:v>
                </c:pt>
                <c:pt idx="20">
                  <c:v>260.30950000000212</c:v>
                </c:pt>
                <c:pt idx="21">
                  <c:v>207.34999999999869</c:v>
                </c:pt>
                <c:pt idx="22">
                  <c:v>228.31149999999872</c:v>
                </c:pt>
                <c:pt idx="23">
                  <c:v>233.62499999999935</c:v>
                </c:pt>
                <c:pt idx="24">
                  <c:v>223.53299999999797</c:v>
                </c:pt>
                <c:pt idx="25">
                  <c:v>201.00149999999965</c:v>
                </c:pt>
                <c:pt idx="26">
                  <c:v>294.23499999999831</c:v>
                </c:pt>
                <c:pt idx="27">
                  <c:v>199.27699999999976</c:v>
                </c:pt>
                <c:pt idx="28">
                  <c:v>167.58350000000135</c:v>
                </c:pt>
                <c:pt idx="29">
                  <c:v>197.87849999999719</c:v>
                </c:pt>
                <c:pt idx="30">
                  <c:v>197.50000000000131</c:v>
                </c:pt>
                <c:pt idx="31">
                  <c:v>154.10199999999998</c:v>
                </c:pt>
                <c:pt idx="32">
                  <c:v>562.90200000000186</c:v>
                </c:pt>
                <c:pt idx="33">
                  <c:v>217.37849999999543</c:v>
                </c:pt>
                <c:pt idx="34">
                  <c:v>193.97199999999975</c:v>
                </c:pt>
                <c:pt idx="35">
                  <c:v>216.59849999999992</c:v>
                </c:pt>
                <c:pt idx="36">
                  <c:v>205.90200000000118</c:v>
                </c:pt>
                <c:pt idx="37">
                  <c:v>174.85850000000224</c:v>
                </c:pt>
                <c:pt idx="38">
                  <c:v>182.47500000000238</c:v>
                </c:pt>
                <c:pt idx="39">
                  <c:v>261.53649999999936</c:v>
                </c:pt>
                <c:pt idx="40">
                  <c:v>179.01550000000429</c:v>
                </c:pt>
                <c:pt idx="41">
                  <c:v>221.63650000000175</c:v>
                </c:pt>
                <c:pt idx="42">
                  <c:v>191.88149999999746</c:v>
                </c:pt>
              </c:numCache>
            </c:numRef>
          </c:xVal>
          <c:yVal>
            <c:numRef>
              <c:f>'Bland &amp; Altman'!$B$2:$B$44</c:f>
              <c:numCache>
                <c:formatCode>0.00</c:formatCode>
                <c:ptCount val="43"/>
                <c:pt idx="0">
                  <c:v>4.1929999999950951</c:v>
                </c:pt>
                <c:pt idx="1">
                  <c:v>-11.519999999998731</c:v>
                </c:pt>
                <c:pt idx="2">
                  <c:v>7.9399999999992588</c:v>
                </c:pt>
                <c:pt idx="3">
                  <c:v>-5.3500000000038739</c:v>
                </c:pt>
                <c:pt idx="4">
                  <c:v>6.4799999999944902</c:v>
                </c:pt>
                <c:pt idx="5">
                  <c:v>3.0100000000029326</c:v>
                </c:pt>
                <c:pt idx="6">
                  <c:v>1.729999999994547</c:v>
                </c:pt>
                <c:pt idx="7">
                  <c:v>-3.0770000000021724</c:v>
                </c:pt>
                <c:pt idx="8">
                  <c:v>-8.9659999999891937</c:v>
                </c:pt>
                <c:pt idx="9">
                  <c:v>-4.7300000000142006</c:v>
                </c:pt>
                <c:pt idx="10">
                  <c:v>-8.3309999999862328</c:v>
                </c:pt>
                <c:pt idx="11">
                  <c:v>5.2100000000077529</c:v>
                </c:pt>
                <c:pt idx="12">
                  <c:v>2.0559999999942846</c:v>
                </c:pt>
                <c:pt idx="13">
                  <c:v>-8.0999999996933525E-2</c:v>
                </c:pt>
                <c:pt idx="14">
                  <c:v>4.30699999999824</c:v>
                </c:pt>
                <c:pt idx="15">
                  <c:v>1.9999999999939178</c:v>
                </c:pt>
                <c:pt idx="16">
                  <c:v>5.3029999999999688</c:v>
                </c:pt>
                <c:pt idx="17">
                  <c:v>-9.3439999999940682</c:v>
                </c:pt>
                <c:pt idx="18">
                  <c:v>16.403000000000745</c:v>
                </c:pt>
                <c:pt idx="19">
                  <c:v>5.3369999999929973</c:v>
                </c:pt>
                <c:pt idx="20">
                  <c:v>6.3530000000092457</c:v>
                </c:pt>
                <c:pt idx="21">
                  <c:v>5.3720000000016199</c:v>
                </c:pt>
                <c:pt idx="22">
                  <c:v>2.8490000000006788</c:v>
                </c:pt>
                <c:pt idx="23">
                  <c:v>3.6360000000046355</c:v>
                </c:pt>
                <c:pt idx="24">
                  <c:v>2.9140000000023036</c:v>
                </c:pt>
                <c:pt idx="25">
                  <c:v>16.669000000000089</c:v>
                </c:pt>
                <c:pt idx="26">
                  <c:v>0.92199999999884596</c:v>
                </c:pt>
                <c:pt idx="27">
                  <c:v>-0.89399999999866253</c:v>
                </c:pt>
                <c:pt idx="28">
                  <c:v>9.2669999999923647</c:v>
                </c:pt>
                <c:pt idx="29">
                  <c:v>0.88300000000458567</c:v>
                </c:pt>
                <c:pt idx="30">
                  <c:v>16.740000000004152</c:v>
                </c:pt>
                <c:pt idx="31">
                  <c:v>5.8559999999904022</c:v>
                </c:pt>
                <c:pt idx="32">
                  <c:v>4.1759999999985808</c:v>
                </c:pt>
                <c:pt idx="33">
                  <c:v>-1.1430000000014928</c:v>
                </c:pt>
                <c:pt idx="34">
                  <c:v>-7.6000000005294055E-2</c:v>
                </c:pt>
                <c:pt idx="35">
                  <c:v>-4.0710000000014901</c:v>
                </c:pt>
                <c:pt idx="36">
                  <c:v>1.1300000000050048</c:v>
                </c:pt>
                <c:pt idx="37">
                  <c:v>34.603000000009665</c:v>
                </c:pt>
                <c:pt idx="38">
                  <c:v>6.7300000000033222</c:v>
                </c:pt>
                <c:pt idx="39">
                  <c:v>-12.978999999997498</c:v>
                </c:pt>
                <c:pt idx="40">
                  <c:v>9.0969999999984452</c:v>
                </c:pt>
                <c:pt idx="41">
                  <c:v>3.9789999999960912</c:v>
                </c:pt>
                <c:pt idx="42">
                  <c:v>-1.28300000000241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A9-40CF-A599-90D3091A6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581600"/>
        <c:axId val="580585208"/>
      </c:scatterChart>
      <c:valAx>
        <c:axId val="580581600"/>
        <c:scaling>
          <c:orientation val="minMax"/>
          <c:max val="630"/>
          <c:min val="14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 of Measurements by Two observers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585208"/>
        <c:crossesAt val="-20"/>
        <c:crossBetween val="midCat"/>
        <c:majorUnit val="30"/>
        <c:minorUnit val="1"/>
      </c:valAx>
      <c:valAx>
        <c:axId val="58058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Differences (Observer 1 -  Observer 2)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581600"/>
        <c:crosses val="autoZero"/>
        <c:crossBetween val="midCat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</xdr:row>
      <xdr:rowOff>76200</xdr:rowOff>
    </xdr:from>
    <xdr:to>
      <xdr:col>10</xdr:col>
      <xdr:colOff>495300</xdr:colOff>
      <xdr:row>21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1</xdr:row>
      <xdr:rowOff>47624</xdr:rowOff>
    </xdr:from>
    <xdr:to>
      <xdr:col>17</xdr:col>
      <xdr:colOff>47625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0.08879</cdr:x>
      <cdr:y>0.6195</cdr:y>
    </cdr:from>
    <cdr:to>
      <cdr:x>0.95642</cdr:x>
      <cdr:y>0.61963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756894" y="2885438"/>
          <a:ext cx="7396505" cy="638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0.62041</cdr:x>
      <cdr:y>0.61991</cdr:y>
    </cdr:from>
    <cdr:to>
      <cdr:x>0.79935</cdr:x>
      <cdr:y>0.66909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288916" y="2887370"/>
          <a:ext cx="1525441" cy="2290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b="1"/>
            <a:t>Mean = 3 seconds</a:t>
          </a:r>
        </a:p>
      </cdr:txBody>
    </cdr:sp>
  </cdr:relSizeAnchor>
  <cdr:relSizeAnchor xmlns:cdr="http://schemas.openxmlformats.org/drawingml/2006/chartDrawing">
    <cdr:from>
      <cdr:x>0.08703</cdr:x>
      <cdr:y>0.7996</cdr:y>
    </cdr:from>
    <cdr:to>
      <cdr:x>0.95531</cdr:x>
      <cdr:y>0.80573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741913" y="3724295"/>
          <a:ext cx="7401961" cy="2855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0.59588</cdr:x>
      <cdr:y>0.83231</cdr:y>
    </cdr:from>
    <cdr:to>
      <cdr:x>0.82726</cdr:x>
      <cdr:y>0.89366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81399" y="3876676"/>
          <a:ext cx="1390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0.59429</cdr:x>
      <cdr:y>0.83845</cdr:y>
    </cdr:from>
    <cdr:to>
      <cdr:x>0.8225</cdr:x>
      <cdr:y>0.89366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71874" y="3905251"/>
          <a:ext cx="13716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b="1"/>
            <a:t>Mean - 2SD = -13 seconds</a:t>
          </a:r>
        </a:p>
      </cdr:txBody>
    </cdr:sp>
  </cdr:relSizeAnchor>
  <cdr:relSizeAnchor xmlns:cdr="http://schemas.openxmlformats.org/drawingml/2006/chartDrawing">
    <cdr:from>
      <cdr:x>0.08368</cdr:x>
      <cdr:y>0.41105</cdr:y>
    </cdr:from>
    <cdr:to>
      <cdr:x>0.95419</cdr:x>
      <cdr:y>0.41309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713338" y="1914535"/>
          <a:ext cx="7421011" cy="951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0.58637</cdr:x>
      <cdr:y>0.33333</cdr:y>
    </cdr:from>
    <cdr:to>
      <cdr:x>0.80666</cdr:x>
      <cdr:y>0.38446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524249" y="1552576"/>
          <a:ext cx="1323975" cy="2381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900" b="1"/>
            <a:t>Mean + 2SD = 19 seconds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x.doi.org/10.7748/nr.2020.e17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5" workbookViewId="0">
      <selection activeCell="A3" sqref="A3:XFD4"/>
    </sheetView>
  </sheetViews>
  <sheetFormatPr defaultRowHeight="15" x14ac:dyDescent="0.25"/>
  <cols>
    <col min="1" max="1" width="9.140625" style="6"/>
    <col min="2" max="2" width="8.42578125" customWidth="1"/>
    <col min="3" max="3" width="9.140625" style="6"/>
    <col min="5" max="5" width="9.140625" style="6"/>
    <col min="7" max="7" width="9.140625" style="6"/>
    <col min="8" max="8" width="10.28515625" customWidth="1"/>
    <col min="9" max="9" width="10.28515625" style="14" customWidth="1"/>
    <col min="11" max="11" width="13" customWidth="1"/>
  </cols>
  <sheetData>
    <row r="1" spans="1:13" x14ac:dyDescent="0.25">
      <c r="B1" s="6"/>
      <c r="D1" s="6" t="s">
        <v>4</v>
      </c>
      <c r="F1" s="6"/>
      <c r="H1" s="6"/>
      <c r="J1" s="6"/>
      <c r="K1" s="6"/>
    </row>
    <row r="2" spans="1:13" x14ac:dyDescent="0.25">
      <c r="B2" s="6"/>
      <c r="D2" s="21" t="s">
        <v>5</v>
      </c>
      <c r="E2" s="21"/>
      <c r="F2" s="21"/>
      <c r="G2" s="21"/>
      <c r="H2" s="21"/>
      <c r="I2" s="21"/>
      <c r="J2" s="21"/>
      <c r="K2" s="21"/>
    </row>
    <row r="4" spans="1:13" ht="60" x14ac:dyDescent="0.25">
      <c r="A4" s="9" t="s">
        <v>6</v>
      </c>
      <c r="B4" s="13" t="s">
        <v>7</v>
      </c>
      <c r="C4" s="11" t="s">
        <v>8</v>
      </c>
      <c r="D4" s="11" t="s">
        <v>9</v>
      </c>
      <c r="E4" s="11" t="s">
        <v>10</v>
      </c>
      <c r="F4" s="11" t="s">
        <v>12</v>
      </c>
      <c r="G4" s="17" t="s">
        <v>13</v>
      </c>
      <c r="H4" s="12" t="s">
        <v>14</v>
      </c>
      <c r="I4" s="12" t="s">
        <v>15</v>
      </c>
      <c r="J4" t="s">
        <v>16</v>
      </c>
      <c r="K4" s="7" t="s">
        <v>0</v>
      </c>
      <c r="L4" s="7" t="s">
        <v>1</v>
      </c>
      <c r="M4" s="7" t="s">
        <v>2</v>
      </c>
    </row>
    <row r="5" spans="1:13" x14ac:dyDescent="0.25">
      <c r="A5" s="8">
        <v>1</v>
      </c>
      <c r="B5" s="1">
        <v>2.6741898148148202E-3</v>
      </c>
      <c r="C5" s="16">
        <f>B5*86400</f>
        <v>231.05000000000047</v>
      </c>
      <c r="D5" s="1">
        <v>2.6256597222222844E-3</v>
      </c>
      <c r="E5" s="16">
        <f>D5*86400</f>
        <v>226.85700000000537</v>
      </c>
      <c r="F5" s="1">
        <f>AVERAGE(B5,D5)</f>
        <v>2.6499247685185523E-3</v>
      </c>
      <c r="G5" s="16">
        <f>F5*86400</f>
        <v>228.95350000000292</v>
      </c>
      <c r="H5" s="1">
        <f>B5-D5</f>
        <v>4.8530092592535823E-5</v>
      </c>
      <c r="I5" s="16">
        <f>H5*86400</f>
        <v>4.1929999999950951</v>
      </c>
      <c r="J5" s="2">
        <f>H5/F5</f>
        <v>1.8313762401514028E-2</v>
      </c>
      <c r="K5" s="19">
        <f>PEARSON(B5:B26,D5:D26)</f>
        <v>0.99800533900055266</v>
      </c>
      <c r="L5" s="20">
        <f>AVERAGE(H5:H47)</f>
        <v>3.3187984496124569E-5</v>
      </c>
      <c r="M5" s="20">
        <f>STDEV(H5:H47)</f>
        <v>9.6483623011253268E-5</v>
      </c>
    </row>
    <row r="6" spans="1:13" x14ac:dyDescent="0.25">
      <c r="A6" s="8">
        <v>2</v>
      </c>
      <c r="B6" s="1">
        <v>2.4247337962962634E-3</v>
      </c>
      <c r="C6" s="16">
        <f t="shared" ref="C6:E47" si="0">B6*86400</f>
        <v>209.49699999999717</v>
      </c>
      <c r="D6" s="1">
        <v>2.558067129629582E-3</v>
      </c>
      <c r="E6" s="16">
        <f t="shared" si="0"/>
        <v>221.0169999999959</v>
      </c>
      <c r="F6" s="15">
        <f t="shared" ref="F6:F47" si="1">AVERAGE(B6,D6)</f>
        <v>2.4914004629629227E-3</v>
      </c>
      <c r="G6" s="16">
        <f t="shared" ref="G6:I6" si="2">F6*86400</f>
        <v>215.25699999999654</v>
      </c>
      <c r="H6" s="1">
        <f t="shared" ref="H6:H26" si="3">B6-D6</f>
        <v>-1.3333333333331865E-4</v>
      </c>
      <c r="I6" s="16">
        <f t="shared" si="2"/>
        <v>-11.519999999998731</v>
      </c>
      <c r="J6" s="2">
        <f t="shared" ref="J6:J26" si="4">H6/F6</f>
        <v>-5.3517423359049493E-2</v>
      </c>
    </row>
    <row r="7" spans="1:13" x14ac:dyDescent="0.25">
      <c r="A7" s="8">
        <v>3</v>
      </c>
      <c r="B7" s="1">
        <v>3.1721064814814737E-3</v>
      </c>
      <c r="C7" s="16">
        <f t="shared" si="0"/>
        <v>274.06999999999931</v>
      </c>
      <c r="D7" s="1">
        <v>3.0802083333333341E-3</v>
      </c>
      <c r="E7" s="16">
        <f t="shared" si="0"/>
        <v>266.13000000000005</v>
      </c>
      <c r="F7" s="15">
        <f t="shared" si="1"/>
        <v>3.1261574074074039E-3</v>
      </c>
      <c r="G7" s="16">
        <f t="shared" ref="G7:I7" si="5">F7*86400</f>
        <v>270.09999999999968</v>
      </c>
      <c r="H7" s="1">
        <f t="shared" si="3"/>
        <v>9.1898148148139569E-5</v>
      </c>
      <c r="I7" s="16">
        <f t="shared" si="5"/>
        <v>7.9399999999992588</v>
      </c>
      <c r="J7" s="2">
        <f t="shared" si="4"/>
        <v>2.9396519807475999E-2</v>
      </c>
    </row>
    <row r="8" spans="1:13" x14ac:dyDescent="0.25">
      <c r="A8" s="8">
        <v>4</v>
      </c>
      <c r="B8" s="1">
        <v>2.0297106481481642E-3</v>
      </c>
      <c r="C8" s="16">
        <f t="shared" si="0"/>
        <v>175.36700000000138</v>
      </c>
      <c r="D8" s="1">
        <v>2.0916319444445053E-3</v>
      </c>
      <c r="E8" s="16">
        <f t="shared" si="0"/>
        <v>180.71700000000527</v>
      </c>
      <c r="F8" s="15">
        <f t="shared" si="1"/>
        <v>2.0606712962963347E-3</v>
      </c>
      <c r="G8" s="16">
        <f t="shared" ref="G8:I8" si="6">F8*86400</f>
        <v>178.04200000000333</v>
      </c>
      <c r="H8" s="1">
        <f t="shared" si="3"/>
        <v>-6.1921296296341133E-5</v>
      </c>
      <c r="I8" s="16">
        <f t="shared" si="6"/>
        <v>-5.3500000000038739</v>
      </c>
      <c r="J8" s="2">
        <f t="shared" si="4"/>
        <v>-3.0049089540691378E-2</v>
      </c>
    </row>
    <row r="9" spans="1:13" x14ac:dyDescent="0.25">
      <c r="A9" s="8">
        <v>5</v>
      </c>
      <c r="B9" s="1">
        <v>3.3576388888888475E-3</v>
      </c>
      <c r="C9" s="16">
        <f t="shared" si="0"/>
        <v>290.09999999999644</v>
      </c>
      <c r="D9" s="1">
        <v>3.2826388888889113E-3</v>
      </c>
      <c r="E9" s="16">
        <f t="shared" si="0"/>
        <v>283.62000000000194</v>
      </c>
      <c r="F9" s="15">
        <f t="shared" si="1"/>
        <v>3.3201388888888794E-3</v>
      </c>
      <c r="G9" s="16">
        <f t="shared" ref="G9:I9" si="7">F9*86400</f>
        <v>286.85999999999916</v>
      </c>
      <c r="H9" s="1">
        <f t="shared" si="3"/>
        <v>7.4999999999936229E-5</v>
      </c>
      <c r="I9" s="16">
        <f t="shared" si="7"/>
        <v>6.4799999999944902</v>
      </c>
      <c r="J9" s="2">
        <f t="shared" si="4"/>
        <v>2.2589416440056156E-2</v>
      </c>
    </row>
    <row r="10" spans="1:13" x14ac:dyDescent="0.25">
      <c r="A10" s="8">
        <v>6</v>
      </c>
      <c r="B10" s="1">
        <v>1.9170138888888744E-3</v>
      </c>
      <c r="C10" s="16">
        <f t="shared" si="0"/>
        <v>165.62999999999874</v>
      </c>
      <c r="D10" s="1">
        <v>1.8821759259258775E-3</v>
      </c>
      <c r="E10" s="16">
        <f t="shared" si="0"/>
        <v>162.6199999999958</v>
      </c>
      <c r="F10" s="15">
        <f t="shared" si="1"/>
        <v>1.8995949074073759E-3</v>
      </c>
      <c r="G10" s="16">
        <f t="shared" ref="G10:I10" si="8">F10*86400</f>
        <v>164.12499999999727</v>
      </c>
      <c r="H10" s="1">
        <f t="shared" si="3"/>
        <v>3.4837962962996905E-5</v>
      </c>
      <c r="I10" s="16">
        <f t="shared" si="8"/>
        <v>3.0100000000029326</v>
      </c>
      <c r="J10" s="2">
        <f t="shared" si="4"/>
        <v>1.8339680121876513E-2</v>
      </c>
    </row>
    <row r="11" spans="1:13" x14ac:dyDescent="0.25">
      <c r="A11" s="8">
        <v>7</v>
      </c>
      <c r="B11" s="1">
        <v>1.8682523148148E-3</v>
      </c>
      <c r="C11" s="16">
        <f t="shared" si="0"/>
        <v>161.41699999999872</v>
      </c>
      <c r="D11" s="1">
        <v>1.848229166666715E-3</v>
      </c>
      <c r="E11" s="16">
        <f t="shared" si="0"/>
        <v>159.68700000000416</v>
      </c>
      <c r="F11" s="15">
        <f t="shared" si="1"/>
        <v>1.8582407407407575E-3</v>
      </c>
      <c r="G11" s="16">
        <f t="shared" ref="G11:I11" si="9">F11*86400</f>
        <v>160.55200000000144</v>
      </c>
      <c r="H11" s="1">
        <f t="shared" si="3"/>
        <v>2.0023148148085035E-5</v>
      </c>
      <c r="I11" s="16">
        <f t="shared" si="9"/>
        <v>1.729999999994547</v>
      </c>
      <c r="J11" s="2">
        <f t="shared" si="4"/>
        <v>1.0775325128273278E-2</v>
      </c>
    </row>
    <row r="12" spans="1:13" x14ac:dyDescent="0.25">
      <c r="A12" s="8">
        <v>8</v>
      </c>
      <c r="B12" s="1">
        <v>2.0681712962963283E-3</v>
      </c>
      <c r="C12" s="16">
        <f t="shared" si="0"/>
        <v>178.69000000000278</v>
      </c>
      <c r="D12" s="1">
        <v>2.1037847222222794E-3</v>
      </c>
      <c r="E12" s="16">
        <f t="shared" si="0"/>
        <v>181.76700000000494</v>
      </c>
      <c r="F12" s="15">
        <f t="shared" si="1"/>
        <v>2.0859780092593039E-3</v>
      </c>
      <c r="G12" s="16">
        <f t="shared" ref="G12:I12" si="10">F12*86400</f>
        <v>180.22850000000386</v>
      </c>
      <c r="H12" s="1">
        <f t="shared" si="3"/>
        <v>-3.561342592595107E-5</v>
      </c>
      <c r="I12" s="16">
        <f t="shared" si="10"/>
        <v>-3.0770000000021724</v>
      </c>
      <c r="J12" s="2">
        <f t="shared" si="4"/>
        <v>-1.7072771509512127E-2</v>
      </c>
    </row>
    <row r="13" spans="1:13" x14ac:dyDescent="0.25">
      <c r="A13" s="8">
        <v>9</v>
      </c>
      <c r="B13" s="1">
        <v>2.1899305555556081E-3</v>
      </c>
      <c r="C13" s="16">
        <f t="shared" si="0"/>
        <v>189.21000000000453</v>
      </c>
      <c r="D13" s="1">
        <v>2.2937037037036312E-3</v>
      </c>
      <c r="E13" s="16">
        <f t="shared" si="0"/>
        <v>198.17599999999373</v>
      </c>
      <c r="F13" s="15">
        <f t="shared" si="1"/>
        <v>2.2418171296296197E-3</v>
      </c>
      <c r="G13" s="16">
        <f t="shared" ref="G13:I13" si="11">F13*86400</f>
        <v>193.69299999999913</v>
      </c>
      <c r="H13" s="1">
        <f t="shared" si="3"/>
        <v>-1.0377314814802308E-4</v>
      </c>
      <c r="I13" s="16">
        <f t="shared" si="11"/>
        <v>-8.9659999999891937</v>
      </c>
      <c r="J13" s="2">
        <f t="shared" si="4"/>
        <v>-4.6289747177178493E-2</v>
      </c>
    </row>
    <row r="14" spans="1:13" x14ac:dyDescent="0.25">
      <c r="A14" s="8">
        <v>10</v>
      </c>
      <c r="B14" s="1">
        <v>1.8297800925924923E-3</v>
      </c>
      <c r="C14" s="16">
        <f t="shared" si="0"/>
        <v>158.09299999999132</v>
      </c>
      <c r="D14" s="1">
        <v>1.884525462963027E-3</v>
      </c>
      <c r="E14" s="16">
        <f t="shared" si="0"/>
        <v>162.82300000000555</v>
      </c>
      <c r="F14" s="15">
        <f t="shared" si="1"/>
        <v>1.8571527777777597E-3</v>
      </c>
      <c r="G14" s="16">
        <f t="shared" ref="G14:I14" si="12">F14*86400</f>
        <v>160.45799999999844</v>
      </c>
      <c r="H14" s="1">
        <f t="shared" si="3"/>
        <v>-5.4745370370534729E-5</v>
      </c>
      <c r="I14" s="16">
        <f t="shared" si="12"/>
        <v>-4.7300000000142006</v>
      </c>
      <c r="J14" s="2">
        <f t="shared" si="4"/>
        <v>-2.9478118884781357E-2</v>
      </c>
    </row>
    <row r="15" spans="1:13" x14ac:dyDescent="0.25">
      <c r="A15" s="8">
        <v>11</v>
      </c>
      <c r="B15" s="1">
        <v>1.6922800925927017E-3</v>
      </c>
      <c r="C15" s="16">
        <f t="shared" si="0"/>
        <v>146.21300000000943</v>
      </c>
      <c r="D15" s="1">
        <v>1.7887037037036535E-3</v>
      </c>
      <c r="E15" s="16">
        <f t="shared" si="0"/>
        <v>154.54399999999566</v>
      </c>
      <c r="F15" s="15">
        <f t="shared" si="1"/>
        <v>1.7404918981481776E-3</v>
      </c>
      <c r="G15" s="16">
        <f t="shared" ref="G15:I15" si="13">F15*86400</f>
        <v>150.37850000000253</v>
      </c>
      <c r="H15" s="1">
        <f t="shared" si="3"/>
        <v>-9.6423611110951768E-5</v>
      </c>
      <c r="I15" s="16">
        <f t="shared" si="13"/>
        <v>-8.3309999999862328</v>
      </c>
      <c r="J15" s="2">
        <f t="shared" si="4"/>
        <v>-5.5400206811386549E-2</v>
      </c>
    </row>
    <row r="16" spans="1:13" x14ac:dyDescent="0.25">
      <c r="A16" s="8">
        <v>12</v>
      </c>
      <c r="B16" s="1">
        <v>7.2683680555555297E-3</v>
      </c>
      <c r="C16" s="16">
        <f t="shared" si="0"/>
        <v>627.98699999999781</v>
      </c>
      <c r="D16" s="1">
        <v>7.208067129629514E-3</v>
      </c>
      <c r="E16" s="16">
        <f t="shared" si="0"/>
        <v>622.77699999999004</v>
      </c>
      <c r="F16" s="15">
        <f t="shared" si="1"/>
        <v>7.2382175925925218E-3</v>
      </c>
      <c r="G16" s="16">
        <f t="shared" ref="G16:I16" si="14">F16*86400</f>
        <v>625.38199999999392</v>
      </c>
      <c r="H16" s="1">
        <f t="shared" si="3"/>
        <v>6.0300925926015658E-5</v>
      </c>
      <c r="I16" s="16">
        <f t="shared" si="14"/>
        <v>5.2100000000077529</v>
      </c>
      <c r="J16" s="2">
        <f t="shared" si="4"/>
        <v>8.3309081489518471E-3</v>
      </c>
    </row>
    <row r="17" spans="1:12" x14ac:dyDescent="0.25">
      <c r="A17" s="8">
        <v>13</v>
      </c>
      <c r="B17" s="1">
        <v>2.9552430555555009E-3</v>
      </c>
      <c r="C17" s="16">
        <f t="shared" si="0"/>
        <v>255.33299999999528</v>
      </c>
      <c r="D17" s="1">
        <v>2.9314467592592708E-3</v>
      </c>
      <c r="E17" s="16">
        <f t="shared" si="0"/>
        <v>253.27700000000101</v>
      </c>
      <c r="F17" s="15">
        <f t="shared" si="1"/>
        <v>2.9433449074073859E-3</v>
      </c>
      <c r="G17" s="16">
        <f t="shared" ref="G17:I17" si="15">F17*86400</f>
        <v>254.30499999999813</v>
      </c>
      <c r="H17" s="1">
        <f t="shared" si="3"/>
        <v>2.3796296296230146E-5</v>
      </c>
      <c r="I17" s="16">
        <f t="shared" si="15"/>
        <v>2.0559999999942846</v>
      </c>
      <c r="J17" s="2">
        <f t="shared" si="4"/>
        <v>8.0847800868811062E-3</v>
      </c>
    </row>
    <row r="18" spans="1:12" x14ac:dyDescent="0.25">
      <c r="A18" s="8">
        <v>14</v>
      </c>
      <c r="B18" s="1">
        <v>2.2175115740741269E-3</v>
      </c>
      <c r="C18" s="16">
        <f t="shared" si="0"/>
        <v>191.59300000000457</v>
      </c>
      <c r="D18" s="1">
        <v>2.2184490740740914E-3</v>
      </c>
      <c r="E18" s="16">
        <f t="shared" si="0"/>
        <v>191.67400000000151</v>
      </c>
      <c r="F18" s="15">
        <f t="shared" si="1"/>
        <v>2.2179803240741092E-3</v>
      </c>
      <c r="G18" s="16">
        <f t="shared" ref="G18:I18" si="16">F18*86400</f>
        <v>191.63350000000304</v>
      </c>
      <c r="H18" s="1">
        <f t="shared" si="3"/>
        <v>-9.3749999996450839E-7</v>
      </c>
      <c r="I18" s="16">
        <f t="shared" si="16"/>
        <v>-8.0999999996933525E-2</v>
      </c>
      <c r="J18" s="2">
        <f t="shared" si="4"/>
        <v>-4.2268183797160855E-4</v>
      </c>
    </row>
    <row r="19" spans="1:12" x14ac:dyDescent="0.25">
      <c r="A19" s="8">
        <v>15</v>
      </c>
      <c r="B19" s="1">
        <v>2.8280092592591899E-3</v>
      </c>
      <c r="C19" s="16">
        <f t="shared" si="0"/>
        <v>244.33999999999401</v>
      </c>
      <c r="D19" s="1">
        <v>2.7781597222221732E-3</v>
      </c>
      <c r="E19" s="16">
        <f t="shared" si="0"/>
        <v>240.03299999999575</v>
      </c>
      <c r="F19" s="15">
        <f t="shared" si="1"/>
        <v>2.8030844907406816E-3</v>
      </c>
      <c r="G19" s="16">
        <f t="shared" ref="G19:I19" si="17">F19*86400</f>
        <v>242.18649999999488</v>
      </c>
      <c r="H19" s="1">
        <f t="shared" si="3"/>
        <v>4.9849537037016667E-5</v>
      </c>
      <c r="I19" s="16">
        <f t="shared" si="17"/>
        <v>4.30699999999824</v>
      </c>
      <c r="J19" s="2">
        <f t="shared" si="4"/>
        <v>1.7783815365424296E-2</v>
      </c>
    </row>
    <row r="20" spans="1:12" x14ac:dyDescent="0.25">
      <c r="A20" s="8">
        <v>16</v>
      </c>
      <c r="B20" s="1">
        <v>2.1283564814814637E-3</v>
      </c>
      <c r="C20" s="16">
        <f t="shared" si="0"/>
        <v>183.88999999999845</v>
      </c>
      <c r="D20" s="1">
        <v>2.105208333333386E-3</v>
      </c>
      <c r="E20" s="16">
        <f t="shared" si="0"/>
        <v>181.89000000000453</v>
      </c>
      <c r="F20" s="15">
        <f t="shared" si="1"/>
        <v>2.1167824074074248E-3</v>
      </c>
      <c r="G20" s="16">
        <f t="shared" ref="G20:I20" si="18">F20*86400</f>
        <v>182.89000000000152</v>
      </c>
      <c r="H20" s="1">
        <f t="shared" si="3"/>
        <v>2.3148148148077752E-5</v>
      </c>
      <c r="I20" s="16">
        <f t="shared" si="18"/>
        <v>1.9999999999939178</v>
      </c>
      <c r="J20" s="2">
        <f t="shared" si="4"/>
        <v>1.0935535021017559E-2</v>
      </c>
    </row>
    <row r="21" spans="1:12" x14ac:dyDescent="0.25">
      <c r="A21" s="8">
        <v>17</v>
      </c>
      <c r="B21" s="1">
        <v>2.3951388888889813E-3</v>
      </c>
      <c r="C21" s="16">
        <f t="shared" si="0"/>
        <v>206.94000000000798</v>
      </c>
      <c r="D21" s="1">
        <v>2.3337615740741668E-3</v>
      </c>
      <c r="E21" s="16">
        <f t="shared" si="0"/>
        <v>201.63700000000802</v>
      </c>
      <c r="F21" s="15">
        <f t="shared" si="1"/>
        <v>2.3644502314815741E-3</v>
      </c>
      <c r="G21" s="16">
        <f t="shared" ref="G21:I21" si="19">F21*86400</f>
        <v>204.28850000000801</v>
      </c>
      <c r="H21" s="1">
        <f t="shared" si="3"/>
        <v>6.1377314814814454E-5</v>
      </c>
      <c r="I21" s="16">
        <f t="shared" si="19"/>
        <v>5.3029999999999688</v>
      </c>
      <c r="J21" s="2">
        <f t="shared" si="4"/>
        <v>2.5958387280731715E-2</v>
      </c>
    </row>
    <row r="22" spans="1:12" x14ac:dyDescent="0.25">
      <c r="A22" s="8">
        <v>18</v>
      </c>
      <c r="B22" s="1">
        <v>2.1605324074074339E-3</v>
      </c>
      <c r="C22" s="16">
        <f t="shared" si="0"/>
        <v>186.67000000000229</v>
      </c>
      <c r="D22" s="1">
        <v>2.2686805555555134E-3</v>
      </c>
      <c r="E22" s="16">
        <f t="shared" si="0"/>
        <v>196.01399999999637</v>
      </c>
      <c r="F22" s="15">
        <f t="shared" si="1"/>
        <v>2.2146064814814737E-3</v>
      </c>
      <c r="G22" s="16">
        <f t="shared" ref="G22:I22" si="20">F22*86400</f>
        <v>191.34199999999933</v>
      </c>
      <c r="H22" s="1">
        <f t="shared" si="3"/>
        <v>-1.0814814814807949E-4</v>
      </c>
      <c r="I22" s="16">
        <f t="shared" si="20"/>
        <v>-9.3439999999940682</v>
      </c>
      <c r="J22" s="2">
        <f t="shared" si="4"/>
        <v>-4.8834024939606049E-2</v>
      </c>
    </row>
    <row r="23" spans="1:12" x14ac:dyDescent="0.25">
      <c r="A23" s="8">
        <v>19</v>
      </c>
      <c r="B23" s="1">
        <v>3.7510416666666213E-3</v>
      </c>
      <c r="C23" s="16">
        <f t="shared" si="0"/>
        <v>324.08999999999605</v>
      </c>
      <c r="D23" s="1">
        <v>3.5611921296295757E-3</v>
      </c>
      <c r="E23" s="16">
        <f t="shared" si="0"/>
        <v>307.68699999999535</v>
      </c>
      <c r="F23" s="15">
        <f t="shared" si="1"/>
        <v>3.6561168981480985E-3</v>
      </c>
      <c r="G23" s="16">
        <f t="shared" ref="G23:I23" si="21">F23*86400</f>
        <v>315.8884999999957</v>
      </c>
      <c r="H23" s="1">
        <f t="shared" si="3"/>
        <v>1.8984953703704566E-4</v>
      </c>
      <c r="I23" s="16">
        <f t="shared" si="21"/>
        <v>16.403000000000745</v>
      </c>
      <c r="J23" s="2">
        <f t="shared" si="4"/>
        <v>5.1926550032688645E-2</v>
      </c>
    </row>
    <row r="24" spans="1:12" x14ac:dyDescent="0.25">
      <c r="A24" s="8">
        <v>20</v>
      </c>
      <c r="B24" s="1">
        <v>2.4496180555555469E-3</v>
      </c>
      <c r="C24" s="16">
        <f t="shared" si="0"/>
        <v>211.64699999999925</v>
      </c>
      <c r="D24" s="1">
        <v>2.3878472222222946E-3</v>
      </c>
      <c r="E24" s="16">
        <f t="shared" si="0"/>
        <v>206.31000000000626</v>
      </c>
      <c r="F24" s="15">
        <f t="shared" si="1"/>
        <v>2.4187326388889208E-3</v>
      </c>
      <c r="G24" s="16">
        <f t="shared" ref="G24:I24" si="22">F24*86400</f>
        <v>208.97850000000275</v>
      </c>
      <c r="H24" s="1">
        <f t="shared" si="3"/>
        <v>6.1770833333252284E-5</v>
      </c>
      <c r="I24" s="16">
        <f t="shared" si="22"/>
        <v>5.3369999999929973</v>
      </c>
      <c r="J24" s="2">
        <f t="shared" si="4"/>
        <v>2.5538512334967123E-2</v>
      </c>
    </row>
    <row r="25" spans="1:12" x14ac:dyDescent="0.25">
      <c r="A25" s="8">
        <v>21</v>
      </c>
      <c r="B25" s="1">
        <v>3.0496064814815593E-3</v>
      </c>
      <c r="C25" s="16">
        <f t="shared" si="0"/>
        <v>263.4860000000067</v>
      </c>
      <c r="D25" s="1">
        <v>2.9760763888888597E-3</v>
      </c>
      <c r="E25" s="16">
        <f t="shared" si="0"/>
        <v>257.13299999999748</v>
      </c>
      <c r="F25" s="15">
        <f t="shared" si="1"/>
        <v>3.0128414351852095E-3</v>
      </c>
      <c r="G25" s="16">
        <f t="shared" ref="G25:I25" si="23">F25*86400</f>
        <v>260.30950000000212</v>
      </c>
      <c r="H25" s="1">
        <f t="shared" si="3"/>
        <v>7.3530092592699603E-5</v>
      </c>
      <c r="I25" s="16">
        <f t="shared" si="23"/>
        <v>6.3530000000092457</v>
      </c>
      <c r="J25" s="2">
        <f t="shared" si="4"/>
        <v>2.4405563377476406E-2</v>
      </c>
    </row>
    <row r="26" spans="1:12" x14ac:dyDescent="0.25">
      <c r="A26" s="8">
        <v>22</v>
      </c>
      <c r="B26" s="1">
        <v>2.4309722222222163E-3</v>
      </c>
      <c r="C26" s="16">
        <f t="shared" si="0"/>
        <v>210.03599999999949</v>
      </c>
      <c r="D26" s="1">
        <v>2.3687962962962716E-3</v>
      </c>
      <c r="E26" s="16">
        <f t="shared" si="0"/>
        <v>204.66399999999788</v>
      </c>
      <c r="F26" s="15">
        <f t="shared" si="1"/>
        <v>2.399884259259244E-3</v>
      </c>
      <c r="G26" s="16">
        <f t="shared" ref="G26:I26" si="24">F26*86400</f>
        <v>207.34999999999869</v>
      </c>
      <c r="H26" s="1">
        <f t="shared" si="3"/>
        <v>6.2175925925944675E-5</v>
      </c>
      <c r="I26" s="16">
        <f t="shared" si="24"/>
        <v>5.3720000000016199</v>
      </c>
      <c r="J26" s="2">
        <f t="shared" si="4"/>
        <v>2.5907885218238023E-2</v>
      </c>
    </row>
    <row r="27" spans="1:12" x14ac:dyDescent="0.25">
      <c r="A27" s="8">
        <v>23</v>
      </c>
      <c r="B27" s="1">
        <v>2.6589814814814705E-3</v>
      </c>
      <c r="C27" s="16">
        <f t="shared" si="0"/>
        <v>229.73599999999905</v>
      </c>
      <c r="D27" s="1">
        <v>2.6260069444444256E-3</v>
      </c>
      <c r="E27" s="16">
        <f t="shared" si="0"/>
        <v>226.88699999999838</v>
      </c>
      <c r="F27" s="15">
        <f t="shared" si="1"/>
        <v>2.6424942129629481E-3</v>
      </c>
      <c r="G27" s="16">
        <f t="shared" ref="G27:I27" si="25">F27*86400</f>
        <v>228.31149999999872</v>
      </c>
      <c r="H27" s="1">
        <f>(B27-D27)</f>
        <v>3.2974537037044893E-5</v>
      </c>
      <c r="I27" s="16">
        <f t="shared" si="25"/>
        <v>2.8490000000006788</v>
      </c>
      <c r="J27" s="3">
        <f>H27/F27</f>
        <v>1.2478565468671945E-2</v>
      </c>
      <c r="K27" s="4"/>
      <c r="L27" s="4"/>
    </row>
    <row r="28" spans="1:12" x14ac:dyDescent="0.25">
      <c r="A28" s="8">
        <v>24</v>
      </c>
      <c r="B28" s="1">
        <v>2.7250347222222415E-3</v>
      </c>
      <c r="C28" s="16">
        <f t="shared" si="0"/>
        <v>235.44300000000166</v>
      </c>
      <c r="D28" s="1">
        <v>2.6829513888888545E-3</v>
      </c>
      <c r="E28" s="16">
        <f t="shared" si="0"/>
        <v>231.80699999999703</v>
      </c>
      <c r="F28" s="15">
        <f t="shared" si="1"/>
        <v>2.703993055555548E-3</v>
      </c>
      <c r="G28" s="16">
        <f t="shared" ref="G28:I28" si="26">F28*86400</f>
        <v>233.62499999999935</v>
      </c>
      <c r="H28" s="1">
        <f t="shared" ref="H28:H47" si="27">(B28-D28)</f>
        <v>4.2083333333386985E-5</v>
      </c>
      <c r="I28" s="16">
        <f t="shared" si="26"/>
        <v>3.6360000000046355</v>
      </c>
      <c r="J28" s="3">
        <f t="shared" ref="J28:J47" si="28">H28/F28</f>
        <v>1.5563402889265471E-2</v>
      </c>
      <c r="K28" s="4"/>
      <c r="L28" s="4"/>
    </row>
    <row r="29" spans="1:12" x14ac:dyDescent="0.25">
      <c r="A29" s="8">
        <v>25</v>
      </c>
      <c r="B29" s="1">
        <v>2.6040509259259159E-3</v>
      </c>
      <c r="C29" s="16">
        <f t="shared" si="0"/>
        <v>224.98999999999913</v>
      </c>
      <c r="D29" s="1">
        <v>2.5703240740740374E-3</v>
      </c>
      <c r="E29" s="16">
        <f t="shared" si="0"/>
        <v>222.07599999999684</v>
      </c>
      <c r="F29" s="15">
        <f t="shared" si="1"/>
        <v>2.5871874999999767E-3</v>
      </c>
      <c r="G29" s="16">
        <f t="shared" ref="G29:I29" si="29">F29*86400</f>
        <v>223.53299999999797</v>
      </c>
      <c r="H29" s="1">
        <f t="shared" si="27"/>
        <v>3.3726851851878514E-5</v>
      </c>
      <c r="I29" s="16">
        <f t="shared" si="29"/>
        <v>2.9140000000023036</v>
      </c>
      <c r="J29" s="3">
        <f t="shared" si="28"/>
        <v>1.3036106525668827E-2</v>
      </c>
      <c r="K29" s="4"/>
      <c r="L29" s="4"/>
    </row>
    <row r="30" spans="1:12" x14ac:dyDescent="0.25">
      <c r="A30" s="8">
        <v>26</v>
      </c>
      <c r="B30" s="1">
        <v>2.4228703703703669E-3</v>
      </c>
      <c r="C30" s="16">
        <f t="shared" si="0"/>
        <v>209.3359999999997</v>
      </c>
      <c r="D30" s="1">
        <v>2.2299421296296251E-3</v>
      </c>
      <c r="E30" s="16">
        <f t="shared" si="0"/>
        <v>192.6669999999996</v>
      </c>
      <c r="F30" s="15">
        <f t="shared" si="1"/>
        <v>2.326406249999996E-3</v>
      </c>
      <c r="G30" s="16">
        <f t="shared" ref="G30:I30" si="30">F30*86400</f>
        <v>201.00149999999965</v>
      </c>
      <c r="H30" s="1">
        <f t="shared" si="27"/>
        <v>1.9292824074074177E-4</v>
      </c>
      <c r="I30" s="16">
        <f t="shared" si="30"/>
        <v>16.669000000000089</v>
      </c>
      <c r="J30" s="3">
        <f t="shared" si="28"/>
        <v>8.2929729380129588E-2</v>
      </c>
      <c r="K30" s="4"/>
      <c r="L30" s="4"/>
    </row>
    <row r="31" spans="1:12" x14ac:dyDescent="0.25">
      <c r="A31" s="8">
        <v>27</v>
      </c>
      <c r="B31" s="1">
        <v>3.4108333333333074E-3</v>
      </c>
      <c r="C31" s="16">
        <f t="shared" si="0"/>
        <v>294.69599999999775</v>
      </c>
      <c r="D31" s="1">
        <v>3.4001620370370245E-3</v>
      </c>
      <c r="E31" s="16">
        <f t="shared" si="0"/>
        <v>293.77399999999892</v>
      </c>
      <c r="F31" s="15">
        <f t="shared" si="1"/>
        <v>3.4054976851851659E-3</v>
      </c>
      <c r="G31" s="16">
        <f t="shared" ref="G31:I31" si="31">F31*86400</f>
        <v>294.23499999999831</v>
      </c>
      <c r="H31" s="1">
        <f t="shared" si="27"/>
        <v>1.0671296296282939E-5</v>
      </c>
      <c r="I31" s="16">
        <f t="shared" si="31"/>
        <v>0.92199999999884596</v>
      </c>
      <c r="J31" s="3">
        <f t="shared" si="28"/>
        <v>3.1335497136603437E-3</v>
      </c>
      <c r="K31" s="4"/>
      <c r="L31" s="4"/>
    </row>
    <row r="32" spans="1:12" x14ac:dyDescent="0.25">
      <c r="A32" s="8">
        <v>28</v>
      </c>
      <c r="B32" s="1">
        <v>2.301273148148153E-3</v>
      </c>
      <c r="C32" s="16">
        <f t="shared" si="0"/>
        <v>198.83000000000041</v>
      </c>
      <c r="D32" s="1">
        <v>2.3116203703703597E-3</v>
      </c>
      <c r="E32" s="16">
        <f t="shared" si="0"/>
        <v>199.72399999999908</v>
      </c>
      <c r="F32" s="15">
        <f t="shared" si="1"/>
        <v>2.3064467592592564E-3</v>
      </c>
      <c r="G32" s="16">
        <f t="shared" ref="G32:I32" si="32">F32*86400</f>
        <v>199.27699999999976</v>
      </c>
      <c r="H32" s="1">
        <f t="shared" si="27"/>
        <v>-1.0347222222206742E-5</v>
      </c>
      <c r="I32" s="16">
        <f t="shared" si="32"/>
        <v>-0.89399999999866253</v>
      </c>
      <c r="J32" s="3">
        <f t="shared" si="28"/>
        <v>-4.4862176768952948E-3</v>
      </c>
      <c r="K32" s="4"/>
      <c r="L32" s="4"/>
    </row>
    <row r="33" spans="1:12" x14ac:dyDescent="0.25">
      <c r="A33" s="8">
        <v>29</v>
      </c>
      <c r="B33" s="1">
        <v>1.9932523148147863E-3</v>
      </c>
      <c r="C33" s="16">
        <f t="shared" si="0"/>
        <v>172.21699999999754</v>
      </c>
      <c r="D33" s="1">
        <v>1.8859953703704302E-3</v>
      </c>
      <c r="E33" s="16">
        <f t="shared" si="0"/>
        <v>162.95000000000516</v>
      </c>
      <c r="F33" s="15">
        <f t="shared" si="1"/>
        <v>1.9396238425926082E-3</v>
      </c>
      <c r="G33" s="16">
        <f t="shared" ref="G33:I33" si="33">F33*86400</f>
        <v>167.58350000000135</v>
      </c>
      <c r="H33" s="1">
        <f t="shared" si="27"/>
        <v>1.0725694444435607E-4</v>
      </c>
      <c r="I33" s="16">
        <f t="shared" si="33"/>
        <v>9.2669999999923647</v>
      </c>
      <c r="J33" s="3">
        <f t="shared" si="28"/>
        <v>5.5297806764939804E-2</v>
      </c>
      <c r="K33" s="4"/>
      <c r="L33" s="4"/>
    </row>
    <row r="34" spans="1:12" x14ac:dyDescent="0.25">
      <c r="A34" s="8">
        <v>30</v>
      </c>
      <c r="B34" s="1">
        <v>2.2953703703703643E-3</v>
      </c>
      <c r="C34" s="16">
        <f t="shared" si="0"/>
        <v>198.31999999999948</v>
      </c>
      <c r="D34" s="1">
        <v>2.2851504629629038E-3</v>
      </c>
      <c r="E34" s="16">
        <f t="shared" si="0"/>
        <v>197.4369999999949</v>
      </c>
      <c r="F34" s="15">
        <f t="shared" si="1"/>
        <v>2.290260416666634E-3</v>
      </c>
      <c r="G34" s="16">
        <f t="shared" ref="G34:I34" si="34">F34*86400</f>
        <v>197.87849999999719</v>
      </c>
      <c r="H34" s="1">
        <f t="shared" si="27"/>
        <v>1.0219907407460482E-5</v>
      </c>
      <c r="I34" s="16">
        <f t="shared" si="34"/>
        <v>0.88300000000458567</v>
      </c>
      <c r="J34" s="3">
        <f t="shared" si="28"/>
        <v>4.4623342101572337E-3</v>
      </c>
      <c r="K34" s="4"/>
      <c r="L34" s="4"/>
    </row>
    <row r="35" spans="1:12" x14ac:dyDescent="0.25">
      <c r="A35" s="8">
        <v>31</v>
      </c>
      <c r="B35" s="1">
        <v>2.3827546296296687E-3</v>
      </c>
      <c r="C35" s="16">
        <f t="shared" si="0"/>
        <v>205.87000000000336</v>
      </c>
      <c r="D35" s="1">
        <v>2.1890046296296206E-3</v>
      </c>
      <c r="E35" s="16">
        <f t="shared" si="0"/>
        <v>189.12999999999923</v>
      </c>
      <c r="F35" s="15">
        <f t="shared" si="1"/>
        <v>2.2858796296296446E-3</v>
      </c>
      <c r="G35" s="16">
        <f t="shared" ref="G35:I35" si="35">F35*86400</f>
        <v>197.50000000000131</v>
      </c>
      <c r="H35" s="1">
        <f t="shared" si="27"/>
        <v>1.9375000000004805E-4</v>
      </c>
      <c r="I35" s="16">
        <f t="shared" si="35"/>
        <v>16.740000000004152</v>
      </c>
      <c r="J35" s="3">
        <f t="shared" si="28"/>
        <v>8.4759493670906544E-2</v>
      </c>
      <c r="K35" s="4"/>
      <c r="L35" s="4"/>
    </row>
    <row r="36" spans="1:12" x14ac:dyDescent="0.25">
      <c r="A36" s="8">
        <v>32</v>
      </c>
      <c r="B36" s="1">
        <v>1.8174768518517959E-3</v>
      </c>
      <c r="C36" s="16">
        <f t="shared" si="0"/>
        <v>157.02999999999517</v>
      </c>
      <c r="D36" s="1">
        <v>1.7496990740741292E-3</v>
      </c>
      <c r="E36" s="16">
        <f t="shared" si="0"/>
        <v>151.17400000000475</v>
      </c>
      <c r="F36" s="15">
        <f t="shared" si="1"/>
        <v>1.7835879629629625E-3</v>
      </c>
      <c r="G36" s="16">
        <f t="shared" ref="G36:I36" si="36">F36*86400</f>
        <v>154.10199999999998</v>
      </c>
      <c r="H36" s="1">
        <f t="shared" si="27"/>
        <v>6.7777777777666692E-5</v>
      </c>
      <c r="I36" s="16">
        <f t="shared" si="36"/>
        <v>5.8559999999904022</v>
      </c>
      <c r="J36" s="3">
        <f t="shared" si="28"/>
        <v>3.8000804661785077E-2</v>
      </c>
      <c r="K36" s="4"/>
      <c r="L36" s="4"/>
    </row>
    <row r="37" spans="1:12" x14ac:dyDescent="0.25">
      <c r="A37" s="8">
        <v>33</v>
      </c>
      <c r="B37" s="1">
        <v>6.5392361111111241E-3</v>
      </c>
      <c r="C37" s="16">
        <f t="shared" si="0"/>
        <v>564.99000000000115</v>
      </c>
      <c r="D37" s="1">
        <v>6.4909027777778072E-3</v>
      </c>
      <c r="E37" s="16">
        <f t="shared" si="0"/>
        <v>560.81400000000258</v>
      </c>
      <c r="F37" s="15">
        <f t="shared" si="1"/>
        <v>6.5150694444444657E-3</v>
      </c>
      <c r="G37" s="16">
        <f t="shared" ref="G37:I37" si="37">F37*86400</f>
        <v>562.90200000000186</v>
      </c>
      <c r="H37" s="1">
        <f t="shared" si="27"/>
        <v>4.8333333333316908E-5</v>
      </c>
      <c r="I37" s="16">
        <f t="shared" si="37"/>
        <v>4.1759999999985808</v>
      </c>
      <c r="J37" s="3">
        <f t="shared" si="28"/>
        <v>7.418698103752638E-3</v>
      </c>
      <c r="K37" s="4"/>
      <c r="L37" s="4"/>
    </row>
    <row r="38" spans="1:12" x14ac:dyDescent="0.25">
      <c r="A38" s="8">
        <v>34</v>
      </c>
      <c r="B38" s="1">
        <v>2.5093402777777163E-3</v>
      </c>
      <c r="C38" s="16">
        <f t="shared" si="0"/>
        <v>216.80699999999467</v>
      </c>
      <c r="D38" s="1">
        <v>2.5225694444444002E-3</v>
      </c>
      <c r="E38" s="16">
        <f t="shared" si="0"/>
        <v>217.94999999999618</v>
      </c>
      <c r="F38" s="15">
        <f t="shared" si="1"/>
        <v>2.5159548611110583E-3</v>
      </c>
      <c r="G38" s="16">
        <f t="shared" ref="G38:I38" si="38">F38*86400</f>
        <v>217.37849999999543</v>
      </c>
      <c r="H38" s="1">
        <f t="shared" si="27"/>
        <v>-1.3229166666683945E-5</v>
      </c>
      <c r="I38" s="16">
        <f t="shared" si="38"/>
        <v>-1.1430000000014928</v>
      </c>
      <c r="J38" s="3">
        <f t="shared" si="28"/>
        <v>-5.2581097026684646E-3</v>
      </c>
      <c r="K38" s="4"/>
      <c r="L38" s="4"/>
    </row>
    <row r="39" spans="1:12" x14ac:dyDescent="0.25">
      <c r="A39" s="8">
        <v>35</v>
      </c>
      <c r="B39" s="1">
        <v>2.2446064814814481E-3</v>
      </c>
      <c r="C39" s="16">
        <f t="shared" si="0"/>
        <v>193.93399999999713</v>
      </c>
      <c r="D39" s="1">
        <v>2.245486111111139E-3</v>
      </c>
      <c r="E39" s="16">
        <f t="shared" si="0"/>
        <v>194.01000000000241</v>
      </c>
      <c r="F39" s="15">
        <f t="shared" si="1"/>
        <v>2.2450462962962936E-3</v>
      </c>
      <c r="G39" s="16">
        <f t="shared" ref="G39:I39" si="39">F39*86400</f>
        <v>193.97199999999975</v>
      </c>
      <c r="H39" s="1">
        <f t="shared" si="27"/>
        <v>-8.7962962969090341E-7</v>
      </c>
      <c r="I39" s="16">
        <f t="shared" si="39"/>
        <v>-7.6000000005294055E-2</v>
      </c>
      <c r="J39" s="3">
        <f t="shared" si="28"/>
        <v>-3.9180912711780127E-4</v>
      </c>
      <c r="K39" s="4"/>
      <c r="L39" s="4"/>
    </row>
    <row r="40" spans="1:12" x14ac:dyDescent="0.25">
      <c r="A40" s="8">
        <v>36</v>
      </c>
      <c r="B40" s="1">
        <v>2.483368055555546E-3</v>
      </c>
      <c r="C40" s="16">
        <f t="shared" si="0"/>
        <v>214.56299999999916</v>
      </c>
      <c r="D40" s="1">
        <v>2.5304861111111188E-3</v>
      </c>
      <c r="E40" s="16">
        <f t="shared" si="0"/>
        <v>218.63400000000067</v>
      </c>
      <c r="F40" s="15">
        <f t="shared" si="1"/>
        <v>2.5069270833333324E-3</v>
      </c>
      <c r="G40" s="16">
        <f t="shared" ref="G40:I40" si="40">F40*86400</f>
        <v>216.59849999999992</v>
      </c>
      <c r="H40" s="1">
        <f t="shared" si="27"/>
        <v>-4.7118055555572802E-5</v>
      </c>
      <c r="I40" s="16">
        <f t="shared" si="40"/>
        <v>-4.0710000000014901</v>
      </c>
      <c r="J40" s="3">
        <f t="shared" si="28"/>
        <v>-1.8795144010699483E-2</v>
      </c>
      <c r="L40" s="4"/>
    </row>
    <row r="41" spans="1:12" x14ac:dyDescent="0.25">
      <c r="A41" s="8">
        <v>37</v>
      </c>
      <c r="B41" s="1">
        <v>2.3896643518518945E-3</v>
      </c>
      <c r="C41" s="16">
        <f t="shared" si="0"/>
        <v>206.46700000000368</v>
      </c>
      <c r="D41" s="1">
        <v>2.3765856481481329E-3</v>
      </c>
      <c r="E41" s="16">
        <f t="shared" si="0"/>
        <v>205.33699999999868</v>
      </c>
      <c r="F41" s="15">
        <f t="shared" si="1"/>
        <v>2.3831250000000137E-3</v>
      </c>
      <c r="G41" s="16">
        <f t="shared" ref="G41:I41" si="41">F41*86400</f>
        <v>205.90200000000118</v>
      </c>
      <c r="H41" s="1">
        <f t="shared" si="27"/>
        <v>1.3078703703761629E-5</v>
      </c>
      <c r="I41" s="16">
        <f t="shared" si="41"/>
        <v>1.1300000000050048</v>
      </c>
      <c r="J41" s="3">
        <f t="shared" si="28"/>
        <v>5.4880477120426135E-3</v>
      </c>
      <c r="K41" s="5"/>
      <c r="L41" s="4"/>
    </row>
    <row r="42" spans="1:12" x14ac:dyDescent="0.25">
      <c r="A42" s="8">
        <v>38</v>
      </c>
      <c r="B42" s="1">
        <v>2.224074074074156E-3</v>
      </c>
      <c r="C42" s="16">
        <f t="shared" si="0"/>
        <v>192.16000000000707</v>
      </c>
      <c r="D42" s="1">
        <v>1.823576388888859E-3</v>
      </c>
      <c r="E42" s="16">
        <f t="shared" si="0"/>
        <v>157.5569999999974</v>
      </c>
      <c r="F42" s="15">
        <f t="shared" si="1"/>
        <v>2.0238252314815075E-3</v>
      </c>
      <c r="G42" s="16">
        <f t="shared" ref="G42:I42" si="42">F42*86400</f>
        <v>174.85850000000224</v>
      </c>
      <c r="H42" s="1">
        <f t="shared" si="27"/>
        <v>4.0049768518529705E-4</v>
      </c>
      <c r="I42" s="16">
        <f t="shared" si="42"/>
        <v>34.603000000009665</v>
      </c>
      <c r="J42" s="3">
        <f t="shared" si="28"/>
        <v>0.19789143793415373</v>
      </c>
      <c r="K42" s="4"/>
      <c r="L42" s="4"/>
    </row>
    <row r="43" spans="1:12" x14ac:dyDescent="0.25">
      <c r="A43" s="8">
        <v>39</v>
      </c>
      <c r="B43" s="1">
        <v>2.1509259259259728E-3</v>
      </c>
      <c r="C43" s="16">
        <f t="shared" si="0"/>
        <v>185.84000000000404</v>
      </c>
      <c r="D43" s="1">
        <v>2.0730324074074158E-3</v>
      </c>
      <c r="E43" s="16">
        <f t="shared" si="0"/>
        <v>179.11000000000072</v>
      </c>
      <c r="F43" s="15">
        <f t="shared" si="1"/>
        <v>2.1119791666666943E-3</v>
      </c>
      <c r="G43" s="16">
        <f t="shared" ref="G43:I43" si="43">F43*86400</f>
        <v>182.47500000000238</v>
      </c>
      <c r="H43" s="1">
        <f t="shared" si="27"/>
        <v>7.789351851855697E-5</v>
      </c>
      <c r="I43" s="16">
        <f t="shared" si="43"/>
        <v>6.7300000000033222</v>
      </c>
      <c r="J43" s="3">
        <f t="shared" si="28"/>
        <v>3.6881764625308858E-2</v>
      </c>
      <c r="K43" s="4"/>
      <c r="L43" s="4"/>
    </row>
    <row r="44" spans="1:12" x14ac:dyDescent="0.25">
      <c r="A44" s="8">
        <v>40</v>
      </c>
      <c r="B44" s="1">
        <v>2.9519328703703773E-3</v>
      </c>
      <c r="C44" s="16">
        <f t="shared" si="0"/>
        <v>255.04700000000059</v>
      </c>
      <c r="D44" s="1">
        <v>3.1021527777777558E-3</v>
      </c>
      <c r="E44" s="16">
        <f t="shared" si="0"/>
        <v>268.02599999999808</v>
      </c>
      <c r="F44" s="15">
        <f t="shared" si="1"/>
        <v>3.0270428240740666E-3</v>
      </c>
      <c r="G44" s="16">
        <f t="shared" ref="G44:I44" si="44">F44*86400</f>
        <v>261.53649999999936</v>
      </c>
      <c r="H44" s="1">
        <f t="shared" si="27"/>
        <v>-1.5021990740737845E-4</v>
      </c>
      <c r="I44" s="16">
        <f t="shared" si="44"/>
        <v>-12.978999999997498</v>
      </c>
      <c r="J44" s="3">
        <f t="shared" si="28"/>
        <v>-4.9625960429987903E-2</v>
      </c>
      <c r="K44" s="4"/>
      <c r="L44" s="4"/>
    </row>
    <row r="45" spans="1:12" x14ac:dyDescent="0.25">
      <c r="A45" s="8">
        <v>41</v>
      </c>
      <c r="B45" s="1">
        <v>2.1245833333333741E-3</v>
      </c>
      <c r="C45" s="16">
        <f t="shared" si="0"/>
        <v>183.56400000000352</v>
      </c>
      <c r="D45" s="1">
        <v>2.0192939814815403E-3</v>
      </c>
      <c r="E45" s="16">
        <f t="shared" si="0"/>
        <v>174.46700000000507</v>
      </c>
      <c r="F45" s="15">
        <f t="shared" si="1"/>
        <v>2.0719386574074572E-3</v>
      </c>
      <c r="G45" s="16">
        <f t="shared" ref="G45:I45" si="45">F45*86400</f>
        <v>179.01550000000429</v>
      </c>
      <c r="H45" s="1">
        <f t="shared" si="27"/>
        <v>1.0528935185183386E-4</v>
      </c>
      <c r="I45" s="16">
        <f t="shared" si="45"/>
        <v>9.0969999999984452</v>
      </c>
      <c r="J45" s="3">
        <f t="shared" si="28"/>
        <v>5.081682871035316E-2</v>
      </c>
      <c r="K45" s="4"/>
      <c r="L45" s="4"/>
    </row>
    <row r="46" spans="1:12" x14ac:dyDescent="0.25">
      <c r="A46" s="8">
        <v>42</v>
      </c>
      <c r="B46" s="1">
        <v>2.5882638888888865E-3</v>
      </c>
      <c r="C46" s="16">
        <f t="shared" si="0"/>
        <v>223.62599999999981</v>
      </c>
      <c r="D46" s="1">
        <v>2.542210648148191E-3</v>
      </c>
      <c r="E46" s="16">
        <f t="shared" si="0"/>
        <v>219.64700000000369</v>
      </c>
      <c r="F46" s="15">
        <f t="shared" si="1"/>
        <v>2.5652372685185387E-3</v>
      </c>
      <c r="G46" s="16">
        <f t="shared" ref="G46:I46" si="46">F46*86400</f>
        <v>221.63650000000175</v>
      </c>
      <c r="H46" s="1">
        <f t="shared" si="27"/>
        <v>4.60532407406955E-5</v>
      </c>
      <c r="I46" s="16">
        <f t="shared" si="46"/>
        <v>3.9789999999960912</v>
      </c>
      <c r="J46" s="3">
        <f t="shared" si="28"/>
        <v>1.7952819143038534E-2</v>
      </c>
      <c r="K46" s="4"/>
      <c r="L46" s="4"/>
    </row>
    <row r="47" spans="1:12" x14ac:dyDescent="0.25">
      <c r="A47" s="8">
        <v>43</v>
      </c>
      <c r="B47" s="1">
        <v>2.2134259259258826E-3</v>
      </c>
      <c r="C47" s="16">
        <f t="shared" si="0"/>
        <v>191.23999999999626</v>
      </c>
      <c r="D47" s="1">
        <v>2.2282754629629475E-3</v>
      </c>
      <c r="E47" s="16">
        <f t="shared" si="0"/>
        <v>192.52299999999866</v>
      </c>
      <c r="F47" s="15">
        <f t="shared" si="1"/>
        <v>2.2208506944444151E-3</v>
      </c>
      <c r="G47" s="16">
        <f t="shared" ref="G47:I47" si="47">F47*86400</f>
        <v>191.88149999999746</v>
      </c>
      <c r="H47" s="1">
        <f t="shared" si="27"/>
        <v>-1.484953703706493E-5</v>
      </c>
      <c r="I47" s="16">
        <f t="shared" si="47"/>
        <v>-1.28300000000241</v>
      </c>
      <c r="J47" s="3">
        <f t="shared" si="28"/>
        <v>-6.6864184405605901E-3</v>
      </c>
      <c r="K47" s="4"/>
      <c r="L47" s="4"/>
    </row>
    <row r="49" spans="1:10" x14ac:dyDescent="0.25">
      <c r="A49" s="6" t="s">
        <v>11</v>
      </c>
      <c r="B49" s="1">
        <f>SUM(B5:B47)/COUNT(B5:B47)</f>
        <v>2.648593615417744E-3</v>
      </c>
      <c r="C49" s="10">
        <f t="shared" ref="C49:J49" si="48">SUM(C5:C47)/COUNT(C5:C47)</f>
        <v>228.83848837209311</v>
      </c>
      <c r="D49" s="10">
        <f t="shared" si="48"/>
        <v>2.6154056309216195E-3</v>
      </c>
      <c r="E49" s="10">
        <f t="shared" si="48"/>
        <v>225.97104651162792</v>
      </c>
      <c r="F49" s="10">
        <f t="shared" si="48"/>
        <v>2.6319996231696815E-3</v>
      </c>
      <c r="G49" s="10">
        <f t="shared" si="48"/>
        <v>227.40476744186051</v>
      </c>
      <c r="H49" s="10">
        <f t="shared" si="48"/>
        <v>3.3187984496124569E-5</v>
      </c>
      <c r="I49" s="18">
        <f t="shared" si="48"/>
        <v>2.867441860465163</v>
      </c>
      <c r="J49" s="3">
        <f t="shared" si="48"/>
        <v>1.2978844344913967E-2</v>
      </c>
    </row>
  </sheetData>
  <mergeCells count="1">
    <mergeCell ref="D2:K2"/>
  </mergeCells>
  <hyperlinks>
    <hyperlink ref="D2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P21" sqref="P21"/>
    </sheetView>
  </sheetViews>
  <sheetFormatPr defaultRowHeight="15" x14ac:dyDescent="0.25"/>
  <sheetData>
    <row r="1" spans="1:2" x14ac:dyDescent="0.25">
      <c r="A1" t="s">
        <v>17</v>
      </c>
      <c r="B1" t="s">
        <v>18</v>
      </c>
    </row>
    <row r="2" spans="1:2" x14ac:dyDescent="0.25">
      <c r="A2" s="16">
        <f>data!C5</f>
        <v>231.05000000000047</v>
      </c>
      <c r="B2" s="16">
        <f>data!E5</f>
        <v>226.85700000000537</v>
      </c>
    </row>
    <row r="3" spans="1:2" x14ac:dyDescent="0.25">
      <c r="A3" s="16">
        <f>data!C6</f>
        <v>209.49699999999717</v>
      </c>
      <c r="B3" s="16">
        <f>data!E6</f>
        <v>221.0169999999959</v>
      </c>
    </row>
    <row r="4" spans="1:2" x14ac:dyDescent="0.25">
      <c r="A4" s="16">
        <f>data!C7</f>
        <v>274.06999999999931</v>
      </c>
      <c r="B4" s="16">
        <f>data!E7</f>
        <v>266.13000000000005</v>
      </c>
    </row>
    <row r="5" spans="1:2" x14ac:dyDescent="0.25">
      <c r="A5" s="16">
        <f>data!C8</f>
        <v>175.36700000000138</v>
      </c>
      <c r="B5" s="16">
        <f>data!E8</f>
        <v>180.71700000000527</v>
      </c>
    </row>
    <row r="6" spans="1:2" x14ac:dyDescent="0.25">
      <c r="A6" s="16">
        <f>data!C9</f>
        <v>290.09999999999644</v>
      </c>
      <c r="B6" s="16">
        <f>data!E9</f>
        <v>283.62000000000194</v>
      </c>
    </row>
    <row r="7" spans="1:2" x14ac:dyDescent="0.25">
      <c r="A7" s="16">
        <f>data!C10</f>
        <v>165.62999999999874</v>
      </c>
      <c r="B7" s="16">
        <f>data!E10</f>
        <v>162.6199999999958</v>
      </c>
    </row>
    <row r="8" spans="1:2" x14ac:dyDescent="0.25">
      <c r="A8" s="16">
        <f>data!C11</f>
        <v>161.41699999999872</v>
      </c>
      <c r="B8" s="16">
        <f>data!E11</f>
        <v>159.68700000000416</v>
      </c>
    </row>
    <row r="9" spans="1:2" x14ac:dyDescent="0.25">
      <c r="A9" s="16">
        <f>data!C12</f>
        <v>178.69000000000278</v>
      </c>
      <c r="B9" s="16">
        <f>data!E12</f>
        <v>181.76700000000494</v>
      </c>
    </row>
    <row r="10" spans="1:2" x14ac:dyDescent="0.25">
      <c r="A10" s="16">
        <f>data!C13</f>
        <v>189.21000000000453</v>
      </c>
      <c r="B10" s="16">
        <f>data!E13</f>
        <v>198.17599999999373</v>
      </c>
    </row>
    <row r="11" spans="1:2" x14ac:dyDescent="0.25">
      <c r="A11" s="16">
        <f>data!C14</f>
        <v>158.09299999999132</v>
      </c>
      <c r="B11" s="16">
        <f>data!E14</f>
        <v>162.82300000000555</v>
      </c>
    </row>
    <row r="12" spans="1:2" x14ac:dyDescent="0.25">
      <c r="A12" s="16">
        <f>data!C15</f>
        <v>146.21300000000943</v>
      </c>
      <c r="B12" s="16">
        <f>data!E15</f>
        <v>154.54399999999566</v>
      </c>
    </row>
    <row r="13" spans="1:2" x14ac:dyDescent="0.25">
      <c r="A13" s="16">
        <f>data!C16</f>
        <v>627.98699999999781</v>
      </c>
      <c r="B13" s="16">
        <f>data!E16</f>
        <v>622.77699999999004</v>
      </c>
    </row>
    <row r="14" spans="1:2" x14ac:dyDescent="0.25">
      <c r="A14" s="16">
        <f>data!C17</f>
        <v>255.33299999999528</v>
      </c>
      <c r="B14" s="16">
        <f>data!E17</f>
        <v>253.27700000000101</v>
      </c>
    </row>
    <row r="15" spans="1:2" x14ac:dyDescent="0.25">
      <c r="A15" s="16">
        <f>data!C18</f>
        <v>191.59300000000457</v>
      </c>
      <c r="B15" s="16">
        <f>data!E18</f>
        <v>191.67400000000151</v>
      </c>
    </row>
    <row r="16" spans="1:2" x14ac:dyDescent="0.25">
      <c r="A16" s="16">
        <f>data!C19</f>
        <v>244.33999999999401</v>
      </c>
      <c r="B16" s="16">
        <f>data!E19</f>
        <v>240.03299999999575</v>
      </c>
    </row>
    <row r="17" spans="1:2" x14ac:dyDescent="0.25">
      <c r="A17" s="16">
        <f>data!C20</f>
        <v>183.88999999999845</v>
      </c>
      <c r="B17" s="16">
        <f>data!E20</f>
        <v>181.89000000000453</v>
      </c>
    </row>
    <row r="18" spans="1:2" x14ac:dyDescent="0.25">
      <c r="A18" s="16">
        <f>data!C21</f>
        <v>206.94000000000798</v>
      </c>
      <c r="B18" s="16">
        <f>data!E21</f>
        <v>201.63700000000802</v>
      </c>
    </row>
    <row r="19" spans="1:2" x14ac:dyDescent="0.25">
      <c r="A19" s="16">
        <f>data!C22</f>
        <v>186.67000000000229</v>
      </c>
      <c r="B19" s="16">
        <f>data!E22</f>
        <v>196.01399999999637</v>
      </c>
    </row>
    <row r="20" spans="1:2" x14ac:dyDescent="0.25">
      <c r="A20" s="16">
        <f>data!C23</f>
        <v>324.08999999999605</v>
      </c>
      <c r="B20" s="16">
        <f>data!E23</f>
        <v>307.68699999999535</v>
      </c>
    </row>
    <row r="21" spans="1:2" x14ac:dyDescent="0.25">
      <c r="A21" s="16">
        <f>data!C24</f>
        <v>211.64699999999925</v>
      </c>
      <c r="B21" s="16">
        <f>data!E24</f>
        <v>206.31000000000626</v>
      </c>
    </row>
    <row r="22" spans="1:2" x14ac:dyDescent="0.25">
      <c r="A22" s="16">
        <f>data!C25</f>
        <v>263.4860000000067</v>
      </c>
      <c r="B22" s="16">
        <f>data!E25</f>
        <v>257.13299999999748</v>
      </c>
    </row>
    <row r="23" spans="1:2" x14ac:dyDescent="0.25">
      <c r="A23" s="16">
        <f>data!C26</f>
        <v>210.03599999999949</v>
      </c>
      <c r="B23" s="16">
        <f>data!E26</f>
        <v>204.66399999999788</v>
      </c>
    </row>
    <row r="24" spans="1:2" x14ac:dyDescent="0.25">
      <c r="A24" s="16">
        <f>data!C27</f>
        <v>229.73599999999905</v>
      </c>
      <c r="B24" s="16">
        <f>data!E27</f>
        <v>226.88699999999838</v>
      </c>
    </row>
    <row r="25" spans="1:2" x14ac:dyDescent="0.25">
      <c r="A25" s="16">
        <f>data!C28</f>
        <v>235.44300000000166</v>
      </c>
      <c r="B25" s="16">
        <f>data!E28</f>
        <v>231.80699999999703</v>
      </c>
    </row>
    <row r="26" spans="1:2" x14ac:dyDescent="0.25">
      <c r="A26" s="16">
        <f>data!C29</f>
        <v>224.98999999999913</v>
      </c>
      <c r="B26" s="16">
        <f>data!E29</f>
        <v>222.07599999999684</v>
      </c>
    </row>
    <row r="27" spans="1:2" x14ac:dyDescent="0.25">
      <c r="A27" s="16">
        <f>data!C30</f>
        <v>209.3359999999997</v>
      </c>
      <c r="B27" s="16">
        <f>data!E30</f>
        <v>192.6669999999996</v>
      </c>
    </row>
    <row r="28" spans="1:2" x14ac:dyDescent="0.25">
      <c r="A28" s="16">
        <f>data!C31</f>
        <v>294.69599999999775</v>
      </c>
      <c r="B28" s="16">
        <f>data!E31</f>
        <v>293.77399999999892</v>
      </c>
    </row>
    <row r="29" spans="1:2" x14ac:dyDescent="0.25">
      <c r="A29" s="16">
        <f>data!C32</f>
        <v>198.83000000000041</v>
      </c>
      <c r="B29" s="16">
        <f>data!E32</f>
        <v>199.72399999999908</v>
      </c>
    </row>
    <row r="30" spans="1:2" x14ac:dyDescent="0.25">
      <c r="A30" s="16">
        <f>data!C33</f>
        <v>172.21699999999754</v>
      </c>
      <c r="B30" s="16">
        <f>data!E33</f>
        <v>162.95000000000516</v>
      </c>
    </row>
    <row r="31" spans="1:2" x14ac:dyDescent="0.25">
      <c r="A31" s="16">
        <f>data!C34</f>
        <v>198.31999999999948</v>
      </c>
      <c r="B31" s="16">
        <f>data!E34</f>
        <v>197.4369999999949</v>
      </c>
    </row>
    <row r="32" spans="1:2" x14ac:dyDescent="0.25">
      <c r="A32" s="16">
        <f>data!C35</f>
        <v>205.87000000000336</v>
      </c>
      <c r="B32" s="16">
        <f>data!E35</f>
        <v>189.12999999999923</v>
      </c>
    </row>
    <row r="33" spans="1:2" x14ac:dyDescent="0.25">
      <c r="A33" s="16">
        <f>data!C36</f>
        <v>157.02999999999517</v>
      </c>
      <c r="B33" s="16">
        <f>data!E36</f>
        <v>151.17400000000475</v>
      </c>
    </row>
    <row r="34" spans="1:2" x14ac:dyDescent="0.25">
      <c r="A34" s="16">
        <f>data!C37</f>
        <v>564.99000000000115</v>
      </c>
      <c r="B34" s="16">
        <f>data!E37</f>
        <v>560.81400000000258</v>
      </c>
    </row>
    <row r="35" spans="1:2" x14ac:dyDescent="0.25">
      <c r="A35" s="16">
        <f>data!C38</f>
        <v>216.80699999999467</v>
      </c>
      <c r="B35" s="16">
        <f>data!E38</f>
        <v>217.94999999999618</v>
      </c>
    </row>
    <row r="36" spans="1:2" x14ac:dyDescent="0.25">
      <c r="A36" s="16">
        <f>data!C39</f>
        <v>193.93399999999713</v>
      </c>
      <c r="B36" s="16">
        <f>data!E39</f>
        <v>194.01000000000241</v>
      </c>
    </row>
    <row r="37" spans="1:2" x14ac:dyDescent="0.25">
      <c r="A37" s="16">
        <f>data!C40</f>
        <v>214.56299999999916</v>
      </c>
      <c r="B37" s="16">
        <f>data!E40</f>
        <v>218.63400000000067</v>
      </c>
    </row>
    <row r="38" spans="1:2" x14ac:dyDescent="0.25">
      <c r="A38" s="16">
        <f>data!C41</f>
        <v>206.46700000000368</v>
      </c>
      <c r="B38" s="16">
        <f>data!E41</f>
        <v>205.33699999999868</v>
      </c>
    </row>
    <row r="39" spans="1:2" x14ac:dyDescent="0.25">
      <c r="A39" s="16">
        <f>data!C42</f>
        <v>192.16000000000707</v>
      </c>
      <c r="B39" s="16">
        <f>data!E42</f>
        <v>157.5569999999974</v>
      </c>
    </row>
    <row r="40" spans="1:2" x14ac:dyDescent="0.25">
      <c r="A40" s="16">
        <f>data!C43</f>
        <v>185.84000000000404</v>
      </c>
      <c r="B40" s="16">
        <f>data!E43</f>
        <v>179.11000000000072</v>
      </c>
    </row>
    <row r="41" spans="1:2" x14ac:dyDescent="0.25">
      <c r="A41" s="16">
        <f>data!C44</f>
        <v>255.04700000000059</v>
      </c>
      <c r="B41" s="16">
        <f>data!E44</f>
        <v>268.02599999999808</v>
      </c>
    </row>
    <row r="42" spans="1:2" x14ac:dyDescent="0.25">
      <c r="A42" s="16">
        <f>data!C45</f>
        <v>183.56400000000352</v>
      </c>
      <c r="B42" s="16">
        <f>data!E45</f>
        <v>174.46700000000507</v>
      </c>
    </row>
    <row r="43" spans="1:2" x14ac:dyDescent="0.25">
      <c r="A43" s="16">
        <f>data!C46</f>
        <v>223.62599999999981</v>
      </c>
      <c r="B43" s="16">
        <f>data!E46</f>
        <v>219.64700000000369</v>
      </c>
    </row>
    <row r="44" spans="1:2" x14ac:dyDescent="0.25">
      <c r="A44" s="16">
        <f>data!C47</f>
        <v>191.23999999999626</v>
      </c>
      <c r="B44" s="16">
        <f>data!E47</f>
        <v>192.52299999999866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topLeftCell="A7" workbookViewId="0">
      <selection activeCell="P32" sqref="P32"/>
    </sheetView>
  </sheetViews>
  <sheetFormatPr defaultRowHeight="15" x14ac:dyDescent="0.25"/>
  <cols>
    <col min="1" max="1" width="13.85546875" style="16" customWidth="1"/>
    <col min="2" max="2" width="9.140625" style="18"/>
  </cols>
  <sheetData>
    <row r="1" spans="1:2" x14ac:dyDescent="0.25">
      <c r="A1" s="16" t="s">
        <v>19</v>
      </c>
      <c r="B1" s="18" t="s">
        <v>3</v>
      </c>
    </row>
    <row r="2" spans="1:2" x14ac:dyDescent="0.25">
      <c r="A2" s="16">
        <f>data!G5</f>
        <v>228.95350000000292</v>
      </c>
      <c r="B2" s="18">
        <f>data!I5</f>
        <v>4.1929999999950951</v>
      </c>
    </row>
    <row r="3" spans="1:2" x14ac:dyDescent="0.25">
      <c r="A3" s="16">
        <f>data!G6</f>
        <v>215.25699999999654</v>
      </c>
      <c r="B3" s="18">
        <f>data!I6</f>
        <v>-11.519999999998731</v>
      </c>
    </row>
    <row r="4" spans="1:2" x14ac:dyDescent="0.25">
      <c r="A4" s="16">
        <f>data!G7</f>
        <v>270.09999999999968</v>
      </c>
      <c r="B4" s="18">
        <f>data!I7</f>
        <v>7.9399999999992588</v>
      </c>
    </row>
    <row r="5" spans="1:2" x14ac:dyDescent="0.25">
      <c r="A5" s="16">
        <f>data!G8</f>
        <v>178.04200000000333</v>
      </c>
      <c r="B5" s="18">
        <f>data!I8</f>
        <v>-5.3500000000038739</v>
      </c>
    </row>
    <row r="6" spans="1:2" x14ac:dyDescent="0.25">
      <c r="A6" s="16">
        <f>data!G9</f>
        <v>286.85999999999916</v>
      </c>
      <c r="B6" s="18">
        <f>data!I9</f>
        <v>6.4799999999944902</v>
      </c>
    </row>
    <row r="7" spans="1:2" x14ac:dyDescent="0.25">
      <c r="A7" s="16">
        <f>data!G10</f>
        <v>164.12499999999727</v>
      </c>
      <c r="B7" s="18">
        <f>data!I10</f>
        <v>3.0100000000029326</v>
      </c>
    </row>
    <row r="8" spans="1:2" x14ac:dyDescent="0.25">
      <c r="A8" s="16">
        <f>data!G11</f>
        <v>160.55200000000144</v>
      </c>
      <c r="B8" s="18">
        <f>data!I11</f>
        <v>1.729999999994547</v>
      </c>
    </row>
    <row r="9" spans="1:2" x14ac:dyDescent="0.25">
      <c r="A9" s="16">
        <f>data!G12</f>
        <v>180.22850000000386</v>
      </c>
      <c r="B9" s="18">
        <f>data!I12</f>
        <v>-3.0770000000021724</v>
      </c>
    </row>
    <row r="10" spans="1:2" x14ac:dyDescent="0.25">
      <c r="A10" s="16">
        <f>data!G13</f>
        <v>193.69299999999913</v>
      </c>
      <c r="B10" s="18">
        <f>data!I13</f>
        <v>-8.9659999999891937</v>
      </c>
    </row>
    <row r="11" spans="1:2" x14ac:dyDescent="0.25">
      <c r="A11" s="16">
        <f>data!G14</f>
        <v>160.45799999999844</v>
      </c>
      <c r="B11" s="18">
        <f>data!I14</f>
        <v>-4.7300000000142006</v>
      </c>
    </row>
    <row r="12" spans="1:2" x14ac:dyDescent="0.25">
      <c r="A12" s="16">
        <f>data!G15</f>
        <v>150.37850000000253</v>
      </c>
      <c r="B12" s="18">
        <f>data!I15</f>
        <v>-8.3309999999862328</v>
      </c>
    </row>
    <row r="13" spans="1:2" x14ac:dyDescent="0.25">
      <c r="A13" s="16">
        <f>data!G16</f>
        <v>625.38199999999392</v>
      </c>
      <c r="B13" s="18">
        <f>data!I16</f>
        <v>5.2100000000077529</v>
      </c>
    </row>
    <row r="14" spans="1:2" x14ac:dyDescent="0.25">
      <c r="A14" s="16">
        <f>data!G17</f>
        <v>254.30499999999813</v>
      </c>
      <c r="B14" s="18">
        <f>data!I17</f>
        <v>2.0559999999942846</v>
      </c>
    </row>
    <row r="15" spans="1:2" x14ac:dyDescent="0.25">
      <c r="A15" s="16">
        <f>data!G18</f>
        <v>191.63350000000304</v>
      </c>
      <c r="B15" s="18">
        <f>data!I18</f>
        <v>-8.0999999996933525E-2</v>
      </c>
    </row>
    <row r="16" spans="1:2" x14ac:dyDescent="0.25">
      <c r="A16" s="16">
        <f>data!G19</f>
        <v>242.18649999999488</v>
      </c>
      <c r="B16" s="18">
        <f>data!I19</f>
        <v>4.30699999999824</v>
      </c>
    </row>
    <row r="17" spans="1:2" x14ac:dyDescent="0.25">
      <c r="A17" s="16">
        <f>data!G20</f>
        <v>182.89000000000152</v>
      </c>
      <c r="B17" s="18">
        <f>data!I20</f>
        <v>1.9999999999939178</v>
      </c>
    </row>
    <row r="18" spans="1:2" x14ac:dyDescent="0.25">
      <c r="A18" s="16">
        <f>data!G21</f>
        <v>204.28850000000801</v>
      </c>
      <c r="B18" s="18">
        <f>data!I21</f>
        <v>5.3029999999999688</v>
      </c>
    </row>
    <row r="19" spans="1:2" x14ac:dyDescent="0.25">
      <c r="A19" s="16">
        <f>data!G22</f>
        <v>191.34199999999933</v>
      </c>
      <c r="B19" s="18">
        <f>data!I22</f>
        <v>-9.3439999999940682</v>
      </c>
    </row>
    <row r="20" spans="1:2" x14ac:dyDescent="0.25">
      <c r="A20" s="16">
        <f>data!G23</f>
        <v>315.8884999999957</v>
      </c>
      <c r="B20" s="18">
        <f>data!I23</f>
        <v>16.403000000000745</v>
      </c>
    </row>
    <row r="21" spans="1:2" x14ac:dyDescent="0.25">
      <c r="A21" s="16">
        <f>data!G24</f>
        <v>208.97850000000275</v>
      </c>
      <c r="B21" s="18">
        <f>data!I24</f>
        <v>5.3369999999929973</v>
      </c>
    </row>
    <row r="22" spans="1:2" x14ac:dyDescent="0.25">
      <c r="A22" s="16">
        <f>data!G25</f>
        <v>260.30950000000212</v>
      </c>
      <c r="B22" s="18">
        <f>data!I25</f>
        <v>6.3530000000092457</v>
      </c>
    </row>
    <row r="23" spans="1:2" x14ac:dyDescent="0.25">
      <c r="A23" s="16">
        <f>data!G26</f>
        <v>207.34999999999869</v>
      </c>
      <c r="B23" s="18">
        <f>data!I26</f>
        <v>5.3720000000016199</v>
      </c>
    </row>
    <row r="24" spans="1:2" x14ac:dyDescent="0.25">
      <c r="A24" s="16">
        <f>data!G27</f>
        <v>228.31149999999872</v>
      </c>
      <c r="B24" s="18">
        <f>data!I27</f>
        <v>2.8490000000006788</v>
      </c>
    </row>
    <row r="25" spans="1:2" x14ac:dyDescent="0.25">
      <c r="A25" s="16">
        <f>data!G28</f>
        <v>233.62499999999935</v>
      </c>
      <c r="B25" s="18">
        <f>data!I28</f>
        <v>3.6360000000046355</v>
      </c>
    </row>
    <row r="26" spans="1:2" x14ac:dyDescent="0.25">
      <c r="A26" s="16">
        <f>data!G29</f>
        <v>223.53299999999797</v>
      </c>
      <c r="B26" s="18">
        <f>data!I29</f>
        <v>2.9140000000023036</v>
      </c>
    </row>
    <row r="27" spans="1:2" x14ac:dyDescent="0.25">
      <c r="A27" s="16">
        <f>data!G30</f>
        <v>201.00149999999965</v>
      </c>
      <c r="B27" s="18">
        <f>data!I30</f>
        <v>16.669000000000089</v>
      </c>
    </row>
    <row r="28" spans="1:2" x14ac:dyDescent="0.25">
      <c r="A28" s="16">
        <f>data!G31</f>
        <v>294.23499999999831</v>
      </c>
      <c r="B28" s="18">
        <f>data!I31</f>
        <v>0.92199999999884596</v>
      </c>
    </row>
    <row r="29" spans="1:2" x14ac:dyDescent="0.25">
      <c r="A29" s="16">
        <f>data!G32</f>
        <v>199.27699999999976</v>
      </c>
      <c r="B29" s="18">
        <f>data!I32</f>
        <v>-0.89399999999866253</v>
      </c>
    </row>
    <row r="30" spans="1:2" x14ac:dyDescent="0.25">
      <c r="A30" s="16">
        <f>data!G33</f>
        <v>167.58350000000135</v>
      </c>
      <c r="B30" s="18">
        <f>data!I33</f>
        <v>9.2669999999923647</v>
      </c>
    </row>
    <row r="31" spans="1:2" x14ac:dyDescent="0.25">
      <c r="A31" s="16">
        <f>data!G34</f>
        <v>197.87849999999719</v>
      </c>
      <c r="B31" s="18">
        <f>data!I34</f>
        <v>0.88300000000458567</v>
      </c>
    </row>
    <row r="32" spans="1:2" x14ac:dyDescent="0.25">
      <c r="A32" s="16">
        <f>data!G35</f>
        <v>197.50000000000131</v>
      </c>
      <c r="B32" s="18">
        <f>data!I35</f>
        <v>16.740000000004152</v>
      </c>
    </row>
    <row r="33" spans="1:2" x14ac:dyDescent="0.25">
      <c r="A33" s="16">
        <f>data!G36</f>
        <v>154.10199999999998</v>
      </c>
      <c r="B33" s="18">
        <f>data!I36</f>
        <v>5.8559999999904022</v>
      </c>
    </row>
    <row r="34" spans="1:2" x14ac:dyDescent="0.25">
      <c r="A34" s="16">
        <f>data!G37</f>
        <v>562.90200000000186</v>
      </c>
      <c r="B34" s="18">
        <f>data!I37</f>
        <v>4.1759999999985808</v>
      </c>
    </row>
    <row r="35" spans="1:2" x14ac:dyDescent="0.25">
      <c r="A35" s="16">
        <f>data!G38</f>
        <v>217.37849999999543</v>
      </c>
      <c r="B35" s="18">
        <f>data!I38</f>
        <v>-1.1430000000014928</v>
      </c>
    </row>
    <row r="36" spans="1:2" x14ac:dyDescent="0.25">
      <c r="A36" s="16">
        <f>data!G39</f>
        <v>193.97199999999975</v>
      </c>
      <c r="B36" s="18">
        <f>data!I39</f>
        <v>-7.6000000005294055E-2</v>
      </c>
    </row>
    <row r="37" spans="1:2" x14ac:dyDescent="0.25">
      <c r="A37" s="16">
        <f>data!G40</f>
        <v>216.59849999999992</v>
      </c>
      <c r="B37" s="18">
        <f>data!I40</f>
        <v>-4.0710000000014901</v>
      </c>
    </row>
    <row r="38" spans="1:2" x14ac:dyDescent="0.25">
      <c r="A38" s="16">
        <f>data!G41</f>
        <v>205.90200000000118</v>
      </c>
      <c r="B38" s="18">
        <f>data!I41</f>
        <v>1.1300000000050048</v>
      </c>
    </row>
    <row r="39" spans="1:2" x14ac:dyDescent="0.25">
      <c r="A39" s="16">
        <f>data!G42</f>
        <v>174.85850000000224</v>
      </c>
      <c r="B39" s="18">
        <f>data!I42</f>
        <v>34.603000000009665</v>
      </c>
    </row>
    <row r="40" spans="1:2" x14ac:dyDescent="0.25">
      <c r="A40" s="16">
        <f>data!G43</f>
        <v>182.47500000000238</v>
      </c>
      <c r="B40" s="18">
        <f>data!I43</f>
        <v>6.7300000000033222</v>
      </c>
    </row>
    <row r="41" spans="1:2" x14ac:dyDescent="0.25">
      <c r="A41" s="16">
        <f>data!G44</f>
        <v>261.53649999999936</v>
      </c>
      <c r="B41" s="18">
        <f>data!I44</f>
        <v>-12.978999999997498</v>
      </c>
    </row>
    <row r="42" spans="1:2" x14ac:dyDescent="0.25">
      <c r="A42" s="16">
        <f>data!G45</f>
        <v>179.01550000000429</v>
      </c>
      <c r="B42" s="18">
        <f>data!I45</f>
        <v>9.0969999999984452</v>
      </c>
    </row>
    <row r="43" spans="1:2" x14ac:dyDescent="0.25">
      <c r="A43" s="16">
        <f>data!G46</f>
        <v>221.63650000000175</v>
      </c>
      <c r="B43" s="18">
        <f>data!I46</f>
        <v>3.9789999999960912</v>
      </c>
    </row>
    <row r="44" spans="1:2" x14ac:dyDescent="0.25">
      <c r="A44" s="16">
        <f>data!G47</f>
        <v>191.88149999999746</v>
      </c>
      <c r="B44" s="18">
        <f>data!I47</f>
        <v>-1.28300000000241</v>
      </c>
    </row>
    <row r="47" spans="1:2" x14ac:dyDescent="0.25">
      <c r="B47" s="18">
        <f>PEARSON(A2:A44,B2:B44)</f>
        <v>8.2362011982117109E-2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B84953505BF4CB714698587F4D203" ma:contentTypeVersion="13" ma:contentTypeDescription="Create a new document." ma:contentTypeScope="" ma:versionID="e41a147d20ff1ef965baa662882bfd08">
  <xsd:schema xmlns:xsd="http://www.w3.org/2001/XMLSchema" xmlns:xs="http://www.w3.org/2001/XMLSchema" xmlns:p="http://schemas.microsoft.com/office/2006/metadata/properties" xmlns:ns3="ccec6bcb-77ba-49c0-8d53-e41693e3d908" xmlns:ns4="4e9cd9ae-19ab-4b93-8761-9c173d309ae2" targetNamespace="http://schemas.microsoft.com/office/2006/metadata/properties" ma:root="true" ma:fieldsID="5532b9c5fb58e9f172d5fb4b4890d751" ns3:_="" ns4:_="">
    <xsd:import namespace="ccec6bcb-77ba-49c0-8d53-e41693e3d908"/>
    <xsd:import namespace="4e9cd9ae-19ab-4b93-8761-9c173d309a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c6bcb-77ba-49c0-8d53-e41693e3d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d9ae-19ab-4b93-8761-9c173d309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1C1F94-31E4-4D16-99CF-25858D55E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c6bcb-77ba-49c0-8d53-e41693e3d908"/>
    <ds:schemaRef ds:uri="4e9cd9ae-19ab-4b93-8761-9c173d309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731360-3035-404D-BEF3-ABBE48735C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A117CC-8818-4E47-B5B4-84D58E040B49}">
  <ds:schemaRefs>
    <ds:schemaRef ds:uri="http://purl.org/dc/elements/1.1/"/>
    <ds:schemaRef ds:uri="ccec6bcb-77ba-49c0-8d53-e41693e3d908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e9cd9ae-19ab-4b93-8761-9c173d309a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Scatterplot</vt:lpstr>
      <vt:lpstr>Bland &amp; Altman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2020-09-30T13:15:37Z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0x0101004FEB84953505BF4CB714698587F4D203</vt:lpwstr>
  </property>
</Properties>
</file>