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j1g19_soton_ac_uk/Documents/PhD/Written Work/Year 2/NBIC_PhD_SandpaperReplicas_OEpaper/DOI/"/>
    </mc:Choice>
  </mc:AlternateContent>
  <xr:revisionPtr revIDLastSave="518" documentId="13_ncr:1_{386488FE-2743-4B6B-BEF1-F38F9135CB93}" xr6:coauthVersionLast="47" xr6:coauthVersionMax="47" xr10:uidLastSave="{2486CEBD-512C-485B-9D66-62B1C461BB4C}"/>
  <bookViews>
    <workbookView xWindow="32430" yWindow="3630" windowWidth="21600" windowHeight="11265" xr2:uid="{C85C8F8F-54D8-4EFD-8BD1-2E932951248A}"/>
  </bookViews>
  <sheets>
    <sheet name="README" sheetId="13" r:id="rId1"/>
    <sheet name="Summary" sheetId="14" r:id="rId2"/>
    <sheet name="ElastomerSmooth" sheetId="6" r:id="rId3"/>
    <sheet name="ElastomerP240" sheetId="5" r:id="rId4"/>
    <sheet name="ElastomerP80" sheetId="7" r:id="rId5"/>
    <sheet name="Elastomer P40" sheetId="16" r:id="rId6"/>
    <sheet name="Filler Smooth" sheetId="9" r:id="rId7"/>
    <sheet name="Filler P240" sheetId="10" r:id="rId8"/>
    <sheet name="Filler P80" sheetId="11" r:id="rId9"/>
    <sheet name="Filler P40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4" l="1"/>
  <c r="B37" i="14"/>
  <c r="AC12" i="16"/>
  <c r="AC13" i="16"/>
  <c r="AD13" i="16"/>
  <c r="AD12" i="16"/>
  <c r="AD11" i="16"/>
  <c r="AD10" i="16"/>
  <c r="AC11" i="16"/>
  <c r="AC10" i="16"/>
  <c r="AI9" i="15" l="1"/>
  <c r="AI12" i="15"/>
  <c r="AI11" i="15"/>
  <c r="AI10" i="15"/>
  <c r="AH12" i="15"/>
  <c r="AH11" i="15"/>
  <c r="AH10" i="15"/>
  <c r="AH9" i="15"/>
  <c r="C35" i="14" l="1"/>
  <c r="C36" i="14"/>
  <c r="C34" i="14"/>
  <c r="B36" i="14"/>
  <c r="B35" i="14"/>
  <c r="B34" i="14"/>
  <c r="R12" i="9" l="1"/>
  <c r="R13" i="9"/>
  <c r="Q13" i="9"/>
  <c r="Q12" i="9"/>
  <c r="Q11" i="9"/>
  <c r="V14" i="5"/>
  <c r="U14" i="5"/>
  <c r="V13" i="5"/>
  <c r="U13" i="5"/>
  <c r="V12" i="5"/>
  <c r="U12" i="5"/>
  <c r="V11" i="5"/>
  <c r="U11" i="5"/>
  <c r="X13" i="10"/>
  <c r="X11" i="10"/>
  <c r="Y10" i="10"/>
  <c r="X10" i="10"/>
  <c r="Y13" i="7"/>
  <c r="X13" i="7"/>
  <c r="X12" i="7"/>
  <c r="Y14" i="7"/>
  <c r="X14" i="7"/>
  <c r="Y12" i="7"/>
  <c r="Y11" i="7"/>
  <c r="X11" i="7"/>
  <c r="Q14" i="9"/>
  <c r="X12" i="10"/>
  <c r="W15" i="11"/>
  <c r="W14" i="11"/>
  <c r="W13" i="11"/>
  <c r="X12" i="11"/>
  <c r="W12" i="11"/>
  <c r="X15" i="11"/>
  <c r="X14" i="11"/>
  <c r="X13" i="11" l="1"/>
  <c r="Y13" i="10" l="1"/>
  <c r="Y12" i="10"/>
  <c r="Y11" i="10"/>
  <c r="R14" i="9"/>
  <c r="R11" i="9"/>
  <c r="Q13" i="6" l="1"/>
  <c r="R14" i="6"/>
  <c r="R13" i="6"/>
  <c r="R11" i="6"/>
  <c r="Q14" i="6"/>
  <c r="Q11" i="6"/>
</calcChain>
</file>

<file path=xl/sharedStrings.xml><?xml version="1.0" encoding="utf-8"?>
<sst xmlns="http://schemas.openxmlformats.org/spreadsheetml/2006/main" count="239" uniqueCount="95">
  <si>
    <t>Urethane Putty</t>
  </si>
  <si>
    <t>Before Flow</t>
  </si>
  <si>
    <t xml:space="preserve">After Flow </t>
  </si>
  <si>
    <t>Stage</t>
  </si>
  <si>
    <t>repeat 1 and 2 - July 2020</t>
  </si>
  <si>
    <t>Smooth PVC</t>
  </si>
  <si>
    <t>A vertical line between two data points indicates a new replicate</t>
  </si>
  <si>
    <t>No mould was required here, the elastomer was brushed onto the PVC</t>
  </si>
  <si>
    <t>DATA POINTS</t>
  </si>
  <si>
    <t>Each data point is an area scan</t>
  </si>
  <si>
    <t>The mould used was urethane putty</t>
  </si>
  <si>
    <t>Sandpaper P240</t>
  </si>
  <si>
    <t>repeat 1 was January 2020, 2 and 3 were tested July 2020</t>
  </si>
  <si>
    <t>Sandpaper P80</t>
  </si>
  <si>
    <t>Silcone Mould</t>
  </si>
  <si>
    <t>repeat 1 was January 2020, 2 and 3 July 2020</t>
  </si>
  <si>
    <t>Mean</t>
  </si>
  <si>
    <t>SD</t>
  </si>
  <si>
    <t>Summary of roughness values for each roughness+material combination</t>
  </si>
  <si>
    <t>mean</t>
  </si>
  <si>
    <t>sd</t>
  </si>
  <si>
    <t>PVC smooth</t>
  </si>
  <si>
    <t>Silicone smooth</t>
  </si>
  <si>
    <t>Silicone P240</t>
  </si>
  <si>
    <t>Silicone P80</t>
  </si>
  <si>
    <t>Urethane P240</t>
  </si>
  <si>
    <t>Urethane P80</t>
  </si>
  <si>
    <t>Red text = outliers identified in Rstudio, these points were excluded from statistics</t>
  </si>
  <si>
    <t>Elastomer P240 (Pre-flow)</t>
  </si>
  <si>
    <t>Elastomer smooth (Pre-flow)</t>
  </si>
  <si>
    <t>Elastomer P80 (Post-flow)</t>
  </si>
  <si>
    <t>No outliers were identified in Rstudio</t>
  </si>
  <si>
    <t>Elastomer smooth (Post-flow)</t>
  </si>
  <si>
    <t xml:space="preserve">red - outlier identified in Rstudio </t>
  </si>
  <si>
    <t>red text = Outliers identified in R Studio</t>
  </si>
  <si>
    <t>red text = outliers identified in Rstudio</t>
  </si>
  <si>
    <t>ShapiroWilk</t>
  </si>
  <si>
    <t xml:space="preserve">Levenes </t>
  </si>
  <si>
    <t xml:space="preserve">yelllow </t>
  </si>
  <si>
    <t>where have they come from?</t>
  </si>
  <si>
    <t xml:space="preserve">Bartlett </t>
  </si>
  <si>
    <t>Bartlett</t>
  </si>
  <si>
    <t>Elastomer P240 (Post-flow)</t>
  </si>
  <si>
    <t>Elastomer P80 (Pre-flow)</t>
  </si>
  <si>
    <t>Filler smooth (Pre-flow)</t>
  </si>
  <si>
    <t>Filler smooth (Post-flow)</t>
  </si>
  <si>
    <t>Filler P240 (Pre-flow)</t>
  </si>
  <si>
    <t>Filler P240 (Post-flow)</t>
  </si>
  <si>
    <t>Filler P80 (Pre-flow)</t>
  </si>
  <si>
    <t>Filler P80 (Post-flow)</t>
  </si>
  <si>
    <t xml:space="preserve">FILLER AND SANDPAPER TOGETHER </t>
  </si>
  <si>
    <t>Rigid p240 before flow</t>
  </si>
  <si>
    <t>Rigid smooth before flow</t>
  </si>
  <si>
    <t>Rigid p80 before flow</t>
  </si>
  <si>
    <t>NO SIG DIFFERENCES</t>
  </si>
  <si>
    <t>CAST AFTER</t>
  </si>
  <si>
    <t xml:space="preserve">CAST BEFORE </t>
  </si>
  <si>
    <t>SIG</t>
  </si>
  <si>
    <t>CONTROL AFTER</t>
  </si>
  <si>
    <t>CONTROL BEFORE</t>
  </si>
  <si>
    <t>CAST BEFORE</t>
  </si>
  <si>
    <t>ELASTOMER DATA</t>
  </si>
  <si>
    <t>P240</t>
  </si>
  <si>
    <t>P80</t>
  </si>
  <si>
    <t>Source</t>
  </si>
  <si>
    <t>Intermediate</t>
  </si>
  <si>
    <t>Replica (before)</t>
  </si>
  <si>
    <t>Replica (after)</t>
  </si>
  <si>
    <t>AVGS</t>
  </si>
  <si>
    <t>Smooth</t>
  </si>
  <si>
    <t xml:space="preserve">FILLER DATA </t>
  </si>
  <si>
    <t>repeat 1 was January 2020, 2 and 3 July 2020, 4 April 2021</t>
  </si>
  <si>
    <t>Sandpaper P40</t>
  </si>
  <si>
    <t>CAST VEFORE</t>
  </si>
  <si>
    <t>CONTROL CAST</t>
  </si>
  <si>
    <t>MEAN</t>
  </si>
  <si>
    <t>Elastomer P40 (Pre-flow)</t>
  </si>
  <si>
    <t>Elastomer P40 (Post-flow)</t>
  </si>
  <si>
    <t>Filler P40 (Pre-flow)</t>
  </si>
  <si>
    <t>Filler P40 (Post-flow)</t>
  </si>
  <si>
    <t>Urethane P40</t>
  </si>
  <si>
    <t>Silicone P40</t>
  </si>
  <si>
    <t>P40</t>
  </si>
  <si>
    <t>Rigid p40 before flow</t>
  </si>
  <si>
    <t xml:space="preserve">Author: Alexandra Jackson </t>
  </si>
  <si>
    <t>Data collected: December 2019 - August 2021</t>
  </si>
  <si>
    <t>Sources included sandpaper at P40, P80 and P240 grit numbers, and a smooth PVC panel</t>
  </si>
  <si>
    <t>Material replicas were made of the sources in two materials: an epoxy filler and a PDMS-based elastomer</t>
  </si>
  <si>
    <t xml:space="preserve">This workbook contains data from experiments using a blue light interferometer (AkzoNobel, Gateshead, UK). </t>
  </si>
  <si>
    <t xml:space="preserve">Average surface roughness (Sa, um) was calculated from single and area scans of the sources, intermediates and replicas. </t>
  </si>
  <si>
    <t xml:space="preserve">The sources and replicas were measured before and after exposure to flow in the flow cell to check for any changes to Sa that could affect Cf. </t>
  </si>
  <si>
    <t>The area scans measured 10cm x 2cm areas of the test surface and atleast 4 replicate measurements were executed for each.</t>
  </si>
  <si>
    <t>Please refer to Figure S1 to see an example of the processed area scans</t>
  </si>
  <si>
    <t xml:space="preserve">Please refer to Figure 5 (a and b) in the manuscript to see the average Sa throughout moulding and casting of the material replicas. </t>
  </si>
  <si>
    <t xml:space="preserve">The cut-off wavelength of the blue light interferometer was set to 10um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</si>
</sst>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Border="1"/>
    <xf numFmtId="0" fontId="3" fillId="0" borderId="0" xfId="0" applyFont="1"/>
    <xf numFmtId="0" fontId="0" fillId="0" borderId="0" xfId="0" applyFill="1"/>
    <xf numFmtId="0" fontId="0" fillId="0" borderId="2" xfId="0" applyBorder="1"/>
    <xf numFmtId="0" fontId="0" fillId="0" borderId="0" xfId="0" applyFill="1" applyBorder="1"/>
    <xf numFmtId="0" fontId="0" fillId="0" borderId="2" xfId="0" applyFill="1" applyBorder="1"/>
    <xf numFmtId="0" fontId="3" fillId="0" borderId="0" xfId="0" applyFont="1" applyFill="1"/>
    <xf numFmtId="0" fontId="3" fillId="0" borderId="0" xfId="0" applyFont="1" applyFill="1" applyBorder="1"/>
    <xf numFmtId="0" fontId="2" fillId="0" borderId="3" xfId="0" applyFont="1" applyBorder="1"/>
    <xf numFmtId="0" fontId="0" fillId="0" borderId="3" xfId="0" applyBorder="1"/>
    <xf numFmtId="0" fontId="0" fillId="0" borderId="1" xfId="0" applyFill="1" applyBorder="1"/>
    <xf numFmtId="0" fontId="3" fillId="0" borderId="2" xfId="0" applyFont="1" applyBorder="1"/>
    <xf numFmtId="0" fontId="0" fillId="0" borderId="4" xfId="0" applyBorder="1"/>
    <xf numFmtId="0" fontId="0" fillId="0" borderId="5" xfId="0" applyFill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3" xfId="0" applyFont="1" applyFill="1" applyBorder="1"/>
    <xf numFmtId="0" fontId="0" fillId="0" borderId="3" xfId="0" applyFill="1" applyBorder="1"/>
    <xf numFmtId="0" fontId="1" fillId="0" borderId="0" xfId="0" applyFont="1" applyFill="1" applyBorder="1"/>
    <xf numFmtId="0" fontId="1" fillId="0" borderId="0" xfId="0" applyFont="1" applyFill="1"/>
    <xf numFmtId="0" fontId="5" fillId="0" borderId="0" xfId="0" applyFont="1" applyFill="1"/>
    <xf numFmtId="0" fontId="0" fillId="0" borderId="0" xfId="0" applyFont="1"/>
    <xf numFmtId="0" fontId="0" fillId="0" borderId="0" xfId="0" applyFont="1" applyFill="1"/>
    <xf numFmtId="0" fontId="0" fillId="0" borderId="5" xfId="0" applyFont="1" applyBorder="1"/>
    <xf numFmtId="0" fontId="0" fillId="0" borderId="0" xfId="0" applyFont="1" applyFill="1" applyBorder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Fill="1" applyBorder="1"/>
    <xf numFmtId="0" fontId="0" fillId="0" borderId="6" xfId="0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7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roughness recorded for sources, intermediates and replicas </a:t>
            </a:r>
          </a:p>
        </c:rich>
      </c:tx>
      <c:layout>
        <c:manualLayout>
          <c:xMode val="edge"/>
          <c:yMode val="edge"/>
          <c:x val="0.10497658147563318"/>
          <c:y val="2.3054755043227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Summary!$C$4:$C$30</c:f>
                <c:numCache>
                  <c:formatCode>General</c:formatCode>
                  <c:ptCount val="27"/>
                  <c:pt idx="0">
                    <c:v>0.94695684839768479</c:v>
                  </c:pt>
                  <c:pt idx="1">
                    <c:v>1.7042430708218956</c:v>
                  </c:pt>
                  <c:pt idx="2">
                    <c:v>1.3487367827307555</c:v>
                  </c:pt>
                  <c:pt idx="3">
                    <c:v>3.5432329869767236</c:v>
                  </c:pt>
                  <c:pt idx="4">
                    <c:v>1.9806564568344476</c:v>
                  </c:pt>
                  <c:pt idx="5">
                    <c:v>1.8980252896102299</c:v>
                  </c:pt>
                  <c:pt idx="6">
                    <c:v>1.0740887610745522</c:v>
                  </c:pt>
                  <c:pt idx="7">
                    <c:v>4.8028390726626187</c:v>
                  </c:pt>
                  <c:pt idx="8">
                    <c:v>2.1511282949132315</c:v>
                  </c:pt>
                  <c:pt idx="9">
                    <c:v>1.6111640739547965</c:v>
                  </c:pt>
                  <c:pt idx="10">
                    <c:v>4.0805909158138149</c:v>
                  </c:pt>
                  <c:pt idx="11">
                    <c:v>1.1820629117237067</c:v>
                  </c:pt>
                  <c:pt idx="12">
                    <c:v>1.1378840976919562</c:v>
                  </c:pt>
                  <c:pt idx="13">
                    <c:v>1.3561351570188582</c:v>
                  </c:pt>
                  <c:pt idx="14">
                    <c:v>1.5810693279487207</c:v>
                  </c:pt>
                  <c:pt idx="15">
                    <c:v>1.3077957295884044</c:v>
                  </c:pt>
                  <c:pt idx="16">
                    <c:v>2.1182305315511165</c:v>
                  </c:pt>
                  <c:pt idx="17">
                    <c:v>5.5282672810234859</c:v>
                  </c:pt>
                  <c:pt idx="18">
                    <c:v>6.5039062955618663</c:v>
                  </c:pt>
                  <c:pt idx="19">
                    <c:v>1.6753832668703272</c:v>
                  </c:pt>
                  <c:pt idx="20">
                    <c:v>2.133925107316649</c:v>
                  </c:pt>
                  <c:pt idx="21">
                    <c:v>2.0174501885196117</c:v>
                  </c:pt>
                  <c:pt idx="22">
                    <c:v>2.4561293590874871</c:v>
                  </c:pt>
                  <c:pt idx="23">
                    <c:v>2.2502124082745936</c:v>
                  </c:pt>
                  <c:pt idx="24">
                    <c:v>1.7359324694415796</c:v>
                  </c:pt>
                  <c:pt idx="25">
                    <c:v>6.6090016814800743</c:v>
                  </c:pt>
                  <c:pt idx="26">
                    <c:v>6.2216467987896014</c:v>
                  </c:pt>
                </c:numCache>
              </c:numRef>
            </c:plus>
            <c:minus>
              <c:numRef>
                <c:f>Summary!$C$4:$C$30</c:f>
                <c:numCache>
                  <c:formatCode>General</c:formatCode>
                  <c:ptCount val="27"/>
                  <c:pt idx="0">
                    <c:v>0.94695684839768479</c:v>
                  </c:pt>
                  <c:pt idx="1">
                    <c:v>1.7042430708218956</c:v>
                  </c:pt>
                  <c:pt idx="2">
                    <c:v>1.3487367827307555</c:v>
                  </c:pt>
                  <c:pt idx="3">
                    <c:v>3.5432329869767236</c:v>
                  </c:pt>
                  <c:pt idx="4">
                    <c:v>1.9806564568344476</c:v>
                  </c:pt>
                  <c:pt idx="5">
                    <c:v>1.8980252896102299</c:v>
                  </c:pt>
                  <c:pt idx="6">
                    <c:v>1.0740887610745522</c:v>
                  </c:pt>
                  <c:pt idx="7">
                    <c:v>4.8028390726626187</c:v>
                  </c:pt>
                  <c:pt idx="8">
                    <c:v>2.1511282949132315</c:v>
                  </c:pt>
                  <c:pt idx="9">
                    <c:v>1.6111640739547965</c:v>
                  </c:pt>
                  <c:pt idx="10">
                    <c:v>4.0805909158138149</c:v>
                  </c:pt>
                  <c:pt idx="11">
                    <c:v>1.1820629117237067</c:v>
                  </c:pt>
                  <c:pt idx="12">
                    <c:v>1.1378840976919562</c:v>
                  </c:pt>
                  <c:pt idx="13">
                    <c:v>1.3561351570188582</c:v>
                  </c:pt>
                  <c:pt idx="14">
                    <c:v>1.5810693279487207</c:v>
                  </c:pt>
                  <c:pt idx="15">
                    <c:v>1.3077957295884044</c:v>
                  </c:pt>
                  <c:pt idx="16">
                    <c:v>2.1182305315511165</c:v>
                  </c:pt>
                  <c:pt idx="17">
                    <c:v>5.5282672810234859</c:v>
                  </c:pt>
                  <c:pt idx="18">
                    <c:v>6.5039062955618663</c:v>
                  </c:pt>
                  <c:pt idx="19">
                    <c:v>1.6753832668703272</c:v>
                  </c:pt>
                  <c:pt idx="20">
                    <c:v>2.133925107316649</c:v>
                  </c:pt>
                  <c:pt idx="21">
                    <c:v>2.0174501885196117</c:v>
                  </c:pt>
                  <c:pt idx="22">
                    <c:v>2.4561293590874871</c:v>
                  </c:pt>
                  <c:pt idx="23">
                    <c:v>2.2502124082745936</c:v>
                  </c:pt>
                  <c:pt idx="24">
                    <c:v>1.7359324694415796</c:v>
                  </c:pt>
                  <c:pt idx="25">
                    <c:v>6.6090016814800743</c:v>
                  </c:pt>
                  <c:pt idx="26">
                    <c:v>6.2216467987896014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Summary!$A$4:$A$30</c:f>
              <c:strCache>
                <c:ptCount val="27"/>
                <c:pt idx="0">
                  <c:v>PVC smooth</c:v>
                </c:pt>
                <c:pt idx="1">
                  <c:v>Sandpaper P240</c:v>
                </c:pt>
                <c:pt idx="2">
                  <c:v>Sandpaper P80</c:v>
                </c:pt>
                <c:pt idx="3">
                  <c:v>Sandpaper P40</c:v>
                </c:pt>
                <c:pt idx="4">
                  <c:v>Silicone smooth</c:v>
                </c:pt>
                <c:pt idx="5">
                  <c:v>Silicone P240</c:v>
                </c:pt>
                <c:pt idx="6">
                  <c:v>Silicone P80</c:v>
                </c:pt>
                <c:pt idx="7">
                  <c:v>Silicone P40</c:v>
                </c:pt>
                <c:pt idx="8">
                  <c:v>Urethane P240</c:v>
                </c:pt>
                <c:pt idx="9">
                  <c:v>Urethane P80</c:v>
                </c:pt>
                <c:pt idx="10">
                  <c:v>Urethane P40</c:v>
                </c:pt>
                <c:pt idx="11">
                  <c:v>Elastomer smooth (Pre-flow)</c:v>
                </c:pt>
                <c:pt idx="12">
                  <c:v>Elastomer smooth (Post-flow)</c:v>
                </c:pt>
                <c:pt idx="13">
                  <c:v>Elastomer P240 (Pre-flow)</c:v>
                </c:pt>
                <c:pt idx="14">
                  <c:v>Elastomer P240 (Post-flow)</c:v>
                </c:pt>
                <c:pt idx="15">
                  <c:v>Elastomer P80 (Pre-flow)</c:v>
                </c:pt>
                <c:pt idx="16">
                  <c:v>Elastomer P80 (Post-flow)</c:v>
                </c:pt>
                <c:pt idx="17">
                  <c:v>Elastomer P40 (Pre-flow)</c:v>
                </c:pt>
                <c:pt idx="18">
                  <c:v>Elastomer P40 (Post-flow)</c:v>
                </c:pt>
                <c:pt idx="19">
                  <c:v>Filler smooth (Pre-flow)</c:v>
                </c:pt>
                <c:pt idx="20">
                  <c:v>Filler smooth (Post-flow)</c:v>
                </c:pt>
                <c:pt idx="21">
                  <c:v>Filler P240 (Pre-flow)</c:v>
                </c:pt>
                <c:pt idx="22">
                  <c:v>Filler P240 (Post-flow)</c:v>
                </c:pt>
                <c:pt idx="23">
                  <c:v>Filler P80 (Pre-flow)</c:v>
                </c:pt>
                <c:pt idx="24">
                  <c:v>Filler P80 (Post-flow)</c:v>
                </c:pt>
                <c:pt idx="25">
                  <c:v>Filler P40 (Pre-flow)</c:v>
                </c:pt>
                <c:pt idx="26">
                  <c:v>Filler P40 (Post-flow)</c:v>
                </c:pt>
              </c:strCache>
            </c:strRef>
          </c:cat>
          <c:val>
            <c:numRef>
              <c:f>Summary!$B$4:$B$30</c:f>
              <c:numCache>
                <c:formatCode>General</c:formatCode>
                <c:ptCount val="27"/>
                <c:pt idx="0">
                  <c:v>6.8454545454545448</c:v>
                </c:pt>
                <c:pt idx="1">
                  <c:v>16.277777777777779</c:v>
                </c:pt>
                <c:pt idx="2">
                  <c:v>48.849999999999994</c:v>
                </c:pt>
                <c:pt idx="3">
                  <c:v>107.7375</c:v>
                </c:pt>
                <c:pt idx="4">
                  <c:v>7.0400000000000009</c:v>
                </c:pt>
                <c:pt idx="5">
                  <c:v>16.875</c:v>
                </c:pt>
                <c:pt idx="6">
                  <c:v>44.716666666666669</c:v>
                </c:pt>
                <c:pt idx="7">
                  <c:v>97.31</c:v>
                </c:pt>
                <c:pt idx="8">
                  <c:v>18.250000000000004</c:v>
                </c:pt>
                <c:pt idx="9">
                  <c:v>49.105555555555554</c:v>
                </c:pt>
                <c:pt idx="10">
                  <c:v>97.070000000000007</c:v>
                </c:pt>
                <c:pt idx="11">
                  <c:v>6.25</c:v>
                </c:pt>
                <c:pt idx="12">
                  <c:v>5.9642857142857135</c:v>
                </c:pt>
                <c:pt idx="13">
                  <c:v>15.992307692307692</c:v>
                </c:pt>
                <c:pt idx="14">
                  <c:v>15.714285714285717</c:v>
                </c:pt>
                <c:pt idx="15">
                  <c:v>44.942857142857143</c:v>
                </c:pt>
                <c:pt idx="16">
                  <c:v>44.963157894736838</c:v>
                </c:pt>
                <c:pt idx="17">
                  <c:v>93.7</c:v>
                </c:pt>
                <c:pt idx="18">
                  <c:v>95.858333333333334</c:v>
                </c:pt>
                <c:pt idx="19">
                  <c:v>4.9090909090909092</c:v>
                </c:pt>
                <c:pt idx="20">
                  <c:v>6.2249999999999988</c:v>
                </c:pt>
                <c:pt idx="21">
                  <c:v>14.820000000000002</c:v>
                </c:pt>
                <c:pt idx="22">
                  <c:v>15.057142857142857</c:v>
                </c:pt>
                <c:pt idx="23">
                  <c:v>42.729411764705887</c:v>
                </c:pt>
                <c:pt idx="24">
                  <c:v>41.050000000000004</c:v>
                </c:pt>
                <c:pt idx="25">
                  <c:v>92.39032258064519</c:v>
                </c:pt>
                <c:pt idx="26">
                  <c:v>92.199999999999989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6-4C3B-9988-127F429A7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0137887"/>
        <c:axId val="1750594559"/>
      </c:barChart>
      <c:catAx>
        <c:axId val="1750137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594559"/>
        <c:crosses val="autoZero"/>
        <c:auto val="1"/>
        <c:lblAlgn val="ctr"/>
        <c:lblOffset val="100"/>
        <c:noMultiLvlLbl val="0"/>
      </c:catAx>
      <c:valAx>
        <c:axId val="175059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137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Figure 5: Elastomer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Summary!$N$6</c:f>
              <c:strCache>
                <c:ptCount val="1"/>
                <c:pt idx="0">
                  <c:v>Source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Summary!$O$14:$R$14</c:f>
                <c:numCache>
                  <c:formatCode>General</c:formatCode>
                  <c:ptCount val="4"/>
                  <c:pt idx="0">
                    <c:v>0.94695684839768479</c:v>
                  </c:pt>
                  <c:pt idx="1">
                    <c:v>1.7042430708218956</c:v>
                  </c:pt>
                  <c:pt idx="2">
                    <c:v>1.3487367827307555</c:v>
                  </c:pt>
                  <c:pt idx="3">
                    <c:v>3.5432329869767236</c:v>
                  </c:pt>
                </c:numCache>
              </c:numRef>
            </c:plus>
            <c:minus>
              <c:numRef>
                <c:f>Summary!$O$14:$QR$14</c:f>
                <c:numCache>
                  <c:formatCode>General</c:formatCode>
                  <c:ptCount val="446"/>
                  <c:pt idx="0">
                    <c:v>0.94695684839768479</c:v>
                  </c:pt>
                  <c:pt idx="1">
                    <c:v>1.7042430708218956</c:v>
                  </c:pt>
                  <c:pt idx="2">
                    <c:v>1.3487367827307555</c:v>
                  </c:pt>
                  <c:pt idx="3">
                    <c:v>3.5432329869767236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Summary!$O$5:$R$5</c:f>
              <c:strCache>
                <c:ptCount val="4"/>
                <c:pt idx="0">
                  <c:v>Smooth</c:v>
                </c:pt>
                <c:pt idx="1">
                  <c:v>P240</c:v>
                </c:pt>
                <c:pt idx="2">
                  <c:v>P80</c:v>
                </c:pt>
                <c:pt idx="3">
                  <c:v>P40</c:v>
                </c:pt>
              </c:strCache>
            </c:strRef>
          </c:cat>
          <c:val>
            <c:numRef>
              <c:f>Summary!$O$6:$R$6</c:f>
              <c:numCache>
                <c:formatCode>General</c:formatCode>
                <c:ptCount val="4"/>
                <c:pt idx="0">
                  <c:v>6.8454545454545448</c:v>
                </c:pt>
                <c:pt idx="1">
                  <c:v>16.277777777777779</c:v>
                </c:pt>
                <c:pt idx="2">
                  <c:v>48.849999999999994</c:v>
                </c:pt>
                <c:pt idx="3">
                  <c:v>107.7375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9-4548-9B3A-60B2EBF23E5D}"/>
            </c:ext>
          </c:extLst>
        </c:ser>
        <c:ser>
          <c:idx val="1"/>
          <c:order val="1"/>
          <c:tx>
            <c:strRef>
              <c:f>Summary!$N$7</c:f>
              <c:strCache>
                <c:ptCount val="1"/>
                <c:pt idx="0">
                  <c:v>Intermediate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Summary!$O$15:$R$15</c:f>
                <c:numCache>
                  <c:formatCode>General</c:formatCode>
                  <c:ptCount val="4"/>
                  <c:pt idx="1">
                    <c:v>2.1511282949132315</c:v>
                  </c:pt>
                  <c:pt idx="2">
                    <c:v>1.6111640739547965</c:v>
                  </c:pt>
                  <c:pt idx="3">
                    <c:v>4.0805909158138149</c:v>
                  </c:pt>
                </c:numCache>
              </c:numRef>
            </c:plus>
            <c:minus>
              <c:numRef>
                <c:f>Summary!$O$15:$R$15</c:f>
                <c:numCache>
                  <c:formatCode>General</c:formatCode>
                  <c:ptCount val="4"/>
                  <c:pt idx="1">
                    <c:v>2.1511282949132315</c:v>
                  </c:pt>
                  <c:pt idx="2">
                    <c:v>1.6111640739547965</c:v>
                  </c:pt>
                  <c:pt idx="3">
                    <c:v>4.0805909158138149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Summary!$O$5:$R$5</c:f>
              <c:strCache>
                <c:ptCount val="4"/>
                <c:pt idx="0">
                  <c:v>Smooth</c:v>
                </c:pt>
                <c:pt idx="1">
                  <c:v>P240</c:v>
                </c:pt>
                <c:pt idx="2">
                  <c:v>P80</c:v>
                </c:pt>
                <c:pt idx="3">
                  <c:v>P40</c:v>
                </c:pt>
              </c:strCache>
            </c:strRef>
          </c:cat>
          <c:val>
            <c:numRef>
              <c:f>Summary!$O$7:$R$7</c:f>
              <c:numCache>
                <c:formatCode>General</c:formatCode>
                <c:ptCount val="4"/>
                <c:pt idx="1">
                  <c:v>18.250000000000004</c:v>
                </c:pt>
                <c:pt idx="2">
                  <c:v>49.105555555555554</c:v>
                </c:pt>
                <c:pt idx="3">
                  <c:v>97.070000000000007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B9-4548-9B3A-60B2EBF23E5D}"/>
            </c:ext>
          </c:extLst>
        </c:ser>
        <c:ser>
          <c:idx val="2"/>
          <c:order val="2"/>
          <c:tx>
            <c:strRef>
              <c:f>Summary!$N$8</c:f>
              <c:strCache>
                <c:ptCount val="1"/>
                <c:pt idx="0">
                  <c:v>Replica (before)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Summary!$O$16:$R$16</c:f>
                <c:numCache>
                  <c:formatCode>General</c:formatCode>
                  <c:ptCount val="4"/>
                  <c:pt idx="0">
                    <c:v>1.1820629117237067</c:v>
                  </c:pt>
                  <c:pt idx="1">
                    <c:v>1.3561351570188582</c:v>
                  </c:pt>
                  <c:pt idx="2">
                    <c:v>1.3077957295884044</c:v>
                  </c:pt>
                  <c:pt idx="3">
                    <c:v>5.5282672810234859</c:v>
                  </c:pt>
                </c:numCache>
              </c:numRef>
            </c:plus>
            <c:minus>
              <c:numRef>
                <c:f>Summary!$O$16:$R$16</c:f>
                <c:numCache>
                  <c:formatCode>General</c:formatCode>
                  <c:ptCount val="4"/>
                  <c:pt idx="0">
                    <c:v>1.1820629117237067</c:v>
                  </c:pt>
                  <c:pt idx="1">
                    <c:v>1.3561351570188582</c:v>
                  </c:pt>
                  <c:pt idx="2">
                    <c:v>1.3077957295884044</c:v>
                  </c:pt>
                  <c:pt idx="3">
                    <c:v>5.5282672810234859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Summary!$O$5:$R$5</c:f>
              <c:strCache>
                <c:ptCount val="4"/>
                <c:pt idx="0">
                  <c:v>Smooth</c:v>
                </c:pt>
                <c:pt idx="1">
                  <c:v>P240</c:v>
                </c:pt>
                <c:pt idx="2">
                  <c:v>P80</c:v>
                </c:pt>
                <c:pt idx="3">
                  <c:v>P40</c:v>
                </c:pt>
              </c:strCache>
            </c:strRef>
          </c:cat>
          <c:val>
            <c:numRef>
              <c:f>Summary!$O$8:$R$8</c:f>
              <c:numCache>
                <c:formatCode>General</c:formatCode>
                <c:ptCount val="4"/>
                <c:pt idx="0">
                  <c:v>6.25</c:v>
                </c:pt>
                <c:pt idx="1">
                  <c:v>15.992307692307692</c:v>
                </c:pt>
                <c:pt idx="2">
                  <c:v>44.942857142857143</c:v>
                </c:pt>
                <c:pt idx="3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B9-4548-9B3A-60B2EBF23E5D}"/>
            </c:ext>
          </c:extLst>
        </c:ser>
        <c:ser>
          <c:idx val="3"/>
          <c:order val="3"/>
          <c:tx>
            <c:strRef>
              <c:f>Summary!$N$9</c:f>
              <c:strCache>
                <c:ptCount val="1"/>
                <c:pt idx="0">
                  <c:v>Replica (after)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Summary!$O$17:$R$17</c:f>
                <c:numCache>
                  <c:formatCode>General</c:formatCode>
                  <c:ptCount val="4"/>
                  <c:pt idx="0">
                    <c:v>1.1378840976919562</c:v>
                  </c:pt>
                  <c:pt idx="1">
                    <c:v>1.5810693279487207</c:v>
                  </c:pt>
                  <c:pt idx="2">
                    <c:v>2.1182305315511165</c:v>
                  </c:pt>
                  <c:pt idx="3">
                    <c:v>6.5039062955618663</c:v>
                  </c:pt>
                </c:numCache>
              </c:numRef>
            </c:plus>
            <c:minus>
              <c:numRef>
                <c:f>Summary!$O$17:$R$17</c:f>
                <c:numCache>
                  <c:formatCode>General</c:formatCode>
                  <c:ptCount val="4"/>
                  <c:pt idx="0">
                    <c:v>1.1378840976919562</c:v>
                  </c:pt>
                  <c:pt idx="1">
                    <c:v>1.5810693279487207</c:v>
                  </c:pt>
                  <c:pt idx="2">
                    <c:v>2.1182305315511165</c:v>
                  </c:pt>
                  <c:pt idx="3">
                    <c:v>6.5039062955618663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Summary!$O$5:$R$5</c:f>
              <c:strCache>
                <c:ptCount val="4"/>
                <c:pt idx="0">
                  <c:v>Smooth</c:v>
                </c:pt>
                <c:pt idx="1">
                  <c:v>P240</c:v>
                </c:pt>
                <c:pt idx="2">
                  <c:v>P80</c:v>
                </c:pt>
                <c:pt idx="3">
                  <c:v>P40</c:v>
                </c:pt>
              </c:strCache>
            </c:strRef>
          </c:cat>
          <c:val>
            <c:numRef>
              <c:f>Summary!$O$9:$R$9</c:f>
              <c:numCache>
                <c:formatCode>General</c:formatCode>
                <c:ptCount val="4"/>
                <c:pt idx="0">
                  <c:v>5.9642857142857135</c:v>
                </c:pt>
                <c:pt idx="1">
                  <c:v>15.714285714285717</c:v>
                </c:pt>
                <c:pt idx="2">
                  <c:v>44.963157894736838</c:v>
                </c:pt>
                <c:pt idx="3">
                  <c:v>95.858333333333334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B9-4548-9B3A-60B2EBF23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0352111"/>
        <c:axId val="1746924463"/>
      </c:barChart>
      <c:catAx>
        <c:axId val="175035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46924463"/>
        <c:crosses val="autoZero"/>
        <c:auto val="1"/>
        <c:lblAlgn val="ctr"/>
        <c:lblOffset val="100"/>
        <c:noMultiLvlLbl val="0"/>
      </c:catAx>
      <c:valAx>
        <c:axId val="174692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Surface roughness (Sa, 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50352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Figure 5: Filler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Summary!$N$25</c:f>
              <c:strCache>
                <c:ptCount val="1"/>
                <c:pt idx="0">
                  <c:v>Source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Summary!$O$32:$R$32</c:f>
                <c:numCache>
                  <c:formatCode>General</c:formatCode>
                  <c:ptCount val="4"/>
                  <c:pt idx="0">
                    <c:v>0.94695684839768479</c:v>
                  </c:pt>
                  <c:pt idx="1">
                    <c:v>1.7042430708218956</c:v>
                  </c:pt>
                  <c:pt idx="2">
                    <c:v>1.3487367827307555</c:v>
                  </c:pt>
                  <c:pt idx="3">
                    <c:v>3.5432329869767236</c:v>
                  </c:pt>
                </c:numCache>
              </c:numRef>
            </c:plus>
            <c:minus>
              <c:numRef>
                <c:f>Summary!$O$32:$R$32</c:f>
                <c:numCache>
                  <c:formatCode>General</c:formatCode>
                  <c:ptCount val="4"/>
                  <c:pt idx="0">
                    <c:v>0.94695684839768479</c:v>
                  </c:pt>
                  <c:pt idx="1">
                    <c:v>1.7042430708218956</c:v>
                  </c:pt>
                  <c:pt idx="2">
                    <c:v>1.3487367827307555</c:v>
                  </c:pt>
                  <c:pt idx="3">
                    <c:v>3.5432329869767236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Summary!$O$24:$R$24</c:f>
              <c:strCache>
                <c:ptCount val="4"/>
                <c:pt idx="0">
                  <c:v>Smooth</c:v>
                </c:pt>
                <c:pt idx="1">
                  <c:v>P240</c:v>
                </c:pt>
                <c:pt idx="2">
                  <c:v>P80</c:v>
                </c:pt>
                <c:pt idx="3">
                  <c:v>P40</c:v>
                </c:pt>
              </c:strCache>
            </c:strRef>
          </c:cat>
          <c:val>
            <c:numRef>
              <c:f>Summary!$O$25:$R$25</c:f>
              <c:numCache>
                <c:formatCode>General</c:formatCode>
                <c:ptCount val="4"/>
                <c:pt idx="0">
                  <c:v>6.8454545454545448</c:v>
                </c:pt>
                <c:pt idx="1">
                  <c:v>16.277777777777779</c:v>
                </c:pt>
                <c:pt idx="2">
                  <c:v>48.849999999999994</c:v>
                </c:pt>
                <c:pt idx="3">
                  <c:v>107.7375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2-465A-9807-B6650C0853A9}"/>
            </c:ext>
          </c:extLst>
        </c:ser>
        <c:ser>
          <c:idx val="1"/>
          <c:order val="1"/>
          <c:tx>
            <c:strRef>
              <c:f>Summary!$N$26</c:f>
              <c:strCache>
                <c:ptCount val="1"/>
                <c:pt idx="0">
                  <c:v>Intermediate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Summary!$O$33:$R$33</c:f>
                <c:numCache>
                  <c:formatCode>General</c:formatCode>
                  <c:ptCount val="4"/>
                  <c:pt idx="0">
                    <c:v>1.9806564568344476</c:v>
                  </c:pt>
                  <c:pt idx="1">
                    <c:v>1.8980252896102299</c:v>
                  </c:pt>
                  <c:pt idx="2">
                    <c:v>1.0740887610745522</c:v>
                  </c:pt>
                  <c:pt idx="3">
                    <c:v>4.8028390726626187</c:v>
                  </c:pt>
                </c:numCache>
              </c:numRef>
            </c:plus>
            <c:minus>
              <c:numRef>
                <c:f>Summary!$O$33:$R$33</c:f>
                <c:numCache>
                  <c:formatCode>General</c:formatCode>
                  <c:ptCount val="4"/>
                  <c:pt idx="0">
                    <c:v>1.9806564568344476</c:v>
                  </c:pt>
                  <c:pt idx="1">
                    <c:v>1.8980252896102299</c:v>
                  </c:pt>
                  <c:pt idx="2">
                    <c:v>1.0740887610745522</c:v>
                  </c:pt>
                  <c:pt idx="3">
                    <c:v>4.8028390726626187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Summary!$O$24:$R$24</c:f>
              <c:strCache>
                <c:ptCount val="4"/>
                <c:pt idx="0">
                  <c:v>Smooth</c:v>
                </c:pt>
                <c:pt idx="1">
                  <c:v>P240</c:v>
                </c:pt>
                <c:pt idx="2">
                  <c:v>P80</c:v>
                </c:pt>
                <c:pt idx="3">
                  <c:v>P40</c:v>
                </c:pt>
              </c:strCache>
            </c:strRef>
          </c:cat>
          <c:val>
            <c:numRef>
              <c:f>Summary!$O$26:$R$26</c:f>
              <c:numCache>
                <c:formatCode>General</c:formatCode>
                <c:ptCount val="4"/>
                <c:pt idx="0">
                  <c:v>7.0400000000000009</c:v>
                </c:pt>
                <c:pt idx="1">
                  <c:v>16.875</c:v>
                </c:pt>
                <c:pt idx="2">
                  <c:v>44.716666666666669</c:v>
                </c:pt>
                <c:pt idx="3">
                  <c:v>97.31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2-465A-9807-B6650C0853A9}"/>
            </c:ext>
          </c:extLst>
        </c:ser>
        <c:ser>
          <c:idx val="2"/>
          <c:order val="2"/>
          <c:tx>
            <c:strRef>
              <c:f>Summary!$N$27</c:f>
              <c:strCache>
                <c:ptCount val="1"/>
                <c:pt idx="0">
                  <c:v>Replica (before)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Summary!$O$34:$R$34</c:f>
                <c:numCache>
                  <c:formatCode>General</c:formatCode>
                  <c:ptCount val="4"/>
                  <c:pt idx="0">
                    <c:v>1.6753832668703272</c:v>
                  </c:pt>
                  <c:pt idx="1">
                    <c:v>2.0174501885196117</c:v>
                  </c:pt>
                  <c:pt idx="2">
                    <c:v>2.2502124082745936</c:v>
                  </c:pt>
                  <c:pt idx="3">
                    <c:v>6.6090016814800743</c:v>
                  </c:pt>
                </c:numCache>
              </c:numRef>
            </c:plus>
            <c:minus>
              <c:numRef>
                <c:f>Summary!$O$34:$R$34</c:f>
                <c:numCache>
                  <c:formatCode>General</c:formatCode>
                  <c:ptCount val="4"/>
                  <c:pt idx="0">
                    <c:v>1.6753832668703272</c:v>
                  </c:pt>
                  <c:pt idx="1">
                    <c:v>2.0174501885196117</c:v>
                  </c:pt>
                  <c:pt idx="2">
                    <c:v>2.2502124082745936</c:v>
                  </c:pt>
                  <c:pt idx="3">
                    <c:v>6.6090016814800743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Summary!$O$24:$R$24</c:f>
              <c:strCache>
                <c:ptCount val="4"/>
                <c:pt idx="0">
                  <c:v>Smooth</c:v>
                </c:pt>
                <c:pt idx="1">
                  <c:v>P240</c:v>
                </c:pt>
                <c:pt idx="2">
                  <c:v>P80</c:v>
                </c:pt>
                <c:pt idx="3">
                  <c:v>P40</c:v>
                </c:pt>
              </c:strCache>
            </c:strRef>
          </c:cat>
          <c:val>
            <c:numRef>
              <c:f>Summary!$O$27:$R$27</c:f>
              <c:numCache>
                <c:formatCode>General</c:formatCode>
                <c:ptCount val="4"/>
                <c:pt idx="0">
                  <c:v>4.9090909090909092</c:v>
                </c:pt>
                <c:pt idx="1">
                  <c:v>14.820000000000002</c:v>
                </c:pt>
                <c:pt idx="2">
                  <c:v>42.729411764705887</c:v>
                </c:pt>
                <c:pt idx="3">
                  <c:v>92.39032258064519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52-465A-9807-B6650C0853A9}"/>
            </c:ext>
          </c:extLst>
        </c:ser>
        <c:ser>
          <c:idx val="3"/>
          <c:order val="3"/>
          <c:tx>
            <c:strRef>
              <c:f>Summary!$N$28</c:f>
              <c:strCache>
                <c:ptCount val="1"/>
                <c:pt idx="0">
                  <c:v>Replica (after)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Summary!$O$35:$R$35</c:f>
                <c:numCache>
                  <c:formatCode>General</c:formatCode>
                  <c:ptCount val="4"/>
                  <c:pt idx="0">
                    <c:v>2.133925107316649</c:v>
                  </c:pt>
                  <c:pt idx="1">
                    <c:v>2.4561293590874871</c:v>
                  </c:pt>
                  <c:pt idx="2">
                    <c:v>1.7359324694415796</c:v>
                  </c:pt>
                  <c:pt idx="3">
                    <c:v>6.2216467987896014</c:v>
                  </c:pt>
                </c:numCache>
              </c:numRef>
            </c:plus>
            <c:minus>
              <c:numRef>
                <c:f>Summary!$O$35:$R$35</c:f>
                <c:numCache>
                  <c:formatCode>General</c:formatCode>
                  <c:ptCount val="4"/>
                  <c:pt idx="0">
                    <c:v>2.133925107316649</c:v>
                  </c:pt>
                  <c:pt idx="1">
                    <c:v>2.4561293590874871</c:v>
                  </c:pt>
                  <c:pt idx="2">
                    <c:v>1.7359324694415796</c:v>
                  </c:pt>
                  <c:pt idx="3">
                    <c:v>6.2216467987896014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Summary!$O$24:$R$24</c:f>
              <c:strCache>
                <c:ptCount val="4"/>
                <c:pt idx="0">
                  <c:v>Smooth</c:v>
                </c:pt>
                <c:pt idx="1">
                  <c:v>P240</c:v>
                </c:pt>
                <c:pt idx="2">
                  <c:v>P80</c:v>
                </c:pt>
                <c:pt idx="3">
                  <c:v>P40</c:v>
                </c:pt>
              </c:strCache>
            </c:strRef>
          </c:cat>
          <c:val>
            <c:numRef>
              <c:f>Summary!$O$28:$R$28</c:f>
              <c:numCache>
                <c:formatCode>General</c:formatCode>
                <c:ptCount val="4"/>
                <c:pt idx="0">
                  <c:v>6.2249999999999988</c:v>
                </c:pt>
                <c:pt idx="1">
                  <c:v>15.057142857142857</c:v>
                </c:pt>
                <c:pt idx="2">
                  <c:v>41.050000000000004</c:v>
                </c:pt>
                <c:pt idx="3">
                  <c:v>92.199999999999989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52-465A-9807-B6650C085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8066431"/>
        <c:axId val="1911383887"/>
      </c:barChart>
      <c:catAx>
        <c:axId val="174806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1383887"/>
        <c:crosses val="autoZero"/>
        <c:auto val="1"/>
        <c:lblAlgn val="ctr"/>
        <c:lblOffset val="100"/>
        <c:noMultiLvlLbl val="0"/>
      </c:catAx>
      <c:valAx>
        <c:axId val="191138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u="none" strike="noStrike" baseline="0">
                    <a:effectLst/>
                  </a:rPr>
                  <a:t>Surface roughness (Sa, um)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4806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3</xdr:row>
      <xdr:rowOff>123825</xdr:rowOff>
    </xdr:from>
    <xdr:to>
      <xdr:col>12</xdr:col>
      <xdr:colOff>428624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3C63F7-0E56-4F3B-A856-7E24EEE87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133350</xdr:colOff>
      <xdr:row>2</xdr:row>
      <xdr:rowOff>138112</xdr:rowOff>
    </xdr:from>
    <xdr:to>
      <xdr:col>26</xdr:col>
      <xdr:colOff>57150</xdr:colOff>
      <xdr:row>20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F23568-4365-4B2C-ABD2-175FCF9F3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109537</xdr:colOff>
      <xdr:row>21</xdr:row>
      <xdr:rowOff>80962</xdr:rowOff>
    </xdr:from>
    <xdr:to>
      <xdr:col>26</xdr:col>
      <xdr:colOff>33337</xdr:colOff>
      <xdr:row>35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4014E2-C54A-4389-8A61-A9C65F9E2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E40A1-1F57-479D-8F90-1656FB64DC23}">
  <dimension ref="A1:H14"/>
  <sheetViews>
    <sheetView tabSelected="1" workbookViewId="0">
      <selection activeCell="A22" sqref="A22"/>
    </sheetView>
  </sheetViews>
  <sheetFormatPr defaultRowHeight="14.5" x14ac:dyDescent="0.35"/>
  <cols>
    <col min="1" max="1" width="221.26953125" bestFit="1" customWidth="1"/>
  </cols>
  <sheetData>
    <row r="1" spans="1:8" x14ac:dyDescent="0.35">
      <c r="A1" s="34">
        <v>44440</v>
      </c>
      <c r="B1" s="4"/>
      <c r="C1" s="4"/>
      <c r="D1" s="4"/>
      <c r="E1" s="4"/>
      <c r="F1" s="4"/>
      <c r="G1" s="4"/>
      <c r="H1" s="4"/>
    </row>
    <row r="2" spans="1:8" x14ac:dyDescent="0.35">
      <c r="A2" s="33" t="s">
        <v>84</v>
      </c>
    </row>
    <row r="3" spans="1:8" x14ac:dyDescent="0.35">
      <c r="A3" t="s">
        <v>85</v>
      </c>
    </row>
    <row r="5" spans="1:8" x14ac:dyDescent="0.35">
      <c r="A5" t="s">
        <v>88</v>
      </c>
    </row>
    <row r="6" spans="1:8" x14ac:dyDescent="0.35">
      <c r="A6" t="s">
        <v>89</v>
      </c>
    </row>
    <row r="7" spans="1:8" x14ac:dyDescent="0.35">
      <c r="A7" t="s">
        <v>86</v>
      </c>
    </row>
    <row r="8" spans="1:8" x14ac:dyDescent="0.35">
      <c r="A8" t="s">
        <v>87</v>
      </c>
    </row>
    <row r="9" spans="1:8" x14ac:dyDescent="0.35">
      <c r="A9" t="s">
        <v>90</v>
      </c>
    </row>
    <row r="11" spans="1:8" x14ac:dyDescent="0.35">
      <c r="A11" t="s">
        <v>91</v>
      </c>
    </row>
    <row r="12" spans="1:8" x14ac:dyDescent="0.35">
      <c r="A12" t="s">
        <v>94</v>
      </c>
    </row>
    <row r="13" spans="1:8" x14ac:dyDescent="0.35">
      <c r="A13" t="s">
        <v>92</v>
      </c>
    </row>
    <row r="14" spans="1:8" x14ac:dyDescent="0.35">
      <c r="A14" t="s">
        <v>93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6ADB-00C1-45DB-9900-378124E32BDD}">
  <dimension ref="A1:AI19"/>
  <sheetViews>
    <sheetView zoomScale="60" zoomScaleNormal="60" workbookViewId="0">
      <selection activeCell="AH12" sqref="AH11:AI12"/>
    </sheetView>
  </sheetViews>
  <sheetFormatPr defaultRowHeight="14.5" x14ac:dyDescent="0.35"/>
  <cols>
    <col min="1" max="1" width="21.1796875" customWidth="1"/>
  </cols>
  <sheetData>
    <row r="1" spans="1:35" x14ac:dyDescent="0.35">
      <c r="A1" t="s">
        <v>71</v>
      </c>
    </row>
    <row r="2" spans="1:35" x14ac:dyDescent="0.35">
      <c r="A2" t="s">
        <v>6</v>
      </c>
    </row>
    <row r="3" spans="1:35" x14ac:dyDescent="0.35">
      <c r="A3" t="s">
        <v>9</v>
      </c>
    </row>
    <row r="4" spans="1:35" x14ac:dyDescent="0.35">
      <c r="A4" t="s">
        <v>33</v>
      </c>
    </row>
    <row r="5" spans="1:35" x14ac:dyDescent="0.35">
      <c r="A5" t="s">
        <v>36</v>
      </c>
      <c r="B5">
        <v>0.64200000000000002</v>
      </c>
    </row>
    <row r="6" spans="1:35" x14ac:dyDescent="0.35">
      <c r="A6" t="s">
        <v>41</v>
      </c>
      <c r="B6">
        <v>5.4940000000000003E-2</v>
      </c>
    </row>
    <row r="7" spans="1:35" x14ac:dyDescent="0.35">
      <c r="B7" s="32" t="s">
        <v>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35" s="11" customFormat="1" x14ac:dyDescent="0.35">
      <c r="A8" s="10" t="s">
        <v>3</v>
      </c>
      <c r="B8" s="11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11">
        <v>11</v>
      </c>
      <c r="M8" s="11">
        <v>12</v>
      </c>
      <c r="N8" s="11">
        <v>13</v>
      </c>
      <c r="O8" s="11">
        <v>14</v>
      </c>
      <c r="AH8" s="11" t="s">
        <v>75</v>
      </c>
      <c r="AI8" s="11" t="s">
        <v>17</v>
      </c>
    </row>
    <row r="9" spans="1:35" x14ac:dyDescent="0.35">
      <c r="A9" t="s">
        <v>72</v>
      </c>
      <c r="B9" s="30">
        <v>101.1</v>
      </c>
      <c r="C9" s="30">
        <v>107.2</v>
      </c>
      <c r="D9" s="30">
        <v>109.3</v>
      </c>
      <c r="E9" s="14">
        <v>113.3</v>
      </c>
      <c r="F9" s="31">
        <v>114.6</v>
      </c>
      <c r="G9">
        <v>105.9</v>
      </c>
      <c r="H9">
        <v>108.5</v>
      </c>
      <c r="I9">
        <v>109.2</v>
      </c>
      <c r="J9">
        <v>104.1</v>
      </c>
      <c r="K9">
        <v>107.6</v>
      </c>
      <c r="L9">
        <v>106.9</v>
      </c>
      <c r="M9">
        <v>107.2</v>
      </c>
      <c r="N9">
        <v>109.5</v>
      </c>
      <c r="O9">
        <v>109.6</v>
      </c>
      <c r="P9">
        <v>101.7</v>
      </c>
      <c r="Q9" s="14">
        <v>108.1</v>
      </c>
      <c r="AH9">
        <f>AVERAGEA(B9:Q9)</f>
        <v>107.7375</v>
      </c>
      <c r="AI9">
        <f>_xlfn.STDEV.S(B9:Q9)</f>
        <v>3.5432329869767236</v>
      </c>
    </row>
    <row r="10" spans="1:35" x14ac:dyDescent="0.35">
      <c r="A10" s="3" t="s">
        <v>14</v>
      </c>
      <c r="B10">
        <v>93.7</v>
      </c>
      <c r="C10">
        <v>95.6</v>
      </c>
      <c r="D10">
        <v>103.2</v>
      </c>
      <c r="E10">
        <v>95</v>
      </c>
      <c r="F10">
        <v>94</v>
      </c>
      <c r="G10">
        <v>92.3</v>
      </c>
      <c r="H10" s="5">
        <v>93.4</v>
      </c>
      <c r="I10">
        <v>94.7</v>
      </c>
      <c r="J10">
        <v>110.1</v>
      </c>
      <c r="K10">
        <v>94</v>
      </c>
      <c r="L10">
        <v>97.6</v>
      </c>
      <c r="M10">
        <v>103.2</v>
      </c>
      <c r="N10">
        <v>104.6</v>
      </c>
      <c r="O10">
        <v>96.9</v>
      </c>
      <c r="P10" s="5">
        <v>99.2</v>
      </c>
      <c r="Q10">
        <v>101.7</v>
      </c>
      <c r="R10">
        <v>93.7</v>
      </c>
      <c r="S10">
        <v>94.8</v>
      </c>
      <c r="T10">
        <v>93.7</v>
      </c>
      <c r="U10">
        <v>94.8</v>
      </c>
      <c r="AH10">
        <f>AVERAGEA(B10:U10)</f>
        <v>97.31</v>
      </c>
      <c r="AI10">
        <f>_xlfn.STDEV.S(B10:U10)</f>
        <v>4.8028390726626187</v>
      </c>
    </row>
    <row r="11" spans="1:35" x14ac:dyDescent="0.35">
      <c r="A11" t="s">
        <v>1</v>
      </c>
      <c r="B11" s="4">
        <v>105.4</v>
      </c>
      <c r="C11" s="4">
        <v>98.9</v>
      </c>
      <c r="D11" s="4">
        <v>96.1</v>
      </c>
      <c r="E11" s="7">
        <v>103.3</v>
      </c>
      <c r="F11" s="4">
        <v>89.8</v>
      </c>
      <c r="G11">
        <v>91.2</v>
      </c>
      <c r="H11">
        <v>90.9</v>
      </c>
      <c r="I11">
        <v>85.2</v>
      </c>
      <c r="J11">
        <v>86.5</v>
      </c>
      <c r="K11" s="5">
        <v>90.4</v>
      </c>
      <c r="L11">
        <v>98.4</v>
      </c>
      <c r="M11">
        <v>87.4</v>
      </c>
      <c r="N11">
        <v>90.8</v>
      </c>
      <c r="O11">
        <v>89.9</v>
      </c>
      <c r="P11">
        <v>97.5</v>
      </c>
      <c r="Q11">
        <v>87.5</v>
      </c>
      <c r="R11">
        <v>98</v>
      </c>
      <c r="S11">
        <v>97.1</v>
      </c>
      <c r="T11" s="5">
        <v>87.2</v>
      </c>
      <c r="U11">
        <v>84.4</v>
      </c>
      <c r="V11">
        <v>90.4</v>
      </c>
      <c r="W11">
        <v>86.1</v>
      </c>
      <c r="X11">
        <v>82</v>
      </c>
      <c r="Y11">
        <v>96</v>
      </c>
      <c r="Z11">
        <v>98.8</v>
      </c>
      <c r="AA11">
        <v>97.7</v>
      </c>
      <c r="AB11">
        <v>95</v>
      </c>
      <c r="AC11">
        <v>79</v>
      </c>
      <c r="AD11">
        <v>83.9</v>
      </c>
      <c r="AE11">
        <v>101</v>
      </c>
      <c r="AF11">
        <v>98.3</v>
      </c>
      <c r="AH11">
        <f>AVERAGE(B11:AF11)</f>
        <v>92.39032258064519</v>
      </c>
      <c r="AI11">
        <f>_xlfn.STDEV.S(B11:AF11)</f>
        <v>6.6090016814800743</v>
      </c>
    </row>
    <row r="12" spans="1:35" x14ac:dyDescent="0.35">
      <c r="A12" t="s">
        <v>2</v>
      </c>
      <c r="B12">
        <v>100.6</v>
      </c>
      <c r="C12">
        <v>96.4</v>
      </c>
      <c r="D12">
        <v>86.3</v>
      </c>
      <c r="E12">
        <v>92.3</v>
      </c>
      <c r="F12">
        <v>105</v>
      </c>
      <c r="G12">
        <v>93.2</v>
      </c>
      <c r="H12">
        <v>89.4</v>
      </c>
      <c r="I12">
        <v>87.2</v>
      </c>
      <c r="J12">
        <v>96.7</v>
      </c>
      <c r="K12">
        <v>96.9</v>
      </c>
      <c r="L12" s="5">
        <v>97.8</v>
      </c>
      <c r="M12">
        <v>84.8</v>
      </c>
      <c r="N12">
        <v>82.3</v>
      </c>
      <c r="O12">
        <v>87.4</v>
      </c>
      <c r="P12">
        <v>94.1</v>
      </c>
      <c r="Q12">
        <v>96.6</v>
      </c>
      <c r="R12">
        <v>91.6</v>
      </c>
      <c r="S12">
        <v>91.1</v>
      </c>
      <c r="T12" s="5">
        <v>82.1</v>
      </c>
      <c r="AH12">
        <f>AVERAGEA(B12:T12)</f>
        <v>92.199999999999989</v>
      </c>
      <c r="AI12">
        <f>_xlfn.STDEV.S(B12:T12)</f>
        <v>6.2216467987896014</v>
      </c>
    </row>
    <row r="16" spans="1:35" x14ac:dyDescent="0.35">
      <c r="A16" t="s">
        <v>58</v>
      </c>
      <c r="B16" t="s">
        <v>57</v>
      </c>
    </row>
    <row r="17" spans="1:2" x14ac:dyDescent="0.35">
      <c r="A17" t="s">
        <v>73</v>
      </c>
      <c r="B17" t="s">
        <v>57</v>
      </c>
    </row>
    <row r="18" spans="1:2" x14ac:dyDescent="0.35">
      <c r="A18" t="s">
        <v>59</v>
      </c>
      <c r="B18" t="s">
        <v>57</v>
      </c>
    </row>
    <row r="19" spans="1:2" x14ac:dyDescent="0.35">
      <c r="A19" t="s">
        <v>74</v>
      </c>
      <c r="B19" t="s">
        <v>57</v>
      </c>
    </row>
  </sheetData>
  <mergeCells count="1">
    <mergeCell ref="B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86FA9-62DC-4204-910F-D630F28E425F}">
  <dimension ref="A1:R37"/>
  <sheetViews>
    <sheetView topLeftCell="H1" workbookViewId="0">
      <selection activeCell="K56" sqref="K56"/>
    </sheetView>
  </sheetViews>
  <sheetFormatPr defaultColWidth="8.7265625" defaultRowHeight="14" x14ac:dyDescent="0.3"/>
  <cols>
    <col min="1" max="1" width="30.453125" style="17" customWidth="1"/>
    <col min="2" max="13" width="8.7265625" style="17"/>
    <col min="14" max="14" width="14.81640625" style="17" bestFit="1" customWidth="1"/>
    <col min="15" max="16384" width="8.7265625" style="17"/>
  </cols>
  <sheetData>
    <row r="1" spans="1:18" x14ac:dyDescent="0.3">
      <c r="A1" s="17" t="s">
        <v>18</v>
      </c>
    </row>
    <row r="3" spans="1:18" x14ac:dyDescent="0.3">
      <c r="B3" s="17" t="s">
        <v>19</v>
      </c>
      <c r="C3" s="17" t="s">
        <v>20</v>
      </c>
      <c r="N3" s="17" t="s">
        <v>61</v>
      </c>
    </row>
    <row r="4" spans="1:18" x14ac:dyDescent="0.3">
      <c r="A4" s="17" t="s">
        <v>21</v>
      </c>
      <c r="B4" s="17">
        <v>6.8454545454545448</v>
      </c>
      <c r="C4" s="17">
        <v>0.94695684839768479</v>
      </c>
      <c r="N4" s="17" t="s">
        <v>68</v>
      </c>
    </row>
    <row r="5" spans="1:18" x14ac:dyDescent="0.3">
      <c r="A5" s="17" t="s">
        <v>11</v>
      </c>
      <c r="B5" s="17">
        <v>16.277777777777779</v>
      </c>
      <c r="C5" s="17">
        <v>1.7042430708218956</v>
      </c>
      <c r="O5" s="17" t="s">
        <v>69</v>
      </c>
      <c r="P5" s="17" t="s">
        <v>62</v>
      </c>
      <c r="Q5" s="17" t="s">
        <v>63</v>
      </c>
      <c r="R5" s="17" t="s">
        <v>82</v>
      </c>
    </row>
    <row r="6" spans="1:18" x14ac:dyDescent="0.3">
      <c r="A6" s="17" t="s">
        <v>13</v>
      </c>
      <c r="B6" s="17">
        <v>48.849999999999994</v>
      </c>
      <c r="C6" s="17">
        <v>1.3487367827307555</v>
      </c>
      <c r="N6" s="17" t="s">
        <v>64</v>
      </c>
      <c r="O6" s="17">
        <v>6.8454545454545448</v>
      </c>
      <c r="P6" s="17">
        <v>16.277777777777779</v>
      </c>
      <c r="Q6" s="17">
        <v>48.849999999999994</v>
      </c>
      <c r="R6" s="17">
        <v>107.7375</v>
      </c>
    </row>
    <row r="7" spans="1:18" x14ac:dyDescent="0.3">
      <c r="A7" s="17" t="s">
        <v>72</v>
      </c>
      <c r="B7" s="17">
        <v>107.7375</v>
      </c>
      <c r="C7" s="17">
        <v>3.5432329869767236</v>
      </c>
      <c r="N7" s="17" t="s">
        <v>65</v>
      </c>
      <c r="P7" s="17">
        <v>18.250000000000004</v>
      </c>
      <c r="Q7" s="17">
        <v>49.105555555555554</v>
      </c>
      <c r="R7" s="17">
        <v>97.070000000000007</v>
      </c>
    </row>
    <row r="8" spans="1:18" x14ac:dyDescent="0.3">
      <c r="A8" s="17" t="s">
        <v>22</v>
      </c>
      <c r="B8" s="17">
        <v>7.0400000000000009</v>
      </c>
      <c r="C8" s="17">
        <v>1.9806564568344476</v>
      </c>
      <c r="N8" s="17" t="s">
        <v>66</v>
      </c>
      <c r="O8" s="17">
        <v>6.25</v>
      </c>
      <c r="P8" s="17">
        <v>15.992307692307692</v>
      </c>
      <c r="Q8" s="17">
        <v>44.942857142857143</v>
      </c>
      <c r="R8" s="17">
        <v>93.7</v>
      </c>
    </row>
    <row r="9" spans="1:18" x14ac:dyDescent="0.3">
      <c r="A9" s="17" t="s">
        <v>23</v>
      </c>
      <c r="B9" s="17">
        <v>16.875</v>
      </c>
      <c r="C9" s="17">
        <v>1.8980252896102299</v>
      </c>
      <c r="N9" s="17" t="s">
        <v>67</v>
      </c>
      <c r="O9" s="17">
        <v>5.9642857142857135</v>
      </c>
      <c r="P9" s="17">
        <v>15.714285714285717</v>
      </c>
      <c r="Q9" s="17">
        <v>44.963157894736838</v>
      </c>
      <c r="R9" s="17">
        <v>95.858333333333334</v>
      </c>
    </row>
    <row r="10" spans="1:18" x14ac:dyDescent="0.3">
      <c r="A10" s="17" t="s">
        <v>24</v>
      </c>
      <c r="B10" s="17">
        <v>44.716666666666669</v>
      </c>
      <c r="C10" s="17">
        <v>1.0740887610745522</v>
      </c>
    </row>
    <row r="11" spans="1:18" x14ac:dyDescent="0.3">
      <c r="A11" s="17" t="s">
        <v>81</v>
      </c>
      <c r="B11" s="17">
        <v>97.31</v>
      </c>
      <c r="C11" s="17">
        <v>4.8028390726626187</v>
      </c>
    </row>
    <row r="12" spans="1:18" x14ac:dyDescent="0.3">
      <c r="A12" s="17" t="s">
        <v>25</v>
      </c>
      <c r="B12" s="17">
        <v>18.250000000000004</v>
      </c>
      <c r="C12" s="17">
        <v>2.1511282949132315</v>
      </c>
      <c r="N12" s="17" t="s">
        <v>17</v>
      </c>
    </row>
    <row r="13" spans="1:18" x14ac:dyDescent="0.3">
      <c r="A13" s="17" t="s">
        <v>26</v>
      </c>
      <c r="B13" s="17">
        <v>49.105555555555554</v>
      </c>
      <c r="C13" s="17">
        <v>1.6111640739547965</v>
      </c>
      <c r="O13" s="17" t="s">
        <v>69</v>
      </c>
      <c r="P13" s="17" t="s">
        <v>62</v>
      </c>
      <c r="Q13" s="17" t="s">
        <v>63</v>
      </c>
      <c r="R13" s="17" t="s">
        <v>82</v>
      </c>
    </row>
    <row r="14" spans="1:18" x14ac:dyDescent="0.3">
      <c r="A14" s="17" t="s">
        <v>80</v>
      </c>
      <c r="B14" s="17">
        <v>97.070000000000007</v>
      </c>
      <c r="C14" s="17">
        <v>4.0805909158138149</v>
      </c>
      <c r="N14" s="17" t="s">
        <v>64</v>
      </c>
      <c r="O14" s="17">
        <v>0.94695684839768479</v>
      </c>
      <c r="P14" s="17">
        <v>1.7042430708218956</v>
      </c>
      <c r="Q14" s="17">
        <v>1.3487367827307555</v>
      </c>
      <c r="R14" s="17">
        <v>3.5432329869767236</v>
      </c>
    </row>
    <row r="15" spans="1:18" x14ac:dyDescent="0.3">
      <c r="A15" s="17" t="s">
        <v>29</v>
      </c>
      <c r="B15" s="17">
        <v>6.25</v>
      </c>
      <c r="C15" s="17">
        <v>1.1820629117237067</v>
      </c>
      <c r="N15" s="17" t="s">
        <v>65</v>
      </c>
      <c r="P15" s="17">
        <v>2.1511282949132315</v>
      </c>
      <c r="Q15" s="17">
        <v>1.6111640739547965</v>
      </c>
      <c r="R15" s="17">
        <v>4.0805909158138149</v>
      </c>
    </row>
    <row r="16" spans="1:18" x14ac:dyDescent="0.3">
      <c r="A16" s="17" t="s">
        <v>32</v>
      </c>
      <c r="B16" s="17">
        <v>5.9642857142857135</v>
      </c>
      <c r="C16" s="17">
        <v>1.1378840976919562</v>
      </c>
      <c r="N16" s="17" t="s">
        <v>66</v>
      </c>
      <c r="O16" s="17">
        <v>1.1820629117237067</v>
      </c>
      <c r="P16" s="17">
        <v>1.3561351570188582</v>
      </c>
      <c r="Q16" s="17">
        <v>1.3077957295884044</v>
      </c>
      <c r="R16" s="17">
        <v>5.5282672810234859</v>
      </c>
    </row>
    <row r="17" spans="1:18" x14ac:dyDescent="0.3">
      <c r="A17" s="17" t="s">
        <v>28</v>
      </c>
      <c r="B17" s="17">
        <v>15.992307692307692</v>
      </c>
      <c r="C17" s="17">
        <v>1.3561351570188582</v>
      </c>
      <c r="N17" s="17" t="s">
        <v>67</v>
      </c>
      <c r="O17" s="17">
        <v>1.1378840976919562</v>
      </c>
      <c r="P17" s="17">
        <v>1.5810693279487207</v>
      </c>
      <c r="Q17" s="17">
        <v>2.1182305315511165</v>
      </c>
      <c r="R17" s="17">
        <v>6.5039062955618663</v>
      </c>
    </row>
    <row r="18" spans="1:18" x14ac:dyDescent="0.3">
      <c r="A18" s="17" t="s">
        <v>42</v>
      </c>
      <c r="B18" s="17">
        <v>15.714285714285717</v>
      </c>
      <c r="C18" s="17">
        <v>1.5810693279487207</v>
      </c>
    </row>
    <row r="19" spans="1:18" x14ac:dyDescent="0.3">
      <c r="A19" s="17" t="s">
        <v>43</v>
      </c>
      <c r="B19" s="17">
        <v>44.942857142857143</v>
      </c>
      <c r="C19" s="17">
        <v>1.3077957295884044</v>
      </c>
    </row>
    <row r="20" spans="1:18" x14ac:dyDescent="0.3">
      <c r="A20" s="17" t="s">
        <v>30</v>
      </c>
      <c r="B20" s="17">
        <v>44.963157894736838</v>
      </c>
      <c r="C20" s="17">
        <v>2.1182305315511165</v>
      </c>
    </row>
    <row r="21" spans="1:18" x14ac:dyDescent="0.3">
      <c r="A21" s="17" t="s">
        <v>76</v>
      </c>
      <c r="B21" s="17">
        <v>93.7</v>
      </c>
      <c r="C21" s="17">
        <v>5.5282672810234859</v>
      </c>
    </row>
    <row r="22" spans="1:18" x14ac:dyDescent="0.3">
      <c r="A22" s="17" t="s">
        <v>77</v>
      </c>
      <c r="B22" s="17">
        <v>95.858333333333334</v>
      </c>
      <c r="C22" s="17">
        <v>6.5039062955618663</v>
      </c>
      <c r="N22" s="17" t="s">
        <v>70</v>
      </c>
    </row>
    <row r="23" spans="1:18" x14ac:dyDescent="0.3">
      <c r="A23" s="17" t="s">
        <v>44</v>
      </c>
      <c r="B23" s="17">
        <v>4.9090909090909092</v>
      </c>
      <c r="C23" s="17">
        <v>1.6753832668703272</v>
      </c>
      <c r="N23" s="17" t="s">
        <v>68</v>
      </c>
    </row>
    <row r="24" spans="1:18" x14ac:dyDescent="0.3">
      <c r="A24" s="17" t="s">
        <v>45</v>
      </c>
      <c r="B24" s="17">
        <v>6.2249999999999988</v>
      </c>
      <c r="C24" s="17">
        <v>2.133925107316649</v>
      </c>
      <c r="O24" s="17" t="s">
        <v>69</v>
      </c>
      <c r="P24" s="17" t="s">
        <v>62</v>
      </c>
      <c r="Q24" s="17" t="s">
        <v>63</v>
      </c>
      <c r="R24" s="17" t="s">
        <v>82</v>
      </c>
    </row>
    <row r="25" spans="1:18" x14ac:dyDescent="0.3">
      <c r="A25" s="17" t="s">
        <v>46</v>
      </c>
      <c r="B25" s="17">
        <v>14.820000000000002</v>
      </c>
      <c r="C25" s="17">
        <v>2.0174501885196117</v>
      </c>
      <c r="N25" s="17" t="s">
        <v>64</v>
      </c>
      <c r="O25" s="17">
        <v>6.8454545454545448</v>
      </c>
      <c r="P25" s="17">
        <v>16.277777777777779</v>
      </c>
      <c r="Q25" s="17">
        <v>48.849999999999994</v>
      </c>
      <c r="R25" s="17">
        <v>107.7375</v>
      </c>
    </row>
    <row r="26" spans="1:18" x14ac:dyDescent="0.3">
      <c r="A26" s="17" t="s">
        <v>47</v>
      </c>
      <c r="B26" s="17">
        <v>15.057142857142857</v>
      </c>
      <c r="C26" s="17">
        <v>2.4561293590874871</v>
      </c>
      <c r="N26" s="17" t="s">
        <v>65</v>
      </c>
      <c r="O26" s="17">
        <v>7.0400000000000009</v>
      </c>
      <c r="P26" s="17">
        <v>16.875</v>
      </c>
      <c r="Q26" s="17">
        <v>44.716666666666669</v>
      </c>
      <c r="R26" s="17">
        <v>97.31</v>
      </c>
    </row>
    <row r="27" spans="1:18" x14ac:dyDescent="0.3">
      <c r="A27" s="17" t="s">
        <v>48</v>
      </c>
      <c r="B27" s="17">
        <v>42.729411764705887</v>
      </c>
      <c r="C27" s="17">
        <v>2.2502124082745936</v>
      </c>
      <c r="N27" s="17" t="s">
        <v>66</v>
      </c>
      <c r="O27" s="17">
        <v>4.9090909090909092</v>
      </c>
      <c r="P27" s="17">
        <v>14.820000000000002</v>
      </c>
      <c r="Q27" s="17">
        <v>42.729411764705887</v>
      </c>
      <c r="R27" s="17">
        <v>92.39032258064519</v>
      </c>
    </row>
    <row r="28" spans="1:18" x14ac:dyDescent="0.3">
      <c r="A28" s="17" t="s">
        <v>49</v>
      </c>
      <c r="B28" s="17">
        <v>41.050000000000004</v>
      </c>
      <c r="C28" s="17">
        <v>1.7359324694415796</v>
      </c>
      <c r="N28" s="17" t="s">
        <v>67</v>
      </c>
      <c r="O28" s="17">
        <v>6.2249999999999988</v>
      </c>
      <c r="P28" s="17">
        <v>15.057142857142857</v>
      </c>
      <c r="Q28" s="17">
        <v>41.050000000000004</v>
      </c>
      <c r="R28" s="17">
        <v>92.199999999999989</v>
      </c>
    </row>
    <row r="29" spans="1:18" x14ac:dyDescent="0.3">
      <c r="A29" s="17" t="s">
        <v>78</v>
      </c>
      <c r="B29" s="17">
        <v>92.39032258064519</v>
      </c>
      <c r="C29" s="17">
        <v>6.6090016814800743</v>
      </c>
    </row>
    <row r="30" spans="1:18" x14ac:dyDescent="0.3">
      <c r="A30" s="17" t="s">
        <v>79</v>
      </c>
      <c r="B30" s="17">
        <v>92.199999999999989</v>
      </c>
      <c r="C30" s="17">
        <v>6.2216467987896014</v>
      </c>
      <c r="N30" s="17" t="s">
        <v>17</v>
      </c>
    </row>
    <row r="31" spans="1:18" x14ac:dyDescent="0.3">
      <c r="O31" s="17" t="s">
        <v>69</v>
      </c>
      <c r="P31" s="17" t="s">
        <v>62</v>
      </c>
      <c r="Q31" s="17" t="s">
        <v>63</v>
      </c>
      <c r="R31" s="17" t="s">
        <v>82</v>
      </c>
    </row>
    <row r="32" spans="1:18" x14ac:dyDescent="0.3">
      <c r="A32" s="17" t="s">
        <v>50</v>
      </c>
      <c r="N32" s="17" t="s">
        <v>64</v>
      </c>
      <c r="O32" s="17">
        <v>0.94695684839768479</v>
      </c>
      <c r="P32" s="17">
        <v>1.7042430708218956</v>
      </c>
      <c r="Q32" s="17">
        <v>1.3487367827307555</v>
      </c>
      <c r="R32" s="17">
        <v>3.5432329869767236</v>
      </c>
    </row>
    <row r="33" spans="1:18" x14ac:dyDescent="0.3">
      <c r="N33" s="17" t="s">
        <v>65</v>
      </c>
      <c r="O33" s="17">
        <v>1.9806564568344476</v>
      </c>
      <c r="P33" s="17">
        <v>1.8980252896102299</v>
      </c>
      <c r="Q33" s="17">
        <v>1.0740887610745522</v>
      </c>
      <c r="R33" s="17">
        <v>4.8028390726626187</v>
      </c>
    </row>
    <row r="34" spans="1:18" x14ac:dyDescent="0.3">
      <c r="A34" s="17" t="s">
        <v>52</v>
      </c>
      <c r="B34" s="17">
        <f>AVERAGE(B4,B23)</f>
        <v>5.877272727272727</v>
      </c>
      <c r="C34" s="17">
        <f>AVERAGE(C4,C23)</f>
        <v>1.311170057634006</v>
      </c>
      <c r="N34" s="17" t="s">
        <v>66</v>
      </c>
      <c r="O34" s="17">
        <v>1.6753832668703272</v>
      </c>
      <c r="P34" s="17">
        <v>2.0174501885196117</v>
      </c>
      <c r="Q34" s="17">
        <v>2.2502124082745936</v>
      </c>
      <c r="R34" s="17">
        <v>6.6090016814800743</v>
      </c>
    </row>
    <row r="35" spans="1:18" x14ac:dyDescent="0.3">
      <c r="A35" s="17" t="s">
        <v>51</v>
      </c>
      <c r="B35" s="17">
        <f>AVERAGE(B5,B25)</f>
        <v>15.548888888888889</v>
      </c>
      <c r="C35" s="17">
        <f>AVERAGE(C5,C25)</f>
        <v>1.8608466296707538</v>
      </c>
      <c r="N35" s="17" t="s">
        <v>67</v>
      </c>
      <c r="O35" s="17">
        <v>2.133925107316649</v>
      </c>
      <c r="P35" s="17">
        <v>2.4561293590874871</v>
      </c>
      <c r="Q35" s="17">
        <v>1.7359324694415796</v>
      </c>
      <c r="R35" s="17">
        <v>6.2216467987896014</v>
      </c>
    </row>
    <row r="36" spans="1:18" x14ac:dyDescent="0.3">
      <c r="A36" s="17" t="s">
        <v>53</v>
      </c>
      <c r="B36" s="17">
        <f>AVERAGE(B6,B27)</f>
        <v>45.789705882352941</v>
      </c>
      <c r="C36" s="17">
        <f>AVERAGE(C6,C27)</f>
        <v>1.7994745955026745</v>
      </c>
    </row>
    <row r="37" spans="1:18" x14ac:dyDescent="0.3">
      <c r="A37" s="17" t="s">
        <v>83</v>
      </c>
      <c r="B37" s="17">
        <f>AVERAGE(B7,B29)</f>
        <v>100.06391129032259</v>
      </c>
      <c r="C37" s="17">
        <f>AVERAGE(C7,C29)</f>
        <v>5.0761173342283987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CCB3-256B-4355-BF73-E4050A247F7F}">
  <dimension ref="A1:R18"/>
  <sheetViews>
    <sheetView zoomScale="50" zoomScaleNormal="50" workbookViewId="0">
      <selection activeCell="O63" sqref="O63"/>
    </sheetView>
  </sheetViews>
  <sheetFormatPr defaultRowHeight="14.5" x14ac:dyDescent="0.35"/>
  <cols>
    <col min="1" max="1" width="13.453125" bestFit="1" customWidth="1"/>
  </cols>
  <sheetData>
    <row r="1" spans="1:18" x14ac:dyDescent="0.35">
      <c r="A1" t="s">
        <v>4</v>
      </c>
    </row>
    <row r="2" spans="1:18" x14ac:dyDescent="0.35">
      <c r="A2" t="s">
        <v>6</v>
      </c>
    </row>
    <row r="3" spans="1:18" x14ac:dyDescent="0.35">
      <c r="A3" t="s">
        <v>7</v>
      </c>
    </row>
    <row r="4" spans="1:18" x14ac:dyDescent="0.35">
      <c r="A4" t="s">
        <v>9</v>
      </c>
    </row>
    <row r="5" spans="1:18" x14ac:dyDescent="0.35">
      <c r="A5" t="s">
        <v>31</v>
      </c>
    </row>
    <row r="6" spans="1:18" x14ac:dyDescent="0.35">
      <c r="A6" t="s">
        <v>36</v>
      </c>
      <c r="B6">
        <v>0.62050000000000005</v>
      </c>
    </row>
    <row r="7" spans="1:18" x14ac:dyDescent="0.35">
      <c r="A7" t="s">
        <v>41</v>
      </c>
      <c r="B7">
        <v>0.7823</v>
      </c>
    </row>
    <row r="9" spans="1:18" x14ac:dyDescent="0.35">
      <c r="B9" s="32" t="s">
        <v>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8" s="11" customFormat="1" x14ac:dyDescent="0.35">
      <c r="A10" s="10" t="s">
        <v>3</v>
      </c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11">
        <v>6</v>
      </c>
      <c r="H10" s="11">
        <v>7</v>
      </c>
      <c r="I10" s="11">
        <v>8</v>
      </c>
      <c r="J10" s="11">
        <v>9</v>
      </c>
      <c r="K10" s="11">
        <v>10</v>
      </c>
      <c r="L10" s="11">
        <v>11</v>
      </c>
      <c r="M10" s="11">
        <v>12</v>
      </c>
      <c r="N10" s="11">
        <v>13</v>
      </c>
      <c r="O10" s="11">
        <v>14</v>
      </c>
      <c r="Q10" s="11" t="s">
        <v>19</v>
      </c>
      <c r="R10" s="11" t="s">
        <v>20</v>
      </c>
    </row>
    <row r="11" spans="1:18" x14ac:dyDescent="0.35">
      <c r="A11" t="s">
        <v>5</v>
      </c>
      <c r="B11">
        <v>5.5</v>
      </c>
      <c r="C11">
        <v>8</v>
      </c>
      <c r="D11">
        <v>5.3</v>
      </c>
      <c r="E11">
        <v>7.3</v>
      </c>
      <c r="F11">
        <v>6.6</v>
      </c>
      <c r="G11" s="14">
        <v>5.9</v>
      </c>
      <c r="H11">
        <v>7.4</v>
      </c>
      <c r="I11">
        <v>7.4</v>
      </c>
      <c r="J11">
        <v>8.1</v>
      </c>
      <c r="K11">
        <v>6.7</v>
      </c>
      <c r="L11">
        <v>8</v>
      </c>
      <c r="M11">
        <v>7.1</v>
      </c>
      <c r="Q11">
        <f>AVERAGEA(B11:M11)</f>
        <v>6.9416666666666664</v>
      </c>
      <c r="R11">
        <f>_xlfn.STDEV.S(B11:M11)</f>
        <v>0.96243850649684559</v>
      </c>
    </row>
    <row r="12" spans="1:18" x14ac:dyDescent="0.35">
      <c r="A12" s="1" t="s">
        <v>0</v>
      </c>
    </row>
    <row r="13" spans="1:18" x14ac:dyDescent="0.35">
      <c r="A13" t="s">
        <v>1</v>
      </c>
      <c r="B13">
        <v>5.3</v>
      </c>
      <c r="C13">
        <v>6.5</v>
      </c>
      <c r="D13">
        <v>5.6</v>
      </c>
      <c r="E13">
        <v>4.5</v>
      </c>
      <c r="F13">
        <v>4.5</v>
      </c>
      <c r="G13" s="5">
        <v>6.5</v>
      </c>
      <c r="H13" s="6">
        <v>6</v>
      </c>
      <c r="I13" s="6">
        <v>6.8</v>
      </c>
      <c r="J13" s="6">
        <v>6.1</v>
      </c>
      <c r="K13" s="6">
        <v>8.1</v>
      </c>
      <c r="L13" s="6">
        <v>8.1</v>
      </c>
      <c r="M13" s="7">
        <v>7</v>
      </c>
      <c r="Q13">
        <f>AVERAGEA(B13:M13)</f>
        <v>6.25</v>
      </c>
      <c r="R13">
        <f t="shared" ref="R13" si="0">_xlfn.STDEV.S(B13:M13)</f>
        <v>1.1820629117237067</v>
      </c>
    </row>
    <row r="14" spans="1:18" x14ac:dyDescent="0.35">
      <c r="A14" t="s">
        <v>2</v>
      </c>
      <c r="B14" s="3">
        <v>5.9</v>
      </c>
      <c r="C14" s="3">
        <v>5.3</v>
      </c>
      <c r="D14" s="3">
        <v>6.8</v>
      </c>
      <c r="E14" s="3">
        <v>6</v>
      </c>
      <c r="F14" s="3">
        <v>5.3</v>
      </c>
      <c r="G14" s="3">
        <v>4.2</v>
      </c>
      <c r="H14" s="13">
        <v>4.9000000000000004</v>
      </c>
      <c r="I14" s="8">
        <v>4.9000000000000004</v>
      </c>
      <c r="J14" s="8">
        <v>7.5</v>
      </c>
      <c r="K14" s="8">
        <v>8.4</v>
      </c>
      <c r="L14" s="8">
        <v>6.7</v>
      </c>
      <c r="M14" s="8">
        <v>6</v>
      </c>
      <c r="N14" s="8">
        <v>6.5</v>
      </c>
      <c r="O14" s="8">
        <v>5.0999999999999996</v>
      </c>
      <c r="P14" s="4"/>
      <c r="Q14">
        <f>AVERAGEA(B14:O14)</f>
        <v>5.9642857142857135</v>
      </c>
      <c r="R14">
        <f>_xlfn.STDEV.S(B14:O14)</f>
        <v>1.1378840976919562</v>
      </c>
    </row>
    <row r="18" spans="1:1" x14ac:dyDescent="0.35">
      <c r="A18" t="s">
        <v>54</v>
      </c>
    </row>
  </sheetData>
  <mergeCells count="1">
    <mergeCell ref="B9:O9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84CE-8A80-4EC3-8EC9-FEAB21A4D852}">
  <dimension ref="A1:V18"/>
  <sheetViews>
    <sheetView zoomScale="50" zoomScaleNormal="50" workbookViewId="0">
      <selection activeCell="R77" sqref="R77"/>
    </sheetView>
  </sheetViews>
  <sheetFormatPr defaultRowHeight="14.5" x14ac:dyDescent="0.35"/>
  <cols>
    <col min="1" max="1" width="18.26953125" customWidth="1"/>
  </cols>
  <sheetData>
    <row r="1" spans="1:22" x14ac:dyDescent="0.35">
      <c r="A1" t="s">
        <v>4</v>
      </c>
    </row>
    <row r="2" spans="1:22" x14ac:dyDescent="0.35">
      <c r="A2" t="s">
        <v>6</v>
      </c>
    </row>
    <row r="3" spans="1:22" x14ac:dyDescent="0.35">
      <c r="A3" t="s">
        <v>10</v>
      </c>
    </row>
    <row r="4" spans="1:22" x14ac:dyDescent="0.35">
      <c r="A4" t="s">
        <v>9</v>
      </c>
    </row>
    <row r="5" spans="1:22" x14ac:dyDescent="0.35">
      <c r="A5" t="s">
        <v>33</v>
      </c>
    </row>
    <row r="6" spans="1:22" x14ac:dyDescent="0.35">
      <c r="A6" t="s">
        <v>36</v>
      </c>
      <c r="B6">
        <v>0.11260000000000001</v>
      </c>
    </row>
    <row r="7" spans="1:22" x14ac:dyDescent="0.35">
      <c r="A7" t="s">
        <v>41</v>
      </c>
      <c r="B7">
        <v>0.37159999999999999</v>
      </c>
    </row>
    <row r="9" spans="1:22" x14ac:dyDescent="0.35">
      <c r="B9" s="32" t="s">
        <v>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22" s="11" customFormat="1" x14ac:dyDescent="0.35">
      <c r="A10" s="10" t="s">
        <v>3</v>
      </c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11">
        <v>6</v>
      </c>
      <c r="H10" s="11">
        <v>7</v>
      </c>
      <c r="I10" s="11">
        <v>8</v>
      </c>
      <c r="J10" s="11">
        <v>9</v>
      </c>
      <c r="K10" s="11">
        <v>10</v>
      </c>
      <c r="L10" s="11">
        <v>11</v>
      </c>
      <c r="M10" s="11">
        <v>12</v>
      </c>
      <c r="N10" s="11">
        <v>13</v>
      </c>
      <c r="O10" s="11">
        <v>14</v>
      </c>
      <c r="U10" s="11" t="s">
        <v>19</v>
      </c>
      <c r="V10" s="11" t="s">
        <v>20</v>
      </c>
    </row>
    <row r="11" spans="1:22" x14ac:dyDescent="0.35">
      <c r="A11" s="3" t="s">
        <v>11</v>
      </c>
      <c r="B11" s="23">
        <v>14.8</v>
      </c>
      <c r="C11" s="23">
        <v>14.1</v>
      </c>
      <c r="D11" s="23">
        <v>17.899999999999999</v>
      </c>
      <c r="E11" s="23">
        <v>16.399999999999999</v>
      </c>
      <c r="F11" s="23">
        <v>17.8</v>
      </c>
      <c r="G11" s="23">
        <v>16.7</v>
      </c>
      <c r="H11" s="23">
        <v>17.100000000000001</v>
      </c>
      <c r="I11" s="23">
        <v>18.100000000000001</v>
      </c>
      <c r="J11" s="23">
        <v>13.6</v>
      </c>
      <c r="K11" s="23"/>
      <c r="L11" s="23"/>
      <c r="M11" s="23"/>
      <c r="N11" s="23"/>
      <c r="O11" s="23"/>
      <c r="P11" s="23"/>
      <c r="Q11" s="23"/>
      <c r="R11" s="23"/>
      <c r="S11" s="23"/>
      <c r="U11">
        <f>AVERAGEA(B11:J11)</f>
        <v>16.277777777777779</v>
      </c>
      <c r="V11">
        <f>_xlfn.STDEV.S(B11:J11)</f>
        <v>1.7042430708218956</v>
      </c>
    </row>
    <row r="12" spans="1:22" x14ac:dyDescent="0.35">
      <c r="A12" s="3" t="s">
        <v>0</v>
      </c>
      <c r="B12" s="23">
        <v>18.399999999999999</v>
      </c>
      <c r="C12" s="23">
        <v>17.399999999999999</v>
      </c>
      <c r="D12" s="23">
        <v>20.399999999999999</v>
      </c>
      <c r="E12" s="23">
        <v>16.600000000000001</v>
      </c>
      <c r="F12" s="23">
        <v>22.5</v>
      </c>
      <c r="G12" s="23">
        <v>16.7</v>
      </c>
      <c r="H12" s="23">
        <v>19.7</v>
      </c>
      <c r="I12" s="23">
        <v>19.8</v>
      </c>
      <c r="J12" s="23">
        <v>15.3</v>
      </c>
      <c r="K12" s="23">
        <v>18.7</v>
      </c>
      <c r="L12" s="23">
        <v>16.600000000000001</v>
      </c>
      <c r="M12" s="25">
        <v>17.5</v>
      </c>
      <c r="N12" s="23">
        <v>15.8</v>
      </c>
      <c r="O12" s="23">
        <v>17.399999999999999</v>
      </c>
      <c r="P12" s="26">
        <v>15.6</v>
      </c>
      <c r="Q12" s="26">
        <v>22.3</v>
      </c>
      <c r="R12" s="26">
        <v>17.8</v>
      </c>
      <c r="S12" s="26">
        <v>20</v>
      </c>
      <c r="T12" s="9"/>
      <c r="U12">
        <f>AVERAGE(B12:S12)</f>
        <v>18.250000000000004</v>
      </c>
      <c r="V12">
        <f>_xlfn.STDEV.S(B12:S12)</f>
        <v>2.1511282949132315</v>
      </c>
    </row>
    <row r="13" spans="1:22" x14ac:dyDescent="0.35">
      <c r="A13" s="3" t="s">
        <v>1</v>
      </c>
      <c r="B13" s="1">
        <v>21.6</v>
      </c>
      <c r="C13" s="23">
        <v>14.7</v>
      </c>
      <c r="D13" s="23">
        <v>17.3</v>
      </c>
      <c r="E13" s="23">
        <v>17.7</v>
      </c>
      <c r="F13" s="23">
        <v>14.9</v>
      </c>
      <c r="G13" s="23">
        <v>16.3</v>
      </c>
      <c r="H13" s="27">
        <v>18.2</v>
      </c>
      <c r="I13" s="23">
        <v>17.7</v>
      </c>
      <c r="J13" s="23">
        <v>14.8</v>
      </c>
      <c r="K13" s="23">
        <v>15.2</v>
      </c>
      <c r="L13" s="23">
        <v>15.2</v>
      </c>
      <c r="M13" s="23">
        <v>16.100000000000001</v>
      </c>
      <c r="N13" s="23">
        <v>14</v>
      </c>
      <c r="O13" s="3">
        <v>15.8</v>
      </c>
      <c r="U13">
        <f>AVERAGEA(C13:O13)</f>
        <v>15.992307692307692</v>
      </c>
      <c r="V13">
        <f>_xlfn.STDEV.S(C13:O13)</f>
        <v>1.3561351570188582</v>
      </c>
    </row>
    <row r="14" spans="1:22" x14ac:dyDescent="0.35">
      <c r="A14" s="3" t="s">
        <v>2</v>
      </c>
      <c r="B14" s="3">
        <v>15.5</v>
      </c>
      <c r="C14" s="23">
        <v>18.399999999999999</v>
      </c>
      <c r="D14" s="23">
        <v>14.9</v>
      </c>
      <c r="E14" s="23">
        <v>16.5</v>
      </c>
      <c r="F14" s="23">
        <v>14.3</v>
      </c>
      <c r="G14" s="27">
        <v>15</v>
      </c>
      <c r="H14" s="28">
        <v>15.4</v>
      </c>
      <c r="I14" s="23">
        <v>16</v>
      </c>
      <c r="J14" s="23">
        <v>13.9</v>
      </c>
      <c r="K14" s="23">
        <v>19.5</v>
      </c>
      <c r="L14" s="23">
        <v>14.2</v>
      </c>
      <c r="M14" s="23">
        <v>14.8</v>
      </c>
      <c r="N14" s="23">
        <v>16.3</v>
      </c>
      <c r="O14" s="3">
        <v>15.3</v>
      </c>
      <c r="U14">
        <f>AVERAGEA(B14:O14)</f>
        <v>15.714285714285717</v>
      </c>
      <c r="V14">
        <f>_xlfn.STDEV.S(B14:O14)</f>
        <v>1.5810693279487207</v>
      </c>
    </row>
    <row r="15" spans="1:22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22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2" x14ac:dyDescent="0.35">
      <c r="A17" s="3" t="s">
        <v>55</v>
      </c>
      <c r="B17" t="s">
        <v>57</v>
      </c>
    </row>
    <row r="18" spans="1:2" x14ac:dyDescent="0.35">
      <c r="A18" s="3" t="s">
        <v>56</v>
      </c>
      <c r="B18" t="s">
        <v>57</v>
      </c>
    </row>
  </sheetData>
  <mergeCells count="1">
    <mergeCell ref="B9:O9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C0B9-E4E1-4CDC-AB31-E1C75971D996}">
  <dimension ref="A1:Y20"/>
  <sheetViews>
    <sheetView zoomScale="50" zoomScaleNormal="50" workbookViewId="0">
      <selection activeCell="A5" sqref="A5:XFD7"/>
    </sheetView>
  </sheetViews>
  <sheetFormatPr defaultRowHeight="14.5" x14ac:dyDescent="0.35"/>
  <cols>
    <col min="1" max="1" width="18.26953125" customWidth="1"/>
  </cols>
  <sheetData>
    <row r="1" spans="1:25" x14ac:dyDescent="0.35">
      <c r="A1" t="s">
        <v>12</v>
      </c>
    </row>
    <row r="2" spans="1:25" x14ac:dyDescent="0.35">
      <c r="A2" t="s">
        <v>6</v>
      </c>
    </row>
    <row r="3" spans="1:25" x14ac:dyDescent="0.35">
      <c r="A3" t="s">
        <v>10</v>
      </c>
    </row>
    <row r="4" spans="1:25" x14ac:dyDescent="0.35">
      <c r="A4" t="s">
        <v>9</v>
      </c>
    </row>
    <row r="5" spans="1:25" x14ac:dyDescent="0.35">
      <c r="A5" t="s">
        <v>27</v>
      </c>
    </row>
    <row r="6" spans="1:25" x14ac:dyDescent="0.35">
      <c r="A6" t="s">
        <v>36</v>
      </c>
      <c r="B6">
        <v>0.59519999999999995</v>
      </c>
    </row>
    <row r="7" spans="1:25" x14ac:dyDescent="0.35">
      <c r="A7" t="s">
        <v>41</v>
      </c>
      <c r="B7">
        <v>0.2077</v>
      </c>
    </row>
    <row r="9" spans="1:25" x14ac:dyDescent="0.35">
      <c r="B9" s="32" t="s">
        <v>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25" s="11" customFormat="1" x14ac:dyDescent="0.35">
      <c r="A10" s="18" t="s">
        <v>3</v>
      </c>
      <c r="B10" s="19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  <c r="I10" s="19">
        <v>8</v>
      </c>
      <c r="J10" s="19">
        <v>9</v>
      </c>
      <c r="K10" s="11">
        <v>10</v>
      </c>
      <c r="L10" s="11">
        <v>11</v>
      </c>
      <c r="M10" s="11">
        <v>12</v>
      </c>
      <c r="N10" s="11">
        <v>13</v>
      </c>
      <c r="O10" s="11">
        <v>14</v>
      </c>
      <c r="P10" s="11">
        <v>15</v>
      </c>
      <c r="Q10" s="11">
        <v>16</v>
      </c>
      <c r="R10" s="11">
        <v>17</v>
      </c>
      <c r="S10" s="11">
        <v>18</v>
      </c>
      <c r="T10" s="11">
        <v>19</v>
      </c>
      <c r="X10" s="11" t="s">
        <v>19</v>
      </c>
      <c r="Y10" s="11" t="s">
        <v>20</v>
      </c>
    </row>
    <row r="11" spans="1:25" x14ac:dyDescent="0.35">
      <c r="A11" s="8" t="s">
        <v>13</v>
      </c>
      <c r="B11" s="5">
        <v>46.9</v>
      </c>
      <c r="C11" s="4">
        <v>49.2</v>
      </c>
      <c r="D11" s="4">
        <v>48.2</v>
      </c>
      <c r="E11" s="4">
        <v>48.7</v>
      </c>
      <c r="F11" s="4">
        <v>49</v>
      </c>
      <c r="G11" s="12">
        <v>48.3</v>
      </c>
      <c r="H11" s="6">
        <v>52.4</v>
      </c>
      <c r="I11" s="6">
        <v>48</v>
      </c>
      <c r="J11" s="6">
        <v>49.2</v>
      </c>
      <c r="K11" s="6">
        <v>48.6</v>
      </c>
      <c r="L11" s="6">
        <v>47.9</v>
      </c>
      <c r="M11" s="6">
        <v>49.8</v>
      </c>
      <c r="N11" s="6"/>
      <c r="O11" s="6"/>
      <c r="X11">
        <f>AVERAGEA(B11:M11)</f>
        <v>48.849999999999994</v>
      </c>
      <c r="Y11">
        <f>_xlfn.STDEV.S(B11:M11)</f>
        <v>1.3487367827307555</v>
      </c>
    </row>
    <row r="12" spans="1:25" x14ac:dyDescent="0.35">
      <c r="A12" s="8" t="s">
        <v>0</v>
      </c>
      <c r="B12" s="6">
        <v>46.9</v>
      </c>
      <c r="C12" s="6">
        <v>49.3</v>
      </c>
      <c r="D12" s="20">
        <v>58</v>
      </c>
      <c r="E12" s="6">
        <v>47</v>
      </c>
      <c r="F12" s="9">
        <v>50.8</v>
      </c>
      <c r="G12" s="9">
        <v>49.7</v>
      </c>
      <c r="H12" s="9">
        <v>49.8</v>
      </c>
      <c r="I12" s="9">
        <v>49</v>
      </c>
      <c r="J12" s="7">
        <v>48.4</v>
      </c>
      <c r="K12" s="20">
        <v>42.6</v>
      </c>
      <c r="L12" s="9">
        <v>51.6</v>
      </c>
      <c r="M12" s="9">
        <v>47</v>
      </c>
      <c r="N12" s="9">
        <v>52.1</v>
      </c>
      <c r="O12" s="9">
        <v>49.5</v>
      </c>
      <c r="P12" s="9">
        <v>46.9</v>
      </c>
      <c r="Q12" s="9">
        <v>47.8</v>
      </c>
      <c r="R12" s="9">
        <v>48.3</v>
      </c>
      <c r="S12" s="9">
        <v>49.7</v>
      </c>
      <c r="T12" s="9">
        <v>50.9</v>
      </c>
      <c r="U12" s="9">
        <v>49.2</v>
      </c>
      <c r="V12" s="9">
        <v>45</v>
      </c>
      <c r="W12" s="9"/>
      <c r="X12">
        <f>AVERAGEA(B12:C12,E12:J12,L12:U12)</f>
        <v>49.105555555555554</v>
      </c>
      <c r="Y12">
        <f>_xlfn.STDEV.S(B12:C12,E12:J12,L12:U12)</f>
        <v>1.6111640739547965</v>
      </c>
    </row>
    <row r="13" spans="1:25" x14ac:dyDescent="0.35">
      <c r="A13" s="3" t="s">
        <v>1</v>
      </c>
      <c r="B13" s="4">
        <v>46.3</v>
      </c>
      <c r="C13" s="22">
        <v>52</v>
      </c>
      <c r="D13" s="4">
        <v>45.9</v>
      </c>
      <c r="E13" s="4">
        <v>44.6</v>
      </c>
      <c r="F13" s="21">
        <v>39</v>
      </c>
      <c r="G13">
        <v>42.6</v>
      </c>
      <c r="H13">
        <v>42.7</v>
      </c>
      <c r="I13">
        <v>44.8</v>
      </c>
      <c r="J13" s="1">
        <v>67.599999999999994</v>
      </c>
      <c r="K13">
        <v>44.4</v>
      </c>
      <c r="L13" s="5">
        <v>45.1</v>
      </c>
      <c r="M13">
        <v>43.5</v>
      </c>
      <c r="N13">
        <v>46.8</v>
      </c>
      <c r="O13">
        <v>45.5</v>
      </c>
      <c r="P13">
        <v>45.1</v>
      </c>
      <c r="Q13">
        <v>46.5</v>
      </c>
      <c r="R13">
        <v>45.4</v>
      </c>
      <c r="S13" s="23"/>
      <c r="X13" s="24">
        <f>AVERAGEA(G13:I13, K13:R13, B13,D13:E13)</f>
        <v>44.942857142857143</v>
      </c>
      <c r="Y13" s="24">
        <f>_xlfn.STDEV.S(G13:I13, K13:R13, B13, D13:E13)</f>
        <v>1.3077957295884044</v>
      </c>
    </row>
    <row r="14" spans="1:25" x14ac:dyDescent="0.35">
      <c r="A14" s="3" t="s">
        <v>2</v>
      </c>
      <c r="B14">
        <v>43.3</v>
      </c>
      <c r="C14">
        <v>42.8</v>
      </c>
      <c r="D14">
        <v>45.5</v>
      </c>
      <c r="E14">
        <v>45.1</v>
      </c>
      <c r="F14">
        <v>47.6</v>
      </c>
      <c r="G14" s="5">
        <v>45.1</v>
      </c>
      <c r="H14" s="2">
        <v>44.2</v>
      </c>
      <c r="I14" s="2">
        <v>43</v>
      </c>
      <c r="J14">
        <v>48.2</v>
      </c>
      <c r="K14">
        <v>44.1</v>
      </c>
      <c r="L14">
        <v>47.5</v>
      </c>
      <c r="M14" s="5">
        <v>46.4</v>
      </c>
      <c r="N14">
        <v>42</v>
      </c>
      <c r="O14">
        <v>42.9</v>
      </c>
      <c r="P14">
        <v>47.2</v>
      </c>
      <c r="Q14">
        <v>47.5</v>
      </c>
      <c r="R14">
        <v>45.9</v>
      </c>
      <c r="S14" s="23">
        <v>40.9</v>
      </c>
      <c r="T14">
        <v>45.1</v>
      </c>
      <c r="X14">
        <f>AVERAGEA(B14:T14)</f>
        <v>44.963157894736838</v>
      </c>
      <c r="Y14">
        <f>_xlfn.STDEV.S(B14:T14)</f>
        <v>2.1182305315511165</v>
      </c>
    </row>
    <row r="17" spans="1:2" x14ac:dyDescent="0.35">
      <c r="A17" s="3" t="s">
        <v>55</v>
      </c>
      <c r="B17" t="s">
        <v>57</v>
      </c>
    </row>
    <row r="18" spans="1:2" x14ac:dyDescent="0.35">
      <c r="A18" s="3" t="s">
        <v>58</v>
      </c>
      <c r="B18" t="s">
        <v>57</v>
      </c>
    </row>
    <row r="19" spans="1:2" x14ac:dyDescent="0.35">
      <c r="A19" s="3" t="s">
        <v>60</v>
      </c>
      <c r="B19" t="s">
        <v>57</v>
      </c>
    </row>
    <row r="20" spans="1:2" x14ac:dyDescent="0.35">
      <c r="A20" s="3" t="s">
        <v>59</v>
      </c>
      <c r="B20" t="s">
        <v>57</v>
      </c>
    </row>
  </sheetData>
  <mergeCells count="1">
    <mergeCell ref="B9:O9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1FF4-9D23-44E2-B9B6-4AFCA4A9546D}">
  <dimension ref="A1:AD18"/>
  <sheetViews>
    <sheetView topLeftCell="A4" zoomScale="70" zoomScaleNormal="70" workbookViewId="0">
      <selection activeCell="U29" sqref="U29"/>
    </sheetView>
  </sheetViews>
  <sheetFormatPr defaultRowHeight="14.5" x14ac:dyDescent="0.35"/>
  <cols>
    <col min="1" max="1" width="27.1796875" customWidth="1"/>
  </cols>
  <sheetData>
    <row r="1" spans="1:30" x14ac:dyDescent="0.35">
      <c r="A1" t="s">
        <v>12</v>
      </c>
    </row>
    <row r="2" spans="1:30" x14ac:dyDescent="0.35">
      <c r="A2" t="s">
        <v>6</v>
      </c>
    </row>
    <row r="3" spans="1:30" x14ac:dyDescent="0.35">
      <c r="A3" t="s">
        <v>10</v>
      </c>
    </row>
    <row r="4" spans="1:30" x14ac:dyDescent="0.35">
      <c r="A4" t="s">
        <v>9</v>
      </c>
    </row>
    <row r="5" spans="1:30" x14ac:dyDescent="0.35">
      <c r="A5" t="s">
        <v>27</v>
      </c>
    </row>
    <row r="6" spans="1:30" x14ac:dyDescent="0.35">
      <c r="A6" t="s">
        <v>36</v>
      </c>
      <c r="B6">
        <v>0.1246</v>
      </c>
    </row>
    <row r="7" spans="1:30" x14ac:dyDescent="0.35">
      <c r="A7" t="s">
        <v>41</v>
      </c>
      <c r="B7">
        <v>7.46E-2</v>
      </c>
    </row>
    <row r="8" spans="1:30" x14ac:dyDescent="0.35">
      <c r="B8" s="32" t="s">
        <v>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30" s="11" customFormat="1" x14ac:dyDescent="0.35">
      <c r="A9" s="10" t="s">
        <v>3</v>
      </c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  <c r="L9" s="11">
        <v>11</v>
      </c>
      <c r="M9" s="11">
        <v>12</v>
      </c>
      <c r="N9" s="11">
        <v>13</v>
      </c>
      <c r="O9" s="11">
        <v>14</v>
      </c>
      <c r="P9" s="11">
        <v>15</v>
      </c>
      <c r="Q9" s="11">
        <v>16</v>
      </c>
      <c r="R9" s="11">
        <v>17</v>
      </c>
      <c r="S9" s="11">
        <v>18</v>
      </c>
      <c r="T9" s="11">
        <v>19</v>
      </c>
      <c r="U9" s="11">
        <v>20</v>
      </c>
      <c r="V9" s="11">
        <v>2</v>
      </c>
      <c r="W9" s="11">
        <v>30</v>
      </c>
      <c r="X9" s="11">
        <v>31</v>
      </c>
      <c r="Y9" s="11">
        <v>32</v>
      </c>
      <c r="Z9" s="11">
        <v>33</v>
      </c>
      <c r="AA9" s="11">
        <v>34</v>
      </c>
      <c r="AC9" s="11" t="s">
        <v>75</v>
      </c>
      <c r="AD9" s="11" t="s">
        <v>17</v>
      </c>
    </row>
    <row r="10" spans="1:30" x14ac:dyDescent="0.35">
      <c r="A10" s="3" t="s">
        <v>72</v>
      </c>
      <c r="B10">
        <v>101.1</v>
      </c>
      <c r="C10">
        <v>107.2</v>
      </c>
      <c r="D10">
        <v>109.3</v>
      </c>
      <c r="E10">
        <v>113.3</v>
      </c>
      <c r="F10" s="31">
        <v>114.6</v>
      </c>
      <c r="G10">
        <v>105.9</v>
      </c>
      <c r="H10">
        <v>108.5</v>
      </c>
      <c r="I10">
        <v>109.2</v>
      </c>
      <c r="J10">
        <v>104.1</v>
      </c>
      <c r="K10">
        <v>107.6</v>
      </c>
      <c r="L10">
        <v>106.9</v>
      </c>
      <c r="M10">
        <v>107.2</v>
      </c>
      <c r="N10">
        <v>109.5</v>
      </c>
      <c r="O10">
        <v>109.6</v>
      </c>
      <c r="P10">
        <v>101.7</v>
      </c>
      <c r="Q10" s="14">
        <v>108.1</v>
      </c>
      <c r="AC10">
        <f>AVERAGEA(B10:Q10)</f>
        <v>107.7375</v>
      </c>
      <c r="AD10">
        <f>_xlfn.STDEV.S(B10:Q10)</f>
        <v>3.5432329869767236</v>
      </c>
    </row>
    <row r="11" spans="1:30" x14ac:dyDescent="0.35">
      <c r="A11" s="3" t="s">
        <v>0</v>
      </c>
      <c r="B11" s="5">
        <v>106.5</v>
      </c>
      <c r="C11">
        <v>98.5</v>
      </c>
      <c r="D11">
        <v>99.7</v>
      </c>
      <c r="E11" s="3">
        <v>91.6</v>
      </c>
      <c r="F11">
        <v>95.5</v>
      </c>
      <c r="G11" s="3">
        <v>96.5</v>
      </c>
      <c r="H11">
        <v>95.7</v>
      </c>
      <c r="I11" s="3">
        <v>95</v>
      </c>
      <c r="J11" s="3">
        <v>93.6</v>
      </c>
      <c r="K11" s="5">
        <v>98.1</v>
      </c>
      <c r="AC11">
        <f>AVERAGEA(B11:K11)</f>
        <v>97.070000000000007</v>
      </c>
      <c r="AD11">
        <f>_xlfn.STDEV.S(B11:K11)</f>
        <v>4.0805909158138149</v>
      </c>
    </row>
    <row r="12" spans="1:30" x14ac:dyDescent="0.35">
      <c r="A12" s="3" t="s">
        <v>1</v>
      </c>
      <c r="B12" s="1">
        <v>107.1</v>
      </c>
      <c r="C12" s="1">
        <v>107.6</v>
      </c>
      <c r="D12" s="23">
        <v>105.7</v>
      </c>
      <c r="E12" s="5">
        <v>102.9</v>
      </c>
      <c r="F12">
        <v>92.5</v>
      </c>
      <c r="G12">
        <v>88.8</v>
      </c>
      <c r="H12">
        <v>89.8</v>
      </c>
      <c r="I12">
        <v>87.2</v>
      </c>
      <c r="J12">
        <v>98.3</v>
      </c>
      <c r="K12">
        <v>91.8</v>
      </c>
      <c r="L12">
        <v>90.7</v>
      </c>
      <c r="M12" s="5">
        <v>93.5</v>
      </c>
      <c r="N12">
        <v>90.1</v>
      </c>
      <c r="O12">
        <v>90.5</v>
      </c>
      <c r="P12">
        <v>90.3</v>
      </c>
      <c r="Q12">
        <v>86</v>
      </c>
      <c r="R12">
        <v>88</v>
      </c>
      <c r="S12">
        <v>91.5</v>
      </c>
      <c r="T12">
        <v>89.1</v>
      </c>
      <c r="U12" s="5">
        <v>92.4</v>
      </c>
      <c r="V12">
        <v>101.4</v>
      </c>
      <c r="W12">
        <v>94.4</v>
      </c>
      <c r="X12">
        <v>101.2</v>
      </c>
      <c r="Y12">
        <v>101.7</v>
      </c>
      <c r="Z12">
        <v>92.6</v>
      </c>
      <c r="AA12">
        <v>98.4</v>
      </c>
      <c r="AC12">
        <f>AVERAGEA(D12:AA12)</f>
        <v>93.7</v>
      </c>
      <c r="AD12">
        <f>_xlfn.STDEV.S(D12:AA12)</f>
        <v>5.5282672810234859</v>
      </c>
    </row>
    <row r="13" spans="1:30" x14ac:dyDescent="0.35">
      <c r="A13" s="3" t="s">
        <v>2</v>
      </c>
      <c r="B13" s="3">
        <v>91.4</v>
      </c>
      <c r="C13" s="3">
        <v>95.6</v>
      </c>
      <c r="D13">
        <v>88.5</v>
      </c>
      <c r="E13" s="3">
        <v>95.4</v>
      </c>
      <c r="F13" s="3">
        <v>94.8</v>
      </c>
      <c r="G13" s="3">
        <v>87.2</v>
      </c>
      <c r="H13" s="3">
        <v>94.7</v>
      </c>
      <c r="I13" s="13">
        <v>92.8</v>
      </c>
      <c r="J13" s="3">
        <v>89.8</v>
      </c>
      <c r="K13" s="3">
        <v>86.4</v>
      </c>
      <c r="L13" s="3">
        <v>87.8</v>
      </c>
      <c r="M13">
        <v>88.2</v>
      </c>
      <c r="N13" s="1">
        <v>80.2</v>
      </c>
      <c r="O13" s="13">
        <v>85.6</v>
      </c>
      <c r="P13" s="3">
        <v>104.1</v>
      </c>
      <c r="Q13" s="3">
        <v>100.7</v>
      </c>
      <c r="R13" s="3">
        <v>103.2</v>
      </c>
      <c r="S13" s="3">
        <v>102.4</v>
      </c>
      <c r="T13" s="3">
        <v>101.6</v>
      </c>
      <c r="U13" s="3">
        <v>102.7</v>
      </c>
      <c r="V13" s="3">
        <v>104.3</v>
      </c>
      <c r="W13" s="1">
        <v>108.7</v>
      </c>
      <c r="X13" s="3">
        <v>99.2</v>
      </c>
      <c r="Y13" s="3">
        <v>102.8</v>
      </c>
      <c r="Z13" s="3">
        <v>103.1</v>
      </c>
      <c r="AA13" s="3">
        <v>98.3</v>
      </c>
      <c r="AC13">
        <f>AVERAGEA(B13:M13,O13:V13,X13:AA13)</f>
        <v>95.858333333333334</v>
      </c>
      <c r="AD13">
        <f>_xlfn.STDEV.S(B13:M13,O13:V13,X13:AA13)</f>
        <v>6.5039062955618663</v>
      </c>
    </row>
    <row r="16" spans="1:30" x14ac:dyDescent="0.35">
      <c r="A16" s="3" t="s">
        <v>58</v>
      </c>
      <c r="B16" t="s">
        <v>57</v>
      </c>
    </row>
    <row r="17" spans="1:2" x14ac:dyDescent="0.35">
      <c r="A17" s="3" t="s">
        <v>59</v>
      </c>
      <c r="B17" t="s">
        <v>57</v>
      </c>
    </row>
    <row r="18" spans="1:2" x14ac:dyDescent="0.35">
      <c r="A18" s="3" t="s">
        <v>74</v>
      </c>
      <c r="B18" t="s">
        <v>57</v>
      </c>
    </row>
  </sheetData>
  <mergeCells count="1">
    <mergeCell ref="B8:O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C883-DFC9-4C8D-A64F-B5F112FE5707}">
  <dimension ref="A1:R21"/>
  <sheetViews>
    <sheetView zoomScale="50" zoomScaleNormal="50" workbookViewId="0">
      <selection activeCell="R15" sqref="R15"/>
    </sheetView>
  </sheetViews>
  <sheetFormatPr defaultRowHeight="14.5" x14ac:dyDescent="0.35"/>
  <cols>
    <col min="1" max="1" width="21.1796875" customWidth="1"/>
  </cols>
  <sheetData>
    <row r="1" spans="1:18" x14ac:dyDescent="0.35">
      <c r="A1" t="s">
        <v>4</v>
      </c>
    </row>
    <row r="2" spans="1:18" x14ac:dyDescent="0.35">
      <c r="A2" t="s">
        <v>6</v>
      </c>
    </row>
    <row r="3" spans="1:18" x14ac:dyDescent="0.35">
      <c r="A3" t="s">
        <v>9</v>
      </c>
    </row>
    <row r="4" spans="1:18" x14ac:dyDescent="0.35">
      <c r="A4" t="s">
        <v>34</v>
      </c>
    </row>
    <row r="5" spans="1:18" x14ac:dyDescent="0.35">
      <c r="A5" t="s">
        <v>36</v>
      </c>
      <c r="B5">
        <v>0.18479999999999999</v>
      </c>
    </row>
    <row r="6" spans="1:18" x14ac:dyDescent="0.35">
      <c r="A6" t="s">
        <v>41</v>
      </c>
      <c r="B6">
        <v>0.1095</v>
      </c>
    </row>
    <row r="7" spans="1:18" x14ac:dyDescent="0.35">
      <c r="A7" t="s">
        <v>37</v>
      </c>
      <c r="B7">
        <v>0.16700000000000001</v>
      </c>
    </row>
    <row r="9" spans="1:18" x14ac:dyDescent="0.35">
      <c r="B9" s="32" t="s">
        <v>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8" s="11" customFormat="1" x14ac:dyDescent="0.35">
      <c r="A10" s="10" t="s">
        <v>3</v>
      </c>
      <c r="B10" s="19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  <c r="I10" s="19">
        <v>8</v>
      </c>
      <c r="J10" s="19">
        <v>9</v>
      </c>
      <c r="K10" s="19">
        <v>10</v>
      </c>
      <c r="L10" s="19">
        <v>11</v>
      </c>
      <c r="M10" s="19">
        <v>12</v>
      </c>
      <c r="N10" s="19">
        <v>13</v>
      </c>
      <c r="O10" s="19">
        <v>14</v>
      </c>
      <c r="P10" s="19"/>
      <c r="Q10" s="11" t="s">
        <v>19</v>
      </c>
      <c r="R10" s="11" t="s">
        <v>20</v>
      </c>
    </row>
    <row r="11" spans="1:18" x14ac:dyDescent="0.35">
      <c r="A11" t="s">
        <v>5</v>
      </c>
      <c r="B11" s="4">
        <v>5.5</v>
      </c>
      <c r="C11" s="4">
        <v>5.3</v>
      </c>
      <c r="D11" s="4">
        <v>7.3</v>
      </c>
      <c r="E11" s="4">
        <v>6.6</v>
      </c>
      <c r="F11" s="4">
        <v>5.9</v>
      </c>
      <c r="G11" s="4">
        <v>7.4</v>
      </c>
      <c r="H11" s="4">
        <v>7.4</v>
      </c>
      <c r="I11" s="4">
        <v>8.1</v>
      </c>
      <c r="J11" s="4">
        <v>6.7</v>
      </c>
      <c r="K11" s="4">
        <v>8</v>
      </c>
      <c r="L11" s="4">
        <v>7.1</v>
      </c>
      <c r="M11" s="4"/>
      <c r="N11" s="4"/>
      <c r="O11" s="4"/>
      <c r="P11" s="4"/>
      <c r="Q11">
        <f>AVERAGEA(B11:L11)</f>
        <v>6.8454545454545448</v>
      </c>
      <c r="R11">
        <f>_xlfn.STDEV.S(B11:L11)</f>
        <v>0.94695684839768479</v>
      </c>
    </row>
    <row r="12" spans="1:18" x14ac:dyDescent="0.35">
      <c r="A12" s="3" t="s">
        <v>14</v>
      </c>
      <c r="B12" s="4">
        <v>4.9000000000000004</v>
      </c>
      <c r="C12" s="21">
        <v>11.1</v>
      </c>
      <c r="D12" s="4">
        <v>8.4</v>
      </c>
      <c r="E12" s="4">
        <v>9.1999999999999993</v>
      </c>
      <c r="F12" s="4">
        <v>7.7</v>
      </c>
      <c r="G12" s="4">
        <v>5</v>
      </c>
      <c r="H12" s="4"/>
      <c r="I12" s="4"/>
      <c r="J12" s="4"/>
      <c r="K12" s="4"/>
      <c r="L12" s="4"/>
      <c r="M12" s="4"/>
      <c r="N12" s="4"/>
      <c r="O12" s="4"/>
      <c r="P12" s="4"/>
      <c r="Q12">
        <f>AVERAGEA(B12, D12:G12)</f>
        <v>7.0400000000000009</v>
      </c>
      <c r="R12">
        <f>_xlfn.STDEV.S(B12, D12:G12)</f>
        <v>1.9806564568344476</v>
      </c>
    </row>
    <row r="13" spans="1:18" x14ac:dyDescent="0.35">
      <c r="A13" t="s">
        <v>1</v>
      </c>
      <c r="B13" s="4">
        <v>8.9</v>
      </c>
      <c r="C13" s="4">
        <v>4.2</v>
      </c>
      <c r="D13" s="4">
        <v>5.3</v>
      </c>
      <c r="E13" s="21">
        <v>10.3</v>
      </c>
      <c r="F13" s="4">
        <v>3.5</v>
      </c>
      <c r="G13" s="4">
        <v>3.8</v>
      </c>
      <c r="H13" s="29">
        <v>3.4</v>
      </c>
      <c r="I13" s="26">
        <v>3.5</v>
      </c>
      <c r="J13" s="24">
        <v>4.9000000000000004</v>
      </c>
      <c r="K13" s="21">
        <v>10</v>
      </c>
      <c r="L13" s="4">
        <v>6.3</v>
      </c>
      <c r="M13" s="4">
        <v>6.1</v>
      </c>
      <c r="N13" s="4">
        <v>4.0999999999999996</v>
      </c>
      <c r="O13" s="4"/>
      <c r="P13" s="4"/>
      <c r="Q13">
        <f>AVERAGEA(B13:D13, F13:J13, L13:N13)</f>
        <v>4.9090909090909092</v>
      </c>
      <c r="R13">
        <f>_xlfn.STDEV.S(B13:D13, F13:J13, L13:N13)</f>
        <v>1.6753832668703272</v>
      </c>
    </row>
    <row r="14" spans="1:18" x14ac:dyDescent="0.35">
      <c r="A14" t="s">
        <v>2</v>
      </c>
      <c r="B14" s="4">
        <v>8.3000000000000007</v>
      </c>
      <c r="C14" s="4">
        <v>7.9</v>
      </c>
      <c r="D14" s="4">
        <v>4.7</v>
      </c>
      <c r="E14" s="4">
        <v>5.7</v>
      </c>
      <c r="F14" s="4">
        <v>4.0999999999999996</v>
      </c>
      <c r="G14" s="4">
        <v>9.1</v>
      </c>
      <c r="H14" s="15">
        <v>3.5</v>
      </c>
      <c r="I14" s="6">
        <v>4.9000000000000004</v>
      </c>
      <c r="J14" s="4">
        <v>10</v>
      </c>
      <c r="K14" s="4">
        <v>6.3</v>
      </c>
      <c r="L14" s="4">
        <v>6.1</v>
      </c>
      <c r="M14" s="4">
        <v>4.0999999999999996</v>
      </c>
      <c r="N14" s="4"/>
      <c r="O14" s="4"/>
      <c r="P14" s="4"/>
      <c r="Q14">
        <f>AVERAGEA(B14:M14)</f>
        <v>6.2249999999999988</v>
      </c>
      <c r="R14">
        <f t="shared" ref="R14" si="0">_xlfn.STDEV.S(B14:L14)</f>
        <v>2.133925107316649</v>
      </c>
    </row>
    <row r="15" spans="1:18" x14ac:dyDescent="0.35">
      <c r="B15" s="4"/>
      <c r="C15" s="4"/>
      <c r="D15" s="4"/>
      <c r="E15" s="4"/>
      <c r="F15" s="4"/>
      <c r="G15" s="4"/>
      <c r="H15" s="6"/>
      <c r="I15" s="6"/>
      <c r="J15" s="4"/>
      <c r="K15" s="4"/>
      <c r="L15" s="4"/>
      <c r="M15" s="4"/>
      <c r="N15" s="4"/>
      <c r="O15" s="4"/>
      <c r="P15" s="4"/>
    </row>
    <row r="16" spans="1:18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5">
      <c r="A17" t="s">
        <v>54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</sheetData>
  <mergeCells count="1">
    <mergeCell ref="B9:O9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4325-587A-4538-B087-7EFB10559D1A}">
  <dimension ref="A1:Y18"/>
  <sheetViews>
    <sheetView zoomScale="50" zoomScaleNormal="50" workbookViewId="0">
      <selection activeCell="U44" sqref="U44"/>
    </sheetView>
  </sheetViews>
  <sheetFormatPr defaultRowHeight="14.5" x14ac:dyDescent="0.35"/>
  <cols>
    <col min="1" max="1" width="21.1796875" customWidth="1"/>
  </cols>
  <sheetData>
    <row r="1" spans="1:25" x14ac:dyDescent="0.35">
      <c r="A1" t="s">
        <v>15</v>
      </c>
    </row>
    <row r="2" spans="1:25" x14ac:dyDescent="0.35">
      <c r="A2" t="s">
        <v>6</v>
      </c>
    </row>
    <row r="3" spans="1:25" x14ac:dyDescent="0.35">
      <c r="A3" t="s">
        <v>9</v>
      </c>
    </row>
    <row r="4" spans="1:25" x14ac:dyDescent="0.35">
      <c r="A4" t="s">
        <v>35</v>
      </c>
    </row>
    <row r="5" spans="1:25" x14ac:dyDescent="0.35">
      <c r="A5" t="s">
        <v>36</v>
      </c>
      <c r="B5">
        <v>9.017E-2</v>
      </c>
    </row>
    <row r="6" spans="1:25" x14ac:dyDescent="0.35">
      <c r="A6" t="s">
        <v>40</v>
      </c>
      <c r="B6">
        <v>0.6472</v>
      </c>
    </row>
    <row r="7" spans="1:25" x14ac:dyDescent="0.35">
      <c r="A7" t="s">
        <v>37</v>
      </c>
      <c r="B7">
        <v>0.14599999999999999</v>
      </c>
    </row>
    <row r="8" spans="1:25" x14ac:dyDescent="0.35">
      <c r="B8" s="32" t="s">
        <v>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25" s="11" customFormat="1" x14ac:dyDescent="0.35">
      <c r="A9" s="10" t="s">
        <v>3</v>
      </c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  <c r="L9" s="11">
        <v>11</v>
      </c>
      <c r="M9" s="11">
        <v>12</v>
      </c>
      <c r="N9" s="11">
        <v>13</v>
      </c>
      <c r="O9" s="11">
        <v>14</v>
      </c>
      <c r="P9" s="11">
        <v>15</v>
      </c>
      <c r="Q9" s="11">
        <v>16</v>
      </c>
      <c r="R9" s="19">
        <v>17</v>
      </c>
      <c r="S9" s="19">
        <v>18</v>
      </c>
      <c r="T9" s="19">
        <v>19</v>
      </c>
      <c r="U9" s="19">
        <v>20</v>
      </c>
      <c r="V9" s="19">
        <v>21</v>
      </c>
      <c r="X9" s="11" t="s">
        <v>19</v>
      </c>
      <c r="Y9" s="11" t="s">
        <v>20</v>
      </c>
    </row>
    <row r="10" spans="1:25" x14ac:dyDescent="0.35">
      <c r="A10" t="s">
        <v>11</v>
      </c>
      <c r="B10" s="4">
        <v>14.8</v>
      </c>
      <c r="C10" s="4">
        <v>14.1</v>
      </c>
      <c r="D10" s="4">
        <v>17.899999999999999</v>
      </c>
      <c r="E10" s="4">
        <v>16.399999999999999</v>
      </c>
      <c r="F10" s="4">
        <v>17.8</v>
      </c>
      <c r="G10">
        <v>16.7</v>
      </c>
      <c r="H10">
        <v>17.100000000000001</v>
      </c>
      <c r="I10">
        <v>18.100000000000001</v>
      </c>
      <c r="J10">
        <v>13.6</v>
      </c>
      <c r="R10" s="2"/>
      <c r="S10" s="6"/>
      <c r="T10" s="6"/>
      <c r="U10" s="6"/>
      <c r="V10" s="2"/>
      <c r="X10">
        <f>AVERAGEA(B10:J10)</f>
        <v>16.277777777777779</v>
      </c>
      <c r="Y10">
        <f>_xlfn.STDEV.S(B10:J10)</f>
        <v>1.7042430708218956</v>
      </c>
    </row>
    <row r="11" spans="1:25" x14ac:dyDescent="0.35">
      <c r="A11" s="3" t="s">
        <v>14</v>
      </c>
      <c r="B11" s="4">
        <v>16.100000000000001</v>
      </c>
      <c r="C11" s="4">
        <v>15.6</v>
      </c>
      <c r="D11" s="24">
        <v>19.7</v>
      </c>
      <c r="E11" s="4">
        <v>16.100000000000001</v>
      </c>
      <c r="F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2"/>
      <c r="S11" s="6"/>
      <c r="T11" s="6"/>
      <c r="U11" s="6"/>
      <c r="V11" s="2"/>
      <c r="X11">
        <f>AVERAGE(B11:E11)</f>
        <v>16.875</v>
      </c>
      <c r="Y11">
        <f>_xlfn.STDEV.S(B11:E11)</f>
        <v>1.8980252896102299</v>
      </c>
    </row>
    <row r="12" spans="1:25" x14ac:dyDescent="0.35">
      <c r="A12" t="s">
        <v>1</v>
      </c>
      <c r="B12" s="5">
        <v>18.100000000000001</v>
      </c>
      <c r="C12">
        <v>15.8</v>
      </c>
      <c r="D12">
        <v>13.9</v>
      </c>
      <c r="E12">
        <v>16.5</v>
      </c>
      <c r="F12">
        <v>13.2</v>
      </c>
      <c r="G12">
        <v>18.899999999999999</v>
      </c>
      <c r="H12" s="6">
        <v>14</v>
      </c>
      <c r="I12" s="7">
        <v>13.1</v>
      </c>
      <c r="J12" s="4">
        <v>13.1</v>
      </c>
      <c r="K12" s="4">
        <v>11.8</v>
      </c>
      <c r="L12" s="4">
        <v>17.5</v>
      </c>
      <c r="M12" s="4">
        <v>14.2</v>
      </c>
      <c r="N12" s="4">
        <v>14</v>
      </c>
      <c r="O12" s="4">
        <v>13.8</v>
      </c>
      <c r="P12" s="15">
        <v>14</v>
      </c>
      <c r="Q12" s="6">
        <v>16.8</v>
      </c>
      <c r="R12" s="2">
        <v>13.8</v>
      </c>
      <c r="S12" s="6">
        <v>14.1</v>
      </c>
      <c r="T12" s="6">
        <v>17.3</v>
      </c>
      <c r="U12" s="6">
        <v>12.5</v>
      </c>
      <c r="V12" s="2"/>
      <c r="X12">
        <f>AVERAGEA(B12:U12)</f>
        <v>14.820000000000002</v>
      </c>
      <c r="Y12">
        <f>_xlfn.STDEV.S(B12:U12)</f>
        <v>2.0174501885196117</v>
      </c>
    </row>
    <row r="13" spans="1:25" x14ac:dyDescent="0.35">
      <c r="A13" t="s">
        <v>2</v>
      </c>
      <c r="B13" s="4">
        <v>18.2</v>
      </c>
      <c r="C13" s="4">
        <v>14.8</v>
      </c>
      <c r="D13" s="4">
        <v>15.6</v>
      </c>
      <c r="E13" s="4">
        <v>13.8</v>
      </c>
      <c r="F13" s="4">
        <v>13.8</v>
      </c>
      <c r="G13" s="4">
        <v>17.399999999999999</v>
      </c>
      <c r="H13" s="7">
        <v>14.2</v>
      </c>
      <c r="I13" s="4">
        <v>17.3</v>
      </c>
      <c r="J13" s="24">
        <v>19.5</v>
      </c>
      <c r="K13" s="4">
        <v>17</v>
      </c>
      <c r="L13" s="4">
        <v>15.6</v>
      </c>
      <c r="M13" s="4">
        <v>18.100000000000001</v>
      </c>
      <c r="N13" s="4">
        <v>18.399999999999999</v>
      </c>
      <c r="O13" s="4">
        <v>14.3</v>
      </c>
      <c r="P13" s="6">
        <v>14.7</v>
      </c>
      <c r="Q13" s="15">
        <v>12.2</v>
      </c>
      <c r="R13" s="6">
        <v>11.1</v>
      </c>
      <c r="S13" s="6">
        <v>12.3</v>
      </c>
      <c r="T13" s="6">
        <v>13</v>
      </c>
      <c r="U13" s="6">
        <v>11.5</v>
      </c>
      <c r="V13" s="6">
        <v>13.4</v>
      </c>
      <c r="X13">
        <f>AVERAGEA(B13:V13)</f>
        <v>15.057142857142857</v>
      </c>
      <c r="Y13">
        <f>_xlfn.STDEV.S(B13:V13)</f>
        <v>2.4561293590874871</v>
      </c>
    </row>
    <row r="14" spans="1:25" x14ac:dyDescent="0.35">
      <c r="H14" s="4"/>
      <c r="I14" s="4"/>
      <c r="J14" s="4"/>
      <c r="K14" s="4"/>
      <c r="L14" s="4"/>
      <c r="M14" s="4"/>
      <c r="N14" s="4"/>
      <c r="O14" s="4"/>
      <c r="P14" s="4"/>
      <c r="Q14" s="4"/>
      <c r="R14" s="2"/>
      <c r="S14" s="6"/>
      <c r="T14" s="6"/>
      <c r="U14" s="6"/>
      <c r="V14" s="2"/>
    </row>
    <row r="15" spans="1:25" x14ac:dyDescent="0.35">
      <c r="H15" s="4"/>
      <c r="I15" s="4"/>
      <c r="J15" s="4"/>
      <c r="K15" s="4"/>
      <c r="L15" s="4"/>
      <c r="M15" s="4"/>
      <c r="N15" s="4"/>
      <c r="O15" s="4"/>
      <c r="P15" s="4"/>
      <c r="Q15" s="4"/>
      <c r="R15" s="2"/>
      <c r="S15" s="6"/>
      <c r="T15" s="6"/>
      <c r="U15" s="6"/>
      <c r="V15" s="2"/>
    </row>
    <row r="16" spans="1:25" x14ac:dyDescent="0.35">
      <c r="A16" t="s">
        <v>54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8:17" x14ac:dyDescent="0.35"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8:17" x14ac:dyDescent="0.35">
      <c r="H18" s="4"/>
      <c r="I18" s="4"/>
      <c r="J18" s="4"/>
      <c r="K18" s="4"/>
      <c r="L18" s="4"/>
      <c r="M18" s="4"/>
      <c r="N18" s="4"/>
      <c r="O18" s="4"/>
      <c r="P18" s="4"/>
      <c r="Q18" s="4"/>
    </row>
  </sheetData>
  <mergeCells count="1">
    <mergeCell ref="B8:O8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1DDD-23D4-49FD-A50D-B8286FE82F7A}">
  <dimension ref="A1:X20"/>
  <sheetViews>
    <sheetView zoomScale="50" zoomScaleNormal="50" workbookViewId="0">
      <selection activeCell="X15" sqref="X15"/>
    </sheetView>
  </sheetViews>
  <sheetFormatPr defaultRowHeight="14.5" x14ac:dyDescent="0.35"/>
  <cols>
    <col min="1" max="1" width="21.1796875" customWidth="1"/>
    <col min="26" max="26" width="13" bestFit="1" customWidth="1"/>
  </cols>
  <sheetData>
    <row r="1" spans="1:24" x14ac:dyDescent="0.35">
      <c r="A1" t="s">
        <v>15</v>
      </c>
    </row>
    <row r="2" spans="1:24" x14ac:dyDescent="0.35">
      <c r="A2" t="s">
        <v>6</v>
      </c>
    </row>
    <row r="3" spans="1:24" x14ac:dyDescent="0.35">
      <c r="A3" t="s">
        <v>9</v>
      </c>
    </row>
    <row r="4" spans="1:24" x14ac:dyDescent="0.35">
      <c r="A4" t="s">
        <v>35</v>
      </c>
    </row>
    <row r="5" spans="1:24" x14ac:dyDescent="0.35">
      <c r="A5" t="s">
        <v>38</v>
      </c>
      <c r="B5" t="s">
        <v>39</v>
      </c>
    </row>
    <row r="6" spans="1:24" x14ac:dyDescent="0.35">
      <c r="A6" t="s">
        <v>36</v>
      </c>
      <c r="B6">
        <v>6.3390000000000002E-2</v>
      </c>
    </row>
    <row r="7" spans="1:24" x14ac:dyDescent="0.35">
      <c r="A7" t="s">
        <v>40</v>
      </c>
      <c r="B7">
        <v>0.17849999999999999</v>
      </c>
    </row>
    <row r="8" spans="1:24" x14ac:dyDescent="0.35">
      <c r="B8" s="32" t="s">
        <v>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W8" t="s">
        <v>16</v>
      </c>
      <c r="X8" t="s">
        <v>17</v>
      </c>
    </row>
    <row r="9" spans="1:24" x14ac:dyDescent="0.3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24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24" s="11" customFormat="1" x14ac:dyDescent="0.35">
      <c r="A11" s="10" t="s">
        <v>3</v>
      </c>
      <c r="B11" s="11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11">
        <v>11</v>
      </c>
      <c r="M11" s="11">
        <v>12</v>
      </c>
      <c r="N11" s="11">
        <v>13</v>
      </c>
      <c r="O11" s="11">
        <v>14</v>
      </c>
      <c r="P11" s="11">
        <v>15</v>
      </c>
      <c r="Q11" s="11">
        <v>16</v>
      </c>
      <c r="R11" s="11">
        <v>17</v>
      </c>
      <c r="S11" s="11">
        <v>18</v>
      </c>
      <c r="T11" s="11">
        <v>19</v>
      </c>
      <c r="U11" s="11">
        <v>20</v>
      </c>
    </row>
    <row r="12" spans="1:24" x14ac:dyDescent="0.35">
      <c r="A12" t="s">
        <v>13</v>
      </c>
      <c r="B12" s="5">
        <v>46.9</v>
      </c>
      <c r="C12" s="4">
        <v>49.2</v>
      </c>
      <c r="D12" s="4">
        <v>48.2</v>
      </c>
      <c r="E12" s="4">
        <v>48.7</v>
      </c>
      <c r="F12" s="4">
        <v>49</v>
      </c>
      <c r="G12" s="12">
        <v>48.3</v>
      </c>
      <c r="H12" s="6">
        <v>52.4</v>
      </c>
      <c r="I12" s="6">
        <v>48</v>
      </c>
      <c r="J12" s="6">
        <v>49.2</v>
      </c>
      <c r="K12" s="6">
        <v>48.6</v>
      </c>
      <c r="L12" s="6">
        <v>47.9</v>
      </c>
      <c r="M12" s="6">
        <v>49.8</v>
      </c>
      <c r="N12" s="6"/>
      <c r="O12" s="6"/>
      <c r="W12">
        <f>AVERAGEA(B12:M12)</f>
        <v>48.849999999999994</v>
      </c>
      <c r="X12">
        <f>_xlfn.STDEV.S(B12:M12)</f>
        <v>1.3487367827307555</v>
      </c>
    </row>
    <row r="13" spans="1:24" x14ac:dyDescent="0.35">
      <c r="A13" s="3" t="s">
        <v>14</v>
      </c>
      <c r="B13" s="4">
        <v>46.4</v>
      </c>
      <c r="C13" s="4">
        <v>43.4</v>
      </c>
      <c r="D13" s="4">
        <v>45.3</v>
      </c>
      <c r="E13" s="4">
        <v>44.8</v>
      </c>
      <c r="F13" s="4">
        <v>43.8</v>
      </c>
      <c r="G13" s="4">
        <v>44.6</v>
      </c>
      <c r="H13" s="21"/>
      <c r="I13" s="21"/>
      <c r="J13" s="21"/>
      <c r="K13" s="21"/>
      <c r="L13" s="21"/>
      <c r="M13" s="21"/>
      <c r="N13" s="21"/>
      <c r="P13" s="4"/>
      <c r="Q13" s="4"/>
      <c r="R13" s="4"/>
      <c r="S13" s="4"/>
      <c r="T13" s="4"/>
      <c r="U13" s="4"/>
      <c r="W13">
        <f>AVERAGEA(B13:G13)</f>
        <v>44.716666666666669</v>
      </c>
      <c r="X13">
        <f>_xlfn.STDEV.S(B13:G13)</f>
        <v>1.0740887610745522</v>
      </c>
    </row>
    <row r="14" spans="1:24" x14ac:dyDescent="0.35">
      <c r="A14" t="s">
        <v>1</v>
      </c>
      <c r="B14" s="5">
        <v>46.5</v>
      </c>
      <c r="C14">
        <v>44.1</v>
      </c>
      <c r="D14">
        <v>40.299999999999997</v>
      </c>
      <c r="E14" s="1">
        <v>49.9</v>
      </c>
      <c r="F14">
        <v>40.799999999999997</v>
      </c>
      <c r="G14">
        <v>43.5</v>
      </c>
      <c r="H14" s="2">
        <v>41.1</v>
      </c>
      <c r="I14" s="5">
        <v>44.2</v>
      </c>
      <c r="J14">
        <v>42.6</v>
      </c>
      <c r="K14">
        <v>40.799999999999997</v>
      </c>
      <c r="L14">
        <v>40.299999999999997</v>
      </c>
      <c r="M14">
        <v>42.7</v>
      </c>
      <c r="N14">
        <v>39.6</v>
      </c>
      <c r="O14" s="5">
        <v>42.8</v>
      </c>
      <c r="P14" s="21">
        <v>47.8</v>
      </c>
      <c r="Q14" s="4">
        <v>44.3</v>
      </c>
      <c r="R14" s="4">
        <v>45.5</v>
      </c>
      <c r="S14" s="21">
        <v>48.7</v>
      </c>
      <c r="T14" s="4">
        <v>46.7</v>
      </c>
      <c r="U14" s="4">
        <v>40.6</v>
      </c>
      <c r="W14">
        <f>AVERAGE(B14:D14,F14:O14,Q14:R14,T14:U14)</f>
        <v>42.729411764705887</v>
      </c>
      <c r="X14">
        <f>_xlfn.STDEV.S(B14:D14,F14:O14,Q14:R14,T14:U14)</f>
        <v>2.2502124082745936</v>
      </c>
    </row>
    <row r="15" spans="1:24" x14ac:dyDescent="0.35">
      <c r="A15" t="s">
        <v>2</v>
      </c>
      <c r="B15">
        <v>42.7</v>
      </c>
      <c r="C15">
        <v>40</v>
      </c>
      <c r="D15">
        <v>40.6</v>
      </c>
      <c r="E15">
        <v>42.8</v>
      </c>
      <c r="F15" s="1">
        <v>46.1</v>
      </c>
      <c r="G15">
        <v>39.4</v>
      </c>
      <c r="H15" s="5">
        <v>43.5</v>
      </c>
      <c r="I15">
        <v>40.6</v>
      </c>
      <c r="J15">
        <v>39.9</v>
      </c>
      <c r="K15">
        <v>40</v>
      </c>
      <c r="L15">
        <v>40.700000000000003</v>
      </c>
      <c r="M15">
        <v>41.4</v>
      </c>
      <c r="N15">
        <v>38.799999999999997</v>
      </c>
      <c r="O15">
        <v>39.6</v>
      </c>
      <c r="P15" s="5">
        <v>44.7</v>
      </c>
      <c r="W15">
        <f>AVERAGE(B15:E15,G15:P15)</f>
        <v>41.050000000000004</v>
      </c>
      <c r="X15">
        <f>_xlfn.STDEV.S(B15:E15,G15:P15)</f>
        <v>1.7359324694415796</v>
      </c>
    </row>
    <row r="18" spans="1:2" x14ac:dyDescent="0.35">
      <c r="A18" t="s">
        <v>55</v>
      </c>
      <c r="B18" t="s">
        <v>57</v>
      </c>
    </row>
    <row r="19" spans="1:2" x14ac:dyDescent="0.35">
      <c r="A19" t="s">
        <v>58</v>
      </c>
      <c r="B19" t="s">
        <v>57</v>
      </c>
    </row>
    <row r="20" spans="1:2" x14ac:dyDescent="0.35">
      <c r="A20" t="s">
        <v>59</v>
      </c>
      <c r="B20" t="s">
        <v>57</v>
      </c>
    </row>
  </sheetData>
  <mergeCells count="1">
    <mergeCell ref="B8:O8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README</vt:lpstr>
      <vt:lpstr>Summary</vt:lpstr>
      <vt:lpstr>ElastomerSmooth</vt:lpstr>
      <vt:lpstr>ElastomerP240</vt:lpstr>
      <vt:lpstr>ElastomerP80</vt:lpstr>
      <vt:lpstr>Elastomer P40</vt:lpstr>
      <vt:lpstr>Filler Smooth</vt:lpstr>
      <vt:lpstr>Filler P240</vt:lpstr>
      <vt:lpstr>Filler P80</vt:lpstr>
      <vt:lpstr>Filler P40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A.</dc:creator>
  <cp:lastModifiedBy>Alexandra Jackson</cp:lastModifiedBy>
  <dcterms:created xsi:type="dcterms:W3CDTF">2020-07-08T12:24:52Z</dcterms:created>
  <dcterms:modified xsi:type="dcterms:W3CDTF">2022-07-04T13:29:56Z</dcterms:modified>
</cp:coreProperties>
</file>