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https://sotonac-my.sharepoint.com/personal/aj1g19_soton_ac_uk/Documents/PhD/Written Work/Year 2/NBIC_PhD_SandpaperReplicas_OEpaper/DOI/"/>
    </mc:Choice>
  </mc:AlternateContent>
  <xr:revisionPtr revIDLastSave="1849" documentId="8_{D3AA0778-6A4E-4D8F-9348-0D7B9B7EE524}" xr6:coauthVersionLast="47" xr6:coauthVersionMax="47" xr10:uidLastSave="{7726C0CF-616C-4920-874D-BADC0D438314}"/>
  <bookViews>
    <workbookView xWindow="28680" yWindow="-120" windowWidth="29040" windowHeight="15840" firstSheet="3" activeTab="3" xr2:uid="{67D87310-F577-4ADA-95C0-0149D1440217}"/>
  </bookViews>
  <sheets>
    <sheet name="README" sheetId="6" r:id="rId1"/>
    <sheet name="Cf uncertainty per Re" sheetId="3" r:id="rId2"/>
    <sheet name="Average Cf uncertainty per Re" sheetId="4" r:id="rId3"/>
    <sheet name="Elemental uncertainty" sheetId="5" r:id="rId4"/>
    <sheet name="Average elemental uncertainty" sheetId="7"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0" i="5" l="1"/>
  <c r="Z84" i="3"/>
  <c r="Z87" i="3"/>
  <c r="Z86" i="3"/>
  <c r="Z85" i="3"/>
  <c r="Z83" i="3"/>
  <c r="Z73" i="3"/>
  <c r="Z72" i="3"/>
  <c r="Z71" i="3"/>
  <c r="Z70" i="3"/>
  <c r="Z69" i="3"/>
  <c r="Z58" i="3"/>
  <c r="Z57" i="3"/>
  <c r="Z56" i="3"/>
  <c r="Z55" i="3"/>
  <c r="Z54" i="3"/>
  <c r="Z44" i="3"/>
  <c r="Z43" i="3"/>
  <c r="Z42" i="3"/>
  <c r="Z41" i="3"/>
  <c r="Z40" i="3"/>
  <c r="Z27" i="3"/>
  <c r="Z26" i="3"/>
  <c r="Z25" i="3"/>
  <c r="Z24" i="3"/>
  <c r="Z23" i="3"/>
  <c r="Z13" i="3"/>
  <c r="Z12" i="3"/>
  <c r="Z11" i="3"/>
  <c r="Z10" i="3"/>
  <c r="Z9" i="3"/>
  <c r="S13" i="3"/>
  <c r="S12" i="3"/>
  <c r="S11" i="3"/>
  <c r="S10" i="3"/>
  <c r="S9" i="3"/>
  <c r="S27" i="3"/>
  <c r="S26" i="3"/>
  <c r="S25" i="3"/>
  <c r="S24" i="3"/>
  <c r="S23" i="3"/>
  <c r="S58" i="3"/>
  <c r="S57" i="3"/>
  <c r="S56" i="3"/>
  <c r="S55" i="3"/>
  <c r="S54" i="3"/>
  <c r="S44" i="3"/>
  <c r="S43" i="3"/>
  <c r="S42" i="3"/>
  <c r="S41" i="3"/>
  <c r="S40" i="3"/>
  <c r="L88" i="3"/>
  <c r="L87" i="3"/>
  <c r="L86" i="3"/>
  <c r="L85" i="3"/>
  <c r="L84" i="3"/>
  <c r="L74" i="3"/>
  <c r="L73" i="3"/>
  <c r="L72" i="3"/>
  <c r="L71" i="3"/>
  <c r="L70" i="3"/>
  <c r="L59" i="3"/>
  <c r="L58" i="3"/>
  <c r="L57" i="3"/>
  <c r="L56" i="3"/>
  <c r="L55" i="3"/>
  <c r="L54" i="3"/>
  <c r="L44" i="3"/>
  <c r="L43" i="3"/>
  <c r="L42" i="3"/>
  <c r="L41" i="3"/>
  <c r="L40" i="3"/>
  <c r="L27" i="3"/>
  <c r="L26" i="3"/>
  <c r="L25" i="3"/>
  <c r="L24" i="3"/>
  <c r="L23" i="3"/>
  <c r="L13" i="3"/>
  <c r="L12" i="3"/>
  <c r="L11" i="3"/>
  <c r="L10" i="3"/>
  <c r="L9" i="3"/>
  <c r="E87" i="3"/>
  <c r="E86" i="3"/>
  <c r="E85" i="3"/>
  <c r="E84" i="3"/>
  <c r="E74" i="3"/>
  <c r="E73" i="3"/>
  <c r="E72" i="3"/>
  <c r="E71" i="3"/>
  <c r="E70" i="3"/>
  <c r="E57" i="3"/>
  <c r="E56" i="3"/>
  <c r="E55" i="3"/>
  <c r="E54" i="3"/>
  <c r="E43" i="3"/>
  <c r="E42" i="3"/>
  <c r="E41" i="3"/>
  <c r="E40" i="3"/>
  <c r="E26" i="3"/>
  <c r="E25" i="3"/>
  <c r="E24" i="3"/>
  <c r="E23" i="3"/>
  <c r="E13" i="3"/>
  <c r="E12" i="3"/>
  <c r="E11" i="3"/>
  <c r="E10" i="3"/>
  <c r="E9" i="3"/>
  <c r="AA10" i="5"/>
  <c r="N10" i="5"/>
  <c r="Y11" i="5" l="1"/>
  <c r="Z10" i="5"/>
  <c r="E11" i="5"/>
  <c r="D53" i="5"/>
  <c r="L66" i="5"/>
  <c r="K66" i="5"/>
  <c r="L65" i="5"/>
  <c r="K65" i="5"/>
  <c r="Z67" i="5"/>
  <c r="AA67" i="5" s="1"/>
  <c r="Z66" i="5"/>
  <c r="Y66" i="5"/>
  <c r="Z56" i="5"/>
  <c r="AA56" i="5" s="1"/>
  <c r="AB56" i="5" s="1"/>
  <c r="E66" i="5"/>
  <c r="E65" i="5"/>
  <c r="D65" i="5"/>
  <c r="D66" i="5"/>
  <c r="Z65" i="5"/>
  <c r="AA65" i="5" s="1"/>
  <c r="AB65" i="5" s="1"/>
  <c r="L62" i="5"/>
  <c r="E62" i="5"/>
  <c r="E64" i="5"/>
  <c r="E63" i="5"/>
  <c r="L64" i="5"/>
  <c r="L63" i="5"/>
  <c r="Z64" i="5"/>
  <c r="Z63" i="5"/>
  <c r="Z62" i="5"/>
  <c r="Z55" i="5"/>
  <c r="Z54" i="5"/>
  <c r="Z53" i="5"/>
  <c r="Z52" i="5"/>
  <c r="L56" i="5"/>
  <c r="L55" i="5"/>
  <c r="L54" i="5"/>
  <c r="L53" i="5"/>
  <c r="L52" i="5"/>
  <c r="E56" i="5"/>
  <c r="E55" i="5"/>
  <c r="E54" i="5"/>
  <c r="E53" i="5"/>
  <c r="E52" i="5"/>
  <c r="E45" i="5"/>
  <c r="E44" i="5"/>
  <c r="E43" i="5"/>
  <c r="E42" i="5"/>
  <c r="E41" i="5"/>
  <c r="L45" i="5"/>
  <c r="L44" i="5"/>
  <c r="L43" i="5"/>
  <c r="L42" i="5"/>
  <c r="L41" i="5"/>
  <c r="S41" i="5"/>
  <c r="S45" i="5"/>
  <c r="S44" i="5"/>
  <c r="S43" i="5"/>
  <c r="S42" i="5"/>
  <c r="Z45" i="5"/>
  <c r="Z44" i="5"/>
  <c r="Z43" i="5"/>
  <c r="Z42" i="5"/>
  <c r="Z41" i="5"/>
  <c r="Z35" i="5"/>
  <c r="Z34" i="5"/>
  <c r="Z33" i="5"/>
  <c r="Z32" i="5"/>
  <c r="Z31" i="5"/>
  <c r="S35" i="5"/>
  <c r="S34" i="5"/>
  <c r="S33" i="5"/>
  <c r="S32" i="5"/>
  <c r="S31" i="5"/>
  <c r="L35" i="5"/>
  <c r="L34" i="5"/>
  <c r="L33" i="5"/>
  <c r="L32" i="5"/>
  <c r="L31" i="5"/>
  <c r="E31" i="5"/>
  <c r="E35" i="5"/>
  <c r="E34" i="5"/>
  <c r="E33" i="5"/>
  <c r="E32" i="5"/>
  <c r="Z24" i="5"/>
  <c r="Z23" i="5"/>
  <c r="Z22" i="5"/>
  <c r="Z21" i="5"/>
  <c r="Z20" i="5"/>
  <c r="Z11" i="5"/>
  <c r="Z14" i="5"/>
  <c r="Z13" i="5"/>
  <c r="Z12" i="5"/>
  <c r="S21" i="5"/>
  <c r="S24" i="5"/>
  <c r="S23" i="5"/>
  <c r="S22" i="5"/>
  <c r="S20" i="5"/>
  <c r="S14" i="5"/>
  <c r="S13" i="5"/>
  <c r="S12" i="5"/>
  <c r="S11" i="5"/>
  <c r="S10" i="5"/>
  <c r="L21" i="5"/>
  <c r="L24" i="5"/>
  <c r="L23" i="5"/>
  <c r="L22" i="5"/>
  <c r="L20" i="5"/>
  <c r="L14" i="5"/>
  <c r="L13" i="5"/>
  <c r="L12" i="5"/>
  <c r="L11" i="5"/>
  <c r="L10" i="5"/>
  <c r="E22" i="5"/>
  <c r="E21" i="5"/>
  <c r="E20" i="5"/>
  <c r="E24" i="5"/>
  <c r="E23" i="5"/>
  <c r="E10" i="5"/>
  <c r="E13" i="5"/>
  <c r="M66" i="5" l="1"/>
  <c r="M65" i="5"/>
  <c r="AA66" i="5"/>
  <c r="AB66" i="5" s="1"/>
  <c r="F65" i="5"/>
  <c r="G65" i="5" s="1"/>
  <c r="G7" i="7" s="1"/>
  <c r="F66" i="5"/>
  <c r="G66" i="5" s="1"/>
  <c r="G8" i="7" s="1"/>
  <c r="E14" i="5"/>
  <c r="E12" i="5"/>
  <c r="Y64" i="5"/>
  <c r="AA64" i="5" s="1"/>
  <c r="AB64" i="5" s="1"/>
  <c r="Y63" i="5"/>
  <c r="AA63" i="5" s="1"/>
  <c r="AB63" i="5" s="1"/>
  <c r="R64" i="5"/>
  <c r="S64" i="5" s="1"/>
  <c r="K64" i="5"/>
  <c r="M64" i="5" s="1"/>
  <c r="D64" i="5"/>
  <c r="F64" i="5" s="1"/>
  <c r="G64" i="5" s="1"/>
  <c r="Y62" i="5"/>
  <c r="AA62" i="5" s="1"/>
  <c r="AB62" i="5" s="1"/>
  <c r="R63" i="5"/>
  <c r="S63" i="5" s="1"/>
  <c r="K63" i="5"/>
  <c r="M63" i="5" s="1"/>
  <c r="D63" i="5"/>
  <c r="F63" i="5" s="1"/>
  <c r="G63" i="5" s="1"/>
  <c r="R62" i="5"/>
  <c r="S62" i="5" s="1"/>
  <c r="K62" i="5"/>
  <c r="M62" i="5" s="1"/>
  <c r="D62" i="5"/>
  <c r="F62" i="5" s="1"/>
  <c r="G62" i="5" s="1"/>
  <c r="Y55" i="5"/>
  <c r="AA55" i="5" s="1"/>
  <c r="AB55" i="5" s="1"/>
  <c r="R56" i="5"/>
  <c r="S56" i="5" s="1"/>
  <c r="K56" i="5"/>
  <c r="M56" i="5" s="1"/>
  <c r="N56" i="5" s="1"/>
  <c r="D56" i="5"/>
  <c r="F56" i="5" s="1"/>
  <c r="G56" i="5" s="1"/>
  <c r="Y54" i="5"/>
  <c r="AA54" i="5" s="1"/>
  <c r="AB54" i="5" s="1"/>
  <c r="R55" i="5"/>
  <c r="S55" i="5" s="1"/>
  <c r="K55" i="5"/>
  <c r="M55" i="5" s="1"/>
  <c r="N55" i="5" s="1"/>
  <c r="D55" i="5"/>
  <c r="F55" i="5" s="1"/>
  <c r="G55" i="5" s="1"/>
  <c r="Y53" i="5"/>
  <c r="AA53" i="5" s="1"/>
  <c r="AB53" i="5" s="1"/>
  <c r="R54" i="5"/>
  <c r="S54" i="5" s="1"/>
  <c r="K54" i="5"/>
  <c r="M54" i="5" s="1"/>
  <c r="N54" i="5" s="1"/>
  <c r="D54" i="5"/>
  <c r="F54" i="5" s="1"/>
  <c r="G54" i="5" s="1"/>
  <c r="Y52" i="5"/>
  <c r="AA52" i="5" s="1"/>
  <c r="AB52" i="5" s="1"/>
  <c r="R53" i="5"/>
  <c r="S53" i="5" s="1"/>
  <c r="K53" i="5"/>
  <c r="M53" i="5" s="1"/>
  <c r="N53" i="5" s="1"/>
  <c r="F53" i="5"/>
  <c r="G53" i="5" s="1"/>
  <c r="R52" i="5"/>
  <c r="S52" i="5" s="1"/>
  <c r="K52" i="5"/>
  <c r="M52" i="5" s="1"/>
  <c r="N52" i="5" s="1"/>
  <c r="D52" i="5"/>
  <c r="F52" i="5" s="1"/>
  <c r="G52" i="5" s="1"/>
  <c r="Y45" i="5"/>
  <c r="AA45" i="5" s="1"/>
  <c r="AB45" i="5" s="1"/>
  <c r="R45" i="5"/>
  <c r="T45" i="5" s="1"/>
  <c r="U45" i="5" s="1"/>
  <c r="K45" i="5"/>
  <c r="M45" i="5" s="1"/>
  <c r="N45" i="5" s="1"/>
  <c r="D45" i="5"/>
  <c r="F45" i="5" s="1"/>
  <c r="G45" i="5" s="1"/>
  <c r="Y44" i="5"/>
  <c r="AA44" i="5" s="1"/>
  <c r="AB44" i="5" s="1"/>
  <c r="R44" i="5"/>
  <c r="T44" i="5" s="1"/>
  <c r="U44" i="5" s="1"/>
  <c r="K44" i="5"/>
  <c r="M44" i="5" s="1"/>
  <c r="N44" i="5" s="1"/>
  <c r="D44" i="5"/>
  <c r="F44" i="5" s="1"/>
  <c r="G44" i="5" s="1"/>
  <c r="Y43" i="5"/>
  <c r="AA43" i="5" s="1"/>
  <c r="AB43" i="5" s="1"/>
  <c r="R43" i="5"/>
  <c r="T43" i="5" s="1"/>
  <c r="U43" i="5" s="1"/>
  <c r="K43" i="5"/>
  <c r="M43" i="5" s="1"/>
  <c r="N43" i="5" s="1"/>
  <c r="D43" i="5"/>
  <c r="F43" i="5" s="1"/>
  <c r="G43" i="5" s="1"/>
  <c r="Y42" i="5"/>
  <c r="AA42" i="5" s="1"/>
  <c r="AB42" i="5" s="1"/>
  <c r="R42" i="5"/>
  <c r="T42" i="5" s="1"/>
  <c r="U42" i="5" s="1"/>
  <c r="K42" i="5"/>
  <c r="M42" i="5" s="1"/>
  <c r="N42" i="5" s="1"/>
  <c r="D42" i="5"/>
  <c r="F42" i="5" s="1"/>
  <c r="G42" i="5" s="1"/>
  <c r="E5" i="7" s="1"/>
  <c r="Y41" i="5"/>
  <c r="AA41" i="5" s="1"/>
  <c r="AB41" i="5" s="1"/>
  <c r="R41" i="5"/>
  <c r="T41" i="5" s="1"/>
  <c r="U41" i="5" s="1"/>
  <c r="K41" i="5"/>
  <c r="M41" i="5" s="1"/>
  <c r="N41" i="5" s="1"/>
  <c r="D41" i="5"/>
  <c r="F41" i="5" s="1"/>
  <c r="G41" i="5" s="1"/>
  <c r="Y35" i="5"/>
  <c r="AA35" i="5" s="1"/>
  <c r="AB35" i="5" s="1"/>
  <c r="R35" i="5"/>
  <c r="T35" i="5" s="1"/>
  <c r="U35" i="5" s="1"/>
  <c r="K35" i="5"/>
  <c r="M35" i="5" s="1"/>
  <c r="N35" i="5" s="1"/>
  <c r="D35" i="5"/>
  <c r="F35" i="5" s="1"/>
  <c r="G35" i="5" s="1"/>
  <c r="D8" i="7" s="1"/>
  <c r="Y34" i="5"/>
  <c r="AA34" i="5" s="1"/>
  <c r="AB34" i="5" s="1"/>
  <c r="R34" i="5"/>
  <c r="T34" i="5" s="1"/>
  <c r="U34" i="5" s="1"/>
  <c r="K34" i="5"/>
  <c r="M34" i="5" s="1"/>
  <c r="N34" i="5" s="1"/>
  <c r="D34" i="5"/>
  <c r="F34" i="5" s="1"/>
  <c r="G34" i="5" s="1"/>
  <c r="Y33" i="5"/>
  <c r="AA33" i="5" s="1"/>
  <c r="AB33" i="5" s="1"/>
  <c r="R33" i="5"/>
  <c r="T33" i="5" s="1"/>
  <c r="U33" i="5" s="1"/>
  <c r="K33" i="5"/>
  <c r="M33" i="5" s="1"/>
  <c r="N33" i="5" s="1"/>
  <c r="D33" i="5"/>
  <c r="F33" i="5" s="1"/>
  <c r="G33" i="5" s="1"/>
  <c r="D6" i="7" s="1"/>
  <c r="Y32" i="5"/>
  <c r="AA32" i="5" s="1"/>
  <c r="AB32" i="5" s="1"/>
  <c r="R32" i="5"/>
  <c r="T32" i="5" s="1"/>
  <c r="U32" i="5" s="1"/>
  <c r="K32" i="5"/>
  <c r="M32" i="5" s="1"/>
  <c r="N32" i="5" s="1"/>
  <c r="D32" i="5"/>
  <c r="F32" i="5" s="1"/>
  <c r="G32" i="5" s="1"/>
  <c r="Y31" i="5"/>
  <c r="AA31" i="5" s="1"/>
  <c r="AB31" i="5" s="1"/>
  <c r="R31" i="5"/>
  <c r="T31" i="5" s="1"/>
  <c r="U31" i="5" s="1"/>
  <c r="K31" i="5"/>
  <c r="M31" i="5" s="1"/>
  <c r="N31" i="5" s="1"/>
  <c r="D31" i="5"/>
  <c r="F31" i="5" s="1"/>
  <c r="G31" i="5" s="1"/>
  <c r="D4" i="7" s="1"/>
  <c r="Y24" i="5"/>
  <c r="AA24" i="5" s="1"/>
  <c r="AB24" i="5" s="1"/>
  <c r="R24" i="5"/>
  <c r="T24" i="5" s="1"/>
  <c r="U24" i="5" s="1"/>
  <c r="K24" i="5"/>
  <c r="M24" i="5" s="1"/>
  <c r="N24" i="5" s="1"/>
  <c r="D24" i="5"/>
  <c r="F24" i="5" s="1"/>
  <c r="G24" i="5" s="1"/>
  <c r="Y23" i="5"/>
  <c r="AA23" i="5" s="1"/>
  <c r="AB23" i="5" s="1"/>
  <c r="R23" i="5"/>
  <c r="T23" i="5" s="1"/>
  <c r="U23" i="5" s="1"/>
  <c r="K23" i="5"/>
  <c r="M23" i="5" s="1"/>
  <c r="N23" i="5" s="1"/>
  <c r="D23" i="5"/>
  <c r="F23" i="5" s="1"/>
  <c r="G23" i="5" s="1"/>
  <c r="Y22" i="5"/>
  <c r="AA22" i="5" s="1"/>
  <c r="AB22" i="5" s="1"/>
  <c r="R22" i="5"/>
  <c r="T22" i="5" s="1"/>
  <c r="U22" i="5" s="1"/>
  <c r="K22" i="5"/>
  <c r="M22" i="5" s="1"/>
  <c r="N22" i="5" s="1"/>
  <c r="D22" i="5"/>
  <c r="F22" i="5" s="1"/>
  <c r="G22" i="5" s="1"/>
  <c r="Y21" i="5"/>
  <c r="AA21" i="5" s="1"/>
  <c r="AB21" i="5" s="1"/>
  <c r="R21" i="5"/>
  <c r="T21" i="5" s="1"/>
  <c r="U21" i="5" s="1"/>
  <c r="K21" i="5"/>
  <c r="M21" i="5" s="1"/>
  <c r="N21" i="5" s="1"/>
  <c r="D21" i="5"/>
  <c r="F21" i="5" s="1"/>
  <c r="G21" i="5" s="1"/>
  <c r="Y20" i="5"/>
  <c r="AA20" i="5" s="1"/>
  <c r="AB20" i="5" s="1"/>
  <c r="R20" i="5"/>
  <c r="T20" i="5" s="1"/>
  <c r="U20" i="5" s="1"/>
  <c r="K20" i="5"/>
  <c r="M20" i="5" s="1"/>
  <c r="N20" i="5" s="1"/>
  <c r="D20" i="5"/>
  <c r="F20" i="5" s="1"/>
  <c r="G20" i="5" s="1"/>
  <c r="Y14" i="5"/>
  <c r="AA14" i="5" s="1"/>
  <c r="AB14" i="5" s="1"/>
  <c r="R14" i="5"/>
  <c r="T14" i="5" s="1"/>
  <c r="U14" i="5" s="1"/>
  <c r="K14" i="5"/>
  <c r="M14" i="5" s="1"/>
  <c r="N14" i="5" s="1"/>
  <c r="D14" i="5"/>
  <c r="Y13" i="5"/>
  <c r="AA13" i="5" s="1"/>
  <c r="AB13" i="5" s="1"/>
  <c r="R13" i="5"/>
  <c r="T13" i="5" s="1"/>
  <c r="U13" i="5" s="1"/>
  <c r="K13" i="5"/>
  <c r="M13" i="5" s="1"/>
  <c r="N13" i="5" s="1"/>
  <c r="D13" i="5"/>
  <c r="F13" i="5" s="1"/>
  <c r="G13" i="5" s="1"/>
  <c r="Y12" i="5"/>
  <c r="AA12" i="5" s="1"/>
  <c r="AB12" i="5" s="1"/>
  <c r="R12" i="5"/>
  <c r="T12" i="5" s="1"/>
  <c r="U12" i="5" s="1"/>
  <c r="K12" i="5"/>
  <c r="M12" i="5" s="1"/>
  <c r="N12" i="5" s="1"/>
  <c r="D12" i="5"/>
  <c r="AA11" i="5"/>
  <c r="R11" i="5"/>
  <c r="T11" i="5" s="1"/>
  <c r="U11" i="5" s="1"/>
  <c r="K11" i="5"/>
  <c r="M11" i="5" s="1"/>
  <c r="N11" i="5" s="1"/>
  <c r="D11" i="5"/>
  <c r="F11" i="5" s="1"/>
  <c r="G11" i="5" s="1"/>
  <c r="Y10" i="5"/>
  <c r="AB10" i="5" s="1"/>
  <c r="R10" i="5"/>
  <c r="T10" i="5" s="1"/>
  <c r="U10" i="5" s="1"/>
  <c r="K10" i="5"/>
  <c r="M10" i="5" s="1"/>
  <c r="D10" i="5"/>
  <c r="F10" i="5" s="1"/>
  <c r="B4" i="7" s="1"/>
  <c r="I78" i="3"/>
  <c r="W91" i="3"/>
  <c r="Y87" i="3"/>
  <c r="Y86" i="3"/>
  <c r="Y85" i="3"/>
  <c r="Y84" i="3"/>
  <c r="Y83" i="3"/>
  <c r="W77" i="3"/>
  <c r="Y73" i="3"/>
  <c r="Y72" i="3"/>
  <c r="Y71" i="3"/>
  <c r="Y70" i="3"/>
  <c r="Y69" i="3"/>
  <c r="P92" i="3"/>
  <c r="P78" i="3"/>
  <c r="I92" i="3"/>
  <c r="K88" i="3"/>
  <c r="K87" i="3"/>
  <c r="K86" i="3"/>
  <c r="K85" i="3"/>
  <c r="K84" i="3"/>
  <c r="K74" i="3"/>
  <c r="K73" i="3"/>
  <c r="K72" i="3"/>
  <c r="K71" i="3"/>
  <c r="K70" i="3"/>
  <c r="B92" i="3"/>
  <c r="D88" i="3"/>
  <c r="D87" i="3"/>
  <c r="D86" i="3"/>
  <c r="D85" i="3"/>
  <c r="D84" i="3"/>
  <c r="B78" i="3"/>
  <c r="D74" i="3"/>
  <c r="D73" i="3"/>
  <c r="D72" i="3"/>
  <c r="D71" i="3"/>
  <c r="D70" i="3"/>
  <c r="P48" i="3"/>
  <c r="P62" i="3"/>
  <c r="I62" i="3"/>
  <c r="I48" i="3"/>
  <c r="B48" i="3"/>
  <c r="B62" i="3"/>
  <c r="W62" i="3"/>
  <c r="W48" i="3"/>
  <c r="W17" i="3"/>
  <c r="W31" i="3"/>
  <c r="P17" i="3"/>
  <c r="P31" i="3"/>
  <c r="B31" i="3"/>
  <c r="B17" i="3"/>
  <c r="I17" i="3"/>
  <c r="I31" i="3"/>
  <c r="E7" i="7" l="1"/>
  <c r="F4" i="7"/>
  <c r="G5" i="7"/>
  <c r="B7" i="7"/>
  <c r="D5" i="7"/>
  <c r="D7" i="7"/>
  <c r="E4" i="7"/>
  <c r="E6" i="7"/>
  <c r="E8" i="7"/>
  <c r="AB11" i="5"/>
  <c r="B5" i="7" s="1"/>
  <c r="C4" i="7"/>
  <c r="C6" i="7"/>
  <c r="C8" i="7"/>
  <c r="F6" i="7"/>
  <c r="F8" i="7"/>
  <c r="G6" i="7"/>
  <c r="C5" i="7"/>
  <c r="C7" i="7"/>
  <c r="F5" i="7"/>
  <c r="F7" i="7"/>
  <c r="G4" i="7"/>
  <c r="F14" i="5"/>
  <c r="G14" i="5" s="1"/>
  <c r="B8" i="7" s="1"/>
  <c r="F12" i="5"/>
  <c r="G12" i="5" s="1"/>
  <c r="B6" i="7" s="1"/>
  <c r="E89" i="3"/>
  <c r="Z88" i="3"/>
  <c r="Z74" i="3"/>
  <c r="T89" i="3"/>
  <c r="L89" i="3"/>
  <c r="L75" i="3"/>
  <c r="E75" i="3" l="1"/>
  <c r="F89" i="3"/>
  <c r="E90" i="3"/>
  <c r="Z89" i="3"/>
  <c r="AA88" i="3"/>
  <c r="AA74" i="3"/>
  <c r="Z75" i="3"/>
  <c r="T75" i="3"/>
  <c r="M75" i="3"/>
  <c r="L76" i="3"/>
  <c r="M89" i="3"/>
  <c r="L90" i="3"/>
  <c r="E76" i="3" l="1"/>
  <c r="F75" i="3"/>
  <c r="Y58" i="3"/>
  <c r="R58" i="3"/>
  <c r="K58" i="3"/>
  <c r="D58" i="3"/>
  <c r="Y57" i="3"/>
  <c r="R57" i="3"/>
  <c r="K57" i="3"/>
  <c r="D57" i="3"/>
  <c r="Y56" i="3"/>
  <c r="R56" i="3"/>
  <c r="K56" i="3"/>
  <c r="D56" i="3"/>
  <c r="Y55" i="3"/>
  <c r="R55" i="3"/>
  <c r="K55" i="3"/>
  <c r="D55" i="3"/>
  <c r="Y54" i="3"/>
  <c r="R54" i="3"/>
  <c r="K54" i="3"/>
  <c r="D54" i="3"/>
  <c r="Y44" i="3"/>
  <c r="R44" i="3"/>
  <c r="K44" i="3"/>
  <c r="D44" i="3"/>
  <c r="E44" i="3" s="1"/>
  <c r="Y43" i="3"/>
  <c r="R43" i="3"/>
  <c r="K43" i="3"/>
  <c r="D43" i="3"/>
  <c r="Y42" i="3"/>
  <c r="R42" i="3"/>
  <c r="K42" i="3"/>
  <c r="D42" i="3"/>
  <c r="Y41" i="3"/>
  <c r="R41" i="3"/>
  <c r="K41" i="3"/>
  <c r="D41" i="3"/>
  <c r="Y40" i="3"/>
  <c r="R40" i="3"/>
  <c r="K40" i="3"/>
  <c r="D40" i="3"/>
  <c r="Y27" i="3"/>
  <c r="R27" i="3"/>
  <c r="K27" i="3"/>
  <c r="D27" i="3"/>
  <c r="Y26" i="3"/>
  <c r="R26" i="3"/>
  <c r="K26" i="3"/>
  <c r="D26" i="3"/>
  <c r="Y25" i="3"/>
  <c r="R25" i="3"/>
  <c r="K25" i="3"/>
  <c r="D25" i="3"/>
  <c r="Y24" i="3"/>
  <c r="R24" i="3"/>
  <c r="K24" i="3"/>
  <c r="D24" i="3"/>
  <c r="Y23" i="3"/>
  <c r="R23" i="3"/>
  <c r="K23" i="3"/>
  <c r="D23" i="3"/>
  <c r="Y13" i="3"/>
  <c r="R13" i="3"/>
  <c r="K13" i="3"/>
  <c r="D13" i="3"/>
  <c r="Y12" i="3"/>
  <c r="R12" i="3"/>
  <c r="K12" i="3"/>
  <c r="D12" i="3"/>
  <c r="Y11" i="3"/>
  <c r="R11" i="3"/>
  <c r="K11" i="3"/>
  <c r="D11" i="3"/>
  <c r="Y10" i="3"/>
  <c r="R10" i="3"/>
  <c r="K10" i="3"/>
  <c r="D10" i="3"/>
  <c r="Y9" i="3"/>
  <c r="R9" i="3"/>
  <c r="K9" i="3"/>
  <c r="D9" i="3"/>
  <c r="E14" i="3" l="1"/>
  <c r="E15" i="3" s="1"/>
  <c r="E59" i="3"/>
  <c r="E45" i="3"/>
  <c r="Z59" i="3"/>
  <c r="AA59" i="3" s="1"/>
  <c r="Z28" i="3"/>
  <c r="Z29" i="3" s="1"/>
  <c r="L28" i="3"/>
  <c r="M28" i="3" s="1"/>
  <c r="L14" i="3"/>
  <c r="L15" i="3" s="1"/>
  <c r="L45" i="3"/>
  <c r="S14" i="3"/>
  <c r="S59" i="3"/>
  <c r="S45" i="3"/>
  <c r="Z14" i="3"/>
  <c r="S28" i="3"/>
  <c r="Z45" i="3"/>
  <c r="E28" i="3" l="1"/>
  <c r="E29" i="3" s="1"/>
  <c r="E60" i="3"/>
  <c r="F59" i="3"/>
  <c r="F45" i="3"/>
  <c r="E46" i="3"/>
  <c r="Z60" i="3"/>
  <c r="AA28" i="3"/>
  <c r="L29" i="3"/>
  <c r="M14" i="3"/>
  <c r="T45" i="3"/>
  <c r="S46" i="3"/>
  <c r="AA14" i="3"/>
  <c r="Z15" i="3"/>
  <c r="M59" i="3"/>
  <c r="L60" i="3"/>
  <c r="F14" i="3"/>
  <c r="T14" i="3"/>
  <c r="S15" i="3"/>
  <c r="AA45" i="3"/>
  <c r="Z46" i="3"/>
  <c r="L46" i="3"/>
  <c r="M45" i="3"/>
  <c r="T28" i="3"/>
  <c r="S29" i="3"/>
  <c r="T59" i="3"/>
  <c r="S60" i="3"/>
  <c r="F28" i="3" l="1"/>
</calcChain>
</file>

<file path=xl/sharedStrings.xml><?xml version="1.0" encoding="utf-8"?>
<sst xmlns="http://schemas.openxmlformats.org/spreadsheetml/2006/main" count="736" uniqueCount="151">
  <si>
    <t>MEAN</t>
  </si>
  <si>
    <t>pressure drop</t>
  </si>
  <si>
    <t>flow velocity</t>
  </si>
  <si>
    <t>UNCERTAINTY ANALYSIS - EXPERIMENTAL</t>
  </si>
  <si>
    <t>length between pressure ports (constant)</t>
  </si>
  <si>
    <t>manufacturer error</t>
  </si>
  <si>
    <t>water density (which relies on temp)</t>
  </si>
  <si>
    <t>SD</t>
  </si>
  <si>
    <t>95% CI</t>
  </si>
  <si>
    <t>Dh</t>
  </si>
  <si>
    <t>total error</t>
  </si>
  <si>
    <t>Average Cf</t>
  </si>
  <si>
    <t>numerical error</t>
  </si>
  <si>
    <t xml:space="preserve">average Cf </t>
  </si>
  <si>
    <t xml:space="preserve">error </t>
  </si>
  <si>
    <t>CORRECT</t>
  </si>
  <si>
    <t>ELASTOMERS</t>
  </si>
  <si>
    <t>FILLERS</t>
  </si>
  <si>
    <t>Elastomer P240 22000 (n = 2)</t>
  </si>
  <si>
    <t>Elastomer P240 40000 (n = 2)</t>
  </si>
  <si>
    <t>Elastomer P80 22000 (n = 2)</t>
  </si>
  <si>
    <t>Elastomer P80 40000 (n = 2)</t>
  </si>
  <si>
    <t>Elastomer P40 40000 (n = 3)</t>
  </si>
  <si>
    <t>Elastomer smooth 40000 (n = 2)</t>
  </si>
  <si>
    <t>error = 0.0010 +/- 0.0042</t>
  </si>
  <si>
    <t>error = 0.0086 +/- 0.00144</t>
  </si>
  <si>
    <t>error = 0.013 +/- 0.0020</t>
  </si>
  <si>
    <t>Filler smooth 40000 (n = 2)</t>
  </si>
  <si>
    <t>error = 0.0062 +/- 0.000083</t>
  </si>
  <si>
    <t>error = 0.0070 +/- 0.00063</t>
  </si>
  <si>
    <t>Filler P240 40000 (n = 3)</t>
  </si>
  <si>
    <t>Filler P80 40000 (n = 3)</t>
  </si>
  <si>
    <t>error = 0.0085 +/- 0.0049</t>
  </si>
  <si>
    <t>error = 0.013 +/- 0.00095</t>
  </si>
  <si>
    <t>error = 0.015+/- 0.012</t>
  </si>
  <si>
    <t>SANDPAPER</t>
  </si>
  <si>
    <t>Sandpaper P40 40000 (n = 3)</t>
  </si>
  <si>
    <t>Smooth PVC 40000 (n = 2)</t>
  </si>
  <si>
    <t>Sandpaper P80 40000 (n = 3)</t>
  </si>
  <si>
    <t>error = 0.0087 +/- 0.0025</t>
  </si>
  <si>
    <t>error = 0.010 +/- 0.0038</t>
  </si>
  <si>
    <t>error = 0.013 +/- 0.00060</t>
  </si>
  <si>
    <t>error = 0.010 +/- 0.00047</t>
  </si>
  <si>
    <t>error = 0.0085 +/- 0.0034</t>
  </si>
  <si>
    <t>error = 0.0072 +/- 0.0023</t>
  </si>
  <si>
    <t>error = 0.0057 +/- 0.0016</t>
  </si>
  <si>
    <t>error = 0.0058 +/- 0.0015</t>
  </si>
  <si>
    <t>error = 0.016 +/- 0.0048</t>
  </si>
  <si>
    <t>error = 0.0014 +/- 0.0037</t>
  </si>
  <si>
    <t>error = 0.0013 +/- 0.0015</t>
  </si>
  <si>
    <t>error = 0.012 +/- 0.0039</t>
  </si>
  <si>
    <t>error = 0.0012 +/- 0.0034</t>
  </si>
  <si>
    <t>X</t>
  </si>
  <si>
    <t>sandpaper</t>
  </si>
  <si>
    <t>filler</t>
  </si>
  <si>
    <t>elastomer</t>
  </si>
  <si>
    <t>P40</t>
  </si>
  <si>
    <t>P80</t>
  </si>
  <si>
    <t>P240</t>
  </si>
  <si>
    <t>smooth</t>
  </si>
  <si>
    <t>40000 ERROR</t>
  </si>
  <si>
    <t>40000 AVGS</t>
  </si>
  <si>
    <t>22000 ERROR</t>
  </si>
  <si>
    <t>22000 AVGS</t>
  </si>
  <si>
    <t xml:space="preserve">Elastomer % error at 22000 Re </t>
  </si>
  <si>
    <t>4.5 - 41 %</t>
  </si>
  <si>
    <t>4.5 - 27 %</t>
  </si>
  <si>
    <t xml:space="preserve">Elastomer % error at 40000 Re </t>
  </si>
  <si>
    <t xml:space="preserve">Filler % error at 22000 Re </t>
  </si>
  <si>
    <t xml:space="preserve">Filler % error at 40000 Re </t>
  </si>
  <si>
    <t>8 - 56 %</t>
  </si>
  <si>
    <t>1 - 57 %</t>
  </si>
  <si>
    <t xml:space="preserve">Sandpaper % error at 22000 Re </t>
  </si>
  <si>
    <t>27 - 38 %</t>
  </si>
  <si>
    <t>24 - 29 %</t>
  </si>
  <si>
    <t xml:space="preserve">Sandpaper % error at 40000 Re </t>
  </si>
  <si>
    <t>avg</t>
  </si>
  <si>
    <t>Filler P40 40000 (n = 3)</t>
  </si>
  <si>
    <t>Sandpaper P240 40000 (n = 2)</t>
  </si>
  <si>
    <t>22000 Re</t>
  </si>
  <si>
    <t>40000 Re</t>
  </si>
  <si>
    <t xml:space="preserve">Elastomer </t>
  </si>
  <si>
    <t>Smooth</t>
  </si>
  <si>
    <t>Sandpaper</t>
  </si>
  <si>
    <t>Smooth (PVC)</t>
  </si>
  <si>
    <t>0.00858 ± 0.00144</t>
  </si>
  <si>
    <r>
      <t xml:space="preserve">0.0102 </t>
    </r>
    <r>
      <rPr>
        <sz val="11"/>
        <color theme="1"/>
        <rFont val="Calibri"/>
        <family val="2"/>
      </rPr>
      <t>± 0.00422</t>
    </r>
  </si>
  <si>
    <t>0.0131 ± 0.000595</t>
  </si>
  <si>
    <t>0.0160 ± 0.00478</t>
  </si>
  <si>
    <t>0.01333 ± 0.00199</t>
  </si>
  <si>
    <t>0.00699 ± 0.000634</t>
  </si>
  <si>
    <t>0.00854 ± 0.00342</t>
  </si>
  <si>
    <t>0.0100 ± 0.00569</t>
  </si>
  <si>
    <t>0.01487 ± 0.00121</t>
  </si>
  <si>
    <t>0.00997 ± 0.00384</t>
  </si>
  <si>
    <t>0.00574 ± 0.00156</t>
  </si>
  <si>
    <t>0.0122 ± 0.00390</t>
  </si>
  <si>
    <t>x</t>
  </si>
  <si>
    <t>0.0102 ± 0.000467</t>
  </si>
  <si>
    <t>0.0138 ± 0.00373</t>
  </si>
  <si>
    <t>0.0125 ± 0.00148</t>
  </si>
  <si>
    <t>0.00617 ± 0.0000827</t>
  </si>
  <si>
    <t>AVERAGE VALUES ± UNCERTAINTY BASED ON EQUATIONS ON UNCERTAINTY PER RE SHEET</t>
  </si>
  <si>
    <t>0.00718 ± 0.00230</t>
  </si>
  <si>
    <t>0.0128 ± 0.000949</t>
  </si>
  <si>
    <t>0.00853 ± 0.00488</t>
  </si>
  <si>
    <t>0.00865 ± 0.00248</t>
  </si>
  <si>
    <t>0.00585 ± 0.00145</t>
  </si>
  <si>
    <t>0.0115 ± 0.00336</t>
  </si>
  <si>
    <t xml:space="preserve">SUMMARY TABLE </t>
  </si>
  <si>
    <t xml:space="preserve"> RANGE OF % ERROR AND AVG % ERR0R</t>
  </si>
  <si>
    <t>SINGLE VALUES CF VALUES USED FOR AVERAGES AT 22000 AND 40000RE</t>
  </si>
  <si>
    <t>UNCERTAINTY ANALYSIS - ELEMENTAL (SYSTEMIC + RANDOM)</t>
  </si>
  <si>
    <t>Filler</t>
  </si>
  <si>
    <t>% error</t>
  </si>
  <si>
    <t>Sandpaper P240 23000 (n = 2)</t>
  </si>
  <si>
    <t>Sandpaper P80 22000 (n = 3)</t>
  </si>
  <si>
    <t>Sandpaper P40 22000 (n = 3)</t>
  </si>
  <si>
    <t>Smooth PVC 22000 (n = 2)</t>
  </si>
  <si>
    <t>Filler smooth 22000 (n = 2)</t>
  </si>
  <si>
    <t>Filler P40 22000 (n = 3)</t>
  </si>
  <si>
    <t>Filler P80 22000 (n = 3)</t>
  </si>
  <si>
    <t>Filler P240 22000 (n = 3)</t>
  </si>
  <si>
    <t>Elastomer smooth 22000 (n = 2)</t>
  </si>
  <si>
    <t>Elastomer P40 22000 (n = 3)</t>
  </si>
  <si>
    <t>Sandpaper P240 22000 (n = 2)</t>
  </si>
  <si>
    <t>range</t>
  </si>
  <si>
    <t xml:space="preserve">Author: Alexandra Jackson </t>
  </si>
  <si>
    <t>Data collected: December 2019 - August 2021</t>
  </si>
  <si>
    <t>This workbook contains calculations for uncertainty analysis of drag data from pressure drop experiments on a marine biofouling flow cell (AkzoNobel, Gateshead, UK)</t>
  </si>
  <si>
    <t xml:space="preserve">The uncertainty analysis executed using the method presented in Cimbala, 2013. </t>
  </si>
  <si>
    <t>Experimental uncertainty analysis has been carried out on average Cf data taken at 22000 and 40000 Re.</t>
  </si>
  <si>
    <t>Elemental uncertainty analysis has been carried out on the individual measurements taken with different pieces of equipment to calculate Cf. Error for the instruments has been calculated for 22000 and 40000 Re.</t>
  </si>
  <si>
    <t>Average elemental uncertainty</t>
  </si>
  <si>
    <t>E 40000Re</t>
  </si>
  <si>
    <t>E 22000 Re</t>
  </si>
  <si>
    <t>F 22000 Re</t>
  </si>
  <si>
    <t>F 40000 Re</t>
  </si>
  <si>
    <t>SP 22000Re</t>
  </si>
  <si>
    <t>SP 40000 Re</t>
  </si>
  <si>
    <t xml:space="preserve">average % error </t>
  </si>
  <si>
    <t>total uncertainty</t>
  </si>
  <si>
    <t>pressure drop (Pa)</t>
  </si>
  <si>
    <t>flow velocity (m/s)</t>
  </si>
  <si>
    <t>Dh (m)</t>
  </si>
  <si>
    <t>length between pressure ports (constant) (m)</t>
  </si>
  <si>
    <t>water density (which relies on temp) (kg/m^3))</t>
  </si>
  <si>
    <t>error</t>
  </si>
  <si>
    <t>averages taken from pressure drop data sheet</t>
  </si>
  <si>
    <t>error in CF/CF</t>
  </si>
  <si>
    <t>numerical error for Cf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</si>
</sst>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b/>
      <sz val="11"/>
      <color theme="1"/>
      <name val="Calibri"/>
      <family val="2"/>
      <scheme val="minor"/>
    </font>
    <font>
      <sz val="11"/>
      <color rgb="FFFF0000"/>
      <name val="Calibri"/>
      <family val="2"/>
      <scheme val="minor"/>
    </font>
    <font>
      <b/>
      <i/>
      <sz val="11"/>
      <color theme="1"/>
      <name val="Calibri"/>
      <family val="2"/>
      <scheme val="minor"/>
    </font>
    <font>
      <sz val="8"/>
      <name val="Calibri"/>
      <family val="2"/>
      <scheme val="minor"/>
    </font>
    <font>
      <b/>
      <sz val="11"/>
      <color rgb="FFFF0000"/>
      <name val="Calibri"/>
      <family val="2"/>
      <scheme val="minor"/>
    </font>
    <font>
      <sz val="11"/>
      <color theme="1"/>
      <name val="Calibri"/>
      <family val="2"/>
    </font>
    <font>
      <sz val="11"/>
      <color theme="1"/>
      <name val="Times New Roman"/>
      <family val="1"/>
    </font>
    <font>
      <sz val="11"/>
      <name val="Calibri"/>
      <family val="2"/>
      <scheme val="minor"/>
    </font>
  </fonts>
  <fills count="6">
    <fill>
      <patternFill patternType="none"/>
    </fill>
    <fill>
      <patternFill patternType="gray125"/>
    </fill>
    <fill>
      <patternFill patternType="solid">
        <fgColor rgb="FF92D050"/>
        <bgColor indexed="64"/>
      </patternFill>
    </fill>
    <fill>
      <patternFill patternType="solid">
        <fgColor rgb="FFFFFF00"/>
        <bgColor indexed="64"/>
      </patternFill>
    </fill>
    <fill>
      <patternFill patternType="solid">
        <fgColor theme="5"/>
        <bgColor indexed="64"/>
      </patternFill>
    </fill>
    <fill>
      <patternFill patternType="solid">
        <fgColor rgb="FF00B0F0"/>
        <bgColor indexed="64"/>
      </patternFill>
    </fill>
  </fills>
  <borders count="16">
    <border>
      <left/>
      <right/>
      <top/>
      <bottom/>
      <diagonal/>
    </border>
    <border>
      <left/>
      <right/>
      <top/>
      <bottom style="double">
        <color indexed="64"/>
      </bottom>
      <diagonal/>
    </border>
    <border>
      <left style="thin">
        <color indexed="64"/>
      </left>
      <right/>
      <top/>
      <bottom/>
      <diagonal/>
    </border>
    <border>
      <left style="thin">
        <color indexed="64"/>
      </left>
      <right style="thin">
        <color indexed="64"/>
      </right>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bottom style="double">
        <color indexed="64"/>
      </bottom>
      <diagonal/>
    </border>
  </borders>
  <cellStyleXfs count="1">
    <xf numFmtId="0" fontId="0" fillId="0" borderId="0"/>
  </cellStyleXfs>
  <cellXfs count="75">
    <xf numFmtId="0" fontId="0" fillId="0" borderId="0" xfId="0"/>
    <xf numFmtId="0" fontId="1" fillId="0" borderId="0" xfId="0" applyFont="1"/>
    <xf numFmtId="0" fontId="2" fillId="0" borderId="0" xfId="0" applyFont="1"/>
    <xf numFmtId="0" fontId="3" fillId="0" borderId="0" xfId="0" applyFont="1"/>
    <xf numFmtId="0" fontId="1" fillId="2" borderId="0" xfId="0" applyFont="1" applyFill="1"/>
    <xf numFmtId="0" fontId="0" fillId="2" borderId="0" xfId="0" applyFill="1"/>
    <xf numFmtId="0" fontId="3" fillId="2" borderId="0" xfId="0" applyFont="1" applyFill="1"/>
    <xf numFmtId="1" fontId="0" fillId="2" borderId="0" xfId="0" applyNumberFormat="1" applyFill="1"/>
    <xf numFmtId="2" fontId="0" fillId="2" borderId="0" xfId="0" applyNumberFormat="1" applyFill="1"/>
    <xf numFmtId="0" fontId="1" fillId="0" borderId="0" xfId="0" applyFont="1" applyFill="1"/>
    <xf numFmtId="0" fontId="0" fillId="0" borderId="0" xfId="0" applyFill="1"/>
    <xf numFmtId="0" fontId="2" fillId="0" borderId="0" xfId="0" applyFont="1" applyFill="1"/>
    <xf numFmtId="2" fontId="0" fillId="0" borderId="0" xfId="0" applyNumberFormat="1" applyFill="1"/>
    <xf numFmtId="0" fontId="3" fillId="0" borderId="0" xfId="0" applyFont="1" applyFill="1"/>
    <xf numFmtId="1" fontId="0" fillId="0" borderId="0" xfId="0" applyNumberFormat="1" applyFill="1"/>
    <xf numFmtId="0" fontId="0" fillId="3" borderId="0" xfId="0" applyFill="1"/>
    <xf numFmtId="0" fontId="1" fillId="3" borderId="0" xfId="0" applyFont="1" applyFill="1"/>
    <xf numFmtId="0" fontId="1" fillId="0" borderId="1" xfId="0" applyFont="1" applyFill="1" applyBorder="1"/>
    <xf numFmtId="0" fontId="5" fillId="0" borderId="1" xfId="0" applyFont="1" applyFill="1" applyBorder="1"/>
    <xf numFmtId="0" fontId="0" fillId="4" borderId="2" xfId="0" applyFill="1" applyBorder="1"/>
    <xf numFmtId="0" fontId="0" fillId="4" borderId="3" xfId="0" applyFill="1" applyBorder="1"/>
    <xf numFmtId="9" fontId="0" fillId="4" borderId="3" xfId="0" applyNumberFormat="1" applyFill="1" applyBorder="1"/>
    <xf numFmtId="0" fontId="0" fillId="4" borderId="5" xfId="0" applyFill="1" applyBorder="1"/>
    <xf numFmtId="0" fontId="0" fillId="4" borderId="6" xfId="0" applyFill="1" applyBorder="1"/>
    <xf numFmtId="0" fontId="0" fillId="4" borderId="0" xfId="0" applyFill="1" applyBorder="1"/>
    <xf numFmtId="0" fontId="0" fillId="4" borderId="7" xfId="0" applyFill="1" applyBorder="1"/>
    <xf numFmtId="0" fontId="0" fillId="4" borderId="8" xfId="0" applyFill="1" applyBorder="1"/>
    <xf numFmtId="0" fontId="0" fillId="4" borderId="9" xfId="0" applyFill="1" applyBorder="1"/>
    <xf numFmtId="9" fontId="0" fillId="4" borderId="9" xfId="0" applyNumberFormat="1" applyFill="1" applyBorder="1"/>
    <xf numFmtId="0" fontId="1" fillId="5" borderId="2" xfId="0" applyFont="1" applyFill="1" applyBorder="1"/>
    <xf numFmtId="0" fontId="1" fillId="5" borderId="0" xfId="0" applyFont="1" applyFill="1" applyBorder="1"/>
    <xf numFmtId="0" fontId="1" fillId="5" borderId="13" xfId="0" applyFont="1" applyFill="1" applyBorder="1"/>
    <xf numFmtId="0" fontId="0" fillId="5" borderId="0" xfId="0" applyFill="1" applyBorder="1"/>
    <xf numFmtId="0" fontId="0" fillId="5" borderId="13" xfId="0" applyFill="1" applyBorder="1"/>
    <xf numFmtId="0" fontId="0" fillId="5" borderId="2" xfId="0" applyFill="1" applyBorder="1"/>
    <xf numFmtId="0" fontId="0" fillId="5" borderId="7" xfId="0" applyFill="1" applyBorder="1"/>
    <xf numFmtId="0" fontId="0" fillId="5" borderId="8" xfId="0" applyFill="1" applyBorder="1"/>
    <xf numFmtId="0" fontId="0" fillId="5" borderId="14" xfId="0" applyFill="1" applyBorder="1"/>
    <xf numFmtId="0" fontId="1" fillId="3" borderId="10" xfId="0" applyFont="1" applyFill="1" applyBorder="1"/>
    <xf numFmtId="0" fontId="1" fillId="3" borderId="2" xfId="0" applyFont="1" applyFill="1" applyBorder="1"/>
    <xf numFmtId="0" fontId="1" fillId="3" borderId="0" xfId="0" applyFont="1" applyFill="1" applyBorder="1"/>
    <xf numFmtId="0" fontId="1" fillId="3" borderId="13" xfId="0" applyFont="1" applyFill="1" applyBorder="1"/>
    <xf numFmtId="0" fontId="0" fillId="3" borderId="2" xfId="0" applyFill="1" applyBorder="1"/>
    <xf numFmtId="0" fontId="0" fillId="3" borderId="0" xfId="0" applyFill="1" applyBorder="1"/>
    <xf numFmtId="0" fontId="0" fillId="3" borderId="13" xfId="0" applyFill="1" applyBorder="1"/>
    <xf numFmtId="0" fontId="0" fillId="3" borderId="7" xfId="0" applyFill="1" applyBorder="1"/>
    <xf numFmtId="0" fontId="0" fillId="3" borderId="8" xfId="0" applyFill="1" applyBorder="1"/>
    <xf numFmtId="0" fontId="0" fillId="3" borderId="14" xfId="0" applyFill="1" applyBorder="1"/>
    <xf numFmtId="0" fontId="1" fillId="4" borderId="4" xfId="0" applyFont="1" applyFill="1" applyBorder="1"/>
    <xf numFmtId="0" fontId="1" fillId="3" borderId="11" xfId="0" applyFont="1" applyFill="1" applyBorder="1"/>
    <xf numFmtId="0" fontId="1" fillId="3" borderId="12" xfId="0" applyFont="1" applyFill="1" applyBorder="1"/>
    <xf numFmtId="0" fontId="1" fillId="3" borderId="4" xfId="0" applyFont="1" applyFill="1" applyBorder="1"/>
    <xf numFmtId="0" fontId="0" fillId="3" borderId="5" xfId="0" applyFill="1" applyBorder="1"/>
    <xf numFmtId="0" fontId="0" fillId="3" borderId="6" xfId="0" applyFill="1" applyBorder="1"/>
    <xf numFmtId="0" fontId="1" fillId="5" borderId="4" xfId="0" applyFont="1" applyFill="1" applyBorder="1"/>
    <xf numFmtId="0" fontId="0" fillId="5" borderId="5" xfId="0" applyFill="1" applyBorder="1"/>
    <xf numFmtId="0" fontId="0" fillId="5" borderId="6" xfId="0" applyFill="1" applyBorder="1"/>
    <xf numFmtId="0" fontId="0" fillId="0" borderId="0" xfId="0" applyFill="1" applyBorder="1"/>
    <xf numFmtId="0" fontId="7" fillId="0" borderId="0" xfId="0" applyFont="1"/>
    <xf numFmtId="17" fontId="7" fillId="0" borderId="0" xfId="0" applyNumberFormat="1" applyFont="1"/>
    <xf numFmtId="0" fontId="0" fillId="0" borderId="0" xfId="0" applyAlignment="1">
      <alignment horizontal="center"/>
    </xf>
    <xf numFmtId="10" fontId="0" fillId="0" borderId="13" xfId="0" applyNumberFormat="1" applyBorder="1"/>
    <xf numFmtId="9" fontId="0" fillId="0" borderId="13" xfId="0" applyNumberFormat="1" applyBorder="1"/>
    <xf numFmtId="0" fontId="0" fillId="0" borderId="13" xfId="0" applyBorder="1"/>
    <xf numFmtId="0" fontId="1" fillId="0" borderId="15" xfId="0" applyFont="1" applyFill="1" applyBorder="1"/>
    <xf numFmtId="0" fontId="0" fillId="0" borderId="13" xfId="0" applyFill="1" applyBorder="1"/>
    <xf numFmtId="0" fontId="3" fillId="0" borderId="13" xfId="0" applyFont="1" applyFill="1" applyBorder="1"/>
    <xf numFmtId="0" fontId="1" fillId="0" borderId="13" xfId="0" applyFont="1" applyFill="1" applyBorder="1"/>
    <xf numFmtId="0" fontId="5" fillId="0" borderId="15" xfId="0" applyFont="1" applyFill="1" applyBorder="1"/>
    <xf numFmtId="0" fontId="2" fillId="0" borderId="13" xfId="0" applyFont="1" applyFill="1" applyBorder="1"/>
    <xf numFmtId="0" fontId="8" fillId="0" borderId="13" xfId="0" applyFont="1" applyFill="1" applyBorder="1"/>
    <xf numFmtId="0" fontId="0" fillId="0" borderId="0" xfId="0" applyAlignment="1"/>
    <xf numFmtId="0" fontId="0" fillId="2" borderId="0" xfId="0" applyFont="1" applyFill="1"/>
    <xf numFmtId="0" fontId="5" fillId="0" borderId="0" xfId="0" applyFont="1"/>
    <xf numFmtId="0" fontId="0" fillId="0" borderId="0" xfId="0"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22000 Re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'Average Cf uncertainty per Re'!$B$3</c:f>
              <c:strCache>
                <c:ptCount val="1"/>
                <c:pt idx="0">
                  <c:v>smooth</c:v>
                </c:pt>
              </c:strCache>
            </c:strRef>
          </c:tx>
          <c:spPr>
            <a:solidFill>
              <a:schemeClr val="accent1"/>
            </a:solidFill>
            <a:ln>
              <a:noFill/>
            </a:ln>
            <a:effectLst/>
          </c:spPr>
          <c:invertIfNegative val="0"/>
          <c:errBars>
            <c:errBarType val="both"/>
            <c:errValType val="cust"/>
            <c:noEndCap val="0"/>
            <c:plus>
              <c:numRef>
                <c:f>'Average Cf uncertainty per Re'!$G$4:$G$6</c:f>
                <c:numCache>
                  <c:formatCode>General</c:formatCode>
                  <c:ptCount val="3"/>
                  <c:pt idx="0">
                    <c:v>4.216937101071413E-3</c:v>
                  </c:pt>
                  <c:pt idx="1">
                    <c:v>6.3442842078167603E-4</c:v>
                  </c:pt>
                  <c:pt idx="2">
                    <c:v>3.8435392264269874E-3</c:v>
                  </c:pt>
                </c:numCache>
              </c:numRef>
            </c:plus>
            <c:minus>
              <c:numRef>
                <c:f>'Average Cf uncertainty per Re'!$G$4:$G$6</c:f>
                <c:numCache>
                  <c:formatCode>General</c:formatCode>
                  <c:ptCount val="3"/>
                  <c:pt idx="0">
                    <c:v>4.216937101071413E-3</c:v>
                  </c:pt>
                  <c:pt idx="1">
                    <c:v>6.3442842078167603E-4</c:v>
                  </c:pt>
                  <c:pt idx="2">
                    <c:v>3.8435392264269874E-3</c:v>
                  </c:pt>
                </c:numCache>
              </c:numRef>
            </c:minus>
            <c:spPr>
              <a:noFill/>
              <a:ln w="9525" cap="flat" cmpd="sng" algn="ctr">
                <a:solidFill>
                  <a:schemeClr val="tx1">
                    <a:lumMod val="65000"/>
                    <a:lumOff val="35000"/>
                  </a:schemeClr>
                </a:solidFill>
                <a:round/>
              </a:ln>
              <a:effectLst/>
            </c:spPr>
          </c:errBars>
          <c:cat>
            <c:strRef>
              <c:f>'Average Cf uncertainty per Re'!$A$4:$A$6</c:f>
              <c:strCache>
                <c:ptCount val="3"/>
                <c:pt idx="0">
                  <c:v>elastomer</c:v>
                </c:pt>
                <c:pt idx="1">
                  <c:v>filler</c:v>
                </c:pt>
                <c:pt idx="2">
                  <c:v>sandpaper</c:v>
                </c:pt>
              </c:strCache>
            </c:strRef>
          </c:cat>
          <c:val>
            <c:numRef>
              <c:f>'Average Cf uncertainty per Re'!$B$4:$B$6</c:f>
              <c:numCache>
                <c:formatCode>General</c:formatCode>
                <c:ptCount val="3"/>
                <c:pt idx="0">
                  <c:v>1.0218805864820941E-2</c:v>
                </c:pt>
                <c:pt idx="1">
                  <c:v>6.9921926904325041E-3</c:v>
                </c:pt>
                <c:pt idx="2">
                  <c:v>9.9743984926480705E-3</c:v>
                </c:pt>
              </c:numCache>
            </c:numRef>
          </c:val>
          <c:extLst>
            <c:ext xmlns:c16="http://schemas.microsoft.com/office/drawing/2014/chart" uri="{C3380CC4-5D6E-409C-BE32-E72D297353CC}">
              <c16:uniqueId val="{00000000-712D-476B-8735-6CA7682D2895}"/>
            </c:ext>
          </c:extLst>
        </c:ser>
        <c:ser>
          <c:idx val="1"/>
          <c:order val="1"/>
          <c:tx>
            <c:strRef>
              <c:f>'Average Cf uncertainty per Re'!$C$3</c:f>
              <c:strCache>
                <c:ptCount val="1"/>
                <c:pt idx="0">
                  <c:v>P240</c:v>
                </c:pt>
              </c:strCache>
            </c:strRef>
          </c:tx>
          <c:spPr>
            <a:solidFill>
              <a:schemeClr val="accent2"/>
            </a:solidFill>
            <a:ln>
              <a:noFill/>
            </a:ln>
            <a:effectLst/>
          </c:spPr>
          <c:invertIfNegative val="0"/>
          <c:errBars>
            <c:errBarType val="both"/>
            <c:errValType val="cust"/>
            <c:noEndCap val="0"/>
            <c:plus>
              <c:numRef>
                <c:f>'Average Cf uncertainty per Re'!$H$4:$H$6</c:f>
                <c:numCache>
                  <c:formatCode>General</c:formatCode>
                  <c:ptCount val="3"/>
                  <c:pt idx="0">
                    <c:v>5.9516481525874389E-4</c:v>
                  </c:pt>
                  <c:pt idx="1">
                    <c:v>3.4151608966679564E-3</c:v>
                  </c:pt>
                  <c:pt idx="2">
                    <c:v>1.5636334034584973E-3</c:v>
                  </c:pt>
                </c:numCache>
              </c:numRef>
            </c:plus>
            <c:minus>
              <c:numRef>
                <c:f>'Average Cf uncertainty per Re'!$H$4:$H$6</c:f>
                <c:numCache>
                  <c:formatCode>General</c:formatCode>
                  <c:ptCount val="3"/>
                  <c:pt idx="0">
                    <c:v>5.9516481525874389E-4</c:v>
                  </c:pt>
                  <c:pt idx="1">
                    <c:v>3.4151608966679564E-3</c:v>
                  </c:pt>
                  <c:pt idx="2">
                    <c:v>1.5636334034584973E-3</c:v>
                  </c:pt>
                </c:numCache>
              </c:numRef>
            </c:minus>
            <c:spPr>
              <a:noFill/>
              <a:ln w="9525" cap="flat" cmpd="sng" algn="ctr">
                <a:solidFill>
                  <a:schemeClr val="tx1">
                    <a:lumMod val="65000"/>
                    <a:lumOff val="35000"/>
                  </a:schemeClr>
                </a:solidFill>
                <a:round/>
              </a:ln>
              <a:effectLst/>
            </c:spPr>
          </c:errBars>
          <c:cat>
            <c:strRef>
              <c:f>'Average Cf uncertainty per Re'!$A$4:$A$6</c:f>
              <c:strCache>
                <c:ptCount val="3"/>
                <c:pt idx="0">
                  <c:v>elastomer</c:v>
                </c:pt>
                <c:pt idx="1">
                  <c:v>filler</c:v>
                </c:pt>
                <c:pt idx="2">
                  <c:v>sandpaper</c:v>
                </c:pt>
              </c:strCache>
            </c:strRef>
          </c:cat>
          <c:val>
            <c:numRef>
              <c:f>'Average Cf uncertainty per Re'!$C$4:$C$6</c:f>
              <c:numCache>
                <c:formatCode>General</c:formatCode>
                <c:ptCount val="3"/>
                <c:pt idx="0">
                  <c:v>1.3054238933179087E-2</c:v>
                </c:pt>
                <c:pt idx="1">
                  <c:v>8.537453209836298E-3</c:v>
                </c:pt>
                <c:pt idx="2">
                  <c:v>5.7382636749057775E-3</c:v>
                </c:pt>
              </c:numCache>
            </c:numRef>
          </c:val>
          <c:extLst>
            <c:ext xmlns:c16="http://schemas.microsoft.com/office/drawing/2014/chart" uri="{C3380CC4-5D6E-409C-BE32-E72D297353CC}">
              <c16:uniqueId val="{00000001-712D-476B-8735-6CA7682D2895}"/>
            </c:ext>
          </c:extLst>
        </c:ser>
        <c:ser>
          <c:idx val="2"/>
          <c:order val="2"/>
          <c:tx>
            <c:strRef>
              <c:f>'Average Cf uncertainty per Re'!$D$3</c:f>
              <c:strCache>
                <c:ptCount val="1"/>
                <c:pt idx="0">
                  <c:v>P80</c:v>
                </c:pt>
              </c:strCache>
            </c:strRef>
          </c:tx>
          <c:spPr>
            <a:solidFill>
              <a:schemeClr val="accent3"/>
            </a:solidFill>
            <a:ln>
              <a:noFill/>
            </a:ln>
            <a:effectLst/>
          </c:spPr>
          <c:invertIfNegative val="0"/>
          <c:errBars>
            <c:errBarType val="both"/>
            <c:errValType val="cust"/>
            <c:noEndCap val="0"/>
            <c:plus>
              <c:numRef>
                <c:f>'Average Cf uncertainty per Re'!$I$4:$I$6</c:f>
                <c:numCache>
                  <c:formatCode>General</c:formatCode>
                  <c:ptCount val="3"/>
                  <c:pt idx="0">
                    <c:v>4.7749705634461993E-3</c:v>
                  </c:pt>
                  <c:pt idx="1">
                    <c:v>5.686791405252016E-3</c:v>
                  </c:pt>
                  <c:pt idx="2">
                    <c:v>3.8960967543351611E-3</c:v>
                  </c:pt>
                </c:numCache>
              </c:numRef>
            </c:plus>
            <c:minus>
              <c:numRef>
                <c:f>'Average Cf uncertainty per Re'!$I$4:$I$6</c:f>
                <c:numCache>
                  <c:formatCode>General</c:formatCode>
                  <c:ptCount val="3"/>
                  <c:pt idx="0">
                    <c:v>4.7749705634461993E-3</c:v>
                  </c:pt>
                  <c:pt idx="1">
                    <c:v>5.686791405252016E-3</c:v>
                  </c:pt>
                  <c:pt idx="2">
                    <c:v>3.8960967543351611E-3</c:v>
                  </c:pt>
                </c:numCache>
              </c:numRef>
            </c:minus>
            <c:spPr>
              <a:noFill/>
              <a:ln w="9525" cap="flat" cmpd="sng" algn="ctr">
                <a:solidFill>
                  <a:schemeClr val="tx1">
                    <a:lumMod val="65000"/>
                    <a:lumOff val="35000"/>
                  </a:schemeClr>
                </a:solidFill>
                <a:round/>
              </a:ln>
              <a:effectLst/>
            </c:spPr>
          </c:errBars>
          <c:cat>
            <c:strRef>
              <c:f>'Average Cf uncertainty per Re'!$A$4:$A$6</c:f>
              <c:strCache>
                <c:ptCount val="3"/>
                <c:pt idx="0">
                  <c:v>elastomer</c:v>
                </c:pt>
                <c:pt idx="1">
                  <c:v>filler</c:v>
                </c:pt>
                <c:pt idx="2">
                  <c:v>sandpaper</c:v>
                </c:pt>
              </c:strCache>
            </c:strRef>
          </c:cat>
          <c:val>
            <c:numRef>
              <c:f>'Average Cf uncertainty per Re'!$D$4:$D$6</c:f>
              <c:numCache>
                <c:formatCode>General</c:formatCode>
                <c:ptCount val="3"/>
                <c:pt idx="0">
                  <c:v>1.6003187200860053E-2</c:v>
                </c:pt>
                <c:pt idx="1">
                  <c:v>1.0049247148894266E-2</c:v>
                </c:pt>
                <c:pt idx="2">
                  <c:v>1.2155724917473215E-2</c:v>
                </c:pt>
              </c:numCache>
            </c:numRef>
          </c:val>
          <c:extLst>
            <c:ext xmlns:c16="http://schemas.microsoft.com/office/drawing/2014/chart" uri="{C3380CC4-5D6E-409C-BE32-E72D297353CC}">
              <c16:uniqueId val="{00000002-712D-476B-8735-6CA7682D2895}"/>
            </c:ext>
          </c:extLst>
        </c:ser>
        <c:ser>
          <c:idx val="3"/>
          <c:order val="3"/>
          <c:tx>
            <c:strRef>
              <c:f>'Average Cf uncertainty per Re'!$E$3</c:f>
              <c:strCache>
                <c:ptCount val="1"/>
                <c:pt idx="0">
                  <c:v>P40</c:v>
                </c:pt>
              </c:strCache>
            </c:strRef>
          </c:tx>
          <c:spPr>
            <a:solidFill>
              <a:schemeClr val="accent4"/>
            </a:solidFill>
            <a:ln>
              <a:noFill/>
            </a:ln>
            <a:effectLst/>
          </c:spPr>
          <c:invertIfNegative val="0"/>
          <c:errBars>
            <c:errBarType val="both"/>
            <c:errValType val="cust"/>
            <c:noEndCap val="0"/>
            <c:plus>
              <c:numRef>
                <c:f>'Average Cf uncertainty per Re'!$J$4:$J$5</c:f>
                <c:numCache>
                  <c:formatCode>General</c:formatCode>
                  <c:ptCount val="2"/>
                  <c:pt idx="0">
                    <c:v>1.9898151743011879E-3</c:v>
                  </c:pt>
                  <c:pt idx="1">
                    <c:v>1.2083458523770676E-3</c:v>
                  </c:pt>
                </c:numCache>
              </c:numRef>
            </c:plus>
            <c:minus>
              <c:numRef>
                <c:f>'Average Cf uncertainty per Re'!$J$4:$J$5</c:f>
                <c:numCache>
                  <c:formatCode>General</c:formatCode>
                  <c:ptCount val="2"/>
                  <c:pt idx="0">
                    <c:v>1.9898151743011879E-3</c:v>
                  </c:pt>
                  <c:pt idx="1">
                    <c:v>1.2083458523770676E-3</c:v>
                  </c:pt>
                </c:numCache>
              </c:numRef>
            </c:minus>
            <c:spPr>
              <a:noFill/>
              <a:ln w="9525" cap="flat" cmpd="sng" algn="ctr">
                <a:solidFill>
                  <a:schemeClr val="tx1">
                    <a:lumMod val="65000"/>
                    <a:lumOff val="35000"/>
                  </a:schemeClr>
                </a:solidFill>
                <a:round/>
              </a:ln>
              <a:effectLst/>
            </c:spPr>
          </c:errBars>
          <c:cat>
            <c:strRef>
              <c:f>'Average Cf uncertainty per Re'!$A$4:$A$6</c:f>
              <c:strCache>
                <c:ptCount val="3"/>
                <c:pt idx="0">
                  <c:v>elastomer</c:v>
                </c:pt>
                <c:pt idx="1">
                  <c:v>filler</c:v>
                </c:pt>
                <c:pt idx="2">
                  <c:v>sandpaper</c:v>
                </c:pt>
              </c:strCache>
            </c:strRef>
          </c:cat>
          <c:val>
            <c:numRef>
              <c:f>'Average Cf uncertainty per Re'!$E$4:$E$6</c:f>
              <c:numCache>
                <c:formatCode>General</c:formatCode>
                <c:ptCount val="3"/>
                <c:pt idx="0">
                  <c:v>1.3330425553023523E-2</c:v>
                </c:pt>
                <c:pt idx="1">
                  <c:v>1.4867091441050119E-2</c:v>
                </c:pt>
                <c:pt idx="2">
                  <c:v>0</c:v>
                </c:pt>
              </c:numCache>
            </c:numRef>
          </c:val>
          <c:extLst>
            <c:ext xmlns:c16="http://schemas.microsoft.com/office/drawing/2014/chart" uri="{C3380CC4-5D6E-409C-BE32-E72D297353CC}">
              <c16:uniqueId val="{00000004-712D-476B-8735-6CA7682D2895}"/>
            </c:ext>
          </c:extLst>
        </c:ser>
        <c:dLbls>
          <c:showLegendKey val="0"/>
          <c:showVal val="0"/>
          <c:showCatName val="0"/>
          <c:showSerName val="0"/>
          <c:showPercent val="0"/>
          <c:showBubbleSize val="0"/>
        </c:dLbls>
        <c:gapWidth val="219"/>
        <c:overlap val="-27"/>
        <c:axId val="2052700240"/>
        <c:axId val="2052702736"/>
      </c:barChart>
      <c:catAx>
        <c:axId val="20527002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52702736"/>
        <c:crosses val="autoZero"/>
        <c:auto val="1"/>
        <c:lblAlgn val="ctr"/>
        <c:lblOffset val="100"/>
        <c:noMultiLvlLbl val="0"/>
      </c:catAx>
      <c:valAx>
        <c:axId val="2052702736"/>
        <c:scaling>
          <c:orientation val="minMax"/>
          <c:max val="2.5000000000000005E-2"/>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5270024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40000 Re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'Average Cf uncertainty per Re'!$B$3</c:f>
              <c:strCache>
                <c:ptCount val="1"/>
                <c:pt idx="0">
                  <c:v>smooth</c:v>
                </c:pt>
              </c:strCache>
            </c:strRef>
          </c:tx>
          <c:spPr>
            <a:solidFill>
              <a:schemeClr val="accent1"/>
            </a:solidFill>
            <a:ln>
              <a:noFill/>
            </a:ln>
            <a:effectLst/>
          </c:spPr>
          <c:invertIfNegative val="0"/>
          <c:errBars>
            <c:errBarType val="both"/>
            <c:errValType val="cust"/>
            <c:noEndCap val="0"/>
            <c:plus>
              <c:numRef>
                <c:f>'Average Cf uncertainty per Re'!$G$9:$G$11</c:f>
                <c:numCache>
                  <c:formatCode>General</c:formatCode>
                  <c:ptCount val="3"/>
                  <c:pt idx="0">
                    <c:v>1.4405345067987243E-3</c:v>
                  </c:pt>
                  <c:pt idx="1">
                    <c:v>8.2749952479076882E-5</c:v>
                  </c:pt>
                  <c:pt idx="2">
                    <c:v>2.4760917478231937E-3</c:v>
                  </c:pt>
                </c:numCache>
              </c:numRef>
            </c:plus>
            <c:minus>
              <c:numRef>
                <c:f>'Average Cf uncertainty per Re'!$G$9:$G$11</c:f>
                <c:numCache>
                  <c:formatCode>General</c:formatCode>
                  <c:ptCount val="3"/>
                  <c:pt idx="0">
                    <c:v>1.4405345067987243E-3</c:v>
                  </c:pt>
                  <c:pt idx="1">
                    <c:v>8.2749952479076882E-5</c:v>
                  </c:pt>
                  <c:pt idx="2">
                    <c:v>2.4760917478231937E-3</c:v>
                  </c:pt>
                </c:numCache>
              </c:numRef>
            </c:minus>
            <c:spPr>
              <a:noFill/>
              <a:ln w="9525" cap="flat" cmpd="sng" algn="ctr">
                <a:solidFill>
                  <a:schemeClr val="tx1">
                    <a:lumMod val="65000"/>
                    <a:lumOff val="35000"/>
                  </a:schemeClr>
                </a:solidFill>
                <a:round/>
              </a:ln>
              <a:effectLst/>
            </c:spPr>
          </c:errBars>
          <c:cat>
            <c:strRef>
              <c:f>'Average Cf uncertainty per Re'!$A$9:$A$11</c:f>
              <c:strCache>
                <c:ptCount val="3"/>
                <c:pt idx="0">
                  <c:v>elastomer</c:v>
                </c:pt>
                <c:pt idx="1">
                  <c:v>filler</c:v>
                </c:pt>
                <c:pt idx="2">
                  <c:v>sandpaper</c:v>
                </c:pt>
              </c:strCache>
            </c:strRef>
          </c:cat>
          <c:val>
            <c:numRef>
              <c:f>'Average Cf uncertainty per Re'!$B$9:$B$11</c:f>
              <c:numCache>
                <c:formatCode>General</c:formatCode>
                <c:ptCount val="3"/>
                <c:pt idx="0">
                  <c:v>8.5762264797926337E-3</c:v>
                </c:pt>
                <c:pt idx="1">
                  <c:v>6.1646941775261995E-3</c:v>
                </c:pt>
                <c:pt idx="2">
                  <c:v>8.6494636953894557E-3</c:v>
                </c:pt>
              </c:numCache>
            </c:numRef>
          </c:val>
          <c:extLst>
            <c:ext xmlns:c16="http://schemas.microsoft.com/office/drawing/2014/chart" uri="{C3380CC4-5D6E-409C-BE32-E72D297353CC}">
              <c16:uniqueId val="{00000000-E86D-4D29-B78E-75AC4C3142CB}"/>
            </c:ext>
          </c:extLst>
        </c:ser>
        <c:ser>
          <c:idx val="1"/>
          <c:order val="1"/>
          <c:tx>
            <c:strRef>
              <c:f>'Average Cf uncertainty per Re'!$C$3</c:f>
              <c:strCache>
                <c:ptCount val="1"/>
                <c:pt idx="0">
                  <c:v>P240</c:v>
                </c:pt>
              </c:strCache>
            </c:strRef>
          </c:tx>
          <c:spPr>
            <a:solidFill>
              <a:schemeClr val="accent2"/>
            </a:solidFill>
            <a:ln>
              <a:noFill/>
            </a:ln>
            <a:effectLst/>
          </c:spPr>
          <c:invertIfNegative val="0"/>
          <c:errBars>
            <c:errBarType val="both"/>
            <c:errValType val="cust"/>
            <c:noEndCap val="0"/>
            <c:plus>
              <c:numRef>
                <c:f>'Average Cf uncertainty per Re'!$H$9:$H$11</c:f>
                <c:numCache>
                  <c:formatCode>General</c:formatCode>
                  <c:ptCount val="3"/>
                  <c:pt idx="0">
                    <c:v>4.6676000923283545E-4</c:v>
                  </c:pt>
                  <c:pt idx="1">
                    <c:v>2.3022303600074095E-3</c:v>
                  </c:pt>
                  <c:pt idx="2">
                    <c:v>1.4502549319449429E-3</c:v>
                  </c:pt>
                </c:numCache>
              </c:numRef>
            </c:plus>
            <c:minus>
              <c:numRef>
                <c:f>'Average Cf uncertainty per Re'!$H$9:$H$11</c:f>
                <c:numCache>
                  <c:formatCode>General</c:formatCode>
                  <c:ptCount val="3"/>
                  <c:pt idx="0">
                    <c:v>4.6676000923283545E-4</c:v>
                  </c:pt>
                  <c:pt idx="1">
                    <c:v>2.3022303600074095E-3</c:v>
                  </c:pt>
                  <c:pt idx="2">
                    <c:v>1.4502549319449429E-3</c:v>
                  </c:pt>
                </c:numCache>
              </c:numRef>
            </c:minus>
            <c:spPr>
              <a:noFill/>
              <a:ln w="9525" cap="flat" cmpd="sng" algn="ctr">
                <a:solidFill>
                  <a:schemeClr val="tx1">
                    <a:lumMod val="65000"/>
                    <a:lumOff val="35000"/>
                  </a:schemeClr>
                </a:solidFill>
                <a:round/>
              </a:ln>
              <a:effectLst/>
            </c:spPr>
          </c:errBars>
          <c:cat>
            <c:strRef>
              <c:f>'Average Cf uncertainty per Re'!$A$9:$A$11</c:f>
              <c:strCache>
                <c:ptCount val="3"/>
                <c:pt idx="0">
                  <c:v>elastomer</c:v>
                </c:pt>
                <c:pt idx="1">
                  <c:v>filler</c:v>
                </c:pt>
                <c:pt idx="2">
                  <c:v>sandpaper</c:v>
                </c:pt>
              </c:strCache>
            </c:strRef>
          </c:cat>
          <c:val>
            <c:numRef>
              <c:f>'Average Cf uncertainty per Re'!$C$9:$C$11</c:f>
              <c:numCache>
                <c:formatCode>General</c:formatCode>
                <c:ptCount val="3"/>
                <c:pt idx="0">
                  <c:v>1.0235102917928238E-2</c:v>
                </c:pt>
                <c:pt idx="1">
                  <c:v>7.1809928212361882E-3</c:v>
                </c:pt>
                <c:pt idx="2">
                  <c:v>5.8509324740426191E-3</c:v>
                </c:pt>
              </c:numCache>
            </c:numRef>
          </c:val>
          <c:extLst>
            <c:ext xmlns:c16="http://schemas.microsoft.com/office/drawing/2014/chart" uri="{C3380CC4-5D6E-409C-BE32-E72D297353CC}">
              <c16:uniqueId val="{00000001-E86D-4D29-B78E-75AC4C3142CB}"/>
            </c:ext>
          </c:extLst>
        </c:ser>
        <c:ser>
          <c:idx val="2"/>
          <c:order val="2"/>
          <c:tx>
            <c:strRef>
              <c:f>'Average Cf uncertainty per Re'!$D$3</c:f>
              <c:strCache>
                <c:ptCount val="1"/>
                <c:pt idx="0">
                  <c:v>P80</c:v>
                </c:pt>
              </c:strCache>
            </c:strRef>
          </c:tx>
          <c:spPr>
            <a:solidFill>
              <a:schemeClr val="accent3"/>
            </a:solidFill>
            <a:ln>
              <a:noFill/>
            </a:ln>
            <a:effectLst/>
          </c:spPr>
          <c:invertIfNegative val="0"/>
          <c:errBars>
            <c:errBarType val="both"/>
            <c:errValType val="cust"/>
            <c:noEndCap val="0"/>
            <c:plus>
              <c:numRef>
                <c:f>'Average Cf uncertainty per Re'!$I$9:$I$11</c:f>
                <c:numCache>
                  <c:formatCode>General</c:formatCode>
                  <c:ptCount val="3"/>
                  <c:pt idx="0">
                    <c:v>3.7338188391182483E-3</c:v>
                  </c:pt>
                  <c:pt idx="1">
                    <c:v>4.8840676620676409E-3</c:v>
                  </c:pt>
                  <c:pt idx="2">
                    <c:v>3.3625616207449047E-3</c:v>
                  </c:pt>
                </c:numCache>
              </c:numRef>
            </c:plus>
            <c:minus>
              <c:numRef>
                <c:f>'Average Cf uncertainty per Re'!$I$9:$I$11</c:f>
                <c:numCache>
                  <c:formatCode>General</c:formatCode>
                  <c:ptCount val="3"/>
                  <c:pt idx="0">
                    <c:v>3.7338188391182483E-3</c:v>
                  </c:pt>
                  <c:pt idx="1">
                    <c:v>4.8840676620676409E-3</c:v>
                  </c:pt>
                  <c:pt idx="2">
                    <c:v>3.3625616207449047E-3</c:v>
                  </c:pt>
                </c:numCache>
              </c:numRef>
            </c:minus>
            <c:spPr>
              <a:noFill/>
              <a:ln w="9525" cap="flat" cmpd="sng" algn="ctr">
                <a:solidFill>
                  <a:schemeClr val="tx1">
                    <a:lumMod val="65000"/>
                    <a:lumOff val="35000"/>
                  </a:schemeClr>
                </a:solidFill>
                <a:round/>
              </a:ln>
              <a:effectLst/>
            </c:spPr>
          </c:errBars>
          <c:cat>
            <c:strRef>
              <c:f>'Average Cf uncertainty per Re'!$A$9:$A$11</c:f>
              <c:strCache>
                <c:ptCount val="3"/>
                <c:pt idx="0">
                  <c:v>elastomer</c:v>
                </c:pt>
                <c:pt idx="1">
                  <c:v>filler</c:v>
                </c:pt>
                <c:pt idx="2">
                  <c:v>sandpaper</c:v>
                </c:pt>
              </c:strCache>
            </c:strRef>
          </c:cat>
          <c:val>
            <c:numRef>
              <c:f>'Average Cf uncertainty per Re'!$D$9:$D$11</c:f>
              <c:numCache>
                <c:formatCode>General</c:formatCode>
                <c:ptCount val="3"/>
                <c:pt idx="0">
                  <c:v>1.3787803311259745E-2</c:v>
                </c:pt>
                <c:pt idx="1">
                  <c:v>8.5307046381533982E-3</c:v>
                </c:pt>
                <c:pt idx="2">
                  <c:v>1.1546096347547672E-2</c:v>
                </c:pt>
              </c:numCache>
            </c:numRef>
          </c:val>
          <c:extLst>
            <c:ext xmlns:c16="http://schemas.microsoft.com/office/drawing/2014/chart" uri="{C3380CC4-5D6E-409C-BE32-E72D297353CC}">
              <c16:uniqueId val="{00000002-E86D-4D29-B78E-75AC4C3142CB}"/>
            </c:ext>
          </c:extLst>
        </c:ser>
        <c:ser>
          <c:idx val="3"/>
          <c:order val="3"/>
          <c:tx>
            <c:strRef>
              <c:f>'Average Cf uncertainty per Re'!$E$3</c:f>
              <c:strCache>
                <c:ptCount val="1"/>
                <c:pt idx="0">
                  <c:v>P40</c:v>
                </c:pt>
              </c:strCache>
            </c:strRef>
          </c:tx>
          <c:spPr>
            <a:solidFill>
              <a:schemeClr val="accent4"/>
            </a:solidFill>
            <a:ln>
              <a:noFill/>
            </a:ln>
            <a:effectLst/>
          </c:spPr>
          <c:invertIfNegative val="0"/>
          <c:errBars>
            <c:errBarType val="both"/>
            <c:errValType val="cust"/>
            <c:noEndCap val="0"/>
            <c:plus>
              <c:numRef>
                <c:f>'Average Cf uncertainty per Re'!$J$9:$J$10</c:f>
                <c:numCache>
                  <c:formatCode>General</c:formatCode>
                  <c:ptCount val="2"/>
                  <c:pt idx="0">
                    <c:v>1.4783499310734823E-3</c:v>
                  </c:pt>
                  <c:pt idx="1">
                    <c:v>9.4905573028780004E-4</c:v>
                  </c:pt>
                </c:numCache>
              </c:numRef>
            </c:plus>
            <c:minus>
              <c:numRef>
                <c:f>'Average Cf uncertainty per Re'!$J$9:$J$10</c:f>
                <c:numCache>
                  <c:formatCode>General</c:formatCode>
                  <c:ptCount val="2"/>
                  <c:pt idx="0">
                    <c:v>1.4783499310734823E-3</c:v>
                  </c:pt>
                  <c:pt idx="1">
                    <c:v>9.4905573028780004E-4</c:v>
                  </c:pt>
                </c:numCache>
              </c:numRef>
            </c:minus>
            <c:spPr>
              <a:noFill/>
              <a:ln w="9525" cap="flat" cmpd="sng" algn="ctr">
                <a:solidFill>
                  <a:schemeClr val="tx1">
                    <a:lumMod val="65000"/>
                    <a:lumOff val="35000"/>
                  </a:schemeClr>
                </a:solidFill>
                <a:round/>
              </a:ln>
              <a:effectLst/>
            </c:spPr>
          </c:errBars>
          <c:cat>
            <c:strRef>
              <c:f>'Average Cf uncertainty per Re'!$A$9:$A$11</c:f>
              <c:strCache>
                <c:ptCount val="3"/>
                <c:pt idx="0">
                  <c:v>elastomer</c:v>
                </c:pt>
                <c:pt idx="1">
                  <c:v>filler</c:v>
                </c:pt>
                <c:pt idx="2">
                  <c:v>sandpaper</c:v>
                </c:pt>
              </c:strCache>
            </c:strRef>
          </c:cat>
          <c:val>
            <c:numRef>
              <c:f>'Average Cf uncertainty per Re'!$E$9:$E$11</c:f>
              <c:numCache>
                <c:formatCode>General</c:formatCode>
                <c:ptCount val="3"/>
                <c:pt idx="0">
                  <c:v>1.253781709110219E-2</c:v>
                </c:pt>
                <c:pt idx="1">
                  <c:v>1.2847629905253028E-2</c:v>
                </c:pt>
                <c:pt idx="2">
                  <c:v>0</c:v>
                </c:pt>
              </c:numCache>
            </c:numRef>
          </c:val>
          <c:extLst>
            <c:ext xmlns:c16="http://schemas.microsoft.com/office/drawing/2014/chart" uri="{C3380CC4-5D6E-409C-BE32-E72D297353CC}">
              <c16:uniqueId val="{00000003-E86D-4D29-B78E-75AC4C3142CB}"/>
            </c:ext>
          </c:extLst>
        </c:ser>
        <c:dLbls>
          <c:showLegendKey val="0"/>
          <c:showVal val="0"/>
          <c:showCatName val="0"/>
          <c:showSerName val="0"/>
          <c:showPercent val="0"/>
          <c:showBubbleSize val="0"/>
        </c:dLbls>
        <c:gapWidth val="219"/>
        <c:overlap val="-27"/>
        <c:axId val="2052700240"/>
        <c:axId val="2052702736"/>
      </c:barChart>
      <c:catAx>
        <c:axId val="20527002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52702736"/>
        <c:crosses val="autoZero"/>
        <c:auto val="1"/>
        <c:lblAlgn val="ctr"/>
        <c:lblOffset val="100"/>
        <c:noMultiLvlLbl val="0"/>
      </c:catAx>
      <c:valAx>
        <c:axId val="2052702736"/>
        <c:scaling>
          <c:orientation val="minMax"/>
          <c:max val="2.5000000000000005E-2"/>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5270024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596108</xdr:colOff>
      <xdr:row>0</xdr:row>
      <xdr:rowOff>0</xdr:rowOff>
    </xdr:from>
    <xdr:to>
      <xdr:col>3</xdr:col>
      <xdr:colOff>421909</xdr:colOff>
      <xdr:row>4</xdr:row>
      <xdr:rowOff>154781</xdr:rowOff>
    </xdr:to>
    <xdr:pic>
      <xdr:nvPicPr>
        <xdr:cNvPr id="2" name="Picture 1">
          <a:extLst>
            <a:ext uri="{FF2B5EF4-FFF2-40B4-BE49-F238E27FC236}">
              <a16:creationId xmlns:a16="http://schemas.microsoft.com/office/drawing/2014/main" id="{F1518BF1-F483-4364-A04A-871ADD290B0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798889" y="0"/>
          <a:ext cx="1397426" cy="86915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14</xdr:col>
      <xdr:colOff>877888</xdr:colOff>
      <xdr:row>2</xdr:row>
      <xdr:rowOff>95475</xdr:rowOff>
    </xdr:from>
    <xdr:to>
      <xdr:col>20</xdr:col>
      <xdr:colOff>545533</xdr:colOff>
      <xdr:row>17</xdr:row>
      <xdr:rowOff>130401</xdr:rowOff>
    </xdr:to>
    <xdr:graphicFrame macro="">
      <xdr:nvGraphicFramePr>
        <xdr:cNvPr id="4" name="Chart 3">
          <a:extLst>
            <a:ext uri="{FF2B5EF4-FFF2-40B4-BE49-F238E27FC236}">
              <a16:creationId xmlns:a16="http://schemas.microsoft.com/office/drawing/2014/main" id="{28ED05B1-A87A-4006-A7F4-013B72B172A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14</xdr:col>
      <xdr:colOff>909750</xdr:colOff>
      <xdr:row>18</xdr:row>
      <xdr:rowOff>80169</xdr:rowOff>
    </xdr:from>
    <xdr:to>
      <xdr:col>20</xdr:col>
      <xdr:colOff>566397</xdr:colOff>
      <xdr:row>33</xdr:row>
      <xdr:rowOff>145257</xdr:rowOff>
    </xdr:to>
    <xdr:graphicFrame macro="">
      <xdr:nvGraphicFramePr>
        <xdr:cNvPr id="5" name="Chart 4">
          <a:extLst>
            <a:ext uri="{FF2B5EF4-FFF2-40B4-BE49-F238E27FC236}">
              <a16:creationId xmlns:a16="http://schemas.microsoft.com/office/drawing/2014/main" id="{A8AA56AD-3685-482D-BF27-27C8E222A5E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4</xdr:col>
      <xdr:colOff>163512</xdr:colOff>
      <xdr:row>0</xdr:row>
      <xdr:rowOff>35719</xdr:rowOff>
    </xdr:from>
    <xdr:to>
      <xdr:col>7</xdr:col>
      <xdr:colOff>416718</xdr:colOff>
      <xdr:row>6</xdr:row>
      <xdr:rowOff>11906</xdr:rowOff>
    </xdr:to>
    <xdr:sp macro="" textlink="">
      <xdr:nvSpPr>
        <xdr:cNvPr id="3" name="TextBox 2">
          <a:extLst>
            <a:ext uri="{FF2B5EF4-FFF2-40B4-BE49-F238E27FC236}">
              <a16:creationId xmlns:a16="http://schemas.microsoft.com/office/drawing/2014/main" id="{33B5977E-92F7-46AE-885C-363AF5121A8E}"/>
            </a:ext>
          </a:extLst>
        </xdr:cNvPr>
        <xdr:cNvSpPr txBox="1"/>
      </xdr:nvSpPr>
      <xdr:spPr>
        <a:xfrm>
          <a:off x="4973637" y="35719"/>
          <a:ext cx="3622675" cy="10477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a:t>Instrumental</a:t>
          </a:r>
          <a:r>
            <a:rPr lang="en-GB" sz="1100" b="1" baseline="0"/>
            <a:t> error:</a:t>
          </a:r>
        </a:p>
        <a:p>
          <a:r>
            <a:rPr lang="en-GB" sz="1100"/>
            <a:t>pressure sensor (Huba control 692) 0.50% </a:t>
          </a:r>
        </a:p>
        <a:p>
          <a:r>
            <a:rPr lang="en-GB" sz="1100"/>
            <a:t>Flow meter (Corrente 2" digital flow sensor) 2% Temperature (Corrente 2" digital flow sensor) 1% </a:t>
          </a:r>
        </a:p>
        <a:p>
          <a:r>
            <a:rPr lang="en-GB" sz="1100"/>
            <a:t>Pump (Calpeda MPC 41) 10% </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FA6D34-3F05-40D1-B34E-444BBE31AD1A}">
  <dimension ref="A1:A8"/>
  <sheetViews>
    <sheetView workbookViewId="0">
      <selection activeCell="D25" sqref="D25"/>
    </sheetView>
  </sheetViews>
  <sheetFormatPr defaultRowHeight="14" x14ac:dyDescent="0.3"/>
  <cols>
    <col min="1" max="16384" width="8.7265625" style="58"/>
  </cols>
  <sheetData>
    <row r="1" spans="1:1" x14ac:dyDescent="0.3">
      <c r="A1" s="59">
        <v>44713</v>
      </c>
    </row>
    <row r="2" spans="1:1" x14ac:dyDescent="0.3">
      <c r="A2" s="58" t="s">
        <v>127</v>
      </c>
    </row>
    <row r="3" spans="1:1" x14ac:dyDescent="0.3">
      <c r="A3" s="58" t="s">
        <v>128</v>
      </c>
    </row>
    <row r="5" spans="1:1" x14ac:dyDescent="0.3">
      <c r="A5" s="58" t="s">
        <v>129</v>
      </c>
    </row>
    <row r="6" spans="1:1" x14ac:dyDescent="0.3">
      <c r="A6" s="58" t="s">
        <v>130</v>
      </c>
    </row>
    <row r="7" spans="1:1" x14ac:dyDescent="0.3">
      <c r="A7" s="58" t="s">
        <v>131</v>
      </c>
    </row>
    <row r="8" spans="1:1" x14ac:dyDescent="0.3">
      <c r="A8" s="58" t="s">
        <v>132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0BF7F0-F8A4-40C1-82B3-D2710F884AA6}">
  <dimension ref="A1:AA93"/>
  <sheetViews>
    <sheetView topLeftCell="S49" zoomScale="80" zoomScaleNormal="80" workbookViewId="0">
      <selection activeCell="Y77" sqref="Y77"/>
    </sheetView>
  </sheetViews>
  <sheetFormatPr defaultRowHeight="14.5" x14ac:dyDescent="0.35"/>
  <cols>
    <col min="1" max="1" width="45.81640625" bestFit="1" customWidth="1"/>
    <col min="2" max="2" width="12.54296875" bestFit="1" customWidth="1"/>
    <col min="3" max="3" width="9.81640625" bestFit="1" customWidth="1"/>
    <col min="5" max="5" width="12.36328125" bestFit="1" customWidth="1"/>
    <col min="6" max="6" width="11.81640625" bestFit="1" customWidth="1"/>
    <col min="8" max="8" width="43.90625" customWidth="1"/>
    <col min="9" max="9" width="21.54296875" customWidth="1"/>
    <col min="10" max="10" width="16.453125" customWidth="1"/>
    <col min="11" max="12" width="12.36328125" bestFit="1" customWidth="1"/>
    <col min="13" max="13" width="11.81640625" bestFit="1" customWidth="1"/>
    <col min="15" max="15" width="45.81640625" bestFit="1" customWidth="1"/>
    <col min="16" max="16" width="20.54296875" customWidth="1"/>
    <col min="18" max="19" width="12.36328125" bestFit="1" customWidth="1"/>
    <col min="20" max="20" width="13.08984375" bestFit="1" customWidth="1"/>
    <col min="22" max="22" width="45.81640625" bestFit="1" customWidth="1"/>
    <col min="23" max="23" width="17.26953125" customWidth="1"/>
    <col min="24" max="24" width="19.26953125" customWidth="1"/>
    <col min="25" max="26" width="12.36328125" bestFit="1" customWidth="1"/>
    <col min="27" max="27" width="11.81640625" bestFit="1" customWidth="1"/>
  </cols>
  <sheetData>
    <row r="1" spans="1:27" x14ac:dyDescent="0.35">
      <c r="A1" s="1" t="s">
        <v>3</v>
      </c>
    </row>
    <row r="2" spans="1:27" x14ac:dyDescent="0.35">
      <c r="A2" s="1" t="s">
        <v>148</v>
      </c>
    </row>
    <row r="3" spans="1:27" x14ac:dyDescent="0.35">
      <c r="A3" s="1"/>
    </row>
    <row r="4" spans="1:27" x14ac:dyDescent="0.35">
      <c r="A4" s="1"/>
    </row>
    <row r="5" spans="1:27" x14ac:dyDescent="0.35">
      <c r="A5" s="1"/>
    </row>
    <row r="6" spans="1:27" x14ac:dyDescent="0.35">
      <c r="A6" s="4" t="s">
        <v>16</v>
      </c>
      <c r="B6" s="5"/>
      <c r="C6" s="5"/>
      <c r="D6" s="5"/>
      <c r="E6" s="5"/>
      <c r="F6" s="5"/>
    </row>
    <row r="7" spans="1:27" s="1" customFormat="1" x14ac:dyDescent="0.35">
      <c r="A7" s="4"/>
      <c r="B7" s="4" t="s">
        <v>18</v>
      </c>
      <c r="C7" s="4"/>
      <c r="D7" s="4"/>
      <c r="E7" s="4"/>
      <c r="F7" s="4"/>
      <c r="H7" s="4"/>
      <c r="I7" s="4" t="s">
        <v>20</v>
      </c>
      <c r="J7" s="4"/>
      <c r="K7" s="4"/>
      <c r="L7" s="4"/>
      <c r="M7" s="4"/>
      <c r="O7" s="4"/>
      <c r="P7" s="4" t="s">
        <v>124</v>
      </c>
      <c r="Q7" s="4"/>
      <c r="R7" s="4"/>
      <c r="S7" s="4"/>
      <c r="T7" s="4"/>
      <c r="V7" s="4"/>
      <c r="W7" s="4" t="s">
        <v>123</v>
      </c>
      <c r="X7" s="4"/>
      <c r="Y7" s="4"/>
      <c r="Z7" s="4"/>
      <c r="AA7" s="4"/>
    </row>
    <row r="8" spans="1:27" x14ac:dyDescent="0.35">
      <c r="A8" s="5"/>
      <c r="B8" s="5" t="s">
        <v>0</v>
      </c>
      <c r="C8" s="5" t="s">
        <v>7</v>
      </c>
      <c r="D8" s="5" t="s">
        <v>8</v>
      </c>
      <c r="E8" s="5" t="s">
        <v>14</v>
      </c>
      <c r="F8" s="5"/>
      <c r="H8" s="5"/>
      <c r="I8" s="5" t="s">
        <v>0</v>
      </c>
      <c r="J8" s="5" t="s">
        <v>7</v>
      </c>
      <c r="K8" s="5" t="s">
        <v>8</v>
      </c>
      <c r="L8" s="5" t="s">
        <v>14</v>
      </c>
      <c r="M8" s="5"/>
      <c r="O8" s="5"/>
      <c r="P8" s="5" t="s">
        <v>0</v>
      </c>
      <c r="Q8" s="5" t="s">
        <v>7</v>
      </c>
      <c r="R8" s="5" t="s">
        <v>8</v>
      </c>
      <c r="S8" s="5" t="s">
        <v>14</v>
      </c>
      <c r="T8" s="5"/>
      <c r="V8" s="5"/>
      <c r="W8" s="5" t="s">
        <v>0</v>
      </c>
      <c r="X8" s="5" t="s">
        <v>7</v>
      </c>
      <c r="Y8" s="5" t="s">
        <v>8</v>
      </c>
      <c r="Z8" s="5" t="s">
        <v>14</v>
      </c>
      <c r="AA8" s="5"/>
    </row>
    <row r="9" spans="1:27" x14ac:dyDescent="0.35">
      <c r="A9" s="5" t="s">
        <v>143</v>
      </c>
      <c r="B9" s="5">
        <v>1.32</v>
      </c>
      <c r="C9" s="5">
        <v>0</v>
      </c>
      <c r="D9" s="5">
        <f>2*C9</f>
        <v>0</v>
      </c>
      <c r="E9" s="5">
        <f>((2)*(D9/B9))^2</f>
        <v>0</v>
      </c>
      <c r="F9" s="5"/>
      <c r="H9" s="5" t="s">
        <v>143</v>
      </c>
      <c r="I9" s="5">
        <v>1.65</v>
      </c>
      <c r="J9" s="5">
        <v>0.11000000000000021</v>
      </c>
      <c r="K9" s="5">
        <f>2*J9</f>
        <v>0.22000000000000042</v>
      </c>
      <c r="L9" s="5">
        <f>((2)*(K9/I9))^2</f>
        <v>7.1111111111111375E-2</v>
      </c>
      <c r="M9" s="5"/>
      <c r="O9" s="5" t="s">
        <v>143</v>
      </c>
      <c r="P9" s="8">
        <v>1.54</v>
      </c>
      <c r="Q9" s="5">
        <v>0</v>
      </c>
      <c r="R9" s="5">
        <f>2*Q9</f>
        <v>0</v>
      </c>
      <c r="S9" s="5">
        <f>((2)*(R9/P9))^2</f>
        <v>0</v>
      </c>
      <c r="T9" s="5"/>
      <c r="V9" s="5" t="s">
        <v>143</v>
      </c>
      <c r="W9" s="5">
        <v>1.32</v>
      </c>
      <c r="X9" s="5">
        <v>0</v>
      </c>
      <c r="Y9" s="5">
        <f>2*X9</f>
        <v>0</v>
      </c>
      <c r="Z9" s="5">
        <f>((2)*(Y9/W9))^2</f>
        <v>0</v>
      </c>
      <c r="AA9" s="5"/>
    </row>
    <row r="10" spans="1:27" x14ac:dyDescent="0.35">
      <c r="A10" s="5" t="s">
        <v>142</v>
      </c>
      <c r="B10" s="5">
        <v>2482.0938292201445</v>
      </c>
      <c r="C10" s="5">
        <v>3.722690331313288</v>
      </c>
      <c r="D10" s="5">
        <f>2*C10</f>
        <v>7.4453806626265759</v>
      </c>
      <c r="E10" s="5">
        <f>((D10/B10))^2</f>
        <v>8.997822554810962E-6</v>
      </c>
      <c r="F10" s="5"/>
      <c r="H10" s="5" t="s">
        <v>142</v>
      </c>
      <c r="I10" s="5">
        <v>4542.345798176917</v>
      </c>
      <c r="J10" s="5">
        <v>286.084159517025</v>
      </c>
      <c r="K10" s="5">
        <f>2*J10</f>
        <v>572.16831903405</v>
      </c>
      <c r="L10" s="5">
        <f>((K10/I10))^2</f>
        <v>1.586672258460349E-2</v>
      </c>
      <c r="M10" s="5"/>
      <c r="O10" s="5" t="s">
        <v>142</v>
      </c>
      <c r="P10" s="5">
        <v>3283.6862148223877</v>
      </c>
      <c r="Q10" s="5">
        <v>234.91592934274195</v>
      </c>
      <c r="R10" s="5">
        <f>2*Q10</f>
        <v>469.83185868548389</v>
      </c>
      <c r="S10" s="5">
        <f>((R10/P10))^2</f>
        <v>2.0472063748407057E-2</v>
      </c>
      <c r="T10" s="5"/>
      <c r="V10" s="5" t="s">
        <v>142</v>
      </c>
      <c r="W10" s="5">
        <v>1789.4730120361894</v>
      </c>
      <c r="X10" s="5">
        <v>369.22484617461384</v>
      </c>
      <c r="Y10" s="5">
        <f t="shared" ref="Y10:Y13" si="0">2*X10</f>
        <v>738.44969234922769</v>
      </c>
      <c r="Z10" s="5">
        <f>((Y10/W10))^2</f>
        <v>0.17029093180291918</v>
      </c>
      <c r="AA10" s="5"/>
    </row>
    <row r="11" spans="1:27" x14ac:dyDescent="0.35">
      <c r="A11" s="5" t="s">
        <v>146</v>
      </c>
      <c r="B11" s="5">
        <v>1024</v>
      </c>
      <c r="C11" s="5">
        <v>0.47140452079103168</v>
      </c>
      <c r="D11" s="5">
        <f>2*C11</f>
        <v>0.94280904158206336</v>
      </c>
      <c r="E11" s="5">
        <f>((D11/B11))^2</f>
        <v>8.4771050347222218E-7</v>
      </c>
      <c r="F11" s="5"/>
      <c r="H11" s="5" t="s">
        <v>146</v>
      </c>
      <c r="I11" s="5">
        <v>1025</v>
      </c>
      <c r="J11" s="5">
        <v>0.5</v>
      </c>
      <c r="K11" s="5">
        <f>2*J11</f>
        <v>1</v>
      </c>
      <c r="L11" s="5">
        <f>((K11/I11))^2</f>
        <v>9.5181439619274241E-7</v>
      </c>
      <c r="M11" s="5"/>
      <c r="O11" s="5" t="s">
        <v>146</v>
      </c>
      <c r="P11" s="5">
        <v>1025</v>
      </c>
      <c r="Q11" s="5">
        <v>0.47140452079103168</v>
      </c>
      <c r="R11" s="5">
        <f>2*Q11</f>
        <v>0.94280904158206336</v>
      </c>
      <c r="S11" s="5">
        <f>((R11/P11))^2</f>
        <v>8.4605724106021551E-7</v>
      </c>
      <c r="T11" s="5"/>
      <c r="V11" s="5" t="s">
        <v>146</v>
      </c>
      <c r="W11" s="5">
        <v>1025</v>
      </c>
      <c r="X11" s="5">
        <v>0.5</v>
      </c>
      <c r="Y11" s="5">
        <f t="shared" si="0"/>
        <v>1</v>
      </c>
      <c r="Z11" s="5">
        <f>((Y11/W11))^2</f>
        <v>9.5181439619274241E-7</v>
      </c>
      <c r="AA11" s="5"/>
    </row>
    <row r="12" spans="1:27" x14ac:dyDescent="0.35">
      <c r="A12" s="5" t="s">
        <v>144</v>
      </c>
      <c r="B12" s="5">
        <v>1.5014164305949E-2</v>
      </c>
      <c r="C12" s="5">
        <v>3.4144902273723794E-4</v>
      </c>
      <c r="D12" s="5">
        <f>2*C12</f>
        <v>6.8289804547447589E-4</v>
      </c>
      <c r="E12" s="5">
        <f>((D12/B12))^2</f>
        <v>2.0687566684075096E-3</v>
      </c>
      <c r="F12" s="5"/>
      <c r="H12" s="5" t="s">
        <v>144</v>
      </c>
      <c r="I12" s="5">
        <v>1.5730337078651686E-2</v>
      </c>
      <c r="J12" s="5">
        <v>3.560746332431277E-4</v>
      </c>
      <c r="K12" s="5">
        <f>2*J12</f>
        <v>7.121492664862554E-4</v>
      </c>
      <c r="L12" s="5">
        <f>((K12/I12))^2</f>
        <v>2.0495853328635189E-3</v>
      </c>
      <c r="M12" s="5"/>
      <c r="O12" s="5" t="s">
        <v>144</v>
      </c>
      <c r="P12" s="5">
        <v>1.5789473684210523E-2</v>
      </c>
      <c r="Q12" s="5">
        <v>3.3571038369963795E-4</v>
      </c>
      <c r="R12" s="5">
        <f>2*Q12</f>
        <v>6.714207673992759E-4</v>
      </c>
      <c r="S12" s="5">
        <f>((R12/P12))^2</f>
        <v>1.8082323414345199E-3</v>
      </c>
      <c r="T12" s="5"/>
      <c r="V12" s="5" t="s">
        <v>144</v>
      </c>
      <c r="W12" s="5">
        <v>1.6317991631799162E-2</v>
      </c>
      <c r="X12" s="5">
        <v>0</v>
      </c>
      <c r="Y12" s="5">
        <f t="shared" si="0"/>
        <v>0</v>
      </c>
      <c r="Z12" s="5">
        <f>((Y12/W12))^2</f>
        <v>0</v>
      </c>
      <c r="AA12" s="5"/>
    </row>
    <row r="13" spans="1:27" x14ac:dyDescent="0.35">
      <c r="A13" s="5" t="s">
        <v>145</v>
      </c>
      <c r="B13" s="5">
        <v>0.8</v>
      </c>
      <c r="C13" s="5">
        <v>0</v>
      </c>
      <c r="D13" s="5">
        <f>2*C13</f>
        <v>0</v>
      </c>
      <c r="E13" s="5">
        <f>((D13/B13))^2</f>
        <v>0</v>
      </c>
      <c r="F13" s="5"/>
      <c r="H13" s="5" t="s">
        <v>145</v>
      </c>
      <c r="I13" s="5">
        <v>0.8</v>
      </c>
      <c r="J13" s="5">
        <v>0</v>
      </c>
      <c r="K13" s="5">
        <f>2*J13</f>
        <v>0</v>
      </c>
      <c r="L13" s="5">
        <f>((K13/I13))^2</f>
        <v>0</v>
      </c>
      <c r="M13" s="5"/>
      <c r="O13" s="5" t="s">
        <v>145</v>
      </c>
      <c r="P13" s="5">
        <v>0.8</v>
      </c>
      <c r="Q13" s="5">
        <v>0</v>
      </c>
      <c r="R13" s="5">
        <f>2*Q13</f>
        <v>0</v>
      </c>
      <c r="S13" s="5">
        <f>((R13/P13))^2</f>
        <v>0</v>
      </c>
      <c r="T13" s="5"/>
      <c r="V13" s="5" t="s">
        <v>145</v>
      </c>
      <c r="W13" s="5">
        <v>0.8</v>
      </c>
      <c r="X13" s="5">
        <v>0</v>
      </c>
      <c r="Y13" s="5">
        <f t="shared" si="0"/>
        <v>0</v>
      </c>
      <c r="Z13" s="5">
        <f>((Y13/W13))^2</f>
        <v>0</v>
      </c>
      <c r="AA13" s="5"/>
    </row>
    <row r="14" spans="1:27" s="3" customFormat="1" x14ac:dyDescent="0.35">
      <c r="A14" s="6" t="s">
        <v>149</v>
      </c>
      <c r="B14" s="6"/>
      <c r="C14" s="6"/>
      <c r="D14" s="6"/>
      <c r="E14" s="6">
        <f>SQRT(SUM(E9:E13))</f>
        <v>4.5591690048360708E-2</v>
      </c>
      <c r="F14" s="6">
        <f>E14*100</f>
        <v>4.5591690048360709</v>
      </c>
      <c r="H14" s="6" t="s">
        <v>149</v>
      </c>
      <c r="I14" s="6"/>
      <c r="J14" s="6"/>
      <c r="K14" s="6"/>
      <c r="L14" s="6">
        <f>SQRT(SUM(L9:L13))</f>
        <v>0.29837622365559657</v>
      </c>
      <c r="M14" s="6">
        <f>L14*100</f>
        <v>29.837622365559657</v>
      </c>
      <c r="O14" s="6" t="s">
        <v>149</v>
      </c>
      <c r="P14" s="6"/>
      <c r="Q14" s="6"/>
      <c r="R14" s="6"/>
      <c r="S14" s="6">
        <f>SQRT(SUM(S9:S13))</f>
        <v>0.14926869111465618</v>
      </c>
      <c r="T14" s="6">
        <f>S14*100</f>
        <v>14.926869111465619</v>
      </c>
      <c r="V14" s="6" t="s">
        <v>149</v>
      </c>
      <c r="W14" s="6"/>
      <c r="X14" s="6"/>
      <c r="Y14" s="6"/>
      <c r="Z14" s="6">
        <f>SQRT(SUM(Z9:Z13))</f>
        <v>0.41266437163549191</v>
      </c>
      <c r="AA14" s="6">
        <f>Z14*100</f>
        <v>41.266437163549192</v>
      </c>
    </row>
    <row r="15" spans="1:27" s="3" customFormat="1" x14ac:dyDescent="0.35">
      <c r="A15" s="6" t="s">
        <v>150</v>
      </c>
      <c r="B15" s="6"/>
      <c r="C15" s="6"/>
      <c r="D15" s="6"/>
      <c r="E15" s="6">
        <f>E14*B17</f>
        <v>5.9516481525874389E-4</v>
      </c>
      <c r="F15" s="6"/>
      <c r="H15" s="6" t="s">
        <v>150</v>
      </c>
      <c r="I15" s="6"/>
      <c r="J15" s="6"/>
      <c r="K15" s="6"/>
      <c r="L15" s="6">
        <f>L14*I17</f>
        <v>4.7749705634461993E-3</v>
      </c>
      <c r="M15" s="6"/>
      <c r="O15" s="6" t="s">
        <v>150</v>
      </c>
      <c r="P15" s="6"/>
      <c r="Q15" s="6"/>
      <c r="R15" s="6"/>
      <c r="S15" s="6">
        <f>S14*P17</f>
        <v>1.9898151743011874E-3</v>
      </c>
      <c r="T15" s="6"/>
      <c r="V15" s="6" t="s">
        <v>150</v>
      </c>
      <c r="W15" s="6"/>
      <c r="X15" s="6"/>
      <c r="Y15" s="6"/>
      <c r="Z15" s="6">
        <f>Z14*W17</f>
        <v>4.216937101071413E-3</v>
      </c>
      <c r="AA15" s="6"/>
    </row>
    <row r="16" spans="1:27" s="3" customFormat="1" x14ac:dyDescent="0.35">
      <c r="A16" s="6"/>
      <c r="B16" s="6"/>
      <c r="C16" s="6"/>
      <c r="D16" s="6"/>
      <c r="E16" s="6"/>
      <c r="F16" s="6"/>
      <c r="H16" s="6"/>
      <c r="I16" s="6"/>
      <c r="J16" s="6"/>
      <c r="K16" s="6"/>
      <c r="L16" s="6"/>
      <c r="M16" s="6"/>
      <c r="O16" s="6"/>
      <c r="P16" s="6"/>
      <c r="Q16" s="6"/>
      <c r="R16" s="6"/>
      <c r="S16" s="6"/>
      <c r="T16" s="6"/>
      <c r="V16" s="6"/>
      <c r="W16" s="6"/>
      <c r="X16" s="6"/>
      <c r="Y16" s="6"/>
      <c r="Z16" s="6"/>
      <c r="AA16" s="6"/>
    </row>
    <row r="17" spans="1:27" s="3" customFormat="1" x14ac:dyDescent="0.35">
      <c r="A17" s="6" t="s">
        <v>11</v>
      </c>
      <c r="B17" s="6">
        <f>(B12*B10)/(((2*B11)*B9^2)*B13)</f>
        <v>1.3054238933179087E-2</v>
      </c>
      <c r="C17" s="6"/>
      <c r="D17" s="6"/>
      <c r="E17" s="6"/>
      <c r="F17" s="6"/>
      <c r="H17" s="6" t="s">
        <v>11</v>
      </c>
      <c r="I17" s="6">
        <f>(I12*I10)/(((2*I11)*I9^2)*I13)</f>
        <v>1.6003187200860053E-2</v>
      </c>
      <c r="J17" s="6"/>
      <c r="K17" s="6"/>
      <c r="L17" s="6"/>
      <c r="M17" s="6"/>
      <c r="O17" s="6" t="s">
        <v>11</v>
      </c>
      <c r="P17" s="6">
        <f>(P12*P10)/(((2*P11)*P9^2)*P13)</f>
        <v>1.3330425553023519E-2</v>
      </c>
      <c r="Q17" s="6"/>
      <c r="R17" s="6"/>
      <c r="S17" s="6"/>
      <c r="T17" s="6"/>
      <c r="V17" s="6" t="s">
        <v>11</v>
      </c>
      <c r="W17" s="6">
        <f>(W12*W10)/(((2*W11)*W9^2)*W13)</f>
        <v>1.0218805864820941E-2</v>
      </c>
      <c r="X17" s="6"/>
      <c r="Y17" s="6"/>
      <c r="Z17" s="6"/>
      <c r="AA17" s="6"/>
    </row>
    <row r="18" spans="1:27" s="3" customFormat="1" x14ac:dyDescent="0.35">
      <c r="A18" s="6" t="s">
        <v>41</v>
      </c>
      <c r="B18" s="6"/>
      <c r="C18" s="6"/>
      <c r="D18" s="6"/>
      <c r="E18" s="6"/>
      <c r="F18" s="6"/>
      <c r="H18" s="6" t="s">
        <v>47</v>
      </c>
      <c r="I18" s="6"/>
      <c r="J18" s="6"/>
      <c r="K18" s="6"/>
      <c r="L18" s="6"/>
      <c r="M18" s="6"/>
      <c r="O18" s="6" t="s">
        <v>26</v>
      </c>
      <c r="P18" s="6"/>
      <c r="Q18" s="6"/>
      <c r="R18" s="6"/>
      <c r="S18" s="6"/>
      <c r="T18" s="6"/>
      <c r="V18" s="6" t="s">
        <v>24</v>
      </c>
      <c r="W18" s="6"/>
      <c r="X18" s="6"/>
      <c r="Y18" s="6"/>
      <c r="Z18" s="6"/>
      <c r="AA18" s="6"/>
    </row>
    <row r="19" spans="1:27" x14ac:dyDescent="0.35">
      <c r="A19" s="5"/>
      <c r="B19" s="5"/>
      <c r="C19" s="5"/>
      <c r="D19" s="5"/>
      <c r="E19" s="5"/>
      <c r="F19" s="5"/>
      <c r="H19" s="5"/>
      <c r="I19" s="5"/>
      <c r="J19" s="5"/>
      <c r="K19" s="5"/>
      <c r="L19" s="5"/>
      <c r="M19" s="5"/>
      <c r="O19" s="5"/>
      <c r="P19" s="5"/>
      <c r="Q19" s="5"/>
      <c r="R19" s="5"/>
      <c r="S19" s="5"/>
      <c r="T19" s="5"/>
      <c r="V19" s="5"/>
      <c r="W19" s="5"/>
      <c r="X19" s="5"/>
      <c r="Y19" s="5"/>
      <c r="Z19" s="5"/>
      <c r="AA19" s="5"/>
    </row>
    <row r="20" spans="1:27" x14ac:dyDescent="0.35">
      <c r="A20" s="5"/>
      <c r="B20" s="5"/>
      <c r="C20" s="5"/>
      <c r="D20" s="5"/>
      <c r="E20" s="5"/>
      <c r="F20" s="5"/>
      <c r="H20" s="5"/>
      <c r="I20" s="5"/>
      <c r="J20" s="5"/>
      <c r="K20" s="5"/>
      <c r="L20" s="5"/>
      <c r="M20" s="5"/>
      <c r="O20" s="5"/>
      <c r="P20" s="5"/>
      <c r="Q20" s="5"/>
      <c r="R20" s="5"/>
      <c r="S20" s="5"/>
      <c r="T20" s="5"/>
      <c r="V20" s="5"/>
      <c r="W20" s="5"/>
      <c r="X20" s="5"/>
      <c r="Y20" s="5"/>
      <c r="Z20" s="5"/>
      <c r="AA20" s="5"/>
    </row>
    <row r="21" spans="1:27" s="1" customFormat="1" x14ac:dyDescent="0.35">
      <c r="A21" s="4"/>
      <c r="B21" s="4" t="s">
        <v>19</v>
      </c>
      <c r="C21" s="4"/>
      <c r="D21" s="4"/>
      <c r="E21" s="4"/>
      <c r="F21" s="4"/>
      <c r="H21" s="4"/>
      <c r="I21" s="4" t="s">
        <v>21</v>
      </c>
      <c r="J21" s="4"/>
      <c r="K21" s="4"/>
      <c r="L21" s="4"/>
      <c r="M21" s="4"/>
      <c r="O21" s="4"/>
      <c r="P21" s="4" t="s">
        <v>22</v>
      </c>
      <c r="Q21" s="4"/>
      <c r="R21" s="4"/>
      <c r="S21" s="4"/>
      <c r="T21" s="4"/>
      <c r="V21" s="4"/>
      <c r="W21" s="4" t="s">
        <v>23</v>
      </c>
      <c r="X21" s="4"/>
      <c r="Y21" s="4"/>
      <c r="Z21" s="4"/>
      <c r="AA21" s="4"/>
    </row>
    <row r="22" spans="1:27" x14ac:dyDescent="0.35">
      <c r="A22" s="5"/>
      <c r="B22" s="5" t="s">
        <v>0</v>
      </c>
      <c r="C22" s="5" t="s">
        <v>7</v>
      </c>
      <c r="D22" s="5" t="s">
        <v>8</v>
      </c>
      <c r="E22" s="5" t="s">
        <v>147</v>
      </c>
      <c r="F22" s="5"/>
      <c r="H22" s="5"/>
      <c r="I22" s="5" t="s">
        <v>0</v>
      </c>
      <c r="J22" s="5" t="s">
        <v>7</v>
      </c>
      <c r="K22" s="5" t="s">
        <v>8</v>
      </c>
      <c r="L22" s="5"/>
      <c r="M22" s="5"/>
      <c r="O22" s="5"/>
      <c r="P22" s="5" t="s">
        <v>0</v>
      </c>
      <c r="Q22" s="5" t="s">
        <v>7</v>
      </c>
      <c r="R22" s="5" t="s">
        <v>8</v>
      </c>
      <c r="S22" s="5" t="s">
        <v>147</v>
      </c>
      <c r="T22" s="5"/>
      <c r="V22" s="5"/>
      <c r="W22" s="5" t="s">
        <v>0</v>
      </c>
      <c r="X22" s="5" t="s">
        <v>7</v>
      </c>
      <c r="Y22" s="5" t="s">
        <v>8</v>
      </c>
      <c r="Z22" s="5"/>
      <c r="AA22" s="5"/>
    </row>
    <row r="23" spans="1:27" x14ac:dyDescent="0.35">
      <c r="A23" s="5" t="s">
        <v>2</v>
      </c>
      <c r="B23" s="5">
        <v>2.4</v>
      </c>
      <c r="C23" s="5">
        <v>0</v>
      </c>
      <c r="D23" s="5">
        <f>2*C23</f>
        <v>0</v>
      </c>
      <c r="E23" s="5">
        <f>((2)*(D23/B23))^2</f>
        <v>0</v>
      </c>
      <c r="F23" s="5"/>
      <c r="H23" s="5" t="s">
        <v>143</v>
      </c>
      <c r="I23" s="5">
        <v>3</v>
      </c>
      <c r="J23" s="5">
        <v>0.20000000000000018</v>
      </c>
      <c r="K23" s="5">
        <f>2*J23</f>
        <v>0.40000000000000036</v>
      </c>
      <c r="L23" s="5">
        <f>((2)*(K23/I23))^2</f>
        <v>7.1111111111111222E-2</v>
      </c>
      <c r="M23" s="5"/>
      <c r="O23" s="5" t="s">
        <v>2</v>
      </c>
      <c r="P23" s="5">
        <v>2.7999999999999994</v>
      </c>
      <c r="Q23" s="5">
        <v>4.4408920985006262E-16</v>
      </c>
      <c r="R23" s="5">
        <f>2*Q23</f>
        <v>8.8817841970012523E-16</v>
      </c>
      <c r="S23" s="5">
        <f>((2)*(R23/P23))^2</f>
        <v>4.0248005368418988E-31</v>
      </c>
      <c r="T23" s="5"/>
      <c r="V23" s="5" t="s">
        <v>143</v>
      </c>
      <c r="W23" s="5">
        <v>2.4</v>
      </c>
      <c r="X23" s="5">
        <v>0</v>
      </c>
      <c r="Y23" s="5">
        <f>2*X23</f>
        <v>0</v>
      </c>
      <c r="Z23" s="5">
        <f>((2)*(Y23/W23))^2</f>
        <v>0</v>
      </c>
      <c r="AA23" s="5"/>
    </row>
    <row r="24" spans="1:27" x14ac:dyDescent="0.35">
      <c r="A24" s="5" t="s">
        <v>1</v>
      </c>
      <c r="B24" s="7">
        <v>6433.2950890349548</v>
      </c>
      <c r="C24" s="5">
        <v>10.225683116598702</v>
      </c>
      <c r="D24" s="5">
        <f>2*C24</f>
        <v>20.451366233197405</v>
      </c>
      <c r="E24" s="5">
        <f>((D24/B24))^2</f>
        <v>1.0105963068220216E-5</v>
      </c>
      <c r="F24" s="5"/>
      <c r="H24" s="5" t="s">
        <v>142</v>
      </c>
      <c r="I24" s="5">
        <v>12937.29281557375</v>
      </c>
      <c r="J24" s="5">
        <v>85.376609800749065</v>
      </c>
      <c r="K24" s="5">
        <f>2*J24</f>
        <v>170.75321960149813</v>
      </c>
      <c r="L24" s="5">
        <f>((K24/I24))^2</f>
        <v>1.7420113755320103E-4</v>
      </c>
      <c r="M24" s="5"/>
      <c r="O24" s="5" t="s">
        <v>1</v>
      </c>
      <c r="P24" s="5">
        <v>10209.728345268513</v>
      </c>
      <c r="Q24" s="5">
        <v>561.39556510671207</v>
      </c>
      <c r="R24" s="5">
        <f>2*Q24</f>
        <v>1122.7911302134241</v>
      </c>
      <c r="S24" s="5">
        <f>((R24/P24))^2</f>
        <v>1.2093989097168995E-2</v>
      </c>
      <c r="T24" s="5"/>
      <c r="V24" s="5" t="s">
        <v>142</v>
      </c>
      <c r="W24" s="5">
        <v>4964.7326488903691</v>
      </c>
      <c r="X24" s="5">
        <v>416.94487855271791</v>
      </c>
      <c r="Y24" s="5">
        <f t="shared" ref="Y24:Y27" si="1">2*X24</f>
        <v>833.88975710543582</v>
      </c>
      <c r="Z24" s="5">
        <f>((Y24/W24))^2</f>
        <v>2.821145888984217E-2</v>
      </c>
      <c r="AA24" s="5"/>
    </row>
    <row r="25" spans="1:27" x14ac:dyDescent="0.35">
      <c r="A25" s="5" t="s">
        <v>6</v>
      </c>
      <c r="B25" s="5">
        <v>1024</v>
      </c>
      <c r="C25" s="5">
        <v>0.47140452079103168</v>
      </c>
      <c r="D25" s="5">
        <f>2*C25</f>
        <v>0.94280904158206336</v>
      </c>
      <c r="E25" s="5">
        <f>((D25/B25))^2</f>
        <v>8.4771050347222218E-7</v>
      </c>
      <c r="F25" s="5"/>
      <c r="H25" s="5" t="s">
        <v>146</v>
      </c>
      <c r="I25" s="5">
        <v>1025</v>
      </c>
      <c r="J25" s="5">
        <v>0.5</v>
      </c>
      <c r="K25" s="5">
        <f>2*J25</f>
        <v>1</v>
      </c>
      <c r="L25" s="5">
        <f>((K25/I25))^2</f>
        <v>9.5181439619274241E-7</v>
      </c>
      <c r="M25" s="5"/>
      <c r="O25" s="5" t="s">
        <v>6</v>
      </c>
      <c r="P25" s="5">
        <v>1025</v>
      </c>
      <c r="Q25" s="5">
        <v>0.47140452079103168</v>
      </c>
      <c r="R25" s="5">
        <f>2*Q25</f>
        <v>0.94280904158206336</v>
      </c>
      <c r="S25" s="5">
        <f>((R25/P25))^2</f>
        <v>8.4605724106021551E-7</v>
      </c>
      <c r="T25" s="5"/>
      <c r="V25" s="5" t="s">
        <v>146</v>
      </c>
      <c r="W25" s="5">
        <v>1025</v>
      </c>
      <c r="X25" s="5">
        <v>0.70710678118654757</v>
      </c>
      <c r="Y25" s="5">
        <f t="shared" si="1"/>
        <v>1.4142135623730951</v>
      </c>
      <c r="Z25" s="5">
        <f>((Y25/W25))^2</f>
        <v>1.9036287923854848E-6</v>
      </c>
      <c r="AA25" s="5"/>
    </row>
    <row r="26" spans="1:27" x14ac:dyDescent="0.35">
      <c r="A26" s="5" t="s">
        <v>9</v>
      </c>
      <c r="B26" s="5">
        <v>1.5014164305949009E-2</v>
      </c>
      <c r="C26" s="5">
        <v>3.4144902273723794E-4</v>
      </c>
      <c r="D26" s="5">
        <f>2*C26</f>
        <v>6.8289804547447589E-4</v>
      </c>
      <c r="E26" s="5">
        <f>((D26/B26))^2</f>
        <v>2.0687566684075074E-3</v>
      </c>
      <c r="F26" s="5"/>
      <c r="H26" s="5" t="s">
        <v>144</v>
      </c>
      <c r="I26" s="5">
        <v>1.5730337078651686E-2</v>
      </c>
      <c r="J26" s="5">
        <v>3.560746332431277E-4</v>
      </c>
      <c r="K26" s="5">
        <f>2*J26</f>
        <v>7.121492664862554E-4</v>
      </c>
      <c r="L26" s="5">
        <f>((K26/I26))^2</f>
        <v>2.0495853328635189E-3</v>
      </c>
      <c r="M26" s="5"/>
      <c r="O26" s="5" t="s">
        <v>9</v>
      </c>
      <c r="P26" s="5">
        <v>1.5789473684210523E-2</v>
      </c>
      <c r="Q26" s="5">
        <v>3.3571038369963795E-4</v>
      </c>
      <c r="R26" s="5">
        <f>2*Q26</f>
        <v>6.714207673992759E-4</v>
      </c>
      <c r="S26" s="5">
        <f>((R26/P26))^2</f>
        <v>1.8082323414345199E-3</v>
      </c>
      <c r="T26" s="5"/>
      <c r="V26" s="5" t="s">
        <v>144</v>
      </c>
      <c r="W26" s="5">
        <v>1.6317991631799162E-2</v>
      </c>
      <c r="X26" s="5">
        <v>0</v>
      </c>
      <c r="Y26" s="5">
        <f t="shared" si="1"/>
        <v>0</v>
      </c>
      <c r="Z26" s="5">
        <f>((Y26/W26))^2</f>
        <v>0</v>
      </c>
      <c r="AA26" s="5"/>
    </row>
    <row r="27" spans="1:27" x14ac:dyDescent="0.35">
      <c r="A27" s="5" t="s">
        <v>4</v>
      </c>
      <c r="B27" s="5">
        <v>0.8</v>
      </c>
      <c r="C27" s="5">
        <v>0</v>
      </c>
      <c r="D27" s="5">
        <f>2*C27</f>
        <v>0</v>
      </c>
      <c r="E27" s="5">
        <v>0</v>
      </c>
      <c r="F27" s="5"/>
      <c r="H27" s="5" t="s">
        <v>145</v>
      </c>
      <c r="I27" s="5">
        <v>0.8</v>
      </c>
      <c r="J27" s="5">
        <v>0</v>
      </c>
      <c r="K27" s="5">
        <f>2*J27</f>
        <v>0</v>
      </c>
      <c r="L27" s="5">
        <f>((K27/I27))^2</f>
        <v>0</v>
      </c>
      <c r="M27" s="5"/>
      <c r="O27" s="5" t="s">
        <v>4</v>
      </c>
      <c r="P27" s="5">
        <v>0.8</v>
      </c>
      <c r="Q27" s="5">
        <v>0</v>
      </c>
      <c r="R27" s="5">
        <f>2*Q27</f>
        <v>0</v>
      </c>
      <c r="S27" s="5">
        <f>((R27/P27))^2</f>
        <v>0</v>
      </c>
      <c r="T27" s="5"/>
      <c r="V27" s="5" t="s">
        <v>145</v>
      </c>
      <c r="W27" s="5">
        <v>0.8</v>
      </c>
      <c r="X27" s="5">
        <v>0</v>
      </c>
      <c r="Y27" s="5">
        <f t="shared" si="1"/>
        <v>0</v>
      </c>
      <c r="Z27" s="5">
        <f>((Y27/W27))^2</f>
        <v>0</v>
      </c>
      <c r="AA27" s="5"/>
    </row>
    <row r="28" spans="1:27" s="3" customFormat="1" x14ac:dyDescent="0.35">
      <c r="A28" s="6" t="s">
        <v>149</v>
      </c>
      <c r="B28" s="6"/>
      <c r="C28" s="6"/>
      <c r="D28" s="6"/>
      <c r="E28" s="6">
        <f>SQRT(SUM(E23:E27))</f>
        <v>4.5603841307275857E-2</v>
      </c>
      <c r="F28" s="6">
        <f>E28*100</f>
        <v>4.5603841307275861</v>
      </c>
      <c r="H28" s="6" t="s">
        <v>149</v>
      </c>
      <c r="I28" s="6"/>
      <c r="J28" s="6"/>
      <c r="K28" s="6"/>
      <c r="L28" s="6">
        <f>SQRT(SUM(L23:L27))</f>
        <v>0.27080592570312073</v>
      </c>
      <c r="M28" s="6">
        <f>L28*100</f>
        <v>27.080592570312074</v>
      </c>
      <c r="O28" s="6" t="s">
        <v>149</v>
      </c>
      <c r="P28" s="6"/>
      <c r="Q28" s="6"/>
      <c r="R28" s="6"/>
      <c r="S28" s="6">
        <f>SQRT(SUM(S23:S27))</f>
        <v>0.11791126958795997</v>
      </c>
      <c r="T28" s="6">
        <f>S28*100</f>
        <v>11.791126958795997</v>
      </c>
      <c r="V28" s="6" t="s">
        <v>149</v>
      </c>
      <c r="W28" s="6"/>
      <c r="X28" s="6"/>
      <c r="Y28" s="6"/>
      <c r="Z28" s="6">
        <f>SQRT(SUM(Z23:Z27))</f>
        <v>0.16796833784566231</v>
      </c>
      <c r="AA28" s="6">
        <f>Z28*100</f>
        <v>16.796833784566232</v>
      </c>
    </row>
    <row r="29" spans="1:27" s="3" customFormat="1" x14ac:dyDescent="0.35">
      <c r="A29" s="6" t="s">
        <v>150</v>
      </c>
      <c r="B29" s="6"/>
      <c r="C29" s="6"/>
      <c r="D29" s="6"/>
      <c r="E29" s="6">
        <f>E28*B31</f>
        <v>4.6676000923283545E-4</v>
      </c>
      <c r="F29" s="6"/>
      <c r="H29" s="6" t="s">
        <v>150</v>
      </c>
      <c r="I29" s="6"/>
      <c r="J29" s="6"/>
      <c r="K29" s="6"/>
      <c r="L29" s="6">
        <f>L28*I31</f>
        <v>3.7338188391182483E-3</v>
      </c>
      <c r="M29" s="6"/>
      <c r="O29" s="6" t="s">
        <v>150</v>
      </c>
      <c r="P29" s="6"/>
      <c r="Q29" s="6"/>
      <c r="R29" s="6"/>
      <c r="S29" s="6">
        <f>S28*P31</f>
        <v>1.4783499310734823E-3</v>
      </c>
      <c r="T29" s="6"/>
      <c r="V29" s="6" t="s">
        <v>150</v>
      </c>
      <c r="W29" s="6"/>
      <c r="X29" s="6"/>
      <c r="Y29" s="6"/>
      <c r="Z29" s="6">
        <f>Z28*W31</f>
        <v>1.4405345067987243E-3</v>
      </c>
      <c r="AA29" s="6"/>
    </row>
    <row r="30" spans="1:27" s="3" customFormat="1" x14ac:dyDescent="0.35">
      <c r="A30" s="6"/>
      <c r="B30" s="6"/>
      <c r="C30" s="6"/>
      <c r="D30" s="6"/>
      <c r="E30" s="6"/>
      <c r="F30" s="6"/>
      <c r="H30" s="6"/>
      <c r="I30" s="6"/>
      <c r="J30" s="6"/>
      <c r="K30" s="6"/>
      <c r="L30" s="6"/>
      <c r="M30" s="6"/>
      <c r="O30" s="6"/>
      <c r="P30" s="6"/>
      <c r="Q30" s="6"/>
      <c r="R30" s="6"/>
      <c r="S30" s="6"/>
      <c r="T30" s="6"/>
      <c r="V30" s="6"/>
      <c r="W30" s="6"/>
      <c r="X30" s="6"/>
      <c r="Y30" s="6"/>
      <c r="Z30" s="6"/>
      <c r="AA30" s="6"/>
    </row>
    <row r="31" spans="1:27" s="3" customFormat="1" x14ac:dyDescent="0.35">
      <c r="A31" s="6" t="s">
        <v>13</v>
      </c>
      <c r="B31" s="6">
        <f>(B26*B24)/(((2*B25)*B23^2)*B27)</f>
        <v>1.0235102917928238E-2</v>
      </c>
      <c r="C31" s="6"/>
      <c r="D31" s="6"/>
      <c r="E31" s="6"/>
      <c r="F31" s="6"/>
      <c r="H31" s="6" t="s">
        <v>13</v>
      </c>
      <c r="I31" s="6">
        <f>(I26*I24)/(((2*I25)*I23^2)*I27)</f>
        <v>1.3787803311259745E-2</v>
      </c>
      <c r="J31" s="6"/>
      <c r="K31" s="6"/>
      <c r="L31" s="6"/>
      <c r="M31" s="6"/>
      <c r="O31" s="6" t="s">
        <v>13</v>
      </c>
      <c r="P31" s="6">
        <f>(P26*P24)/(((2*P25)*P23^2)*P27)</f>
        <v>1.253781709110219E-2</v>
      </c>
      <c r="Q31" s="6"/>
      <c r="R31" s="6"/>
      <c r="S31" s="6"/>
      <c r="T31" s="6"/>
      <c r="V31" s="6" t="s">
        <v>13</v>
      </c>
      <c r="W31" s="6">
        <f>(W26*W24)/(((2*W25)*W23^2)*W27)</f>
        <v>8.5762264797926337E-3</v>
      </c>
      <c r="X31" s="6"/>
      <c r="Y31" s="6"/>
      <c r="Z31" s="6"/>
      <c r="AA31" s="6"/>
    </row>
    <row r="32" spans="1:27" s="3" customFormat="1" x14ac:dyDescent="0.35">
      <c r="A32" s="6" t="s">
        <v>42</v>
      </c>
      <c r="B32" s="6"/>
      <c r="C32" s="6"/>
      <c r="D32" s="6"/>
      <c r="E32" s="6"/>
      <c r="F32" s="6"/>
      <c r="H32" s="6" t="s">
        <v>48</v>
      </c>
      <c r="I32" s="6"/>
      <c r="J32" s="6"/>
      <c r="K32" s="6"/>
      <c r="L32" s="6"/>
      <c r="M32" s="6"/>
      <c r="O32" s="6" t="s">
        <v>49</v>
      </c>
      <c r="P32" s="6"/>
      <c r="Q32" s="6"/>
      <c r="R32" s="6"/>
      <c r="S32" s="6"/>
      <c r="T32" s="6"/>
      <c r="V32" s="6" t="s">
        <v>25</v>
      </c>
      <c r="W32" s="6"/>
      <c r="X32" s="6"/>
      <c r="Y32" s="6"/>
      <c r="Z32" s="6"/>
      <c r="AA32" s="6"/>
    </row>
    <row r="33" spans="1:27" x14ac:dyDescent="0.35">
      <c r="A33" s="5"/>
      <c r="B33" s="5"/>
      <c r="C33" s="5"/>
      <c r="D33" s="5"/>
      <c r="E33" s="5"/>
      <c r="F33" s="5"/>
    </row>
    <row r="37" spans="1:27" x14ac:dyDescent="0.35">
      <c r="A37" s="4" t="s">
        <v>17</v>
      </c>
      <c r="B37" s="5"/>
      <c r="C37" s="5"/>
      <c r="D37" s="5"/>
      <c r="E37" s="5"/>
      <c r="F37" s="5"/>
      <c r="H37" s="5"/>
      <c r="I37" s="5"/>
      <c r="J37" s="5"/>
      <c r="K37" s="5"/>
      <c r="L37" s="5"/>
      <c r="M37" s="5"/>
    </row>
    <row r="38" spans="1:27" s="1" customFormat="1" x14ac:dyDescent="0.35">
      <c r="A38" s="4"/>
      <c r="B38" s="4" t="s">
        <v>122</v>
      </c>
      <c r="C38" s="4"/>
      <c r="D38" s="4"/>
      <c r="E38" s="4"/>
      <c r="F38" s="4"/>
      <c r="H38" s="4"/>
      <c r="I38" s="4" t="s">
        <v>121</v>
      </c>
      <c r="J38" s="4"/>
      <c r="K38" s="4"/>
      <c r="L38" s="4"/>
      <c r="M38" s="4"/>
      <c r="O38" s="4"/>
      <c r="P38" s="4" t="s">
        <v>120</v>
      </c>
      <c r="Q38" s="4"/>
      <c r="R38" s="4"/>
      <c r="S38" s="4"/>
      <c r="T38" s="4"/>
      <c r="V38" s="4"/>
      <c r="W38" s="4" t="s">
        <v>119</v>
      </c>
      <c r="X38" s="4"/>
      <c r="Y38" s="4"/>
      <c r="Z38" s="4"/>
      <c r="AA38" s="4"/>
    </row>
    <row r="39" spans="1:27" x14ac:dyDescent="0.35">
      <c r="A39" s="5"/>
      <c r="B39" s="5" t="s">
        <v>0</v>
      </c>
      <c r="C39" s="5" t="s">
        <v>7</v>
      </c>
      <c r="D39" s="5" t="s">
        <v>8</v>
      </c>
      <c r="E39" s="5" t="s">
        <v>14</v>
      </c>
      <c r="F39" s="5"/>
      <c r="H39" s="5"/>
      <c r="I39" s="5" t="s">
        <v>0</v>
      </c>
      <c r="J39" s="5" t="s">
        <v>7</v>
      </c>
      <c r="K39" s="5" t="s">
        <v>8</v>
      </c>
      <c r="L39" s="5" t="s">
        <v>14</v>
      </c>
      <c r="M39" s="5"/>
      <c r="O39" s="5"/>
      <c r="P39" s="5" t="s">
        <v>0</v>
      </c>
      <c r="Q39" s="5" t="s">
        <v>7</v>
      </c>
      <c r="R39" s="5" t="s">
        <v>8</v>
      </c>
      <c r="S39" s="5" t="s">
        <v>14</v>
      </c>
      <c r="T39" s="5"/>
      <c r="V39" s="5"/>
      <c r="W39" s="5" t="s">
        <v>0</v>
      </c>
      <c r="X39" s="5" t="s">
        <v>7</v>
      </c>
      <c r="Y39" s="5" t="s">
        <v>8</v>
      </c>
      <c r="Z39" s="5" t="s">
        <v>14</v>
      </c>
      <c r="AA39" s="5"/>
    </row>
    <row r="40" spans="1:27" x14ac:dyDescent="0.35">
      <c r="A40" s="5" t="s">
        <v>143</v>
      </c>
      <c r="B40" s="5">
        <v>1.4666666666666668</v>
      </c>
      <c r="C40" s="5">
        <v>9.4280904158206433E-2</v>
      </c>
      <c r="D40" s="5">
        <f>2*C40</f>
        <v>0.18856180831641287</v>
      </c>
      <c r="E40" s="5">
        <f>((2)*(D40/B40))^2</f>
        <v>6.611570247933897E-2</v>
      </c>
      <c r="F40" s="5"/>
      <c r="H40" s="5" t="s">
        <v>143</v>
      </c>
      <c r="I40" s="5">
        <v>1.54</v>
      </c>
      <c r="J40" s="5">
        <v>0.17962924780410028</v>
      </c>
      <c r="K40" s="5">
        <f>2*J40</f>
        <v>0.35925849560820056</v>
      </c>
      <c r="L40" s="5">
        <f>((2*(K40/I40))^2)</f>
        <v>0.2176870748299333</v>
      </c>
      <c r="M40" s="5"/>
      <c r="O40" s="5" t="s">
        <v>143</v>
      </c>
      <c r="P40" s="5">
        <v>1.5399999999999998</v>
      </c>
      <c r="Q40" s="5">
        <v>0</v>
      </c>
      <c r="R40" s="5">
        <f>2*Q40</f>
        <v>0</v>
      </c>
      <c r="S40" s="5">
        <f>((2)*(R40/P40))^2</f>
        <v>0</v>
      </c>
      <c r="T40" s="5"/>
      <c r="V40" s="5" t="s">
        <v>143</v>
      </c>
      <c r="W40" s="5">
        <v>1.32</v>
      </c>
      <c r="X40" s="5">
        <v>0</v>
      </c>
      <c r="Y40" s="5">
        <f>2*X40</f>
        <v>0</v>
      </c>
      <c r="Z40" s="5">
        <f>((2)*(Y40/W40))^2</f>
        <v>0</v>
      </c>
      <c r="AA40" s="5"/>
    </row>
    <row r="41" spans="1:27" x14ac:dyDescent="0.35">
      <c r="A41" s="5" t="s">
        <v>142</v>
      </c>
      <c r="B41" s="5">
        <v>2038.7986997124453</v>
      </c>
      <c r="C41" s="5">
        <v>308.80120554695799</v>
      </c>
      <c r="D41" s="5">
        <f>2*C41</f>
        <v>617.60241109391598</v>
      </c>
      <c r="E41" s="5">
        <f>((D41/B41))^2</f>
        <v>9.1763352065422368E-2</v>
      </c>
      <c r="F41" s="5"/>
      <c r="H41" s="5" t="s">
        <v>142</v>
      </c>
      <c r="I41" s="5">
        <v>2448.0043063674057</v>
      </c>
      <c r="J41" s="5">
        <v>388.56089275741675</v>
      </c>
      <c r="K41" s="5">
        <f>2*J41</f>
        <v>777.1217855148335</v>
      </c>
      <c r="L41" s="5">
        <f>((K41/I41))^2</f>
        <v>0.10077523348014669</v>
      </c>
      <c r="M41" s="5"/>
      <c r="O41" s="5" t="s">
        <v>142</v>
      </c>
      <c r="P41" s="5">
        <v>3621.634867926723</v>
      </c>
      <c r="Q41" s="5">
        <v>147.17698780677972</v>
      </c>
      <c r="R41" s="5">
        <f>2*Q41</f>
        <v>294.35397561355944</v>
      </c>
      <c r="S41" s="5">
        <f>((R41/P41))^2</f>
        <v>6.6058770497684233E-3</v>
      </c>
      <c r="T41" s="5"/>
      <c r="V41" s="5" t="s">
        <v>142</v>
      </c>
      <c r="W41" s="5">
        <v>1198.8265399108645</v>
      </c>
      <c r="X41" s="5">
        <v>54.383917486148107</v>
      </c>
      <c r="Y41" s="5">
        <f t="shared" ref="Y41:Y44" si="2">2*X41</f>
        <v>108.76783497229621</v>
      </c>
      <c r="Z41" s="5">
        <f>((Y41/W41))^2</f>
        <v>8.2316760370715267E-3</v>
      </c>
      <c r="AA41" s="5"/>
    </row>
    <row r="42" spans="1:27" x14ac:dyDescent="0.35">
      <c r="A42" s="5" t="s">
        <v>146</v>
      </c>
      <c r="B42" s="5">
        <v>1025</v>
      </c>
      <c r="C42" s="5">
        <v>0.47140452079103168</v>
      </c>
      <c r="D42" s="5">
        <f>2*C42</f>
        <v>0.94280904158206336</v>
      </c>
      <c r="E42" s="5">
        <f>((D42/B42))^2</f>
        <v>8.4605724106021551E-7</v>
      </c>
      <c r="F42" s="5"/>
      <c r="H42" s="5" t="s">
        <v>146</v>
      </c>
      <c r="I42" s="5">
        <v>1025</v>
      </c>
      <c r="J42" s="5">
        <v>0.94280904158206336</v>
      </c>
      <c r="K42" s="5">
        <f>2*J42</f>
        <v>1.8856180831641267</v>
      </c>
      <c r="L42" s="5">
        <f>((K42/I42))^2</f>
        <v>3.384228964240862E-6</v>
      </c>
      <c r="M42" s="5"/>
      <c r="O42" s="5" t="s">
        <v>146</v>
      </c>
      <c r="P42" s="5">
        <v>1025</v>
      </c>
      <c r="Q42" s="5">
        <v>0</v>
      </c>
      <c r="R42" s="5">
        <f>2*Q42</f>
        <v>0</v>
      </c>
      <c r="S42" s="5">
        <f>((R42/P42))^2</f>
        <v>0</v>
      </c>
      <c r="T42" s="5"/>
      <c r="V42" s="5" t="s">
        <v>146</v>
      </c>
      <c r="W42" s="5">
        <v>1025</v>
      </c>
      <c r="X42" s="5">
        <v>0.5</v>
      </c>
      <c r="Y42" s="5">
        <f t="shared" si="2"/>
        <v>1</v>
      </c>
      <c r="Z42" s="5">
        <f>((Y42/W42))^2</f>
        <v>9.5181439619274241E-7</v>
      </c>
      <c r="AA42" s="5"/>
    </row>
    <row r="43" spans="1:27" x14ac:dyDescent="0.35">
      <c r="A43" s="5" t="s">
        <v>144</v>
      </c>
      <c r="B43" s="5">
        <v>1.4772727272727274E-2</v>
      </c>
      <c r="C43" s="5">
        <v>3.4144902273723794E-4</v>
      </c>
      <c r="D43" s="5">
        <f>2*C43</f>
        <v>6.8289804547447589E-4</v>
      </c>
      <c r="E43" s="5">
        <f>((D43/B43))^2</f>
        <v>2.136930408598569E-3</v>
      </c>
      <c r="F43" s="5"/>
      <c r="H43" s="5" t="s">
        <v>144</v>
      </c>
      <c r="I43" s="5">
        <v>1.5966386554621848E-2</v>
      </c>
      <c r="J43" s="5">
        <v>3.3571038369963795E-4</v>
      </c>
      <c r="K43" s="5">
        <f>2*J43</f>
        <v>6.714207673992759E-4</v>
      </c>
      <c r="L43" s="5">
        <f>((K43/I43))^2</f>
        <v>1.768382714094337E-3</v>
      </c>
      <c r="M43" s="5"/>
      <c r="O43" s="5" t="s">
        <v>144</v>
      </c>
      <c r="P43" s="5">
        <v>1.5966386554621848E-2</v>
      </c>
      <c r="Q43" s="5">
        <v>0</v>
      </c>
      <c r="R43" s="5">
        <f>2*Q43</f>
        <v>0</v>
      </c>
      <c r="S43" s="5">
        <f>((R43/P43))^2</f>
        <v>0</v>
      </c>
      <c r="T43" s="5"/>
      <c r="V43" s="5" t="s">
        <v>144</v>
      </c>
      <c r="W43" s="5">
        <v>1.6666666666666666E-2</v>
      </c>
      <c r="X43" s="5">
        <v>0</v>
      </c>
      <c r="Y43" s="5">
        <f t="shared" si="2"/>
        <v>0</v>
      </c>
      <c r="Z43" s="5">
        <f>((Y43/W43))^2</f>
        <v>0</v>
      </c>
      <c r="AA43" s="5"/>
    </row>
    <row r="44" spans="1:27" x14ac:dyDescent="0.35">
      <c r="A44" s="5" t="s">
        <v>145</v>
      </c>
      <c r="B44" s="5">
        <v>0.8</v>
      </c>
      <c r="C44" s="5">
        <v>0</v>
      </c>
      <c r="D44" s="5">
        <f>2*C44</f>
        <v>0</v>
      </c>
      <c r="E44" s="5">
        <f>((F5)*(D44/B44))^2</f>
        <v>0</v>
      </c>
      <c r="F44" s="5"/>
      <c r="H44" s="5" t="s">
        <v>145</v>
      </c>
      <c r="I44" s="5">
        <v>0.8</v>
      </c>
      <c r="J44" s="5">
        <v>0</v>
      </c>
      <c r="K44" s="5">
        <f>2*J44</f>
        <v>0</v>
      </c>
      <c r="L44" s="5">
        <f>((K44/I44))^2</f>
        <v>0</v>
      </c>
      <c r="M44" s="5"/>
      <c r="O44" s="5" t="s">
        <v>145</v>
      </c>
      <c r="P44" s="5">
        <v>0.8</v>
      </c>
      <c r="Q44" s="5">
        <v>0</v>
      </c>
      <c r="R44" s="5">
        <f>2*Q44</f>
        <v>0</v>
      </c>
      <c r="S44" s="5">
        <f>((R44/P44))^2</f>
        <v>0</v>
      </c>
      <c r="T44" s="5"/>
      <c r="V44" s="5" t="s">
        <v>145</v>
      </c>
      <c r="W44" s="5">
        <v>0.8</v>
      </c>
      <c r="X44" s="5">
        <v>0</v>
      </c>
      <c r="Y44" s="5">
        <f t="shared" si="2"/>
        <v>0</v>
      </c>
      <c r="Z44" s="5">
        <f>((Y44/W44))^2</f>
        <v>0</v>
      </c>
      <c r="AA44" s="5"/>
    </row>
    <row r="45" spans="1:27" s="3" customFormat="1" x14ac:dyDescent="0.35">
      <c r="A45" s="6" t="s">
        <v>149</v>
      </c>
      <c r="B45" s="6"/>
      <c r="C45" s="6"/>
      <c r="D45" s="6"/>
      <c r="E45" s="6">
        <f>SQRT(SUM(E40:E44))</f>
        <v>0.40002103820999341</v>
      </c>
      <c r="F45" s="6">
        <f>E45*100</f>
        <v>40.002103820999338</v>
      </c>
      <c r="H45" s="6" t="s">
        <v>10</v>
      </c>
      <c r="I45" s="6"/>
      <c r="J45" s="6"/>
      <c r="K45" s="6"/>
      <c r="L45" s="6">
        <f>SQRT(SUM(L40:L44))</f>
        <v>0.56589228237637113</v>
      </c>
      <c r="M45" s="6">
        <f>L45*100</f>
        <v>56.589228237637116</v>
      </c>
      <c r="O45" s="6" t="s">
        <v>149</v>
      </c>
      <c r="P45" s="6"/>
      <c r="Q45" s="6"/>
      <c r="R45" s="6"/>
      <c r="S45" s="6">
        <f>SQRT(SUM(S40:S44))</f>
        <v>8.1276546738702077E-2</v>
      </c>
      <c r="T45" s="6">
        <f>S45*100</f>
        <v>8.1276546738702073</v>
      </c>
      <c r="V45" s="6" t="s">
        <v>149</v>
      </c>
      <c r="W45" s="6"/>
      <c r="X45" s="6"/>
      <c r="Y45" s="6"/>
      <c r="Z45" s="6">
        <f>SQRT(SUM(Z40:Z44))</f>
        <v>9.0733829696909185E-2</v>
      </c>
      <c r="AA45" s="6">
        <f>Z45*100</f>
        <v>9.0733829696909183</v>
      </c>
    </row>
    <row r="46" spans="1:27" s="3" customFormat="1" x14ac:dyDescent="0.35">
      <c r="A46" s="6" t="s">
        <v>150</v>
      </c>
      <c r="B46" s="6"/>
      <c r="C46" s="6"/>
      <c r="D46" s="6"/>
      <c r="E46" s="6">
        <f>E45*B48</f>
        <v>3.4151608966679564E-3</v>
      </c>
      <c r="F46" s="6"/>
      <c r="H46" s="6" t="s">
        <v>12</v>
      </c>
      <c r="I46" s="6"/>
      <c r="J46" s="6"/>
      <c r="K46" s="6"/>
      <c r="L46" s="6">
        <f>L45*I48</f>
        <v>5.686791405252016E-3</v>
      </c>
      <c r="M46" s="6"/>
      <c r="O46" s="6" t="s">
        <v>150</v>
      </c>
      <c r="P46" s="6"/>
      <c r="Q46" s="6"/>
      <c r="R46" s="6"/>
      <c r="S46" s="6">
        <f>S45*P48</f>
        <v>1.2083458523770676E-3</v>
      </c>
      <c r="T46" s="6"/>
      <c r="V46" s="6" t="s">
        <v>150</v>
      </c>
      <c r="W46" s="6"/>
      <c r="X46" s="6"/>
      <c r="Y46" s="6"/>
      <c r="Z46" s="6">
        <f>Z45*W48</f>
        <v>6.3442842078167603E-4</v>
      </c>
      <c r="AA46" s="6"/>
    </row>
    <row r="47" spans="1:27" s="1" customFormat="1" x14ac:dyDescent="0.35">
      <c r="A47" s="4"/>
      <c r="B47" s="4"/>
      <c r="C47" s="4"/>
      <c r="D47" s="4"/>
      <c r="E47" s="4"/>
      <c r="F47" s="4"/>
      <c r="H47" s="4"/>
      <c r="I47" s="4"/>
      <c r="J47" s="4"/>
      <c r="K47" s="4"/>
      <c r="L47" s="4"/>
      <c r="M47" s="4"/>
      <c r="O47" s="4"/>
      <c r="P47" s="4"/>
      <c r="Q47" s="4"/>
      <c r="R47" s="4"/>
      <c r="S47" s="4"/>
      <c r="T47" s="4"/>
      <c r="V47" s="4"/>
      <c r="W47" s="4"/>
      <c r="X47" s="4"/>
      <c r="Y47" s="4"/>
      <c r="Z47" s="4"/>
      <c r="AA47" s="4"/>
    </row>
    <row r="48" spans="1:27" s="1" customFormat="1" x14ac:dyDescent="0.35">
      <c r="A48" s="4" t="s">
        <v>11</v>
      </c>
      <c r="B48" s="4">
        <f>(B43*B41)/(((2*B42)*B40^2)*B44)</f>
        <v>8.537453209836298E-3</v>
      </c>
      <c r="C48" s="4"/>
      <c r="D48" s="4"/>
      <c r="E48" s="4"/>
      <c r="F48" s="4"/>
      <c r="H48" s="4" t="s">
        <v>149</v>
      </c>
      <c r="I48" s="4">
        <f>(I43*I41)/(((2*I42)*I40^2)*I44)</f>
        <v>1.0049247148894266E-2</v>
      </c>
      <c r="J48" s="4"/>
      <c r="K48" s="4"/>
      <c r="L48" s="4"/>
      <c r="M48" s="4"/>
      <c r="O48" s="4" t="s">
        <v>11</v>
      </c>
      <c r="P48" s="4">
        <f>(P43*P41)/(((2*P42)*P40^2)*P44)</f>
        <v>1.4867091441050119E-2</v>
      </c>
      <c r="Q48" s="4"/>
      <c r="R48" s="4"/>
      <c r="S48" s="4"/>
      <c r="T48" s="4"/>
      <c r="V48" s="4" t="s">
        <v>11</v>
      </c>
      <c r="W48" s="4">
        <f>(W43*W41)/(((2*W42)*W40^2)*W44)</f>
        <v>6.9921926904325041E-3</v>
      </c>
      <c r="X48" s="4"/>
      <c r="Y48" s="4"/>
      <c r="Z48" s="4"/>
      <c r="AA48" s="4"/>
    </row>
    <row r="49" spans="1:27" s="1" customFormat="1" x14ac:dyDescent="0.35">
      <c r="A49" s="4" t="s">
        <v>43</v>
      </c>
      <c r="B49" s="4"/>
      <c r="C49" s="4"/>
      <c r="D49" s="4"/>
      <c r="E49" s="4"/>
      <c r="F49" s="4"/>
      <c r="H49" s="4" t="s">
        <v>150</v>
      </c>
      <c r="I49" s="4"/>
      <c r="J49" s="4"/>
      <c r="K49" s="4"/>
      <c r="L49" s="4"/>
      <c r="M49" s="4"/>
      <c r="O49" s="4" t="s">
        <v>34</v>
      </c>
      <c r="P49" s="4"/>
      <c r="Q49" s="4"/>
      <c r="R49" s="4"/>
      <c r="S49" s="4"/>
      <c r="T49" s="4"/>
      <c r="V49" s="4" t="s">
        <v>29</v>
      </c>
      <c r="W49" s="4"/>
      <c r="X49" s="4"/>
      <c r="Y49" s="4"/>
      <c r="Z49" s="4"/>
      <c r="AA49" s="4"/>
    </row>
    <row r="50" spans="1:27" x14ac:dyDescent="0.35">
      <c r="A50" s="5"/>
      <c r="B50" s="5"/>
      <c r="C50" s="5"/>
      <c r="D50" s="5"/>
      <c r="E50" s="5"/>
      <c r="F50" s="5"/>
      <c r="H50" s="5"/>
      <c r="I50" s="5"/>
      <c r="J50" s="5"/>
      <c r="K50" s="5"/>
      <c r="L50" s="5"/>
      <c r="M50" s="5"/>
      <c r="O50" s="5"/>
      <c r="P50" s="5"/>
      <c r="Q50" s="5"/>
      <c r="R50" s="5"/>
      <c r="S50" s="5"/>
      <c r="T50" s="5"/>
      <c r="V50" s="5"/>
      <c r="W50" s="5"/>
      <c r="X50" s="5"/>
      <c r="Y50" s="5"/>
      <c r="Z50" s="5"/>
      <c r="AA50" s="5"/>
    </row>
    <row r="51" spans="1:27" x14ac:dyDescent="0.35">
      <c r="A51" s="5"/>
      <c r="B51" s="5"/>
      <c r="C51" s="5"/>
      <c r="D51" s="5"/>
      <c r="E51" s="5"/>
      <c r="F51" s="5"/>
      <c r="H51" s="5"/>
      <c r="I51" s="5"/>
      <c r="J51" s="5"/>
      <c r="K51" s="5"/>
      <c r="L51" s="5"/>
      <c r="M51" s="5"/>
      <c r="O51" s="5"/>
      <c r="P51" s="5"/>
      <c r="Q51" s="5"/>
      <c r="R51" s="5"/>
      <c r="S51" s="5"/>
      <c r="T51" s="5"/>
      <c r="V51" s="5"/>
      <c r="W51" s="5"/>
      <c r="X51" s="5"/>
      <c r="Y51" s="5"/>
      <c r="Z51" s="5"/>
      <c r="AA51" s="5"/>
    </row>
    <row r="52" spans="1:27" s="1" customFormat="1" x14ac:dyDescent="0.35">
      <c r="A52" s="4"/>
      <c r="B52" s="4" t="s">
        <v>30</v>
      </c>
      <c r="C52" s="4"/>
      <c r="D52" s="4"/>
      <c r="E52" s="4"/>
      <c r="F52" s="4"/>
      <c r="H52" s="4"/>
      <c r="I52" s="4" t="s">
        <v>31</v>
      </c>
      <c r="J52" s="4"/>
      <c r="K52" s="4"/>
      <c r="L52" s="4"/>
      <c r="M52" s="4"/>
      <c r="O52" s="4"/>
      <c r="P52" s="4" t="s">
        <v>77</v>
      </c>
      <c r="Q52" s="4"/>
      <c r="R52" s="4"/>
      <c r="S52" s="4"/>
      <c r="T52" s="4"/>
      <c r="V52" s="4"/>
      <c r="W52" s="4" t="s">
        <v>27</v>
      </c>
      <c r="X52" s="4"/>
      <c r="Y52" s="4"/>
      <c r="Z52" s="4"/>
      <c r="AA52" s="4"/>
    </row>
    <row r="53" spans="1:27" x14ac:dyDescent="0.35">
      <c r="A53" s="5"/>
      <c r="B53" s="5" t="s">
        <v>0</v>
      </c>
      <c r="C53" s="5" t="s">
        <v>7</v>
      </c>
      <c r="D53" s="5" t="s">
        <v>8</v>
      </c>
      <c r="E53" s="5" t="s">
        <v>147</v>
      </c>
      <c r="F53" s="5"/>
      <c r="H53" s="5"/>
      <c r="I53" s="5" t="s">
        <v>0</v>
      </c>
      <c r="J53" s="5" t="s">
        <v>7</v>
      </c>
      <c r="K53" s="5" t="s">
        <v>8</v>
      </c>
      <c r="L53" s="5" t="s">
        <v>147</v>
      </c>
      <c r="M53" s="5"/>
      <c r="O53" s="5"/>
      <c r="P53" s="5" t="s">
        <v>0</v>
      </c>
      <c r="Q53" s="5" t="s">
        <v>7</v>
      </c>
      <c r="R53" s="5" t="s">
        <v>8</v>
      </c>
      <c r="S53" s="5" t="s">
        <v>147</v>
      </c>
      <c r="T53" s="5"/>
      <c r="V53" s="5"/>
      <c r="W53" s="5" t="s">
        <v>0</v>
      </c>
      <c r="X53" s="5" t="s">
        <v>7</v>
      </c>
      <c r="Y53" s="5" t="s">
        <v>8</v>
      </c>
      <c r="Z53" s="5"/>
      <c r="AA53" s="5"/>
    </row>
    <row r="54" spans="1:27" x14ac:dyDescent="0.35">
      <c r="A54" s="5" t="s">
        <v>143</v>
      </c>
      <c r="B54" s="5">
        <v>2.9333333333333336</v>
      </c>
      <c r="C54" s="5">
        <v>0.18856180831641287</v>
      </c>
      <c r="D54" s="5">
        <f>2*C54</f>
        <v>0.37712361663282573</v>
      </c>
      <c r="E54" s="5">
        <f>((2)*(D54/B54))^2</f>
        <v>6.611570247933897E-2</v>
      </c>
      <c r="F54" s="5"/>
      <c r="H54" s="5" t="s">
        <v>143</v>
      </c>
      <c r="I54" s="5">
        <v>2.8000000000000003</v>
      </c>
      <c r="J54" s="5">
        <v>0.32659863237109177</v>
      </c>
      <c r="K54" s="5">
        <f>2*J54</f>
        <v>0.65319726474218354</v>
      </c>
      <c r="L54" s="5">
        <f>((2)*(K54/I54))^2</f>
        <v>0.21768707482993371</v>
      </c>
      <c r="M54" s="5"/>
      <c r="O54" s="5" t="s">
        <v>143</v>
      </c>
      <c r="P54" s="5">
        <v>2.7999999999999994</v>
      </c>
      <c r="Q54" s="5">
        <v>4.4408920985006262E-16</v>
      </c>
      <c r="R54" s="5">
        <f>2*Q54</f>
        <v>8.8817841970012523E-16</v>
      </c>
      <c r="S54" s="5">
        <f>((2)*(R54/P54))^2</f>
        <v>4.0248005368418988E-31</v>
      </c>
      <c r="T54" s="5"/>
      <c r="V54" s="5" t="s">
        <v>143</v>
      </c>
      <c r="W54" s="5">
        <v>2.4</v>
      </c>
      <c r="X54" s="5">
        <v>0</v>
      </c>
      <c r="Y54" s="5">
        <f>2*X54</f>
        <v>0</v>
      </c>
      <c r="Z54" s="5">
        <f>((2)*(Y54/W54))^2</f>
        <v>0</v>
      </c>
      <c r="AA54" s="5"/>
    </row>
    <row r="55" spans="1:27" x14ac:dyDescent="0.35">
      <c r="A55" s="5" t="s">
        <v>142</v>
      </c>
      <c r="B55" s="5">
        <v>6859.4689618739221</v>
      </c>
      <c r="C55" s="5">
        <v>637.33329921783024</v>
      </c>
      <c r="D55" s="5">
        <f>2*C55</f>
        <v>1274.6665984356605</v>
      </c>
      <c r="E55" s="5">
        <f>((D55/B55))^2</f>
        <v>3.4531243713356384E-2</v>
      </c>
      <c r="F55" s="5"/>
      <c r="H55" s="5" t="s">
        <v>142</v>
      </c>
      <c r="I55" s="5">
        <v>6869.7064035300109</v>
      </c>
      <c r="J55" s="5">
        <v>1130.5287078779861</v>
      </c>
      <c r="K55" s="5">
        <f>2*J55</f>
        <v>2261.0574157559722</v>
      </c>
      <c r="L55" s="5">
        <f>((K55/I55))^2</f>
        <v>0.10832952229868903</v>
      </c>
      <c r="M55" s="5"/>
      <c r="O55" s="5" t="s">
        <v>142</v>
      </c>
      <c r="P55" s="5">
        <v>10346.090876896827</v>
      </c>
      <c r="Q55" s="5">
        <v>382.13339367685819</v>
      </c>
      <c r="R55" s="5">
        <f>2*Q55</f>
        <v>764.26678735371638</v>
      </c>
      <c r="S55" s="5">
        <f>((R55/P55))^2</f>
        <v>5.456791954868998E-3</v>
      </c>
      <c r="T55" s="5"/>
      <c r="V55" s="5" t="s">
        <v>142</v>
      </c>
      <c r="W55" s="5">
        <v>3494.0500247150094</v>
      </c>
      <c r="X55" s="5">
        <v>23.3264673167198</v>
      </c>
      <c r="Y55" s="5">
        <f t="shared" ref="Y55:Y58" si="3">2*X55</f>
        <v>46.6529346334396</v>
      </c>
      <c r="Z55" s="5">
        <f>((Y55/W55))^2</f>
        <v>1.7827879833115271E-4</v>
      </c>
      <c r="AA55" s="5"/>
    </row>
    <row r="56" spans="1:27" x14ac:dyDescent="0.35">
      <c r="A56" s="5" t="s">
        <v>146</v>
      </c>
      <c r="B56" s="5">
        <v>1025</v>
      </c>
      <c r="C56" s="5">
        <v>0.47140452079103168</v>
      </c>
      <c r="D56" s="5">
        <f>2*C56</f>
        <v>0.94280904158206336</v>
      </c>
      <c r="E56" s="5">
        <f>((D56/B56))^2</f>
        <v>8.4605724106021551E-7</v>
      </c>
      <c r="F56" s="5"/>
      <c r="H56" s="5" t="s">
        <v>146</v>
      </c>
      <c r="I56" s="5">
        <v>1025</v>
      </c>
      <c r="J56" s="5">
        <v>0.94280904158206336</v>
      </c>
      <c r="K56" s="5">
        <f>2*J56</f>
        <v>1.8856180831641267</v>
      </c>
      <c r="L56" s="5">
        <f>((K56/I56))^2</f>
        <v>3.384228964240862E-6</v>
      </c>
      <c r="M56" s="5"/>
      <c r="O56" s="5" t="s">
        <v>146</v>
      </c>
      <c r="P56" s="5">
        <v>1025</v>
      </c>
      <c r="Q56" s="5">
        <v>0</v>
      </c>
      <c r="R56" s="5">
        <f>2*Q56</f>
        <v>0</v>
      </c>
      <c r="S56" s="5">
        <f>((R56/P56))^2</f>
        <v>0</v>
      </c>
      <c r="T56" s="5"/>
      <c r="V56" s="5" t="s">
        <v>146</v>
      </c>
      <c r="W56" s="5">
        <v>1025</v>
      </c>
      <c r="X56" s="5">
        <v>0.70710678118654757</v>
      </c>
      <c r="Y56" s="5">
        <f t="shared" si="3"/>
        <v>1.4142135623730951</v>
      </c>
      <c r="Z56" s="5">
        <f>((Y56/W56))^2</f>
        <v>1.9036287923854848E-6</v>
      </c>
      <c r="AA56" s="5"/>
    </row>
    <row r="57" spans="1:27" x14ac:dyDescent="0.35">
      <c r="A57" s="5" t="s">
        <v>144</v>
      </c>
      <c r="B57" s="5">
        <v>1.4772727272727274E-2</v>
      </c>
      <c r="C57" s="5">
        <v>3.4144902273723794E-4</v>
      </c>
      <c r="D57" s="5">
        <f>2*C57</f>
        <v>6.8289804547447589E-4</v>
      </c>
      <c r="E57" s="5">
        <f>((D57/B57))^2</f>
        <v>2.136930408598569E-3</v>
      </c>
      <c r="F57" s="5"/>
      <c r="H57" s="5" t="s">
        <v>144</v>
      </c>
      <c r="I57" s="5">
        <v>1.5966386554621848E-2</v>
      </c>
      <c r="J57" s="5">
        <v>3.3571038369963795E-4</v>
      </c>
      <c r="K57" s="5">
        <f>2*J57</f>
        <v>6.714207673992759E-4</v>
      </c>
      <c r="L57" s="5">
        <f>((K57/I57))^2</f>
        <v>1.768382714094337E-3</v>
      </c>
      <c r="M57" s="5"/>
      <c r="O57" s="5" t="s">
        <v>144</v>
      </c>
      <c r="P57" s="5">
        <v>1.5966386554621848E-2</v>
      </c>
      <c r="Q57" s="5">
        <v>0</v>
      </c>
      <c r="R57" s="5">
        <f>2*Q57</f>
        <v>0</v>
      </c>
      <c r="S57" s="5">
        <f>((R57/P57))^2</f>
        <v>0</v>
      </c>
      <c r="T57" s="5"/>
      <c r="V57" s="5" t="s">
        <v>144</v>
      </c>
      <c r="W57" s="5">
        <v>1.6666666666666666E-2</v>
      </c>
      <c r="X57" s="5">
        <v>0</v>
      </c>
      <c r="Y57" s="5">
        <f t="shared" si="3"/>
        <v>0</v>
      </c>
      <c r="Z57" s="5">
        <f>((Y57/W57))^2</f>
        <v>0</v>
      </c>
      <c r="AA57" s="5"/>
    </row>
    <row r="58" spans="1:27" x14ac:dyDescent="0.35">
      <c r="A58" s="5" t="s">
        <v>145</v>
      </c>
      <c r="B58" s="5">
        <v>0.8</v>
      </c>
      <c r="C58" s="5">
        <v>0</v>
      </c>
      <c r="D58" s="5">
        <f>2*C58</f>
        <v>0</v>
      </c>
      <c r="E58" s="5">
        <v>0</v>
      </c>
      <c r="F58" s="5"/>
      <c r="H58" s="5" t="s">
        <v>145</v>
      </c>
      <c r="I58" s="5">
        <v>0.8</v>
      </c>
      <c r="J58" s="5">
        <v>0</v>
      </c>
      <c r="K58" s="5">
        <f>2*J58</f>
        <v>0</v>
      </c>
      <c r="L58" s="5">
        <f>((K58/I58))^2</f>
        <v>0</v>
      </c>
      <c r="M58" s="5"/>
      <c r="O58" s="5" t="s">
        <v>145</v>
      </c>
      <c r="P58" s="5">
        <v>0.8</v>
      </c>
      <c r="Q58" s="5">
        <v>0</v>
      </c>
      <c r="R58" s="5">
        <f>2*Q58</f>
        <v>0</v>
      </c>
      <c r="S58" s="5">
        <f>((R58/P58))^2</f>
        <v>0</v>
      </c>
      <c r="T58" s="5"/>
      <c r="V58" s="5" t="s">
        <v>145</v>
      </c>
      <c r="W58" s="5">
        <v>0.8</v>
      </c>
      <c r="X58" s="5">
        <v>0</v>
      </c>
      <c r="Y58" s="5">
        <f t="shared" si="3"/>
        <v>0</v>
      </c>
      <c r="Z58" s="5">
        <f>((Y58/W58))^2</f>
        <v>0</v>
      </c>
      <c r="AA58" s="5"/>
    </row>
    <row r="59" spans="1:27" s="3" customFormat="1" x14ac:dyDescent="0.35">
      <c r="A59" s="6" t="s">
        <v>149</v>
      </c>
      <c r="B59" s="6"/>
      <c r="C59" s="6"/>
      <c r="D59" s="6"/>
      <c r="E59" s="6">
        <f>SQRT(SUM(E54:E58))</f>
        <v>0.32060056559297423</v>
      </c>
      <c r="F59" s="6">
        <f>E59*100</f>
        <v>32.060056559297422</v>
      </c>
      <c r="H59" s="6" t="s">
        <v>149</v>
      </c>
      <c r="I59" s="6"/>
      <c r="J59" s="6"/>
      <c r="K59" s="6"/>
      <c r="L59" s="6">
        <f>SQRT(SUM(L54:L58))</f>
        <v>0.5725280465371817</v>
      </c>
      <c r="M59" s="6">
        <f>L59*100</f>
        <v>57.252804653718172</v>
      </c>
      <c r="O59" s="6" t="s">
        <v>149</v>
      </c>
      <c r="P59" s="6"/>
      <c r="Q59" s="6"/>
      <c r="R59" s="6"/>
      <c r="S59" s="6">
        <f>SQRT(SUM(S54:S58))</f>
        <v>7.3870101901032992E-2</v>
      </c>
      <c r="T59" s="6">
        <f>S59*100</f>
        <v>7.3870101901032994</v>
      </c>
      <c r="V59" s="6" t="s">
        <v>149</v>
      </c>
      <c r="W59" s="6"/>
      <c r="X59" s="6"/>
      <c r="Y59" s="6"/>
      <c r="Z59" s="6">
        <f>SQRT(SUM(Z54:Z58))</f>
        <v>1.3423204800774597E-2</v>
      </c>
      <c r="AA59" s="6">
        <f>Z59*100</f>
        <v>1.3423204800774597</v>
      </c>
    </row>
    <row r="60" spans="1:27" s="3" customFormat="1" x14ac:dyDescent="0.35">
      <c r="A60" s="6" t="s">
        <v>150</v>
      </c>
      <c r="B60" s="6"/>
      <c r="C60" s="6"/>
      <c r="D60" s="6"/>
      <c r="E60" s="6">
        <f>E59*B62</f>
        <v>2.3022303600074095E-3</v>
      </c>
      <c r="F60" s="6"/>
      <c r="H60" s="6" t="s">
        <v>150</v>
      </c>
      <c r="I60" s="6"/>
      <c r="J60" s="6"/>
      <c r="K60" s="6"/>
      <c r="L60" s="6">
        <f>L59*I62</f>
        <v>4.8840676620676409E-3</v>
      </c>
      <c r="M60" s="6"/>
      <c r="O60" s="6" t="s">
        <v>150</v>
      </c>
      <c r="P60" s="6"/>
      <c r="Q60" s="6"/>
      <c r="R60" s="6"/>
      <c r="S60" s="6">
        <f>S59*P62</f>
        <v>9.4905573028780004E-4</v>
      </c>
      <c r="T60" s="6"/>
      <c r="V60" s="6" t="s">
        <v>150</v>
      </c>
      <c r="W60" s="6"/>
      <c r="X60" s="6"/>
      <c r="Y60" s="6"/>
      <c r="Z60" s="6">
        <f>Z59*W62</f>
        <v>8.2749952479076882E-5</v>
      </c>
      <c r="AA60" s="6"/>
    </row>
    <row r="61" spans="1:27" s="3" customFormat="1" x14ac:dyDescent="0.35">
      <c r="A61" s="6"/>
      <c r="B61" s="6"/>
      <c r="C61" s="6"/>
      <c r="D61" s="6"/>
      <c r="E61" s="6"/>
      <c r="F61" s="6"/>
      <c r="H61" s="6"/>
      <c r="I61" s="6"/>
      <c r="J61" s="6"/>
      <c r="K61" s="6"/>
      <c r="L61" s="6"/>
      <c r="M61" s="6"/>
      <c r="O61" s="6"/>
      <c r="P61" s="6"/>
      <c r="Q61" s="6"/>
      <c r="R61" s="6"/>
      <c r="S61" s="6"/>
      <c r="T61" s="6"/>
      <c r="V61" s="6"/>
      <c r="W61" s="6"/>
      <c r="X61" s="6"/>
      <c r="Y61" s="6"/>
      <c r="Z61" s="6"/>
      <c r="AA61" s="6"/>
    </row>
    <row r="62" spans="1:27" s="3" customFormat="1" x14ac:dyDescent="0.35">
      <c r="A62" s="6" t="s">
        <v>13</v>
      </c>
      <c r="B62" s="6">
        <f>(B57*B55)/(((2*B56)*B54^2)*B58)</f>
        <v>7.1809928212361882E-3</v>
      </c>
      <c r="C62" s="6"/>
      <c r="D62" s="6"/>
      <c r="E62" s="6"/>
      <c r="F62" s="6"/>
      <c r="H62" s="6" t="s">
        <v>13</v>
      </c>
      <c r="I62" s="6">
        <f>(I57*I55)/(((2*I56)*I54^2)*I58)</f>
        <v>8.5307046381533982E-3</v>
      </c>
      <c r="J62" s="6"/>
      <c r="K62" s="6"/>
      <c r="L62" s="6"/>
      <c r="M62" s="6"/>
      <c r="O62" s="6" t="s">
        <v>13</v>
      </c>
      <c r="P62" s="6">
        <f>(P57*P55)/(((2*P56)*P54^2)*P58)</f>
        <v>1.2847629905253028E-2</v>
      </c>
      <c r="Q62" s="6"/>
      <c r="R62" s="6"/>
      <c r="S62" s="6"/>
      <c r="T62" s="6"/>
      <c r="V62" s="6" t="s">
        <v>13</v>
      </c>
      <c r="W62" s="6">
        <f>(W57*W55)/(((2*W56)*W54^2)*W58)</f>
        <v>6.1646941775261995E-3</v>
      </c>
      <c r="X62" s="6"/>
      <c r="Y62" s="6"/>
      <c r="Z62" s="6"/>
      <c r="AA62" s="6"/>
    </row>
    <row r="63" spans="1:27" s="3" customFormat="1" x14ac:dyDescent="0.35">
      <c r="A63" s="6" t="s">
        <v>44</v>
      </c>
      <c r="B63" s="6"/>
      <c r="C63" s="6"/>
      <c r="D63" s="6"/>
      <c r="E63" s="6"/>
      <c r="F63" s="6"/>
      <c r="H63" s="6" t="s">
        <v>32</v>
      </c>
      <c r="I63" s="6"/>
      <c r="J63" s="6"/>
      <c r="K63" s="6"/>
      <c r="L63" s="6"/>
      <c r="M63" s="6"/>
      <c r="O63" s="6" t="s">
        <v>33</v>
      </c>
      <c r="P63" s="6"/>
      <c r="Q63" s="6"/>
      <c r="R63" s="6"/>
      <c r="S63" s="6"/>
      <c r="T63" s="6"/>
      <c r="V63" s="6" t="s">
        <v>28</v>
      </c>
      <c r="W63" s="6"/>
      <c r="X63" s="6"/>
      <c r="Y63" s="6"/>
      <c r="Z63" s="6"/>
      <c r="AA63" s="6"/>
    </row>
    <row r="64" spans="1:27" x14ac:dyDescent="0.35">
      <c r="H64" s="5"/>
      <c r="I64" s="5"/>
      <c r="J64" s="5"/>
      <c r="K64" s="5"/>
      <c r="L64" s="5"/>
      <c r="M64" s="5"/>
    </row>
    <row r="67" spans="1:27" x14ac:dyDescent="0.35">
      <c r="A67" s="5" t="s">
        <v>35</v>
      </c>
      <c r="B67" s="5"/>
      <c r="C67" s="5"/>
      <c r="D67" s="5"/>
      <c r="E67" s="5"/>
      <c r="F67" s="5"/>
      <c r="H67" s="5"/>
      <c r="I67" s="5"/>
      <c r="J67" s="5"/>
      <c r="K67" s="5"/>
      <c r="L67" s="5"/>
      <c r="M67" s="5"/>
      <c r="V67" s="5"/>
      <c r="W67" s="4" t="s">
        <v>118</v>
      </c>
      <c r="X67" s="5"/>
      <c r="Y67" s="5"/>
      <c r="Z67" s="5"/>
      <c r="AA67" s="5"/>
    </row>
    <row r="68" spans="1:27" x14ac:dyDescent="0.35">
      <c r="A68" s="5"/>
      <c r="B68" s="5" t="s">
        <v>125</v>
      </c>
      <c r="C68" s="5"/>
      <c r="D68" s="5"/>
      <c r="E68" s="5"/>
      <c r="F68" s="5"/>
      <c r="H68" s="5"/>
      <c r="I68" s="5" t="s">
        <v>116</v>
      </c>
      <c r="J68" s="5"/>
      <c r="K68" s="5"/>
      <c r="L68" s="5"/>
      <c r="M68" s="5"/>
      <c r="O68" s="2"/>
      <c r="P68" s="73" t="s">
        <v>117</v>
      </c>
      <c r="Q68" s="2"/>
      <c r="R68" s="2"/>
      <c r="S68" s="2"/>
      <c r="T68" s="2"/>
      <c r="V68" s="5"/>
      <c r="W68" s="5" t="s">
        <v>0</v>
      </c>
      <c r="X68" s="5" t="s">
        <v>7</v>
      </c>
      <c r="Y68" s="5" t="s">
        <v>8</v>
      </c>
      <c r="Z68" s="5" t="s">
        <v>14</v>
      </c>
      <c r="AA68" s="5"/>
    </row>
    <row r="69" spans="1:27" x14ac:dyDescent="0.35">
      <c r="A69" s="5"/>
      <c r="B69" s="5" t="s">
        <v>0</v>
      </c>
      <c r="C69" s="5" t="s">
        <v>7</v>
      </c>
      <c r="D69" s="5" t="s">
        <v>8</v>
      </c>
      <c r="E69" s="5" t="s">
        <v>14</v>
      </c>
      <c r="F69" s="5"/>
      <c r="H69" s="5"/>
      <c r="I69" s="5" t="s">
        <v>0</v>
      </c>
      <c r="J69" s="5" t="s">
        <v>7</v>
      </c>
      <c r="K69" s="5" t="s">
        <v>8</v>
      </c>
      <c r="L69" s="5" t="s">
        <v>14</v>
      </c>
      <c r="M69" s="5"/>
      <c r="O69" s="2"/>
      <c r="P69" s="2" t="s">
        <v>0</v>
      </c>
      <c r="Q69" s="2" t="s">
        <v>7</v>
      </c>
      <c r="R69" s="2" t="s">
        <v>8</v>
      </c>
      <c r="S69" s="2" t="s">
        <v>14</v>
      </c>
      <c r="T69" s="2"/>
      <c r="V69" s="5" t="s">
        <v>143</v>
      </c>
      <c r="W69" s="5">
        <v>1.32</v>
      </c>
      <c r="X69" s="5">
        <v>0</v>
      </c>
      <c r="Y69" s="5">
        <f>2*X69</f>
        <v>0</v>
      </c>
      <c r="Z69" s="5">
        <f>((2)*(Y69/W69))^2</f>
        <v>0</v>
      </c>
      <c r="AA69" s="5"/>
    </row>
    <row r="70" spans="1:27" x14ac:dyDescent="0.35">
      <c r="A70" s="5" t="s">
        <v>143</v>
      </c>
      <c r="B70" s="5">
        <v>1.32</v>
      </c>
      <c r="C70" s="5">
        <v>0</v>
      </c>
      <c r="D70" s="5">
        <f>2*C70</f>
        <v>0</v>
      </c>
      <c r="E70" s="5">
        <f>((2)*(D70/B70))^2</f>
        <v>0</v>
      </c>
      <c r="F70" s="5"/>
      <c r="H70" s="5" t="s">
        <v>143</v>
      </c>
      <c r="I70" s="5">
        <v>1.32</v>
      </c>
      <c r="J70" s="5">
        <v>0</v>
      </c>
      <c r="K70" s="5">
        <f>2*J70</f>
        <v>0</v>
      </c>
      <c r="L70" s="5">
        <f>((2)*(K70/I70))^2</f>
        <v>0</v>
      </c>
      <c r="M70" s="5"/>
      <c r="O70" s="2" t="s">
        <v>143</v>
      </c>
      <c r="P70" s="2"/>
      <c r="Q70" s="2"/>
      <c r="R70" s="2"/>
      <c r="S70" s="2"/>
      <c r="T70" s="2"/>
      <c r="V70" s="5" t="s">
        <v>142</v>
      </c>
      <c r="W70" s="5">
        <v>1785.1379630312761</v>
      </c>
      <c r="X70" s="5">
        <v>340.83326510457476</v>
      </c>
      <c r="Y70" s="5">
        <f t="shared" ref="Y70:Y73" si="4">2*X70</f>
        <v>681.66653020914953</v>
      </c>
      <c r="Z70" s="5">
        <f>((Y70/W70))^2</f>
        <v>0.14581438472221633</v>
      </c>
      <c r="AA70" s="5"/>
    </row>
    <row r="71" spans="1:27" x14ac:dyDescent="0.35">
      <c r="A71" s="5" t="s">
        <v>142</v>
      </c>
      <c r="B71" s="5">
        <v>982.87786005192652</v>
      </c>
      <c r="C71" s="5">
        <v>133.91338744313052</v>
      </c>
      <c r="D71" s="5">
        <f>2*C71</f>
        <v>267.82677488626103</v>
      </c>
      <c r="E71" s="5">
        <f>((D71/B71))^2</f>
        <v>7.4252123524303992E-2</v>
      </c>
      <c r="F71" s="5"/>
      <c r="H71" s="5" t="s">
        <v>142</v>
      </c>
      <c r="I71" s="5">
        <v>2082.0920004973691</v>
      </c>
      <c r="J71" s="5">
        <v>333.66574438196449</v>
      </c>
      <c r="K71" s="5">
        <f>2*J71</f>
        <v>667.33148876392897</v>
      </c>
      <c r="L71" s="5">
        <f>((K71/I71))^2</f>
        <v>0.1027267160357728</v>
      </c>
      <c r="M71" s="5"/>
      <c r="O71" s="2" t="s">
        <v>142</v>
      </c>
      <c r="P71" s="2"/>
      <c r="Q71" s="2"/>
      <c r="R71" s="2"/>
      <c r="S71" s="2"/>
      <c r="T71" s="2"/>
      <c r="V71" s="5" t="s">
        <v>146</v>
      </c>
      <c r="W71" s="5">
        <v>1025</v>
      </c>
      <c r="X71" s="5">
        <v>1.1547005383792515</v>
      </c>
      <c r="Y71" s="5">
        <f t="shared" si="4"/>
        <v>2.3094010767585029</v>
      </c>
      <c r="Z71" s="5">
        <f>((Y71/W71))^2</f>
        <v>5.076343446361292E-6</v>
      </c>
      <c r="AA71" s="5"/>
    </row>
    <row r="72" spans="1:27" x14ac:dyDescent="0.35">
      <c r="A72" s="5" t="s">
        <v>146</v>
      </c>
      <c r="B72" s="5">
        <v>1024</v>
      </c>
      <c r="C72" s="5">
        <v>0</v>
      </c>
      <c r="D72" s="5">
        <f>2*C72</f>
        <v>0</v>
      </c>
      <c r="E72" s="5">
        <f>((D72/B72))^2</f>
        <v>0</v>
      </c>
      <c r="F72" s="5"/>
      <c r="H72" s="5" t="s">
        <v>146</v>
      </c>
      <c r="I72" s="5">
        <v>1024</v>
      </c>
      <c r="J72" s="5">
        <v>0.94280904158206336</v>
      </c>
      <c r="K72" s="5">
        <f>2*J72</f>
        <v>1.8856180831641267</v>
      </c>
      <c r="L72" s="5">
        <f>((K72/I72))^2</f>
        <v>3.3908420138888887E-6</v>
      </c>
      <c r="M72" s="5"/>
      <c r="O72" s="2" t="s">
        <v>146</v>
      </c>
      <c r="P72" s="2"/>
      <c r="Q72" s="2"/>
      <c r="R72" s="2"/>
      <c r="S72" s="2"/>
      <c r="T72" s="2"/>
      <c r="V72" s="5" t="s">
        <v>144</v>
      </c>
      <c r="W72" s="5">
        <v>1.5966386554621848E-2</v>
      </c>
      <c r="X72" s="5">
        <v>4.1115957070903409E-4</v>
      </c>
      <c r="Y72" s="5">
        <f t="shared" si="4"/>
        <v>8.2231914141806819E-4</v>
      </c>
      <c r="Z72" s="5">
        <f>((Y72/W72))^2</f>
        <v>2.6525740711415054E-3</v>
      </c>
      <c r="AA72" s="5"/>
    </row>
    <row r="73" spans="1:27" x14ac:dyDescent="0.35">
      <c r="A73" s="5" t="s">
        <v>144</v>
      </c>
      <c r="B73" s="5">
        <v>1.6666666666666666E-2</v>
      </c>
      <c r="C73" s="5">
        <v>0</v>
      </c>
      <c r="D73" s="5">
        <f>2*C73</f>
        <v>0</v>
      </c>
      <c r="E73" s="5">
        <f>((D73/B73))^2</f>
        <v>0</v>
      </c>
      <c r="F73" s="5"/>
      <c r="H73" s="5" t="s">
        <v>144</v>
      </c>
      <c r="I73" s="5">
        <v>1.6666666666666666E-2</v>
      </c>
      <c r="J73" s="5">
        <v>0</v>
      </c>
      <c r="K73" s="5">
        <f>2*J73</f>
        <v>0</v>
      </c>
      <c r="L73" s="5">
        <f>((K73/I73))^2</f>
        <v>0</v>
      </c>
      <c r="M73" s="5"/>
      <c r="O73" s="2" t="s">
        <v>144</v>
      </c>
      <c r="P73" s="2"/>
      <c r="Q73" s="2"/>
      <c r="R73" s="2"/>
      <c r="S73" s="2"/>
      <c r="T73" s="2"/>
      <c r="V73" s="72" t="s">
        <v>145</v>
      </c>
      <c r="W73" s="72">
        <v>0.8</v>
      </c>
      <c r="X73" s="72">
        <v>0</v>
      </c>
      <c r="Y73" s="72">
        <f t="shared" si="4"/>
        <v>0</v>
      </c>
      <c r="Z73" s="72">
        <f>((Y73/W73))^2</f>
        <v>0</v>
      </c>
      <c r="AA73" s="72"/>
    </row>
    <row r="74" spans="1:27" x14ac:dyDescent="0.35">
      <c r="A74" s="5" t="s">
        <v>145</v>
      </c>
      <c r="B74" s="5">
        <v>0.8</v>
      </c>
      <c r="C74" s="5">
        <v>0</v>
      </c>
      <c r="D74" s="5">
        <f>2*C74</f>
        <v>0</v>
      </c>
      <c r="E74" s="5">
        <f>((D74/B74))^2</f>
        <v>0</v>
      </c>
      <c r="F74" s="5"/>
      <c r="H74" s="5" t="s">
        <v>145</v>
      </c>
      <c r="I74" s="5">
        <v>0.8</v>
      </c>
      <c r="J74" s="5">
        <v>0</v>
      </c>
      <c r="K74" s="5">
        <f>2*J74</f>
        <v>0</v>
      </c>
      <c r="L74" s="5">
        <f>((K74/I74))^2</f>
        <v>0</v>
      </c>
      <c r="M74" s="5"/>
      <c r="O74" s="2" t="s">
        <v>145</v>
      </c>
      <c r="P74" s="2"/>
      <c r="Q74" s="2"/>
      <c r="R74" s="2"/>
      <c r="S74" s="2"/>
      <c r="T74" s="2"/>
      <c r="V74" s="6" t="s">
        <v>149</v>
      </c>
      <c r="W74" s="4"/>
      <c r="X74" s="4"/>
      <c r="Y74" s="4"/>
      <c r="Z74" s="4">
        <f>SQRT(SUM(Z69:Z73))</f>
        <v>0.3853206912907795</v>
      </c>
      <c r="AA74" s="4">
        <f>Z74*100</f>
        <v>38.532069129077954</v>
      </c>
    </row>
    <row r="75" spans="1:27" s="1" customFormat="1" x14ac:dyDescent="0.35">
      <c r="A75" s="4" t="s">
        <v>149</v>
      </c>
      <c r="B75" s="4"/>
      <c r="C75" s="4"/>
      <c r="D75" s="4"/>
      <c r="E75" s="4">
        <f>SQRT(SUM(E70:E74))</f>
        <v>0.27249242837976984</v>
      </c>
      <c r="F75" s="4">
        <f>E75*100</f>
        <v>27.249242837976983</v>
      </c>
      <c r="H75" s="4" t="s">
        <v>149</v>
      </c>
      <c r="I75" s="4"/>
      <c r="J75" s="4"/>
      <c r="K75" s="4"/>
      <c r="L75" s="4">
        <f>SQRT(SUM(L70:L74))</f>
        <v>0.32051537697556209</v>
      </c>
      <c r="M75" s="4">
        <f>L75*100</f>
        <v>32.051537697556206</v>
      </c>
      <c r="O75" s="73" t="s">
        <v>10</v>
      </c>
      <c r="P75" s="73"/>
      <c r="Q75" s="73"/>
      <c r="R75" s="73"/>
      <c r="S75" s="73"/>
      <c r="T75" s="73">
        <f>S75*100</f>
        <v>0</v>
      </c>
      <c r="V75" s="6" t="s">
        <v>150</v>
      </c>
      <c r="W75" s="4"/>
      <c r="X75" s="4"/>
      <c r="Y75" s="4"/>
      <c r="Z75" s="4">
        <f>Z74*W77</f>
        <v>3.8433421223968635E-3</v>
      </c>
      <c r="AA75" s="4"/>
    </row>
    <row r="76" spans="1:27" s="1" customFormat="1" x14ac:dyDescent="0.35">
      <c r="A76" s="4" t="s">
        <v>150</v>
      </c>
      <c r="B76" s="4"/>
      <c r="C76" s="4"/>
      <c r="D76" s="4"/>
      <c r="E76" s="4">
        <f>E75*B78</f>
        <v>1.5636334034584973E-3</v>
      </c>
      <c r="F76" s="4"/>
      <c r="H76" s="4" t="s">
        <v>150</v>
      </c>
      <c r="I76" s="4"/>
      <c r="J76" s="4"/>
      <c r="K76" s="4"/>
      <c r="L76" s="4">
        <f>L75*I78</f>
        <v>3.8960967543351611E-3</v>
      </c>
      <c r="M76" s="4"/>
      <c r="O76" s="73" t="s">
        <v>12</v>
      </c>
      <c r="P76" s="73"/>
      <c r="Q76" s="73"/>
      <c r="R76" s="73"/>
      <c r="S76" s="73"/>
      <c r="T76" s="73"/>
      <c r="V76" s="4"/>
      <c r="W76" s="4"/>
      <c r="X76" s="4"/>
      <c r="Y76" s="4"/>
      <c r="Z76" s="4"/>
      <c r="AA76" s="4"/>
    </row>
    <row r="77" spans="1:27" s="1" customFormat="1" x14ac:dyDescent="0.35">
      <c r="A77" s="4"/>
      <c r="B77" s="4"/>
      <c r="C77" s="4"/>
      <c r="D77" s="4"/>
      <c r="E77" s="4"/>
      <c r="F77" s="4"/>
      <c r="H77" s="4"/>
      <c r="I77" s="4"/>
      <c r="J77" s="4"/>
      <c r="K77" s="4"/>
      <c r="L77" s="4"/>
      <c r="M77" s="4"/>
      <c r="O77" s="73"/>
      <c r="P77" s="73"/>
      <c r="Q77" s="73"/>
      <c r="R77" s="73"/>
      <c r="S77" s="73"/>
      <c r="T77" s="73"/>
      <c r="V77" s="4" t="s">
        <v>11</v>
      </c>
      <c r="W77" s="4">
        <f>(W72*W70)/(((2*W71)*W69^2)*W73)</f>
        <v>9.9743984926480705E-3</v>
      </c>
      <c r="X77" s="4"/>
      <c r="Y77" s="4"/>
      <c r="Z77" s="4"/>
      <c r="AA77" s="4"/>
    </row>
    <row r="78" spans="1:27" s="1" customFormat="1" x14ac:dyDescent="0.35">
      <c r="A78" s="4" t="s">
        <v>11</v>
      </c>
      <c r="B78" s="4">
        <f>(B73*B71)/(((2*B72)*B70^2)*B74)</f>
        <v>5.7382636749057775E-3</v>
      </c>
      <c r="C78" s="4"/>
      <c r="D78" s="4"/>
      <c r="E78" s="4"/>
      <c r="F78" s="4"/>
      <c r="H78" s="4" t="s">
        <v>11</v>
      </c>
      <c r="I78" s="4">
        <f>(I73*I71)/(((2*I72)*I70^2)*I74)</f>
        <v>1.2155724917473215E-2</v>
      </c>
      <c r="J78" s="4"/>
      <c r="K78" s="4"/>
      <c r="L78" s="4"/>
      <c r="M78" s="4"/>
      <c r="O78" s="73" t="s">
        <v>11</v>
      </c>
      <c r="P78" s="73" t="e">
        <f>(P73*P71)/(((2*P72)*P70^2)*P74)</f>
        <v>#DIV/0!</v>
      </c>
      <c r="Q78" s="73"/>
      <c r="R78" s="73"/>
      <c r="S78" s="73"/>
      <c r="T78" s="73"/>
      <c r="V78" s="4" t="s">
        <v>40</v>
      </c>
      <c r="W78" s="5"/>
      <c r="X78" s="5"/>
      <c r="Y78" s="5"/>
      <c r="Z78" s="5"/>
      <c r="AA78" s="5"/>
    </row>
    <row r="79" spans="1:27" s="1" customFormat="1" x14ac:dyDescent="0.35">
      <c r="A79" s="4" t="s">
        <v>45</v>
      </c>
      <c r="B79" s="4"/>
      <c r="C79" s="4"/>
      <c r="D79" s="4"/>
      <c r="E79" s="4"/>
      <c r="F79" s="4"/>
      <c r="H79" s="4" t="s">
        <v>50</v>
      </c>
      <c r="I79" s="4"/>
      <c r="J79" s="4"/>
      <c r="K79" s="4"/>
      <c r="L79" s="4"/>
      <c r="M79" s="4"/>
      <c r="O79" s="73"/>
      <c r="P79" s="73"/>
      <c r="Q79" s="73"/>
      <c r="R79" s="73"/>
      <c r="S79" s="73"/>
      <c r="T79" s="73"/>
      <c r="V79" s="5"/>
      <c r="W79" s="5"/>
      <c r="X79" s="5"/>
      <c r="Y79" s="5"/>
      <c r="Z79" s="5"/>
      <c r="AA79" s="5"/>
    </row>
    <row r="80" spans="1:27" x14ac:dyDescent="0.35">
      <c r="A80" s="5"/>
      <c r="B80" s="5"/>
      <c r="C80" s="5"/>
      <c r="D80" s="5"/>
      <c r="E80" s="5"/>
      <c r="F80" s="5"/>
      <c r="H80" s="5"/>
      <c r="I80" s="5"/>
      <c r="J80" s="5"/>
      <c r="K80" s="5"/>
      <c r="L80" s="5"/>
      <c r="M80" s="5"/>
      <c r="O80" s="2"/>
      <c r="P80" s="2"/>
      <c r="Q80" s="2"/>
      <c r="R80" s="2"/>
      <c r="S80" s="2"/>
      <c r="T80" s="2"/>
      <c r="V80" s="5"/>
      <c r="W80" s="5"/>
      <c r="X80" s="5"/>
      <c r="Y80" s="5"/>
      <c r="Z80" s="5"/>
      <c r="AA80" s="5"/>
    </row>
    <row r="81" spans="1:27" x14ac:dyDescent="0.35">
      <c r="A81" s="5"/>
      <c r="B81" s="5"/>
      <c r="C81" s="5"/>
      <c r="D81" s="5"/>
      <c r="E81" s="5"/>
      <c r="F81" s="5"/>
      <c r="H81" s="5"/>
      <c r="I81" s="5"/>
      <c r="J81" s="5"/>
      <c r="K81" s="5"/>
      <c r="L81" s="5"/>
      <c r="M81" s="5"/>
      <c r="O81" s="2"/>
      <c r="P81" s="2"/>
      <c r="Q81" s="2"/>
      <c r="R81" s="2"/>
      <c r="S81" s="2"/>
      <c r="T81" s="2"/>
      <c r="V81" s="5"/>
      <c r="W81" s="4" t="s">
        <v>37</v>
      </c>
      <c r="X81" s="5"/>
      <c r="Y81" s="5"/>
      <c r="Z81" s="5"/>
      <c r="AA81" s="5"/>
    </row>
    <row r="82" spans="1:27" x14ac:dyDescent="0.35">
      <c r="A82" s="5"/>
      <c r="B82" s="5" t="s">
        <v>78</v>
      </c>
      <c r="C82" s="5"/>
      <c r="D82" s="5"/>
      <c r="E82" s="5"/>
      <c r="F82" s="5"/>
      <c r="H82" s="5"/>
      <c r="I82" s="5" t="s">
        <v>38</v>
      </c>
      <c r="J82" s="5"/>
      <c r="K82" s="5"/>
      <c r="L82" s="5"/>
      <c r="M82" s="5"/>
      <c r="O82" s="2"/>
      <c r="P82" s="73" t="s">
        <v>36</v>
      </c>
      <c r="Q82" s="2"/>
      <c r="R82" s="2"/>
      <c r="S82" s="2"/>
      <c r="T82" s="2"/>
      <c r="V82" s="5"/>
      <c r="W82" s="5" t="s">
        <v>0</v>
      </c>
      <c r="X82" s="5" t="s">
        <v>7</v>
      </c>
      <c r="Y82" s="5" t="s">
        <v>8</v>
      </c>
      <c r="Z82" s="5" t="s">
        <v>147</v>
      </c>
      <c r="AA82" s="5"/>
    </row>
    <row r="83" spans="1:27" x14ac:dyDescent="0.35">
      <c r="A83" s="5"/>
      <c r="B83" s="5" t="s">
        <v>0</v>
      </c>
      <c r="C83" s="5" t="s">
        <v>7</v>
      </c>
      <c r="D83" s="5" t="s">
        <v>8</v>
      </c>
      <c r="E83" s="5" t="s">
        <v>147</v>
      </c>
      <c r="F83" s="5"/>
      <c r="H83" s="5"/>
      <c r="I83" s="5" t="s">
        <v>0</v>
      </c>
      <c r="J83" s="5" t="s">
        <v>7</v>
      </c>
      <c r="K83" s="5" t="s">
        <v>8</v>
      </c>
      <c r="L83" s="5" t="s">
        <v>147</v>
      </c>
      <c r="M83" s="5"/>
      <c r="O83" s="2"/>
      <c r="P83" s="2" t="s">
        <v>0</v>
      </c>
      <c r="Q83" s="2"/>
      <c r="R83" s="2"/>
      <c r="S83" s="2"/>
      <c r="T83" s="2"/>
      <c r="V83" s="5" t="s">
        <v>143</v>
      </c>
      <c r="W83" s="5">
        <v>2.4</v>
      </c>
      <c r="X83" s="5">
        <v>0</v>
      </c>
      <c r="Y83" s="5">
        <f>2*X83</f>
        <v>0</v>
      </c>
      <c r="Z83" s="5">
        <f>((2)*(Y83/W83))^2</f>
        <v>0</v>
      </c>
      <c r="AA83" s="5"/>
    </row>
    <row r="84" spans="1:27" x14ac:dyDescent="0.35">
      <c r="A84" s="5" t="s">
        <v>143</v>
      </c>
      <c r="B84" s="5">
        <v>2.4</v>
      </c>
      <c r="C84" s="5">
        <v>0</v>
      </c>
      <c r="D84" s="5">
        <f>2*C84</f>
        <v>0</v>
      </c>
      <c r="E84" s="5">
        <f>((2)*(D84/B84))^2</f>
        <v>0</v>
      </c>
      <c r="F84" s="5"/>
      <c r="H84" s="5" t="s">
        <v>143</v>
      </c>
      <c r="I84" s="5">
        <v>2.4</v>
      </c>
      <c r="J84" s="5">
        <v>0</v>
      </c>
      <c r="K84" s="5">
        <f>2*J84</f>
        <v>0</v>
      </c>
      <c r="L84" s="5">
        <f>((2)*(K84/I84))^2</f>
        <v>0</v>
      </c>
      <c r="M84" s="5"/>
      <c r="O84" s="2" t="s">
        <v>143</v>
      </c>
      <c r="P84" s="2"/>
      <c r="Q84" s="2"/>
      <c r="R84" s="2"/>
      <c r="S84" s="2"/>
      <c r="T84" s="2"/>
      <c r="V84" s="5" t="s">
        <v>142</v>
      </c>
      <c r="W84" s="5">
        <v>5117.3941938963726</v>
      </c>
      <c r="X84" s="5">
        <v>720.436964201156</v>
      </c>
      <c r="Y84" s="5">
        <f t="shared" ref="Y84:Y87" si="5">2*X84</f>
        <v>1440.873928402312</v>
      </c>
      <c r="Z84" s="5">
        <f>((Y84/W84))^2</f>
        <v>7.9278280549013966E-2</v>
      </c>
      <c r="AA84" s="5"/>
    </row>
    <row r="85" spans="1:27" x14ac:dyDescent="0.35">
      <c r="A85" s="5" t="s">
        <v>142</v>
      </c>
      <c r="B85" s="5">
        <v>3312.9795797469251</v>
      </c>
      <c r="C85" s="5">
        <v>410.58967919015709</v>
      </c>
      <c r="D85" s="5">
        <f>2*C85</f>
        <v>821.17935838031417</v>
      </c>
      <c r="E85" s="5">
        <f>((D85/B85))^2</f>
        <v>6.143820663816265E-2</v>
      </c>
      <c r="F85" s="5"/>
      <c r="H85" s="5" t="s">
        <v>142</v>
      </c>
      <c r="I85" s="5">
        <v>6537.7581428121193</v>
      </c>
      <c r="J85" s="5">
        <v>951.9743514872174</v>
      </c>
      <c r="K85" s="5">
        <f>2*J85</f>
        <v>1903.9487029744348</v>
      </c>
      <c r="L85" s="5">
        <f>((K85/I85))^2</f>
        <v>8.4811117550718768E-2</v>
      </c>
      <c r="M85" s="5"/>
      <c r="O85" s="2" t="s">
        <v>142</v>
      </c>
      <c r="P85" s="2"/>
      <c r="Q85" s="2"/>
      <c r="R85" s="2"/>
      <c r="S85" s="2"/>
      <c r="T85" s="2"/>
      <c r="V85" s="5" t="s">
        <v>146</v>
      </c>
      <c r="W85" s="5">
        <v>1025</v>
      </c>
      <c r="X85" s="5">
        <v>1.1547005383792515</v>
      </c>
      <c r="Y85" s="5">
        <f t="shared" si="5"/>
        <v>2.3094010767585029</v>
      </c>
      <c r="Z85" s="5">
        <f>((Y85/W85))^2</f>
        <v>5.076343446361292E-6</v>
      </c>
      <c r="AA85" s="5"/>
    </row>
    <row r="86" spans="1:27" x14ac:dyDescent="0.35">
      <c r="A86" s="5" t="s">
        <v>146</v>
      </c>
      <c r="B86" s="5">
        <v>1024</v>
      </c>
      <c r="C86" s="5">
        <v>0</v>
      </c>
      <c r="D86" s="5">
        <f>2*C86</f>
        <v>0</v>
      </c>
      <c r="E86" s="5">
        <f>((D86/B86))^2</f>
        <v>0</v>
      </c>
      <c r="F86" s="5"/>
      <c r="H86" s="5" t="s">
        <v>146</v>
      </c>
      <c r="I86" s="5">
        <v>1024</v>
      </c>
      <c r="J86" s="5">
        <v>0.94280904158206336</v>
      </c>
      <c r="K86" s="5">
        <f>2*J86</f>
        <v>1.8856180831641267</v>
      </c>
      <c r="L86" s="5">
        <f>((K86/I86))^2</f>
        <v>3.3908420138888887E-6</v>
      </c>
      <c r="M86" s="5"/>
      <c r="O86" s="2" t="s">
        <v>146</v>
      </c>
      <c r="P86" s="2"/>
      <c r="Q86" s="2"/>
      <c r="R86" s="2"/>
      <c r="S86" s="2"/>
      <c r="T86" s="2"/>
      <c r="V86" s="5" t="s">
        <v>144</v>
      </c>
      <c r="W86" s="5">
        <v>1.5966386554621848E-2</v>
      </c>
      <c r="X86" s="5">
        <v>4.1115957070903409E-4</v>
      </c>
      <c r="Y86" s="5">
        <f t="shared" si="5"/>
        <v>8.2231914141806819E-4</v>
      </c>
      <c r="Z86" s="5">
        <f>((Y86/W86))^2</f>
        <v>2.6525740711415054E-3</v>
      </c>
      <c r="AA86" s="5"/>
    </row>
    <row r="87" spans="1:27" x14ac:dyDescent="0.35">
      <c r="A87" s="5" t="s">
        <v>144</v>
      </c>
      <c r="B87" s="5">
        <v>1.6666666666666666E-2</v>
      </c>
      <c r="C87" s="5">
        <v>0</v>
      </c>
      <c r="D87" s="5">
        <f>2*C87</f>
        <v>0</v>
      </c>
      <c r="E87" s="5">
        <f>((D87/B87))^2</f>
        <v>0</v>
      </c>
      <c r="F87" s="5"/>
      <c r="H87" s="5" t="s">
        <v>144</v>
      </c>
      <c r="I87" s="5">
        <v>1.6666666666666666E-2</v>
      </c>
      <c r="J87" s="5">
        <v>0</v>
      </c>
      <c r="K87" s="5">
        <f>2*J87</f>
        <v>0</v>
      </c>
      <c r="L87" s="5">
        <f>((K87/I87))^2</f>
        <v>0</v>
      </c>
      <c r="M87" s="5"/>
      <c r="O87" s="2" t="s">
        <v>144</v>
      </c>
      <c r="P87" s="2"/>
      <c r="Q87" s="2"/>
      <c r="R87" s="2"/>
      <c r="S87" s="2"/>
      <c r="T87" s="2"/>
      <c r="V87" s="72" t="s">
        <v>145</v>
      </c>
      <c r="W87" s="4">
        <v>0.8</v>
      </c>
      <c r="X87" s="4">
        <v>0</v>
      </c>
      <c r="Y87" s="4">
        <f t="shared" si="5"/>
        <v>0</v>
      </c>
      <c r="Z87" s="4">
        <f>((Y87/W87))^2</f>
        <v>0</v>
      </c>
      <c r="AA87" s="4"/>
    </row>
    <row r="88" spans="1:27" x14ac:dyDescent="0.35">
      <c r="A88" s="5" t="s">
        <v>145</v>
      </c>
      <c r="B88" s="5">
        <v>0.8</v>
      </c>
      <c r="C88" s="5">
        <v>0</v>
      </c>
      <c r="D88" s="5">
        <f t="shared" ref="D88" si="6">2*C88</f>
        <v>0</v>
      </c>
      <c r="E88" s="5">
        <v>0</v>
      </c>
      <c r="F88" s="5"/>
      <c r="H88" s="5" t="s">
        <v>145</v>
      </c>
      <c r="I88" s="5">
        <v>0.8</v>
      </c>
      <c r="J88" s="5">
        <v>0</v>
      </c>
      <c r="K88" s="5">
        <f>2*J88</f>
        <v>0</v>
      </c>
      <c r="L88" s="5">
        <f>((K88/I88))^2</f>
        <v>0</v>
      </c>
      <c r="M88" s="5"/>
      <c r="O88" s="2" t="s">
        <v>145</v>
      </c>
      <c r="P88" s="2"/>
      <c r="Q88" s="2"/>
      <c r="R88" s="2"/>
      <c r="S88" s="2"/>
      <c r="T88" s="2"/>
      <c r="V88" s="6" t="s">
        <v>149</v>
      </c>
      <c r="W88" s="4"/>
      <c r="X88" s="4"/>
      <c r="Y88" s="4"/>
      <c r="Z88" s="4">
        <f>SQRT(SUM(Z83:Z87))</f>
        <v>0.28624453001516348</v>
      </c>
      <c r="AA88" s="4">
        <f>Z88*100</f>
        <v>28.624453001516347</v>
      </c>
    </row>
    <row r="89" spans="1:27" s="1" customFormat="1" x14ac:dyDescent="0.35">
      <c r="A89" s="4" t="s">
        <v>149</v>
      </c>
      <c r="B89" s="4"/>
      <c r="C89" s="4"/>
      <c r="D89" s="4"/>
      <c r="E89" s="4">
        <f>SQRT(SUM(E84:E88))</f>
        <v>0.24786731659935049</v>
      </c>
      <c r="F89" s="4">
        <f>E89*100</f>
        <v>24.78673165993505</v>
      </c>
      <c r="H89" s="4" t="s">
        <v>149</v>
      </c>
      <c r="I89" s="4"/>
      <c r="J89" s="4"/>
      <c r="K89" s="4"/>
      <c r="L89" s="4">
        <f>SQRT(SUM(L84:L88))</f>
        <v>0.29122930551840531</v>
      </c>
      <c r="M89" s="4">
        <f>L89*100</f>
        <v>29.122930551840533</v>
      </c>
      <c r="O89" s="73" t="s">
        <v>10</v>
      </c>
      <c r="P89" s="73"/>
      <c r="Q89" s="73"/>
      <c r="R89" s="73"/>
      <c r="S89" s="73"/>
      <c r="T89" s="73">
        <f>S89*100</f>
        <v>0</v>
      </c>
      <c r="V89" s="6" t="s">
        <v>150</v>
      </c>
      <c r="W89" s="5"/>
      <c r="X89" s="5"/>
      <c r="Y89" s="5"/>
      <c r="Z89" s="5">
        <f>Z88*W91</f>
        <v>2.4758616703699737E-3</v>
      </c>
      <c r="AA89" s="5"/>
    </row>
    <row r="90" spans="1:27" s="1" customFormat="1" x14ac:dyDescent="0.35">
      <c r="A90" s="4" t="s">
        <v>150</v>
      </c>
      <c r="B90" s="4"/>
      <c r="C90" s="4"/>
      <c r="D90" s="4"/>
      <c r="E90" s="4">
        <f>E89*B92</f>
        <v>1.4502549319449429E-3</v>
      </c>
      <c r="F90" s="4"/>
      <c r="H90" s="4" t="s">
        <v>150</v>
      </c>
      <c r="I90" s="4"/>
      <c r="J90" s="4"/>
      <c r="K90" s="4"/>
      <c r="L90" s="4">
        <f>L89*I92</f>
        <v>3.3625616207449047E-3</v>
      </c>
      <c r="M90" s="4"/>
      <c r="O90" s="73" t="s">
        <v>12</v>
      </c>
      <c r="P90" s="73"/>
      <c r="Q90" s="73"/>
      <c r="R90" s="73"/>
      <c r="S90" s="73"/>
      <c r="T90" s="73"/>
      <c r="V90" s="4"/>
      <c r="W90" s="4"/>
      <c r="X90" s="4"/>
      <c r="Y90" s="4"/>
      <c r="Z90" s="4"/>
      <c r="AA90" s="4"/>
    </row>
    <row r="91" spans="1:27" x14ac:dyDescent="0.35">
      <c r="A91" s="5"/>
      <c r="B91" s="5"/>
      <c r="C91" s="5"/>
      <c r="D91" s="5"/>
      <c r="E91" s="5"/>
      <c r="F91" s="5"/>
      <c r="H91" s="5"/>
      <c r="I91" s="5"/>
      <c r="J91" s="5"/>
      <c r="K91" s="5"/>
      <c r="L91" s="5"/>
      <c r="M91" s="5"/>
      <c r="O91" s="2"/>
      <c r="P91" s="2"/>
      <c r="Q91" s="2"/>
      <c r="R91" s="2"/>
      <c r="S91" s="2"/>
      <c r="T91" s="2"/>
      <c r="V91" s="4" t="s">
        <v>13</v>
      </c>
      <c r="W91" s="4">
        <f>(W86*W84)/(((2*W85)*W83^2)*W87)</f>
        <v>8.6494636953894557E-3</v>
      </c>
      <c r="X91" s="4"/>
      <c r="Y91" s="4"/>
      <c r="Z91" s="4"/>
      <c r="AA91" s="4"/>
    </row>
    <row r="92" spans="1:27" s="1" customFormat="1" x14ac:dyDescent="0.35">
      <c r="A92" s="4" t="s">
        <v>13</v>
      </c>
      <c r="B92" s="4">
        <f>(B87*B85)/(((2*B86)*B84^2)*B88)</f>
        <v>5.8509324740426191E-3</v>
      </c>
      <c r="C92" s="4"/>
      <c r="D92" s="4"/>
      <c r="E92" s="4"/>
      <c r="F92" s="4"/>
      <c r="H92" s="4" t="s">
        <v>13</v>
      </c>
      <c r="I92" s="4">
        <f>(I87*I85)/(((2*I86)*I84^2)*I88)</f>
        <v>1.1546096347547672E-2</v>
      </c>
      <c r="J92" s="4"/>
      <c r="K92" s="4"/>
      <c r="L92" s="4"/>
      <c r="M92" s="4"/>
      <c r="O92" s="73" t="s">
        <v>13</v>
      </c>
      <c r="P92" s="73" t="e">
        <f>(P87*P85)/(((2*P86)*P84^2)*P88)</f>
        <v>#DIV/0!</v>
      </c>
      <c r="Q92" s="73"/>
      <c r="R92" s="73"/>
      <c r="S92" s="73"/>
      <c r="T92" s="73"/>
      <c r="V92" s="4" t="s">
        <v>39</v>
      </c>
      <c r="W92" s="5"/>
      <c r="X92" s="5"/>
      <c r="Y92" s="5"/>
      <c r="Z92" s="5"/>
      <c r="AA92" s="5"/>
    </row>
    <row r="93" spans="1:27" s="1" customFormat="1" x14ac:dyDescent="0.35">
      <c r="A93" s="4" t="s">
        <v>46</v>
      </c>
      <c r="B93" s="4"/>
      <c r="C93" s="4"/>
      <c r="D93" s="4"/>
      <c r="E93" s="4"/>
      <c r="F93" s="4"/>
      <c r="H93" s="4" t="s">
        <v>51</v>
      </c>
      <c r="I93" s="4"/>
      <c r="J93" s="4"/>
      <c r="K93" s="4"/>
      <c r="L93" s="4"/>
      <c r="M93" s="4"/>
      <c r="O93" s="73"/>
      <c r="P93" s="73"/>
      <c r="Q93" s="73"/>
      <c r="R93" s="73"/>
      <c r="S93" s="73"/>
      <c r="T93" s="73"/>
    </row>
  </sheetData>
  <phoneticPr fontId="4" type="noConversion"/>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F668A1-12E3-4A93-8F07-97261B0EE771}">
  <dimension ref="A1:N24"/>
  <sheetViews>
    <sheetView zoomScale="80" zoomScaleNormal="80" workbookViewId="0">
      <selection activeCell="I45" sqref="I45"/>
    </sheetView>
  </sheetViews>
  <sheetFormatPr defaultRowHeight="14.5" x14ac:dyDescent="0.35"/>
  <cols>
    <col min="1" max="1" width="10.7265625" customWidth="1"/>
    <col min="2" max="2" width="8.7265625" customWidth="1"/>
    <col min="3" max="5" width="12.36328125" customWidth="1"/>
    <col min="6" max="6" width="12.81640625" bestFit="1" customWidth="1"/>
    <col min="7" max="7" width="11.90625" bestFit="1" customWidth="1"/>
    <col min="12" max="12" width="16.90625" bestFit="1" customWidth="1"/>
    <col min="13" max="13" width="17.81640625" bestFit="1" customWidth="1"/>
    <col min="14" max="14" width="18.90625" bestFit="1" customWidth="1"/>
    <col min="15" max="15" width="17" bestFit="1" customWidth="1"/>
    <col min="16" max="16" width="18.453125" customWidth="1"/>
  </cols>
  <sheetData>
    <row r="1" spans="1:14" ht="15" thickBot="1" x14ac:dyDescent="0.4">
      <c r="A1" s="51" t="s">
        <v>102</v>
      </c>
      <c r="B1" s="52"/>
      <c r="C1" s="52"/>
      <c r="D1" s="52"/>
      <c r="E1" s="52"/>
      <c r="F1" s="52"/>
      <c r="G1" s="52"/>
      <c r="H1" s="52"/>
      <c r="I1" s="52"/>
      <c r="J1" s="53"/>
      <c r="K1" s="57"/>
      <c r="L1" s="54" t="s">
        <v>109</v>
      </c>
      <c r="M1" s="55"/>
      <c r="N1" s="56"/>
    </row>
    <row r="2" spans="1:14" s="1" customFormat="1" ht="15" thickTop="1" x14ac:dyDescent="0.35">
      <c r="A2" s="39" t="s">
        <v>63</v>
      </c>
      <c r="B2" s="40"/>
      <c r="C2" s="40"/>
      <c r="D2" s="40"/>
      <c r="E2" s="41"/>
      <c r="F2" s="39" t="s">
        <v>62</v>
      </c>
      <c r="G2" s="40"/>
      <c r="H2" s="40"/>
      <c r="I2" s="40"/>
      <c r="J2" s="41"/>
      <c r="L2" s="29"/>
      <c r="M2" s="30" t="s">
        <v>79</v>
      </c>
      <c r="N2" s="31" t="s">
        <v>80</v>
      </c>
    </row>
    <row r="3" spans="1:14" x14ac:dyDescent="0.35">
      <c r="A3" s="42"/>
      <c r="B3" s="43" t="s">
        <v>59</v>
      </c>
      <c r="C3" s="43" t="s">
        <v>58</v>
      </c>
      <c r="D3" s="43" t="s">
        <v>57</v>
      </c>
      <c r="E3" s="44" t="s">
        <v>56</v>
      </c>
      <c r="F3" s="42"/>
      <c r="G3" s="43" t="s">
        <v>59</v>
      </c>
      <c r="H3" s="43" t="s">
        <v>58</v>
      </c>
      <c r="I3" s="43" t="s">
        <v>57</v>
      </c>
      <c r="J3" s="44" t="s">
        <v>56</v>
      </c>
      <c r="L3" s="29" t="s">
        <v>81</v>
      </c>
      <c r="M3" s="32"/>
      <c r="N3" s="33"/>
    </row>
    <row r="4" spans="1:14" x14ac:dyDescent="0.35">
      <c r="A4" s="42" t="s">
        <v>55</v>
      </c>
      <c r="B4" s="43">
        <v>1.0218805864820941E-2</v>
      </c>
      <c r="C4" s="43">
        <v>1.3054238933179087E-2</v>
      </c>
      <c r="D4" s="43">
        <v>1.6003187200860053E-2</v>
      </c>
      <c r="E4" s="44">
        <v>1.3330425553023523E-2</v>
      </c>
      <c r="F4" s="42" t="s">
        <v>55</v>
      </c>
      <c r="G4" s="43">
        <v>4.216937101071413E-3</v>
      </c>
      <c r="H4" s="43">
        <v>5.9516481525874389E-4</v>
      </c>
      <c r="I4" s="43">
        <v>4.7749705634461993E-3</v>
      </c>
      <c r="J4" s="44">
        <v>1.9898151743011879E-3</v>
      </c>
      <c r="L4" s="34" t="s">
        <v>82</v>
      </c>
      <c r="M4" s="32" t="s">
        <v>86</v>
      </c>
      <c r="N4" s="33" t="s">
        <v>85</v>
      </c>
    </row>
    <row r="5" spans="1:14" x14ac:dyDescent="0.35">
      <c r="A5" s="42" t="s">
        <v>54</v>
      </c>
      <c r="B5" s="43">
        <v>6.9921926904325041E-3</v>
      </c>
      <c r="C5" s="43">
        <v>8.537453209836298E-3</v>
      </c>
      <c r="D5" s="43">
        <v>1.0049247148894266E-2</v>
      </c>
      <c r="E5" s="44">
        <v>1.4867091441050119E-2</v>
      </c>
      <c r="F5" s="42" t="s">
        <v>54</v>
      </c>
      <c r="G5" s="43">
        <v>6.3442842078167603E-4</v>
      </c>
      <c r="H5" s="43">
        <v>3.4151608966679564E-3</v>
      </c>
      <c r="I5" s="43">
        <v>5.686791405252016E-3</v>
      </c>
      <c r="J5" s="44">
        <v>1.2083458523770676E-3</v>
      </c>
      <c r="L5" s="34" t="s">
        <v>58</v>
      </c>
      <c r="M5" s="32" t="s">
        <v>87</v>
      </c>
      <c r="N5" s="33" t="s">
        <v>98</v>
      </c>
    </row>
    <row r="6" spans="1:14" x14ac:dyDescent="0.35">
      <c r="A6" s="45" t="s">
        <v>53</v>
      </c>
      <c r="B6" s="46">
        <v>9.9743984926480705E-3</v>
      </c>
      <c r="C6" s="46">
        <v>5.7382636749057775E-3</v>
      </c>
      <c r="D6" s="46">
        <v>1.2155724917473215E-2</v>
      </c>
      <c r="E6" s="47" t="s">
        <v>52</v>
      </c>
      <c r="F6" s="45" t="s">
        <v>53</v>
      </c>
      <c r="G6" s="46">
        <v>3.8435392264269874E-3</v>
      </c>
      <c r="H6" s="46">
        <v>1.5636334034584973E-3</v>
      </c>
      <c r="I6" s="46">
        <v>3.8960967543351611E-3</v>
      </c>
      <c r="J6" s="47" t="s">
        <v>52</v>
      </c>
      <c r="L6" s="34" t="s">
        <v>57</v>
      </c>
      <c r="M6" s="32" t="s">
        <v>88</v>
      </c>
      <c r="N6" s="33" t="s">
        <v>99</v>
      </c>
    </row>
    <row r="7" spans="1:14" x14ac:dyDescent="0.35">
      <c r="A7" s="38" t="s">
        <v>61</v>
      </c>
      <c r="B7" s="49"/>
      <c r="C7" s="49"/>
      <c r="D7" s="49"/>
      <c r="E7" s="50"/>
      <c r="F7" s="38" t="s">
        <v>60</v>
      </c>
      <c r="G7" s="49"/>
      <c r="H7" s="49"/>
      <c r="I7" s="49"/>
      <c r="J7" s="50"/>
      <c r="L7" s="34" t="s">
        <v>56</v>
      </c>
      <c r="M7" s="32" t="s">
        <v>89</v>
      </c>
      <c r="N7" s="33" t="s">
        <v>100</v>
      </c>
    </row>
    <row r="8" spans="1:14" x14ac:dyDescent="0.35">
      <c r="A8" s="42"/>
      <c r="B8" s="43" t="s">
        <v>59</v>
      </c>
      <c r="C8" s="43" t="s">
        <v>58</v>
      </c>
      <c r="D8" s="43" t="s">
        <v>57</v>
      </c>
      <c r="E8" s="44" t="s">
        <v>56</v>
      </c>
      <c r="F8" s="42"/>
      <c r="G8" s="43" t="s">
        <v>59</v>
      </c>
      <c r="H8" s="43" t="s">
        <v>58</v>
      </c>
      <c r="I8" s="43" t="s">
        <v>57</v>
      </c>
      <c r="J8" s="44" t="s">
        <v>56</v>
      </c>
      <c r="L8" s="34"/>
      <c r="M8" s="32"/>
      <c r="N8" s="33"/>
    </row>
    <row r="9" spans="1:14" s="1" customFormat="1" x14ac:dyDescent="0.35">
      <c r="A9" s="42" t="s">
        <v>55</v>
      </c>
      <c r="B9" s="43">
        <v>8.5762264797926337E-3</v>
      </c>
      <c r="C9" s="43">
        <v>1.0235102917928238E-2</v>
      </c>
      <c r="D9" s="43">
        <v>1.3787803311259745E-2</v>
      </c>
      <c r="E9" s="44">
        <v>1.253781709110219E-2</v>
      </c>
      <c r="F9" s="42" t="s">
        <v>55</v>
      </c>
      <c r="G9" s="43">
        <v>1.4405345067987243E-3</v>
      </c>
      <c r="H9" s="43">
        <v>4.6676000923283545E-4</v>
      </c>
      <c r="I9" s="43">
        <v>3.7338188391182483E-3</v>
      </c>
      <c r="J9" s="44">
        <v>1.4783499310734823E-3</v>
      </c>
      <c r="L9" s="29" t="s">
        <v>113</v>
      </c>
      <c r="M9" s="30"/>
      <c r="N9" s="31"/>
    </row>
    <row r="10" spans="1:14" x14ac:dyDescent="0.35">
      <c r="A10" s="42" t="s">
        <v>54</v>
      </c>
      <c r="B10" s="43">
        <v>6.1646941775261995E-3</v>
      </c>
      <c r="C10" s="43">
        <v>7.1809928212361882E-3</v>
      </c>
      <c r="D10" s="43">
        <v>8.5307046381533982E-3</v>
      </c>
      <c r="E10" s="44">
        <v>1.2847629905253028E-2</v>
      </c>
      <c r="F10" s="42" t="s">
        <v>54</v>
      </c>
      <c r="G10" s="43">
        <v>8.2749952479076882E-5</v>
      </c>
      <c r="H10" s="43">
        <v>2.3022303600074095E-3</v>
      </c>
      <c r="I10" s="43">
        <v>4.8840676620676409E-3</v>
      </c>
      <c r="J10" s="44">
        <v>9.4905573028780004E-4</v>
      </c>
      <c r="L10" s="34" t="s">
        <v>82</v>
      </c>
      <c r="M10" s="32" t="s">
        <v>90</v>
      </c>
      <c r="N10" s="33" t="s">
        <v>101</v>
      </c>
    </row>
    <row r="11" spans="1:14" x14ac:dyDescent="0.35">
      <c r="A11" s="45" t="s">
        <v>53</v>
      </c>
      <c r="B11" s="46">
        <v>8.6494636953894557E-3</v>
      </c>
      <c r="C11" s="46">
        <v>5.8509324740426191E-3</v>
      </c>
      <c r="D11" s="46">
        <v>1.1546096347547672E-2</v>
      </c>
      <c r="E11" s="47" t="s">
        <v>52</v>
      </c>
      <c r="F11" s="45" t="s">
        <v>53</v>
      </c>
      <c r="G11" s="46">
        <v>2.4760917478231937E-3</v>
      </c>
      <c r="H11" s="46">
        <v>1.4502549319449429E-3</v>
      </c>
      <c r="I11" s="46">
        <v>3.3625616207449047E-3</v>
      </c>
      <c r="J11" s="47" t="s">
        <v>52</v>
      </c>
      <c r="L11" s="34" t="s">
        <v>58</v>
      </c>
      <c r="M11" s="32" t="s">
        <v>91</v>
      </c>
      <c r="N11" s="33" t="s">
        <v>103</v>
      </c>
    </row>
    <row r="12" spans="1:14" x14ac:dyDescent="0.35">
      <c r="L12" s="34" t="s">
        <v>57</v>
      </c>
      <c r="M12" s="32" t="s">
        <v>92</v>
      </c>
      <c r="N12" s="33" t="s">
        <v>105</v>
      </c>
    </row>
    <row r="13" spans="1:14" ht="15" thickBot="1" x14ac:dyDescent="0.4">
      <c r="A13" s="48" t="s">
        <v>110</v>
      </c>
      <c r="B13" s="22"/>
      <c r="C13" s="22"/>
      <c r="D13" s="22"/>
      <c r="E13" s="23"/>
      <c r="F13" s="10"/>
      <c r="G13" s="10"/>
      <c r="H13" s="10"/>
      <c r="I13" s="10"/>
      <c r="J13" s="10"/>
      <c r="L13" s="34" t="s">
        <v>56</v>
      </c>
      <c r="M13" s="32" t="s">
        <v>93</v>
      </c>
      <c r="N13" s="33" t="s">
        <v>104</v>
      </c>
    </row>
    <row r="14" spans="1:14" ht="15" thickTop="1" x14ac:dyDescent="0.35">
      <c r="A14" s="19"/>
      <c r="B14" s="24"/>
      <c r="C14" s="24"/>
      <c r="D14" s="20" t="s">
        <v>126</v>
      </c>
      <c r="E14" s="20" t="s">
        <v>76</v>
      </c>
      <c r="F14" s="10"/>
      <c r="G14" s="10"/>
      <c r="H14" s="10"/>
      <c r="I14" s="10"/>
      <c r="J14" s="10"/>
      <c r="L14" s="34"/>
      <c r="M14" s="32"/>
      <c r="N14" s="33"/>
    </row>
    <row r="15" spans="1:14" x14ac:dyDescent="0.35">
      <c r="A15" s="19" t="s">
        <v>64</v>
      </c>
      <c r="B15" s="24"/>
      <c r="C15" s="24"/>
      <c r="D15" s="20" t="s">
        <v>65</v>
      </c>
      <c r="E15" s="21">
        <v>0.22</v>
      </c>
      <c r="F15" s="10"/>
      <c r="G15" s="10"/>
      <c r="H15" s="10"/>
      <c r="I15" s="10"/>
      <c r="J15" s="10"/>
      <c r="K15" s="10"/>
      <c r="L15" s="29" t="s">
        <v>83</v>
      </c>
      <c r="M15" s="32"/>
      <c r="N15" s="33"/>
    </row>
    <row r="16" spans="1:14" x14ac:dyDescent="0.35">
      <c r="A16" s="19" t="s">
        <v>67</v>
      </c>
      <c r="B16" s="24"/>
      <c r="C16" s="24"/>
      <c r="D16" s="20" t="s">
        <v>66</v>
      </c>
      <c r="E16" s="21">
        <v>0.15</v>
      </c>
      <c r="F16" s="10"/>
      <c r="G16" s="10"/>
      <c r="H16" s="10"/>
      <c r="I16" s="10"/>
      <c r="J16" s="10"/>
      <c r="K16" s="10"/>
      <c r="L16" s="34" t="s">
        <v>84</v>
      </c>
      <c r="M16" s="32" t="s">
        <v>94</v>
      </c>
      <c r="N16" s="33" t="s">
        <v>106</v>
      </c>
    </row>
    <row r="17" spans="1:14" x14ac:dyDescent="0.35">
      <c r="A17" s="19"/>
      <c r="B17" s="24"/>
      <c r="C17" s="24"/>
      <c r="D17" s="20"/>
      <c r="E17" s="20"/>
      <c r="F17" s="10"/>
      <c r="G17" s="10"/>
      <c r="H17" s="10"/>
      <c r="I17" s="10"/>
      <c r="J17" s="10"/>
      <c r="K17" s="10"/>
      <c r="L17" s="34" t="s">
        <v>58</v>
      </c>
      <c r="M17" s="32" t="s">
        <v>95</v>
      </c>
      <c r="N17" s="33" t="s">
        <v>107</v>
      </c>
    </row>
    <row r="18" spans="1:14" x14ac:dyDescent="0.35">
      <c r="A18" s="19" t="s">
        <v>68</v>
      </c>
      <c r="B18" s="24"/>
      <c r="C18" s="24"/>
      <c r="D18" s="20" t="s">
        <v>70</v>
      </c>
      <c r="E18" s="21">
        <v>0.28000000000000003</v>
      </c>
      <c r="F18" s="10"/>
      <c r="G18" s="10"/>
      <c r="H18" s="10"/>
      <c r="I18" s="10"/>
      <c r="J18" s="10"/>
      <c r="K18" s="10"/>
      <c r="L18" s="34" t="s">
        <v>57</v>
      </c>
      <c r="M18" s="32" t="s">
        <v>96</v>
      </c>
      <c r="N18" s="33" t="s">
        <v>108</v>
      </c>
    </row>
    <row r="19" spans="1:14" x14ac:dyDescent="0.35">
      <c r="A19" s="19" t="s">
        <v>69</v>
      </c>
      <c r="B19" s="24"/>
      <c r="C19" s="24"/>
      <c r="D19" s="20" t="s">
        <v>71</v>
      </c>
      <c r="E19" s="21">
        <v>0.25</v>
      </c>
      <c r="F19" s="10"/>
      <c r="G19" s="10"/>
      <c r="H19" s="10"/>
      <c r="I19" s="10"/>
      <c r="J19" s="10"/>
      <c r="K19" s="10"/>
      <c r="L19" s="34" t="s">
        <v>56</v>
      </c>
      <c r="M19" s="32" t="s">
        <v>97</v>
      </c>
      <c r="N19" s="33" t="s">
        <v>52</v>
      </c>
    </row>
    <row r="20" spans="1:14" x14ac:dyDescent="0.35">
      <c r="A20" s="19"/>
      <c r="B20" s="24"/>
      <c r="C20" s="24"/>
      <c r="D20" s="20"/>
      <c r="E20" s="20"/>
      <c r="F20" s="10"/>
      <c r="G20" s="10"/>
      <c r="H20" s="10"/>
      <c r="I20" s="10"/>
      <c r="J20" s="10"/>
      <c r="K20" s="10"/>
      <c r="L20" s="35"/>
      <c r="M20" s="36"/>
      <c r="N20" s="37"/>
    </row>
    <row r="21" spans="1:14" x14ac:dyDescent="0.35">
      <c r="A21" s="19" t="s">
        <v>72</v>
      </c>
      <c r="B21" s="24"/>
      <c r="C21" s="24"/>
      <c r="D21" s="20" t="s">
        <v>73</v>
      </c>
      <c r="E21" s="21">
        <v>0.33</v>
      </c>
      <c r="F21" s="10"/>
      <c r="G21" s="10"/>
      <c r="H21" s="10"/>
      <c r="I21" s="10"/>
      <c r="J21" s="10"/>
      <c r="K21" s="10"/>
    </row>
    <row r="22" spans="1:14" x14ac:dyDescent="0.35">
      <c r="A22" s="25" t="s">
        <v>75</v>
      </c>
      <c r="B22" s="26"/>
      <c r="C22" s="26"/>
      <c r="D22" s="27" t="s">
        <v>74</v>
      </c>
      <c r="E22" s="28">
        <v>0.28000000000000003</v>
      </c>
      <c r="F22" s="10"/>
      <c r="G22" s="10"/>
      <c r="H22" s="10"/>
      <c r="I22" s="10"/>
      <c r="J22" s="10"/>
      <c r="K22" s="10"/>
    </row>
    <row r="23" spans="1:14" x14ac:dyDescent="0.35">
      <c r="K23" s="10"/>
    </row>
    <row r="24" spans="1:14" x14ac:dyDescent="0.35">
      <c r="K24" s="10"/>
    </row>
  </sheetData>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D0E394-32C6-44DE-B5C5-E2C6F6DA60B0}">
  <dimension ref="A1:AB72"/>
  <sheetViews>
    <sheetView tabSelected="1" zoomScale="80" zoomScaleNormal="80" workbookViewId="0">
      <selection activeCell="L21" sqref="L21"/>
    </sheetView>
  </sheetViews>
  <sheetFormatPr defaultRowHeight="14.5" x14ac:dyDescent="0.35"/>
  <cols>
    <col min="1" max="1" width="48.6328125" customWidth="1"/>
    <col min="2" max="2" width="12.54296875" bestFit="1" customWidth="1"/>
    <col min="3" max="3" width="9.81640625" bestFit="1" customWidth="1"/>
    <col min="5" max="5" width="18.90625" bestFit="1" customWidth="1"/>
    <col min="6" max="6" width="16.6328125" bestFit="1" customWidth="1"/>
    <col min="7" max="7" width="8.7265625" style="63"/>
    <col min="8" max="8" width="45.81640625" bestFit="1" customWidth="1"/>
    <col min="12" max="12" width="18.90625" customWidth="1"/>
    <col min="13" max="13" width="16.6328125" bestFit="1" customWidth="1"/>
    <col min="14" max="14" width="8.7265625" style="63"/>
    <col min="15" max="15" width="45.81640625" bestFit="1" customWidth="1"/>
    <col min="19" max="19" width="18.90625" bestFit="1" customWidth="1"/>
    <col min="20" max="20" width="16.6328125" bestFit="1" customWidth="1"/>
    <col min="21" max="21" width="8.7265625" style="63"/>
    <col min="22" max="22" width="44.54296875" bestFit="1" customWidth="1"/>
    <col min="26" max="26" width="18.90625" bestFit="1" customWidth="1"/>
    <col min="27" max="27" width="16.6328125" bestFit="1" customWidth="1"/>
    <col min="28" max="28" width="8.7265625" style="63"/>
  </cols>
  <sheetData>
    <row r="1" spans="1:28" x14ac:dyDescent="0.35">
      <c r="A1" s="1" t="s">
        <v>112</v>
      </c>
      <c r="G1" s="61"/>
    </row>
    <row r="2" spans="1:28" x14ac:dyDescent="0.35">
      <c r="A2" s="1" t="s">
        <v>111</v>
      </c>
      <c r="G2" s="62"/>
    </row>
    <row r="3" spans="1:28" x14ac:dyDescent="0.35">
      <c r="A3" s="1"/>
      <c r="G3" s="62"/>
    </row>
    <row r="4" spans="1:28" x14ac:dyDescent="0.35">
      <c r="A4" s="1"/>
      <c r="G4" s="62"/>
    </row>
    <row r="5" spans="1:28" x14ac:dyDescent="0.35">
      <c r="A5" s="1"/>
    </row>
    <row r="6" spans="1:28" x14ac:dyDescent="0.35">
      <c r="A6" s="1"/>
    </row>
    <row r="7" spans="1:28" s="15" customFormat="1" x14ac:dyDescent="0.35">
      <c r="A7" s="16" t="s">
        <v>16</v>
      </c>
      <c r="G7" s="44"/>
      <c r="N7" s="44"/>
      <c r="U7" s="44"/>
      <c r="AB7" s="44"/>
    </row>
    <row r="8" spans="1:28" s="17" customFormat="1" ht="15" thickBot="1" x14ac:dyDescent="0.4">
      <c r="B8" s="17" t="s">
        <v>18</v>
      </c>
      <c r="G8" s="64" t="s">
        <v>114</v>
      </c>
      <c r="I8" s="17" t="s">
        <v>20</v>
      </c>
      <c r="N8" s="64" t="s">
        <v>114</v>
      </c>
      <c r="P8" s="17" t="s">
        <v>124</v>
      </c>
      <c r="U8" s="64" t="s">
        <v>114</v>
      </c>
      <c r="W8" s="17" t="s">
        <v>123</v>
      </c>
      <c r="AB8" s="64" t="s">
        <v>114</v>
      </c>
    </row>
    <row r="9" spans="1:28" s="10" customFormat="1" ht="15" thickTop="1" x14ac:dyDescent="0.35">
      <c r="B9" s="10" t="s">
        <v>0</v>
      </c>
      <c r="C9" s="10" t="s">
        <v>7</v>
      </c>
      <c r="D9" s="10" t="s">
        <v>8</v>
      </c>
      <c r="E9" s="10" t="s">
        <v>5</v>
      </c>
      <c r="F9" s="10" t="s">
        <v>141</v>
      </c>
      <c r="G9" s="65"/>
      <c r="I9" s="10" t="s">
        <v>0</v>
      </c>
      <c r="J9" s="10" t="s">
        <v>7</v>
      </c>
      <c r="K9" s="10" t="s">
        <v>8</v>
      </c>
      <c r="L9" s="10" t="s">
        <v>5</v>
      </c>
      <c r="M9" s="10" t="s">
        <v>141</v>
      </c>
      <c r="N9" s="65"/>
      <c r="P9" s="10" t="s">
        <v>0</v>
      </c>
      <c r="Q9" s="10" t="s">
        <v>7</v>
      </c>
      <c r="R9" s="10" t="s">
        <v>8</v>
      </c>
      <c r="S9" s="10" t="s">
        <v>5</v>
      </c>
      <c r="T9" s="10" t="s">
        <v>141</v>
      </c>
      <c r="U9" s="65"/>
      <c r="W9" s="10" t="s">
        <v>0</v>
      </c>
      <c r="X9" s="10" t="s">
        <v>7</v>
      </c>
      <c r="Y9" s="10" t="s">
        <v>8</v>
      </c>
      <c r="Z9" s="10" t="s">
        <v>5</v>
      </c>
      <c r="AA9" s="10" t="s">
        <v>141</v>
      </c>
      <c r="AB9" s="65"/>
    </row>
    <row r="10" spans="1:28" s="10" customFormat="1" x14ac:dyDescent="0.35">
      <c r="A10" s="10" t="s">
        <v>143</v>
      </c>
      <c r="B10" s="10">
        <v>1.32</v>
      </c>
      <c r="C10" s="10">
        <v>0</v>
      </c>
      <c r="D10" s="10">
        <f>2*C10</f>
        <v>0</v>
      </c>
      <c r="E10" s="10">
        <f>(2/100)*B10</f>
        <v>2.6400000000000003E-2</v>
      </c>
      <c r="F10" s="10">
        <f>SQRT((D10^2)+(E10^2))</f>
        <v>2.6400000000000003E-2</v>
      </c>
      <c r="G10" s="65">
        <f>F10/B10*100</f>
        <v>2</v>
      </c>
      <c r="H10" s="10" t="s">
        <v>143</v>
      </c>
      <c r="I10" s="10">
        <v>1.65</v>
      </c>
      <c r="J10" s="10">
        <v>0.11000000000000021</v>
      </c>
      <c r="K10" s="10">
        <f>2*J10</f>
        <v>0.22000000000000042</v>
      </c>
      <c r="L10" s="10">
        <f>(2/100)*I10</f>
        <v>3.3000000000000002E-2</v>
      </c>
      <c r="M10" s="10">
        <f>SQRT((K10^2)+(L10^2))</f>
        <v>0.22246123257772393</v>
      </c>
      <c r="N10" s="65">
        <f>M10/I10*100</f>
        <v>13.482498944104481</v>
      </c>
      <c r="O10" s="10" t="s">
        <v>143</v>
      </c>
      <c r="P10" s="12">
        <v>1.5399999999999998</v>
      </c>
      <c r="Q10" s="10">
        <v>0</v>
      </c>
      <c r="R10" s="10">
        <f>2*Q10</f>
        <v>0</v>
      </c>
      <c r="S10" s="10">
        <f>(2/100)*P10</f>
        <v>3.0799999999999998E-2</v>
      </c>
      <c r="T10" s="10">
        <f>SQRT((R10^2)+(S10^2))</f>
        <v>3.0799999999999998E-2</v>
      </c>
      <c r="U10" s="65">
        <f>T10/P10*100</f>
        <v>2</v>
      </c>
      <c r="V10" s="10" t="s">
        <v>143</v>
      </c>
      <c r="W10" s="10">
        <v>1.32</v>
      </c>
      <c r="X10" s="10">
        <v>0</v>
      </c>
      <c r="Y10" s="10">
        <f>2*X10</f>
        <v>0</v>
      </c>
      <c r="Z10" s="10">
        <f>(2/100)*W10</f>
        <v>2.6400000000000003E-2</v>
      </c>
      <c r="AA10" s="10">
        <f>SQRT((Y10^2)+(Z10^2))</f>
        <v>2.6400000000000003E-2</v>
      </c>
      <c r="AB10" s="65">
        <f>AA10/W10*100</f>
        <v>2</v>
      </c>
    </row>
    <row r="11" spans="1:28" s="10" customFormat="1" x14ac:dyDescent="0.35">
      <c r="A11" s="10" t="s">
        <v>142</v>
      </c>
      <c r="B11" s="10">
        <v>2482.0938292201445</v>
      </c>
      <c r="C11" s="10">
        <v>3.722690331313288</v>
      </c>
      <c r="D11" s="10">
        <f>2*C11</f>
        <v>7.4453806626265759</v>
      </c>
      <c r="E11" s="10">
        <f>(0.5/100)*B11</f>
        <v>12.410469146100723</v>
      </c>
      <c r="F11" s="10">
        <f>SQRT((D11^2)+(E11^2))</f>
        <v>14.472506266633012</v>
      </c>
      <c r="G11" s="65">
        <f>F11/B11*100</f>
        <v>0.58307651774712177</v>
      </c>
      <c r="H11" s="10" t="s">
        <v>142</v>
      </c>
      <c r="I11" s="10">
        <v>4542.345798176917</v>
      </c>
      <c r="J11" s="10">
        <v>286.084159517025</v>
      </c>
      <c r="K11" s="10">
        <f>2*J11</f>
        <v>572.16831903405</v>
      </c>
      <c r="L11" s="10">
        <f>(0.5/100)*I11</f>
        <v>22.711728990884584</v>
      </c>
      <c r="M11" s="10">
        <f>SQRT((K11^2)+(L11^2))</f>
        <v>572.61890288393886</v>
      </c>
      <c r="N11" s="65">
        <f t="shared" ref="N11:N14" si="0">M11/I11*100</f>
        <v>12.606237576931308</v>
      </c>
      <c r="O11" s="10" t="s">
        <v>142</v>
      </c>
      <c r="P11" s="10">
        <v>3283.6862148223877</v>
      </c>
      <c r="Q11" s="10">
        <v>234.91592934274195</v>
      </c>
      <c r="R11" s="10">
        <f>2*Q11</f>
        <v>469.83185868548389</v>
      </c>
      <c r="S11" s="10">
        <f>(0.5/100)*P11</f>
        <v>16.41843107411194</v>
      </c>
      <c r="T11" s="10">
        <f>SQRT((R11^2)+(S11^2))</f>
        <v>470.11864493422496</v>
      </c>
      <c r="U11" s="65">
        <f t="shared" ref="U11:U14" si="1">T11/P11*100</f>
        <v>14.316795643022589</v>
      </c>
      <c r="V11" s="10" t="s">
        <v>142</v>
      </c>
      <c r="W11" s="10">
        <v>1789.4730120361894</v>
      </c>
      <c r="X11" s="10">
        <v>369.22484617461402</v>
      </c>
      <c r="Y11" s="10">
        <f>2*X11</f>
        <v>738.44969234922803</v>
      </c>
      <c r="Z11" s="10">
        <f>(0.5/100)*W11</f>
        <v>8.9473650601809478</v>
      </c>
      <c r="AA11" s="10">
        <f>SQRT((Y11^2)+(Z11^2))</f>
        <v>738.50389536697071</v>
      </c>
      <c r="AB11" s="70">
        <f>AA11/W11*100</f>
        <v>41.269350831206367</v>
      </c>
    </row>
    <row r="12" spans="1:28" s="10" customFormat="1" x14ac:dyDescent="0.35">
      <c r="A12" s="10" t="s">
        <v>146</v>
      </c>
      <c r="B12" s="10">
        <v>1024</v>
      </c>
      <c r="C12" s="10">
        <v>0.47140452079103168</v>
      </c>
      <c r="D12" s="10">
        <f>2*C12</f>
        <v>0.94280904158206336</v>
      </c>
      <c r="E12" s="10">
        <f>(1/100)*B12</f>
        <v>10.24</v>
      </c>
      <c r="F12" s="10">
        <f>SQRT((D12^2)+(E12^2))</f>
        <v>10.283311183120391</v>
      </c>
      <c r="G12" s="65">
        <f t="shared" ref="G12:G14" si="2">F12/B12*100</f>
        <v>1.0042296077266006</v>
      </c>
      <c r="H12" s="10" t="s">
        <v>146</v>
      </c>
      <c r="I12" s="10">
        <v>1025</v>
      </c>
      <c r="J12" s="10">
        <v>0.5</v>
      </c>
      <c r="K12" s="10">
        <f>2*J12</f>
        <v>1</v>
      </c>
      <c r="L12" s="10">
        <f>(1/100)*I12</f>
        <v>10.25</v>
      </c>
      <c r="M12" s="10">
        <f>SQRT((K12^2)+(L12^2))</f>
        <v>10.29866496202299</v>
      </c>
      <c r="N12" s="65">
        <f t="shared" si="0"/>
        <v>1.0047478011729747</v>
      </c>
      <c r="O12" s="10" t="s">
        <v>146</v>
      </c>
      <c r="P12" s="10">
        <v>1025</v>
      </c>
      <c r="Q12" s="10">
        <v>0.47140452079103168</v>
      </c>
      <c r="R12" s="10">
        <f>2*Q12</f>
        <v>0.94280904158206336</v>
      </c>
      <c r="S12" s="10">
        <f>(1/100)*P12</f>
        <v>10.25</v>
      </c>
      <c r="T12" s="10">
        <f>SQRT((R12^2)+(S12^2))</f>
        <v>10.293269106017236</v>
      </c>
      <c r="U12" s="65">
        <f t="shared" si="1"/>
        <v>1.0042213761968035</v>
      </c>
      <c r="V12" s="10" t="s">
        <v>146</v>
      </c>
      <c r="W12" s="10">
        <v>1025</v>
      </c>
      <c r="X12" s="10">
        <v>0.5</v>
      </c>
      <c r="Y12" s="10">
        <f t="shared" ref="Y12:Y14" si="3">2*X12</f>
        <v>1</v>
      </c>
      <c r="Z12" s="10">
        <f>(1/100)*W12</f>
        <v>10.25</v>
      </c>
      <c r="AA12" s="10">
        <f>SQRT((Y12^2)+(Z12^2))</f>
        <v>10.29866496202299</v>
      </c>
      <c r="AB12" s="65">
        <f t="shared" ref="AB12:AB14" si="4">AA12/W12*100</f>
        <v>1.0047478011729747</v>
      </c>
    </row>
    <row r="13" spans="1:28" s="10" customFormat="1" x14ac:dyDescent="0.35">
      <c r="A13" s="10" t="s">
        <v>144</v>
      </c>
      <c r="B13" s="10">
        <v>1.5014164305949E-2</v>
      </c>
      <c r="C13" s="10">
        <v>3.4144902273723794E-4</v>
      </c>
      <c r="D13" s="10">
        <f>2*C13</f>
        <v>6.8289804547447589E-4</v>
      </c>
      <c r="E13" s="10">
        <f>0.0005*B13</f>
        <v>7.5070821529745005E-6</v>
      </c>
      <c r="F13" s="10">
        <f>SQRT((D13^2)+(E13^2))</f>
        <v>6.8293930681672646E-4</v>
      </c>
      <c r="G13" s="65">
        <f t="shared" si="2"/>
        <v>4.5486334963453698</v>
      </c>
      <c r="H13" s="10" t="s">
        <v>144</v>
      </c>
      <c r="I13" s="10">
        <v>1.5730337078651686E-2</v>
      </c>
      <c r="J13" s="10">
        <v>3.560746332431277E-4</v>
      </c>
      <c r="K13" s="10">
        <f>2*J13</f>
        <v>7.121492664862554E-4</v>
      </c>
      <c r="L13" s="10">
        <f>0.0005*I13</f>
        <v>7.8651685393258434E-6</v>
      </c>
      <c r="M13" s="10">
        <f>SQRT((K13^2)+(L13^2))</f>
        <v>7.1219269768305234E-4</v>
      </c>
      <c r="N13" s="65">
        <f t="shared" si="0"/>
        <v>4.5275107209851182</v>
      </c>
      <c r="O13" s="10" t="s">
        <v>144</v>
      </c>
      <c r="P13" s="10">
        <v>1.5789473684210523E-2</v>
      </c>
      <c r="Q13" s="10">
        <v>3.3571038369963795E-4</v>
      </c>
      <c r="R13" s="10">
        <f>2*Q13</f>
        <v>6.714207673992759E-4</v>
      </c>
      <c r="S13" s="10">
        <f>0.0005*P13</f>
        <v>7.8947368421052612E-6</v>
      </c>
      <c r="T13" s="10">
        <f>SQRT((R13^2)+(S13^2))</f>
        <v>6.7146717996104523E-4</v>
      </c>
      <c r="U13" s="65">
        <f t="shared" si="1"/>
        <v>4.2526254730866206</v>
      </c>
      <c r="V13" s="10" t="s">
        <v>144</v>
      </c>
      <c r="W13" s="10">
        <v>1.6317991631799162E-2</v>
      </c>
      <c r="X13" s="10">
        <v>0</v>
      </c>
      <c r="Y13" s="10">
        <f t="shared" si="3"/>
        <v>0</v>
      </c>
      <c r="Z13" s="10">
        <f>0.0005*W13</f>
        <v>8.1589958158995811E-6</v>
      </c>
      <c r="AA13" s="10">
        <f>SQRT((Y13^2)+(Z13^2))</f>
        <v>8.1589958158995811E-6</v>
      </c>
      <c r="AB13" s="65">
        <f t="shared" si="4"/>
        <v>0.05</v>
      </c>
    </row>
    <row r="14" spans="1:28" s="10" customFormat="1" x14ac:dyDescent="0.35">
      <c r="A14" s="10" t="s">
        <v>145</v>
      </c>
      <c r="B14" s="10">
        <v>0.8</v>
      </c>
      <c r="C14" s="10">
        <v>0</v>
      </c>
      <c r="D14" s="10">
        <f>2*C14</f>
        <v>0</v>
      </c>
      <c r="E14" s="10">
        <f>0.0005*B14</f>
        <v>4.0000000000000002E-4</v>
      </c>
      <c r="F14" s="10">
        <f t="shared" ref="F14" si="5">SQRT((D14^2)+(E14^2))</f>
        <v>4.0000000000000002E-4</v>
      </c>
      <c r="G14" s="65">
        <f t="shared" si="2"/>
        <v>0.05</v>
      </c>
      <c r="H14" s="10" t="s">
        <v>145</v>
      </c>
      <c r="I14" s="10">
        <v>0.8</v>
      </c>
      <c r="J14" s="10">
        <v>0</v>
      </c>
      <c r="K14" s="10">
        <f>2*J14</f>
        <v>0</v>
      </c>
      <c r="L14" s="10">
        <f>0.0005*I14</f>
        <v>4.0000000000000002E-4</v>
      </c>
      <c r="M14" s="10">
        <f t="shared" ref="M14" si="6">SQRT((K14^2)+(L14^2))</f>
        <v>4.0000000000000002E-4</v>
      </c>
      <c r="N14" s="65">
        <f t="shared" si="0"/>
        <v>0.05</v>
      </c>
      <c r="O14" s="10" t="s">
        <v>145</v>
      </c>
      <c r="P14" s="10">
        <v>0.8</v>
      </c>
      <c r="Q14" s="10">
        <v>0</v>
      </c>
      <c r="R14" s="10">
        <f>2*Q14</f>
        <v>0</v>
      </c>
      <c r="S14" s="10">
        <f>0.0005*P14</f>
        <v>4.0000000000000002E-4</v>
      </c>
      <c r="T14" s="10">
        <f t="shared" ref="T14" si="7">SQRT((R14^2)+(S14^2))</f>
        <v>4.0000000000000002E-4</v>
      </c>
      <c r="U14" s="65">
        <f t="shared" si="1"/>
        <v>0.05</v>
      </c>
      <c r="V14" s="10" t="s">
        <v>145</v>
      </c>
      <c r="W14" s="10">
        <v>0.8</v>
      </c>
      <c r="X14" s="10">
        <v>0</v>
      </c>
      <c r="Y14" s="10">
        <f t="shared" si="3"/>
        <v>0</v>
      </c>
      <c r="Z14" s="10">
        <f>0.0005*W14</f>
        <v>4.0000000000000002E-4</v>
      </c>
      <c r="AA14" s="10">
        <f t="shared" ref="AA14" si="8">SQRT((Y14^2)+(Z14^2))</f>
        <v>4.0000000000000002E-4</v>
      </c>
      <c r="AB14" s="65">
        <f t="shared" si="4"/>
        <v>0.05</v>
      </c>
    </row>
    <row r="15" spans="1:28" s="13" customFormat="1" x14ac:dyDescent="0.35">
      <c r="G15" s="66"/>
      <c r="N15" s="66"/>
      <c r="U15" s="66"/>
      <c r="AB15" s="66"/>
    </row>
    <row r="16" spans="1:28" s="10" customFormat="1" x14ac:dyDescent="0.35">
      <c r="G16" s="65"/>
      <c r="N16" s="65"/>
      <c r="U16" s="65"/>
      <c r="AB16" s="65"/>
    </row>
    <row r="17" spans="1:28" s="10" customFormat="1" x14ac:dyDescent="0.35">
      <c r="G17" s="65"/>
      <c r="N17" s="65"/>
      <c r="U17" s="65"/>
      <c r="AB17" s="65"/>
    </row>
    <row r="18" spans="1:28" s="17" customFormat="1" ht="15" thickBot="1" x14ac:dyDescent="0.4">
      <c r="B18" s="17" t="s">
        <v>19</v>
      </c>
      <c r="G18" s="64" t="s">
        <v>114</v>
      </c>
      <c r="I18" s="17" t="s">
        <v>21</v>
      </c>
      <c r="N18" s="64" t="s">
        <v>114</v>
      </c>
      <c r="P18" s="17" t="s">
        <v>22</v>
      </c>
      <c r="U18" s="64" t="s">
        <v>114</v>
      </c>
      <c r="W18" s="17" t="s">
        <v>23</v>
      </c>
      <c r="AB18" s="64" t="s">
        <v>114</v>
      </c>
    </row>
    <row r="19" spans="1:28" s="10" customFormat="1" ht="15" thickTop="1" x14ac:dyDescent="0.35">
      <c r="B19" s="10" t="s">
        <v>0</v>
      </c>
      <c r="C19" s="10" t="s">
        <v>7</v>
      </c>
      <c r="D19" s="10" t="s">
        <v>8</v>
      </c>
      <c r="E19" s="10" t="s">
        <v>5</v>
      </c>
      <c r="F19" s="10" t="s">
        <v>141</v>
      </c>
      <c r="G19" s="65"/>
      <c r="I19" s="10" t="s">
        <v>0</v>
      </c>
      <c r="J19" s="10" t="s">
        <v>7</v>
      </c>
      <c r="K19" s="10" t="s">
        <v>8</v>
      </c>
      <c r="L19" s="10" t="s">
        <v>5</v>
      </c>
      <c r="M19" s="10" t="s">
        <v>141</v>
      </c>
      <c r="N19" s="65"/>
      <c r="P19" s="10" t="s">
        <v>0</v>
      </c>
      <c r="Q19" s="10" t="s">
        <v>7</v>
      </c>
      <c r="R19" s="10" t="s">
        <v>8</v>
      </c>
      <c r="S19" s="10" t="s">
        <v>5</v>
      </c>
      <c r="T19" s="10" t="s">
        <v>141</v>
      </c>
      <c r="U19" s="65"/>
      <c r="W19" s="10" t="s">
        <v>0</v>
      </c>
      <c r="X19" s="10" t="s">
        <v>7</v>
      </c>
      <c r="Y19" s="10" t="s">
        <v>8</v>
      </c>
      <c r="Z19" s="10" t="s">
        <v>5</v>
      </c>
      <c r="AA19" s="10" t="s">
        <v>141</v>
      </c>
      <c r="AB19" s="65"/>
    </row>
    <row r="20" spans="1:28" s="10" customFormat="1" x14ac:dyDescent="0.35">
      <c r="A20" s="10" t="s">
        <v>143</v>
      </c>
      <c r="B20" s="10">
        <v>2.4</v>
      </c>
      <c r="C20" s="10">
        <v>0</v>
      </c>
      <c r="D20" s="10">
        <f>2*C20</f>
        <v>0</v>
      </c>
      <c r="E20" s="10">
        <f>(2/100)*B20</f>
        <v>4.8000000000000001E-2</v>
      </c>
      <c r="F20" s="10">
        <f>SQRT((D20^2)+(E20^2))</f>
        <v>4.8000000000000001E-2</v>
      </c>
      <c r="G20" s="65">
        <f>F20/B20*100</f>
        <v>2</v>
      </c>
      <c r="H20" s="10" t="s">
        <v>143</v>
      </c>
      <c r="I20" s="10">
        <v>3</v>
      </c>
      <c r="J20" s="10">
        <v>0.20000000000000018</v>
      </c>
      <c r="K20" s="10">
        <f>2*J20</f>
        <v>0.40000000000000036</v>
      </c>
      <c r="L20" s="10">
        <f>(2/100)*I20</f>
        <v>0.06</v>
      </c>
      <c r="M20" s="10">
        <f>SQRT((K20^2)+(L20^2))</f>
        <v>0.40447496832313401</v>
      </c>
      <c r="N20" s="65">
        <f>M20/I20*100</f>
        <v>13.482498944104467</v>
      </c>
      <c r="O20" s="10" t="s">
        <v>143</v>
      </c>
      <c r="P20" s="10">
        <v>2.7999999999999994</v>
      </c>
      <c r="Q20" s="10">
        <v>4.4408920985006262E-16</v>
      </c>
      <c r="R20" s="10">
        <f>2*Q20</f>
        <v>8.8817841970012523E-16</v>
      </c>
      <c r="S20" s="10">
        <f>(2/100)*P20</f>
        <v>5.5999999999999987E-2</v>
      </c>
      <c r="T20" s="10">
        <f>SQRT((R20^2)+(S20^2))</f>
        <v>5.5999999999999987E-2</v>
      </c>
      <c r="U20" s="65">
        <f>T20/P20*100</f>
        <v>2</v>
      </c>
      <c r="V20" s="10" t="s">
        <v>143</v>
      </c>
      <c r="W20" s="10">
        <v>2.4</v>
      </c>
      <c r="X20" s="10">
        <v>0</v>
      </c>
      <c r="Y20" s="10">
        <f>2*X20</f>
        <v>0</v>
      </c>
      <c r="Z20" s="10">
        <f>(2/100)*W20</f>
        <v>4.8000000000000001E-2</v>
      </c>
      <c r="AA20" s="10">
        <f>SQRT((Y20^2)+(Z20^2))</f>
        <v>4.8000000000000001E-2</v>
      </c>
      <c r="AB20" s="65">
        <f>AA20/W20*100</f>
        <v>2</v>
      </c>
    </row>
    <row r="21" spans="1:28" s="10" customFormat="1" x14ac:dyDescent="0.35">
      <c r="A21" s="10" t="s">
        <v>142</v>
      </c>
      <c r="B21" s="14">
        <v>6433.2950890349548</v>
      </c>
      <c r="C21" s="10">
        <v>10.225683116598702</v>
      </c>
      <c r="D21" s="10">
        <f>2*C21</f>
        <v>20.451366233197405</v>
      </c>
      <c r="E21" s="10">
        <f>(0.5/100)*B21</f>
        <v>32.166475445174775</v>
      </c>
      <c r="F21" s="10">
        <f>SQRT((D21^2)+(E21^2))</f>
        <v>38.117456937332513</v>
      </c>
      <c r="G21" s="65">
        <f t="shared" ref="G21:G24" si="9">F21/B21*100</f>
        <v>0.59250285288950477</v>
      </c>
      <c r="H21" s="10" t="s">
        <v>142</v>
      </c>
      <c r="I21" s="10">
        <v>12937.29281557375</v>
      </c>
      <c r="J21" s="10">
        <v>85.376609800749065</v>
      </c>
      <c r="K21" s="10">
        <f>2*J21</f>
        <v>170.75321960149813</v>
      </c>
      <c r="L21" s="10">
        <f>(0.5/100)*I21</f>
        <v>64.686464077868749</v>
      </c>
      <c r="M21" s="10">
        <f>SQRT((K21^2)+(L21^2))</f>
        <v>182.59518240954455</v>
      </c>
      <c r="N21" s="65">
        <f t="shared" ref="N21:N24" si="10">M21/I21*100</f>
        <v>1.4113863310702743</v>
      </c>
      <c r="O21" s="10" t="s">
        <v>142</v>
      </c>
      <c r="P21" s="10">
        <v>10209.728345268513</v>
      </c>
      <c r="Q21" s="10">
        <v>561.39556510671207</v>
      </c>
      <c r="R21" s="10">
        <f>2*Q21</f>
        <v>1122.7911302134241</v>
      </c>
      <c r="S21" s="10">
        <f>(0.5/100)*P21</f>
        <v>51.048641726342566</v>
      </c>
      <c r="T21" s="10">
        <f>SQRT((R21^2)+(S21^2))</f>
        <v>1123.9510157956363</v>
      </c>
      <c r="U21" s="65">
        <f t="shared" ref="U21:U24" si="11">T21/P21*100</f>
        <v>11.008628024040505</v>
      </c>
      <c r="V21" s="10" t="s">
        <v>142</v>
      </c>
      <c r="W21" s="10">
        <v>4964.7326488903691</v>
      </c>
      <c r="X21" s="10">
        <v>416.94487855271791</v>
      </c>
      <c r="Y21" s="10">
        <f t="shared" ref="Y21:Y24" si="12">2*X21</f>
        <v>833.88975710543582</v>
      </c>
      <c r="Z21" s="10">
        <f>(0.5/100)*W21</f>
        <v>24.823663244451847</v>
      </c>
      <c r="AA21" s="10">
        <f>SQRT((Y21^2)+(Z21^2))</f>
        <v>834.2591571341826</v>
      </c>
      <c r="AB21" s="65">
        <f t="shared" ref="AB21:AB24" si="13">AA21/W21*100</f>
        <v>16.803707593814579</v>
      </c>
    </row>
    <row r="22" spans="1:28" s="10" customFormat="1" x14ac:dyDescent="0.35">
      <c r="A22" s="10" t="s">
        <v>146</v>
      </c>
      <c r="B22" s="10">
        <v>1024</v>
      </c>
      <c r="C22" s="10">
        <v>0.47140452079103168</v>
      </c>
      <c r="D22" s="10">
        <f>2*C22</f>
        <v>0.94280904158206336</v>
      </c>
      <c r="E22" s="10">
        <f>(1/100)*B22</f>
        <v>10.24</v>
      </c>
      <c r="F22" s="10">
        <f>SQRT((D22^2)+(E22^2))</f>
        <v>10.283311183120391</v>
      </c>
      <c r="G22" s="65">
        <f t="shared" si="9"/>
        <v>1.0042296077266006</v>
      </c>
      <c r="H22" s="10" t="s">
        <v>146</v>
      </c>
      <c r="I22" s="10">
        <v>1025</v>
      </c>
      <c r="J22" s="10">
        <v>0.5</v>
      </c>
      <c r="K22" s="10">
        <f>2*J22</f>
        <v>1</v>
      </c>
      <c r="L22" s="10">
        <f>(1/100)*I22</f>
        <v>10.25</v>
      </c>
      <c r="M22" s="10">
        <f>SQRT((K22^2)+(L22^2))</f>
        <v>10.29866496202299</v>
      </c>
      <c r="N22" s="65">
        <f t="shared" si="10"/>
        <v>1.0047478011729747</v>
      </c>
      <c r="O22" s="10" t="s">
        <v>146</v>
      </c>
      <c r="P22" s="10">
        <v>1025</v>
      </c>
      <c r="Q22" s="10">
        <v>0.47140452079103168</v>
      </c>
      <c r="R22" s="10">
        <f>2*Q22</f>
        <v>0.94280904158206336</v>
      </c>
      <c r="S22" s="10">
        <f>(1/100)*P22</f>
        <v>10.25</v>
      </c>
      <c r="T22" s="10">
        <f>SQRT((R22^2)+(S22^2))</f>
        <v>10.293269106017236</v>
      </c>
      <c r="U22" s="65">
        <f t="shared" si="11"/>
        <v>1.0042213761968035</v>
      </c>
      <c r="V22" s="10" t="s">
        <v>146</v>
      </c>
      <c r="W22" s="10">
        <v>1025</v>
      </c>
      <c r="X22" s="10">
        <v>0.70710678118654757</v>
      </c>
      <c r="Y22" s="10">
        <f t="shared" si="12"/>
        <v>1.4142135623730951</v>
      </c>
      <c r="Z22" s="10">
        <f>(1/100)*W22</f>
        <v>10.25</v>
      </c>
      <c r="AA22" s="10">
        <f>SQRT((Y22^2)+(Z22^2))</f>
        <v>10.347101043287438</v>
      </c>
      <c r="AB22" s="65">
        <f t="shared" si="13"/>
        <v>1.0094732725158475</v>
      </c>
    </row>
    <row r="23" spans="1:28" s="10" customFormat="1" x14ac:dyDescent="0.35">
      <c r="A23" s="10" t="s">
        <v>144</v>
      </c>
      <c r="B23" s="10">
        <v>1.5014164305949009E-2</v>
      </c>
      <c r="C23" s="10">
        <v>3.4144902273723794E-4</v>
      </c>
      <c r="D23" s="10">
        <f>2*C23</f>
        <v>6.8289804547447589E-4</v>
      </c>
      <c r="E23" s="10">
        <f>0.0005*B23</f>
        <v>7.5070821529745048E-6</v>
      </c>
      <c r="F23" s="10">
        <f>SQRT((D23^2)+(E23^2))</f>
        <v>6.8293930681672646E-4</v>
      </c>
      <c r="G23" s="65">
        <f t="shared" si="9"/>
        <v>4.5486334963453672</v>
      </c>
      <c r="H23" s="10" t="s">
        <v>144</v>
      </c>
      <c r="I23" s="10">
        <v>1.5730337078651686E-2</v>
      </c>
      <c r="J23" s="10">
        <v>3.560746332431277E-4</v>
      </c>
      <c r="K23" s="10">
        <f>2*J23</f>
        <v>7.121492664862554E-4</v>
      </c>
      <c r="L23" s="10">
        <f>0.0005*I23</f>
        <v>7.8651685393258434E-6</v>
      </c>
      <c r="M23" s="10">
        <f>SQRT((K23^2)+(L23^2))</f>
        <v>7.1219269768305234E-4</v>
      </c>
      <c r="N23" s="65">
        <f t="shared" si="10"/>
        <v>4.5275107209851182</v>
      </c>
      <c r="O23" s="10" t="s">
        <v>144</v>
      </c>
      <c r="P23" s="10">
        <v>1.5789473684210523E-2</v>
      </c>
      <c r="Q23" s="10">
        <v>3.3571038369963795E-4</v>
      </c>
      <c r="R23" s="10">
        <f>2*Q23</f>
        <v>6.714207673992759E-4</v>
      </c>
      <c r="S23" s="10">
        <f>0.0005*P23</f>
        <v>7.8947368421052612E-6</v>
      </c>
      <c r="T23" s="10">
        <f>SQRT((R23^2)+(S23^2))</f>
        <v>6.7146717996104523E-4</v>
      </c>
      <c r="U23" s="65">
        <f t="shared" si="11"/>
        <v>4.2526254730866206</v>
      </c>
      <c r="V23" s="10" t="s">
        <v>144</v>
      </c>
      <c r="W23" s="10">
        <v>1.6317991631799162E-2</v>
      </c>
      <c r="X23" s="10">
        <v>0</v>
      </c>
      <c r="Y23" s="10">
        <f t="shared" si="12"/>
        <v>0</v>
      </c>
      <c r="Z23" s="10">
        <f>0.0005*W23</f>
        <v>8.1589958158995811E-6</v>
      </c>
      <c r="AA23" s="10">
        <f>SQRT((Y23^2)+(Z23^2))</f>
        <v>8.1589958158995811E-6</v>
      </c>
      <c r="AB23" s="65">
        <f t="shared" si="13"/>
        <v>0.05</v>
      </c>
    </row>
    <row r="24" spans="1:28" s="10" customFormat="1" x14ac:dyDescent="0.35">
      <c r="A24" s="10" t="s">
        <v>145</v>
      </c>
      <c r="B24" s="10">
        <v>0.8</v>
      </c>
      <c r="C24" s="10">
        <v>0</v>
      </c>
      <c r="D24" s="10">
        <f>2*C24</f>
        <v>0</v>
      </c>
      <c r="E24" s="10">
        <f>0.0005*B24</f>
        <v>4.0000000000000002E-4</v>
      </c>
      <c r="F24" s="10">
        <f t="shared" ref="F24" si="14">SQRT((D24^2)+(E24^2))</f>
        <v>4.0000000000000002E-4</v>
      </c>
      <c r="G24" s="65">
        <f t="shared" si="9"/>
        <v>0.05</v>
      </c>
      <c r="H24" s="10" t="s">
        <v>145</v>
      </c>
      <c r="I24" s="10">
        <v>0.8</v>
      </c>
      <c r="J24" s="10">
        <v>0</v>
      </c>
      <c r="K24" s="10">
        <f>2*J24</f>
        <v>0</v>
      </c>
      <c r="L24" s="10">
        <f>0.0005*I24</f>
        <v>4.0000000000000002E-4</v>
      </c>
      <c r="M24" s="10">
        <f>SQRT((K24^2)+(L24^2))</f>
        <v>4.0000000000000002E-4</v>
      </c>
      <c r="N24" s="65">
        <f t="shared" si="10"/>
        <v>0.05</v>
      </c>
      <c r="O24" s="10" t="s">
        <v>145</v>
      </c>
      <c r="P24" s="10">
        <v>0.8</v>
      </c>
      <c r="Q24" s="10">
        <v>0</v>
      </c>
      <c r="R24" s="10">
        <f>2*Q24</f>
        <v>0</v>
      </c>
      <c r="S24" s="10">
        <f>0.0005*P24</f>
        <v>4.0000000000000002E-4</v>
      </c>
      <c r="T24" s="10">
        <f t="shared" ref="T24" si="15">SQRT((R24^2)+(S24^2))</f>
        <v>4.0000000000000002E-4</v>
      </c>
      <c r="U24" s="65">
        <f t="shared" si="11"/>
        <v>0.05</v>
      </c>
      <c r="V24" s="10" t="s">
        <v>145</v>
      </c>
      <c r="W24" s="10">
        <v>0.8</v>
      </c>
      <c r="X24" s="10">
        <v>0</v>
      </c>
      <c r="Y24" s="10">
        <f t="shared" si="12"/>
        <v>0</v>
      </c>
      <c r="Z24" s="10">
        <f>0.0005*W24</f>
        <v>4.0000000000000002E-4</v>
      </c>
      <c r="AA24" s="10">
        <f t="shared" ref="AA24" si="16">SQRT((Y24^2)+(Z24^2))</f>
        <v>4.0000000000000002E-4</v>
      </c>
      <c r="AB24" s="65">
        <f t="shared" si="13"/>
        <v>0.05</v>
      </c>
    </row>
    <row r="25" spans="1:28" s="13" customFormat="1" x14ac:dyDescent="0.35">
      <c r="G25" s="66"/>
      <c r="N25" s="66"/>
      <c r="U25" s="66"/>
      <c r="AB25" s="66"/>
    </row>
    <row r="26" spans="1:28" s="10" customFormat="1" x14ac:dyDescent="0.35">
      <c r="G26" s="65"/>
      <c r="N26" s="65"/>
      <c r="U26" s="65"/>
      <c r="AB26" s="65"/>
    </row>
    <row r="27" spans="1:28" s="10" customFormat="1" x14ac:dyDescent="0.35">
      <c r="G27" s="65"/>
      <c r="N27" s="65"/>
      <c r="U27" s="65"/>
      <c r="AB27" s="65"/>
    </row>
    <row r="28" spans="1:28" s="15" customFormat="1" x14ac:dyDescent="0.35">
      <c r="A28" s="16" t="s">
        <v>17</v>
      </c>
      <c r="G28" s="44"/>
      <c r="N28" s="44"/>
      <c r="U28" s="44"/>
      <c r="AB28" s="44"/>
    </row>
    <row r="29" spans="1:28" s="17" customFormat="1" ht="15" thickBot="1" x14ac:dyDescent="0.4">
      <c r="B29" s="17" t="s">
        <v>122</v>
      </c>
      <c r="G29" s="64" t="s">
        <v>114</v>
      </c>
      <c r="I29" s="17" t="s">
        <v>121</v>
      </c>
      <c r="N29" s="64" t="s">
        <v>114</v>
      </c>
      <c r="P29" s="17" t="s">
        <v>120</v>
      </c>
      <c r="U29" s="64" t="s">
        <v>114</v>
      </c>
      <c r="W29" s="17" t="s">
        <v>119</v>
      </c>
      <c r="AB29" s="64" t="s">
        <v>114</v>
      </c>
    </row>
    <row r="30" spans="1:28" s="10" customFormat="1" ht="15" thickTop="1" x14ac:dyDescent="0.35">
      <c r="B30" s="10" t="s">
        <v>0</v>
      </c>
      <c r="C30" s="10" t="s">
        <v>7</v>
      </c>
      <c r="D30" s="10" t="s">
        <v>8</v>
      </c>
      <c r="E30" s="10" t="s">
        <v>5</v>
      </c>
      <c r="F30" s="10" t="s">
        <v>141</v>
      </c>
      <c r="G30" s="65"/>
      <c r="I30" s="10" t="s">
        <v>0</v>
      </c>
      <c r="J30" s="10" t="s">
        <v>7</v>
      </c>
      <c r="K30" s="10" t="s">
        <v>8</v>
      </c>
      <c r="L30" s="10" t="s">
        <v>5</v>
      </c>
      <c r="M30" s="10" t="s">
        <v>141</v>
      </c>
      <c r="N30" s="65"/>
      <c r="P30" s="10" t="s">
        <v>0</v>
      </c>
      <c r="Q30" s="10" t="s">
        <v>7</v>
      </c>
      <c r="R30" s="10" t="s">
        <v>8</v>
      </c>
      <c r="S30" s="10" t="s">
        <v>5</v>
      </c>
      <c r="T30" s="10" t="s">
        <v>141</v>
      </c>
      <c r="U30" s="65"/>
      <c r="W30" s="10" t="s">
        <v>0</v>
      </c>
      <c r="X30" s="10" t="s">
        <v>7</v>
      </c>
      <c r="Y30" s="10" t="s">
        <v>8</v>
      </c>
      <c r="Z30" s="10" t="s">
        <v>5</v>
      </c>
      <c r="AA30" s="10" t="s">
        <v>141</v>
      </c>
      <c r="AB30" s="65"/>
    </row>
    <row r="31" spans="1:28" s="10" customFormat="1" x14ac:dyDescent="0.35">
      <c r="A31" s="10" t="s">
        <v>143</v>
      </c>
      <c r="B31" s="10">
        <v>1.4666666666666668</v>
      </c>
      <c r="C31" s="10">
        <v>9.4280904158206433E-2</v>
      </c>
      <c r="D31" s="10">
        <f>2*C31</f>
        <v>0.18856180831641287</v>
      </c>
      <c r="E31" s="10">
        <f>(2/100)*B31</f>
        <v>2.9333333333333336E-2</v>
      </c>
      <c r="F31" s="10">
        <f>SQRT((D31^2)+(E31^2))</f>
        <v>0.19082976707002519</v>
      </c>
      <c r="G31" s="65">
        <f>F31/B31*100</f>
        <v>13.01112048204717</v>
      </c>
      <c r="H31" s="10" t="s">
        <v>143</v>
      </c>
      <c r="I31" s="10">
        <v>1.54</v>
      </c>
      <c r="J31" s="10">
        <v>0.17962924780410028</v>
      </c>
      <c r="K31" s="10">
        <f>2*J31</f>
        <v>0.35925849560820056</v>
      </c>
      <c r="L31" s="10">
        <f>(2/100)*I31</f>
        <v>3.0800000000000001E-2</v>
      </c>
      <c r="M31" s="10">
        <f>SQRT((K31^2)+(L31^2))</f>
        <v>0.36057635344912381</v>
      </c>
      <c r="N31" s="65">
        <f>M31/I31*100</f>
        <v>23.414048925267782</v>
      </c>
      <c r="O31" s="10" t="s">
        <v>143</v>
      </c>
      <c r="P31" s="10">
        <v>1.5399999999999998</v>
      </c>
      <c r="Q31" s="10">
        <v>0</v>
      </c>
      <c r="R31" s="10">
        <f>2*Q31</f>
        <v>0</v>
      </c>
      <c r="S31" s="10">
        <f>(2/100)*P31</f>
        <v>3.0799999999999998E-2</v>
      </c>
      <c r="T31" s="10">
        <f>SQRT((R31^2)+(S31^2))</f>
        <v>3.0799999999999998E-2</v>
      </c>
      <c r="U31" s="65">
        <f>T31/P31*100</f>
        <v>2</v>
      </c>
      <c r="V31" s="10" t="s">
        <v>143</v>
      </c>
      <c r="W31" s="10">
        <v>1.32</v>
      </c>
      <c r="X31" s="10">
        <v>0</v>
      </c>
      <c r="Y31" s="10">
        <f>2*X31</f>
        <v>0</v>
      </c>
      <c r="Z31" s="10">
        <f>(2/100)*W31</f>
        <v>2.6400000000000003E-2</v>
      </c>
      <c r="AA31" s="10">
        <f>SQRT((Y31^2)+(Z31^2))</f>
        <v>2.6400000000000003E-2</v>
      </c>
      <c r="AB31" s="65">
        <f>AA31/W31*100</f>
        <v>2</v>
      </c>
    </row>
    <row r="32" spans="1:28" s="10" customFormat="1" x14ac:dyDescent="0.35">
      <c r="A32" s="10" t="s">
        <v>142</v>
      </c>
      <c r="B32" s="10">
        <v>2038.7986997124453</v>
      </c>
      <c r="C32" s="10">
        <v>308.80120554695799</v>
      </c>
      <c r="D32" s="10">
        <f>2*C32</f>
        <v>617.60241109391598</v>
      </c>
      <c r="E32" s="10">
        <f>(0.5/100)*B32</f>
        <v>10.193993498562227</v>
      </c>
      <c r="F32" s="10">
        <f>SQRT((D32^2)+(E32^2))</f>
        <v>617.68653513935942</v>
      </c>
      <c r="G32" s="65">
        <f t="shared" ref="G32:G35" si="17">F32/B32*100</f>
        <v>30.296592558474689</v>
      </c>
      <c r="H32" s="10" t="s">
        <v>142</v>
      </c>
      <c r="I32" s="10">
        <v>2448.0043063674057</v>
      </c>
      <c r="J32" s="10">
        <v>388.56089275741675</v>
      </c>
      <c r="K32" s="10">
        <f>2*J32</f>
        <v>777.1217855148335</v>
      </c>
      <c r="L32" s="10">
        <f>(0.5/100)*I32</f>
        <v>12.240021531837028</v>
      </c>
      <c r="M32" s="10">
        <f>SQRT((K32^2)+(L32^2))</f>
        <v>777.21817249010769</v>
      </c>
      <c r="N32" s="65">
        <f t="shared" ref="N32:N35" si="18">M32/I32*100</f>
        <v>31.749052502420717</v>
      </c>
      <c r="O32" s="10" t="s">
        <v>142</v>
      </c>
      <c r="P32" s="10">
        <v>3621.634867926723</v>
      </c>
      <c r="Q32" s="10">
        <v>147.17698780677972</v>
      </c>
      <c r="R32" s="10">
        <f>2*Q32</f>
        <v>294.35397561355944</v>
      </c>
      <c r="S32" s="10">
        <f>(0.5/100)*P32</f>
        <v>18.108174339633617</v>
      </c>
      <c r="T32" s="10">
        <f>SQRT((R32^2)+(S32^2))</f>
        <v>294.91044223191301</v>
      </c>
      <c r="U32" s="65">
        <f t="shared" ref="U32:U35" si="19">T32/P32*100</f>
        <v>8.1430197407156157</v>
      </c>
      <c r="V32" s="10" t="s">
        <v>142</v>
      </c>
      <c r="W32" s="10">
        <v>1198.8265399108645</v>
      </c>
      <c r="X32" s="10">
        <v>54.383917486148107</v>
      </c>
      <c r="Y32" s="10">
        <f t="shared" ref="Y32:Y35" si="20">2*X32</f>
        <v>108.76783497229621</v>
      </c>
      <c r="Z32" s="10">
        <f>(0.5/100)*W32</f>
        <v>5.9941326995543225</v>
      </c>
      <c r="AA32" s="10">
        <f>SQRT((Y32^2)+(Z32^2))</f>
        <v>108.93287635686727</v>
      </c>
      <c r="AB32" s="65">
        <f t="shared" ref="AB32:AB35" si="21">AA32/W32*100</f>
        <v>9.0866253565729931</v>
      </c>
    </row>
    <row r="33" spans="1:28" s="10" customFormat="1" x14ac:dyDescent="0.35">
      <c r="A33" s="10" t="s">
        <v>146</v>
      </c>
      <c r="B33" s="10">
        <v>1025</v>
      </c>
      <c r="C33" s="10">
        <v>0.47140452079103168</v>
      </c>
      <c r="D33" s="10">
        <f>2*C33</f>
        <v>0.94280904158206336</v>
      </c>
      <c r="E33" s="10">
        <f>(1/100)*B33</f>
        <v>10.25</v>
      </c>
      <c r="F33" s="10">
        <f>SQRT((D33^2)+(E33^2))</f>
        <v>10.293269106017236</v>
      </c>
      <c r="G33" s="65">
        <f t="shared" si="17"/>
        <v>1.0042213761968035</v>
      </c>
      <c r="H33" s="10" t="s">
        <v>146</v>
      </c>
      <c r="I33" s="10">
        <v>1025</v>
      </c>
      <c r="J33" s="10">
        <v>0.94280904158206336</v>
      </c>
      <c r="K33" s="10">
        <f>2*J33</f>
        <v>1.8856180831641267</v>
      </c>
      <c r="L33" s="10">
        <f>(1/100)*I33</f>
        <v>10.25</v>
      </c>
      <c r="M33" s="10">
        <f>SQRT((K33^2)+(L33^2))</f>
        <v>10.42199863536527</v>
      </c>
      <c r="N33" s="65">
        <f t="shared" si="18"/>
        <v>1.0167803546697824</v>
      </c>
      <c r="O33" s="10" t="s">
        <v>146</v>
      </c>
      <c r="P33" s="10">
        <v>1025</v>
      </c>
      <c r="Q33" s="10">
        <v>0</v>
      </c>
      <c r="R33" s="10">
        <f>2*Q33</f>
        <v>0</v>
      </c>
      <c r="S33" s="10">
        <f>(1/100)*P33</f>
        <v>10.25</v>
      </c>
      <c r="T33" s="10">
        <f>SQRT((R33^2)+(S33^2))</f>
        <v>10.25</v>
      </c>
      <c r="U33" s="65">
        <f t="shared" si="19"/>
        <v>1</v>
      </c>
      <c r="V33" s="10" t="s">
        <v>146</v>
      </c>
      <c r="W33" s="10">
        <v>1025</v>
      </c>
      <c r="X33" s="10">
        <v>0.5</v>
      </c>
      <c r="Y33" s="10">
        <f t="shared" si="20"/>
        <v>1</v>
      </c>
      <c r="Z33" s="10">
        <f>(1/100)*W33</f>
        <v>10.25</v>
      </c>
      <c r="AA33" s="10">
        <f>SQRT((Y33^2)+(Z33^2))</f>
        <v>10.29866496202299</v>
      </c>
      <c r="AB33" s="65">
        <f t="shared" si="21"/>
        <v>1.0047478011729747</v>
      </c>
    </row>
    <row r="34" spans="1:28" s="10" customFormat="1" x14ac:dyDescent="0.35">
      <c r="A34" s="10" t="s">
        <v>144</v>
      </c>
      <c r="B34" s="10">
        <v>1.4772727272727274E-2</v>
      </c>
      <c r="C34" s="10">
        <v>3.4144902273723794E-4</v>
      </c>
      <c r="D34" s="10">
        <f>2*C34</f>
        <v>6.8289804547447589E-4</v>
      </c>
      <c r="E34" s="10">
        <f>0.0005*B34</f>
        <v>7.3863636363636371E-6</v>
      </c>
      <c r="F34" s="10">
        <f>SQRT((D34^2)+(E34^2))</f>
        <v>6.8293799050911494E-4</v>
      </c>
      <c r="G34" s="65">
        <f t="shared" si="17"/>
        <v>4.6229648588309313</v>
      </c>
      <c r="H34" s="10" t="s">
        <v>144</v>
      </c>
      <c r="I34" s="10">
        <v>1.5966386554621848E-2</v>
      </c>
      <c r="J34" s="10">
        <v>3.3571038369963795E-4</v>
      </c>
      <c r="K34" s="10">
        <f>2*J34</f>
        <v>6.714207673992759E-4</v>
      </c>
      <c r="L34" s="10">
        <f>0.0005*I34</f>
        <v>7.9831932773109239E-6</v>
      </c>
      <c r="M34" s="10">
        <f>SQRT((K34^2)+(L34^2))</f>
        <v>6.7146822580814317E-4</v>
      </c>
      <c r="N34" s="65">
        <f t="shared" si="18"/>
        <v>4.2055115195352126</v>
      </c>
      <c r="O34" s="10" t="s">
        <v>144</v>
      </c>
      <c r="P34" s="10">
        <v>1.5966386554621848E-2</v>
      </c>
      <c r="Q34" s="10">
        <v>0</v>
      </c>
      <c r="R34" s="10">
        <f>2*Q34</f>
        <v>0</v>
      </c>
      <c r="S34" s="10">
        <f>0.0005*P34</f>
        <v>7.9831932773109239E-6</v>
      </c>
      <c r="T34" s="10">
        <f>SQRT((R34^2)+(S34^2))</f>
        <v>7.9831932773109239E-6</v>
      </c>
      <c r="U34" s="65">
        <f t="shared" si="19"/>
        <v>0.05</v>
      </c>
      <c r="V34" s="10" t="s">
        <v>144</v>
      </c>
      <c r="W34" s="10">
        <v>1.6666666666666666E-2</v>
      </c>
      <c r="X34" s="10">
        <v>0</v>
      </c>
      <c r="Y34" s="10">
        <f t="shared" si="20"/>
        <v>0</v>
      </c>
      <c r="Z34" s="10">
        <f>0.0005*W34</f>
        <v>8.3333333333333337E-6</v>
      </c>
      <c r="AA34" s="10">
        <f>SQRT((Y34^2)+(Z34^2))</f>
        <v>8.3333333333333337E-6</v>
      </c>
      <c r="AB34" s="65">
        <f t="shared" si="21"/>
        <v>0.05</v>
      </c>
    </row>
    <row r="35" spans="1:28" s="10" customFormat="1" x14ac:dyDescent="0.35">
      <c r="A35" s="10" t="s">
        <v>145</v>
      </c>
      <c r="B35" s="10">
        <v>0.8</v>
      </c>
      <c r="C35" s="10">
        <v>0</v>
      </c>
      <c r="D35" s="10">
        <f>2*C35</f>
        <v>0</v>
      </c>
      <c r="E35" s="10">
        <f>0.0005*B35</f>
        <v>4.0000000000000002E-4</v>
      </c>
      <c r="F35" s="10">
        <f t="shared" ref="F35" si="22">SQRT((D35^2)+(E35^2))</f>
        <v>4.0000000000000002E-4</v>
      </c>
      <c r="G35" s="65">
        <f t="shared" si="17"/>
        <v>0.05</v>
      </c>
      <c r="H35" s="10" t="s">
        <v>145</v>
      </c>
      <c r="I35" s="10">
        <v>0.8</v>
      </c>
      <c r="J35" s="10">
        <v>0</v>
      </c>
      <c r="K35" s="10">
        <f>2*J35</f>
        <v>0</v>
      </c>
      <c r="L35" s="10">
        <f>0.0005*I35</f>
        <v>4.0000000000000002E-4</v>
      </c>
      <c r="M35" s="10">
        <f t="shared" ref="M35" si="23">SQRT((K35^2)+(L35^2))</f>
        <v>4.0000000000000002E-4</v>
      </c>
      <c r="N35" s="65">
        <f t="shared" si="18"/>
        <v>0.05</v>
      </c>
      <c r="O35" s="10" t="s">
        <v>145</v>
      </c>
      <c r="P35" s="10">
        <v>0.8</v>
      </c>
      <c r="Q35" s="10">
        <v>0</v>
      </c>
      <c r="R35" s="10">
        <f>2*Q35</f>
        <v>0</v>
      </c>
      <c r="S35" s="10">
        <f>0.0005*P35</f>
        <v>4.0000000000000002E-4</v>
      </c>
      <c r="T35" s="10">
        <f t="shared" ref="T35" si="24">SQRT((R35^2)+(S35^2))</f>
        <v>4.0000000000000002E-4</v>
      </c>
      <c r="U35" s="65">
        <f t="shared" si="19"/>
        <v>0.05</v>
      </c>
      <c r="V35" s="10" t="s">
        <v>145</v>
      </c>
      <c r="W35" s="10">
        <v>0.8</v>
      </c>
      <c r="X35" s="10">
        <v>0</v>
      </c>
      <c r="Y35" s="10">
        <f t="shared" si="20"/>
        <v>0</v>
      </c>
      <c r="Z35" s="10">
        <f>0.0005*W35</f>
        <v>4.0000000000000002E-4</v>
      </c>
      <c r="AA35" s="10">
        <f t="shared" ref="AA35" si="25">SQRT((Y35^2)+(Z35^2))</f>
        <v>4.0000000000000002E-4</v>
      </c>
      <c r="AB35" s="65">
        <f t="shared" si="21"/>
        <v>0.05</v>
      </c>
    </row>
    <row r="36" spans="1:28" s="13" customFormat="1" x14ac:dyDescent="0.35">
      <c r="G36" s="66"/>
      <c r="N36" s="66"/>
      <c r="U36" s="66"/>
      <c r="AB36" s="66"/>
    </row>
    <row r="37" spans="1:28" s="9" customFormat="1" x14ac:dyDescent="0.35">
      <c r="G37" s="67"/>
      <c r="N37" s="67"/>
      <c r="U37" s="67"/>
      <c r="AB37" s="67"/>
    </row>
    <row r="38" spans="1:28" s="10" customFormat="1" x14ac:dyDescent="0.35">
      <c r="G38" s="65"/>
      <c r="N38" s="65"/>
      <c r="U38" s="65"/>
      <c r="AB38" s="65"/>
    </row>
    <row r="39" spans="1:28" s="17" customFormat="1" ht="15" thickBot="1" x14ac:dyDescent="0.4">
      <c r="B39" s="17" t="s">
        <v>30</v>
      </c>
      <c r="G39" s="64" t="s">
        <v>114</v>
      </c>
      <c r="I39" s="17" t="s">
        <v>31</v>
      </c>
      <c r="N39" s="64" t="s">
        <v>114</v>
      </c>
      <c r="P39" s="17" t="s">
        <v>77</v>
      </c>
      <c r="U39" s="64" t="s">
        <v>114</v>
      </c>
      <c r="W39" s="17" t="s">
        <v>27</v>
      </c>
      <c r="AB39" s="64" t="s">
        <v>114</v>
      </c>
    </row>
    <row r="40" spans="1:28" s="9" customFormat="1" ht="15" thickTop="1" x14ac:dyDescent="0.35">
      <c r="A40" s="10"/>
      <c r="B40" s="10" t="s">
        <v>0</v>
      </c>
      <c r="C40" s="10" t="s">
        <v>7</v>
      </c>
      <c r="D40" s="10" t="s">
        <v>8</v>
      </c>
      <c r="E40" s="10" t="s">
        <v>5</v>
      </c>
      <c r="F40" s="10" t="s">
        <v>141</v>
      </c>
      <c r="G40" s="65"/>
      <c r="H40" s="10"/>
      <c r="I40" s="10" t="s">
        <v>0</v>
      </c>
      <c r="J40" s="10" t="s">
        <v>7</v>
      </c>
      <c r="K40" s="10" t="s">
        <v>8</v>
      </c>
      <c r="L40" s="10" t="s">
        <v>5</v>
      </c>
      <c r="M40" s="10" t="s">
        <v>141</v>
      </c>
      <c r="N40" s="65"/>
      <c r="O40" s="10"/>
      <c r="P40" s="10" t="s">
        <v>0</v>
      </c>
      <c r="Q40" s="10" t="s">
        <v>7</v>
      </c>
      <c r="R40" s="10" t="s">
        <v>8</v>
      </c>
      <c r="S40" s="10" t="s">
        <v>5</v>
      </c>
      <c r="T40" s="10" t="s">
        <v>141</v>
      </c>
      <c r="U40" s="65"/>
      <c r="V40" s="10"/>
      <c r="W40" s="10" t="s">
        <v>0</v>
      </c>
      <c r="X40" s="10" t="s">
        <v>7</v>
      </c>
      <c r="Y40" s="10" t="s">
        <v>8</v>
      </c>
      <c r="Z40" s="10" t="s">
        <v>5</v>
      </c>
      <c r="AA40" s="10" t="s">
        <v>141</v>
      </c>
      <c r="AB40" s="65"/>
    </row>
    <row r="41" spans="1:28" s="10" customFormat="1" x14ac:dyDescent="0.35">
      <c r="A41" s="10" t="s">
        <v>143</v>
      </c>
      <c r="B41" s="10">
        <v>2.9333333333333336</v>
      </c>
      <c r="C41" s="10">
        <v>0.18856180831641287</v>
      </c>
      <c r="D41" s="10">
        <f>2*C41</f>
        <v>0.37712361663282573</v>
      </c>
      <c r="E41" s="10">
        <f>(2/100)*B41</f>
        <v>5.8666666666666673E-2</v>
      </c>
      <c r="F41" s="10">
        <f>SQRT((D41^2)+(E41^2))</f>
        <v>0.38165953414005038</v>
      </c>
      <c r="G41" s="65">
        <f>F41/B41*100</f>
        <v>13.01112048204717</v>
      </c>
      <c r="H41" s="10" t="s">
        <v>143</v>
      </c>
      <c r="I41" s="10">
        <v>2.8000000000000003</v>
      </c>
      <c r="J41" s="10">
        <v>0.32659863237109177</v>
      </c>
      <c r="K41" s="10">
        <f>2*J41</f>
        <v>0.65319726474218354</v>
      </c>
      <c r="L41" s="10">
        <f>(2/100)*I41</f>
        <v>5.6000000000000008E-2</v>
      </c>
      <c r="M41" s="10">
        <f>SQRT((K41^2)+(L41^2))</f>
        <v>0.6555933699074985</v>
      </c>
      <c r="N41" s="65">
        <f>M41/I41*100</f>
        <v>23.414048925267803</v>
      </c>
      <c r="O41" s="10" t="s">
        <v>143</v>
      </c>
      <c r="P41" s="10">
        <v>2.7999999999999994</v>
      </c>
      <c r="Q41" s="10">
        <v>4.4408920985006262E-16</v>
      </c>
      <c r="R41" s="10">
        <f>2*Q41</f>
        <v>8.8817841970012523E-16</v>
      </c>
      <c r="S41" s="10">
        <f>(2/100)*P41</f>
        <v>5.5999999999999987E-2</v>
      </c>
      <c r="T41" s="10">
        <f>SQRT((R41^2)+(S41^2))</f>
        <v>5.5999999999999987E-2</v>
      </c>
      <c r="U41" s="65">
        <f>T41/P41*100</f>
        <v>2</v>
      </c>
      <c r="V41" s="10" t="s">
        <v>143</v>
      </c>
      <c r="W41" s="10">
        <v>2.4</v>
      </c>
      <c r="X41" s="10">
        <v>0</v>
      </c>
      <c r="Y41" s="10">
        <f>2*X41</f>
        <v>0</v>
      </c>
      <c r="Z41" s="10">
        <f>(2/100)*W41</f>
        <v>4.8000000000000001E-2</v>
      </c>
      <c r="AA41" s="10">
        <f>SQRT((Y41^2)+(Z41^2))</f>
        <v>4.8000000000000001E-2</v>
      </c>
      <c r="AB41" s="65">
        <f>AA41/W41*100</f>
        <v>2</v>
      </c>
    </row>
    <row r="42" spans="1:28" s="10" customFormat="1" x14ac:dyDescent="0.35">
      <c r="A42" s="10" t="s">
        <v>142</v>
      </c>
      <c r="B42" s="10">
        <v>6859.4689618739221</v>
      </c>
      <c r="C42" s="10">
        <v>637.33329921783024</v>
      </c>
      <c r="D42" s="10">
        <f>2*C42</f>
        <v>1274.6665984356605</v>
      </c>
      <c r="E42" s="10">
        <f>(0.5/100)*B42</f>
        <v>34.297344809369612</v>
      </c>
      <c r="F42" s="10">
        <f>SQRT((D42^2)+(E42^2))</f>
        <v>1275.1279328085125</v>
      </c>
      <c r="G42" s="65">
        <f>F42/B42*100</f>
        <v>18.589309754091566</v>
      </c>
      <c r="H42" s="10" t="s">
        <v>142</v>
      </c>
      <c r="I42" s="10">
        <v>6869.7064035300109</v>
      </c>
      <c r="J42" s="10">
        <v>1130.5287078779861</v>
      </c>
      <c r="K42" s="10">
        <f>2*J42</f>
        <v>2261.0574157559722</v>
      </c>
      <c r="L42" s="10">
        <f>(0.5/100)*I42</f>
        <v>34.348532017650058</v>
      </c>
      <c r="M42" s="10">
        <f>SQRT((K42^2)+(L42^2))</f>
        <v>2261.3183011236706</v>
      </c>
      <c r="N42" s="65">
        <f>M42/I42*100</f>
        <v>32.917248107745742</v>
      </c>
      <c r="O42" s="10" t="s">
        <v>142</v>
      </c>
      <c r="P42" s="10">
        <v>10346.090876896827</v>
      </c>
      <c r="Q42" s="10">
        <v>382.13339367685819</v>
      </c>
      <c r="R42" s="10">
        <f>2*Q42</f>
        <v>764.26678735371638</v>
      </c>
      <c r="S42" s="10">
        <f>(0.5/100)*P42</f>
        <v>51.73045438448414</v>
      </c>
      <c r="T42" s="10">
        <f>SQRT((R42^2)+(S42^2))</f>
        <v>766.01551039309641</v>
      </c>
      <c r="U42" s="65">
        <f>T42/P42*100</f>
        <v>7.4039124487455936</v>
      </c>
      <c r="V42" s="10" t="s">
        <v>142</v>
      </c>
      <c r="W42" s="10">
        <v>3494.0500247150094</v>
      </c>
      <c r="X42" s="10">
        <v>23.3264673167198</v>
      </c>
      <c r="Y42" s="10">
        <f>2*X42</f>
        <v>46.6529346334396</v>
      </c>
      <c r="Z42" s="10">
        <f>(0.5/100)*W42</f>
        <v>17.470250123575049</v>
      </c>
      <c r="AA42" s="10">
        <f>SQRT((Y42^2)+(Z42^2))</f>
        <v>49.816723590499826</v>
      </c>
      <c r="AB42" s="65">
        <f>AA42/W42*100</f>
        <v>1.4257587395178495</v>
      </c>
    </row>
    <row r="43" spans="1:28" s="10" customFormat="1" x14ac:dyDescent="0.35">
      <c r="A43" s="10" t="s">
        <v>146</v>
      </c>
      <c r="B43" s="10">
        <v>1025</v>
      </c>
      <c r="C43" s="10">
        <v>0.47140452079103168</v>
      </c>
      <c r="D43" s="10">
        <f>2*C43</f>
        <v>0.94280904158206336</v>
      </c>
      <c r="E43" s="10">
        <f>(1/100)*B43</f>
        <v>10.25</v>
      </c>
      <c r="F43" s="10">
        <f>SQRT((D43^2)+(E43^2))</f>
        <v>10.293269106017236</v>
      </c>
      <c r="G43" s="65">
        <f>F43/B43*100</f>
        <v>1.0042213761968035</v>
      </c>
      <c r="H43" s="10" t="s">
        <v>146</v>
      </c>
      <c r="I43" s="10">
        <v>1025</v>
      </c>
      <c r="J43" s="10">
        <v>0.94280904158206336</v>
      </c>
      <c r="K43" s="10">
        <f>2*J43</f>
        <v>1.8856180831641267</v>
      </c>
      <c r="L43" s="10">
        <f>(1/100)*I43</f>
        <v>10.25</v>
      </c>
      <c r="M43" s="10">
        <f>SQRT((K43^2)+(L43^2))</f>
        <v>10.42199863536527</v>
      </c>
      <c r="N43" s="65">
        <f>M43/I43*100</f>
        <v>1.0167803546697824</v>
      </c>
      <c r="O43" s="10" t="s">
        <v>146</v>
      </c>
      <c r="P43" s="10">
        <v>1025</v>
      </c>
      <c r="Q43" s="10">
        <v>0</v>
      </c>
      <c r="R43" s="10">
        <f>2*Q43</f>
        <v>0</v>
      </c>
      <c r="S43" s="10">
        <f>(1/100)*P43</f>
        <v>10.25</v>
      </c>
      <c r="T43" s="10">
        <f>SQRT((R43^2)+(S43^2))</f>
        <v>10.25</v>
      </c>
      <c r="U43" s="65">
        <f>T43/P43*100</f>
        <v>1</v>
      </c>
      <c r="V43" s="10" t="s">
        <v>146</v>
      </c>
      <c r="W43" s="10">
        <v>1025</v>
      </c>
      <c r="X43" s="10">
        <v>0.70710678118654757</v>
      </c>
      <c r="Y43" s="10">
        <f>2*X43</f>
        <v>1.4142135623730951</v>
      </c>
      <c r="Z43" s="10">
        <f>(1/100)*W43</f>
        <v>10.25</v>
      </c>
      <c r="AA43" s="10">
        <f>SQRT((Y43^2)+(Z43^2))</f>
        <v>10.347101043287438</v>
      </c>
      <c r="AB43" s="65">
        <f>AA43/W43*100</f>
        <v>1.0094732725158475</v>
      </c>
    </row>
    <row r="44" spans="1:28" s="10" customFormat="1" x14ac:dyDescent="0.35">
      <c r="A44" s="10" t="s">
        <v>144</v>
      </c>
      <c r="B44" s="10">
        <v>1.4772727272727274E-2</v>
      </c>
      <c r="C44" s="10">
        <v>3.4144902273723794E-4</v>
      </c>
      <c r="D44" s="10">
        <f>2*C44</f>
        <v>6.8289804547447589E-4</v>
      </c>
      <c r="E44" s="10">
        <f>0.0005*B44</f>
        <v>7.3863636363636371E-6</v>
      </c>
      <c r="F44" s="10">
        <f>SQRT((D44^2)+(E44^2))</f>
        <v>6.8293799050911494E-4</v>
      </c>
      <c r="G44" s="65">
        <f>F44/B44*100</f>
        <v>4.6229648588309313</v>
      </c>
      <c r="H44" s="10" t="s">
        <v>144</v>
      </c>
      <c r="I44" s="10">
        <v>1.5966386554621848E-2</v>
      </c>
      <c r="J44" s="10">
        <v>3.3571038369963795E-4</v>
      </c>
      <c r="K44" s="10">
        <f>2*J44</f>
        <v>6.714207673992759E-4</v>
      </c>
      <c r="L44" s="10">
        <f>0.0005*I44</f>
        <v>7.9831932773109239E-6</v>
      </c>
      <c r="M44" s="10">
        <f>SQRT((K44^2)+(L44^2))</f>
        <v>6.7146822580814317E-4</v>
      </c>
      <c r="N44" s="65">
        <f>M44/I44*100</f>
        <v>4.2055115195352126</v>
      </c>
      <c r="O44" s="10" t="s">
        <v>144</v>
      </c>
      <c r="P44" s="10">
        <v>1.5966386554621848E-2</v>
      </c>
      <c r="Q44" s="10">
        <v>0</v>
      </c>
      <c r="R44" s="10">
        <f>2*Q44</f>
        <v>0</v>
      </c>
      <c r="S44" s="10">
        <f>0.0005*P44</f>
        <v>7.9831932773109239E-6</v>
      </c>
      <c r="T44" s="10">
        <f>SQRT((R44^2)+(S44^2))</f>
        <v>7.9831932773109239E-6</v>
      </c>
      <c r="U44" s="65">
        <f>T44/P44*100</f>
        <v>0.05</v>
      </c>
      <c r="V44" s="10" t="s">
        <v>144</v>
      </c>
      <c r="W44" s="10">
        <v>1.6666666666666666E-2</v>
      </c>
      <c r="X44" s="10">
        <v>0</v>
      </c>
      <c r="Y44" s="10">
        <f>2*X44</f>
        <v>0</v>
      </c>
      <c r="Z44" s="10">
        <f>0.0005*W44</f>
        <v>8.3333333333333337E-6</v>
      </c>
      <c r="AA44" s="10">
        <f>SQRT((Y44^2)+(Z44^2))</f>
        <v>8.3333333333333337E-6</v>
      </c>
      <c r="AB44" s="65">
        <f>AA44/W44*100</f>
        <v>0.05</v>
      </c>
    </row>
    <row r="45" spans="1:28" s="10" customFormat="1" x14ac:dyDescent="0.35">
      <c r="A45" s="10" t="s">
        <v>145</v>
      </c>
      <c r="B45" s="10">
        <v>0.8</v>
      </c>
      <c r="C45" s="10">
        <v>0</v>
      </c>
      <c r="D45" s="10">
        <f>2*C45</f>
        <v>0</v>
      </c>
      <c r="E45" s="10">
        <f>0.0005*B45</f>
        <v>4.0000000000000002E-4</v>
      </c>
      <c r="F45" s="10">
        <f t="shared" ref="F45" si="26">SQRT((D45^2)+(E45^2))</f>
        <v>4.0000000000000002E-4</v>
      </c>
      <c r="G45" s="65">
        <f>F45/B45*100</f>
        <v>0.05</v>
      </c>
      <c r="H45" s="10" t="s">
        <v>145</v>
      </c>
      <c r="I45" s="10">
        <v>0.8</v>
      </c>
      <c r="J45" s="10">
        <v>0</v>
      </c>
      <c r="K45" s="10">
        <f>2*J45</f>
        <v>0</v>
      </c>
      <c r="L45" s="10">
        <f>0.0005*I45</f>
        <v>4.0000000000000002E-4</v>
      </c>
      <c r="M45" s="10">
        <f t="shared" ref="M45" si="27">SQRT((K45^2)+(L45^2))</f>
        <v>4.0000000000000002E-4</v>
      </c>
      <c r="N45" s="65">
        <f>M45/I45*100</f>
        <v>0.05</v>
      </c>
      <c r="O45" s="10" t="s">
        <v>145</v>
      </c>
      <c r="P45" s="10">
        <v>0.8</v>
      </c>
      <c r="Q45" s="10">
        <v>0</v>
      </c>
      <c r="R45" s="10">
        <f>2*Q45</f>
        <v>0</v>
      </c>
      <c r="S45" s="10">
        <f>0.0005*P45</f>
        <v>4.0000000000000002E-4</v>
      </c>
      <c r="T45" s="10">
        <f t="shared" ref="T45" si="28">SQRT((R45^2)+(S45^2))</f>
        <v>4.0000000000000002E-4</v>
      </c>
      <c r="U45" s="65">
        <f>T45/P45*100</f>
        <v>0.05</v>
      </c>
      <c r="V45" s="10" t="s">
        <v>145</v>
      </c>
      <c r="W45" s="10">
        <v>0.8</v>
      </c>
      <c r="X45" s="10">
        <v>0</v>
      </c>
      <c r="Y45" s="10">
        <f>2*X45</f>
        <v>0</v>
      </c>
      <c r="Z45" s="10">
        <f>0.0005*W45</f>
        <v>4.0000000000000002E-4</v>
      </c>
      <c r="AA45" s="10">
        <f t="shared" ref="AA45" si="29">SQRT((Y45^2)+(Z45^2))</f>
        <v>4.0000000000000002E-4</v>
      </c>
      <c r="AB45" s="65">
        <f>AA45/W45*100</f>
        <v>0.05</v>
      </c>
    </row>
    <row r="47" spans="1:28" s="13" customFormat="1" x14ac:dyDescent="0.35">
      <c r="G47" s="66"/>
      <c r="N47" s="66"/>
      <c r="U47" s="66"/>
      <c r="AB47" s="66"/>
    </row>
    <row r="48" spans="1:28" s="10" customFormat="1" x14ac:dyDescent="0.35">
      <c r="G48" s="65"/>
      <c r="N48" s="65"/>
      <c r="U48" s="65"/>
      <c r="AB48" s="65"/>
    </row>
    <row r="49" spans="1:28" s="15" customFormat="1" x14ac:dyDescent="0.35">
      <c r="A49" s="16" t="s">
        <v>35</v>
      </c>
      <c r="G49" s="44"/>
      <c r="N49" s="44"/>
      <c r="U49" s="44"/>
      <c r="AB49" s="44"/>
    </row>
    <row r="50" spans="1:28" s="17" customFormat="1" ht="15" thickBot="1" x14ac:dyDescent="0.4">
      <c r="B50" s="17" t="s">
        <v>115</v>
      </c>
      <c r="G50" s="64" t="s">
        <v>114</v>
      </c>
      <c r="I50" s="17" t="s">
        <v>116</v>
      </c>
      <c r="N50" s="64" t="s">
        <v>114</v>
      </c>
      <c r="O50" s="18"/>
      <c r="P50" s="18" t="s">
        <v>117</v>
      </c>
      <c r="Q50" s="18"/>
      <c r="R50" s="18"/>
      <c r="S50" s="18" t="s">
        <v>15</v>
      </c>
      <c r="T50" s="18"/>
      <c r="U50" s="68"/>
      <c r="W50" s="17" t="s">
        <v>118</v>
      </c>
      <c r="AB50" s="64" t="s">
        <v>114</v>
      </c>
    </row>
    <row r="51" spans="1:28" s="10" customFormat="1" ht="15" thickTop="1" x14ac:dyDescent="0.35">
      <c r="B51" s="10" t="s">
        <v>0</v>
      </c>
      <c r="C51" s="10" t="s">
        <v>7</v>
      </c>
      <c r="D51" s="10" t="s">
        <v>8</v>
      </c>
      <c r="E51" s="10" t="s">
        <v>5</v>
      </c>
      <c r="F51" s="10" t="s">
        <v>141</v>
      </c>
      <c r="G51" s="65"/>
      <c r="I51" s="10" t="s">
        <v>0</v>
      </c>
      <c r="J51" s="10" t="s">
        <v>7</v>
      </c>
      <c r="K51" s="10" t="s">
        <v>8</v>
      </c>
      <c r="L51" s="10" t="s">
        <v>5</v>
      </c>
      <c r="M51" s="10" t="s">
        <v>141</v>
      </c>
      <c r="N51" s="65"/>
      <c r="O51" s="11"/>
      <c r="P51" s="11" t="s">
        <v>0</v>
      </c>
      <c r="Q51" s="11" t="s">
        <v>7</v>
      </c>
      <c r="R51" s="11" t="s">
        <v>8</v>
      </c>
      <c r="S51" s="11" t="s">
        <v>14</v>
      </c>
      <c r="T51" s="11"/>
      <c r="U51" s="69"/>
      <c r="W51" s="10" t="s">
        <v>0</v>
      </c>
      <c r="X51" s="10" t="s">
        <v>7</v>
      </c>
      <c r="Y51" s="10" t="s">
        <v>8</v>
      </c>
      <c r="Z51" s="10" t="s">
        <v>5</v>
      </c>
      <c r="AA51" s="10" t="s">
        <v>141</v>
      </c>
      <c r="AB51" s="65"/>
    </row>
    <row r="52" spans="1:28" s="10" customFormat="1" x14ac:dyDescent="0.35">
      <c r="A52" s="10" t="s">
        <v>143</v>
      </c>
      <c r="B52" s="10">
        <v>1.32</v>
      </c>
      <c r="C52" s="10">
        <v>0</v>
      </c>
      <c r="D52" s="10">
        <f>2*C52</f>
        <v>0</v>
      </c>
      <c r="E52" s="10">
        <f>(2/100)*B52</f>
        <v>2.6400000000000003E-2</v>
      </c>
      <c r="F52" s="10">
        <f>SQRT((D52^2)+(E52^2))</f>
        <v>2.6400000000000003E-2</v>
      </c>
      <c r="G52" s="65">
        <f>F52/B52*100</f>
        <v>2</v>
      </c>
      <c r="H52" s="10" t="s">
        <v>143</v>
      </c>
      <c r="I52" s="10">
        <v>1.32</v>
      </c>
      <c r="J52" s="10">
        <v>0</v>
      </c>
      <c r="K52" s="10">
        <f>2*J52</f>
        <v>0</v>
      </c>
      <c r="L52" s="10">
        <f>(2/100)*I52</f>
        <v>2.6400000000000003E-2</v>
      </c>
      <c r="M52" s="10">
        <f>SQRT((K52^2)+(L52^2))</f>
        <v>2.6400000000000003E-2</v>
      </c>
      <c r="N52" s="65">
        <f>M52/I52*100</f>
        <v>2</v>
      </c>
      <c r="O52" s="10" t="s">
        <v>143</v>
      </c>
      <c r="P52" s="11"/>
      <c r="Q52" s="11"/>
      <c r="R52" s="11">
        <f>2*Q52</f>
        <v>0</v>
      </c>
      <c r="S52" s="11" t="e">
        <f>((S4)*(R52/P52))^2</f>
        <v>#DIV/0!</v>
      </c>
      <c r="T52" s="11"/>
      <c r="U52" s="69"/>
      <c r="V52" s="10" t="s">
        <v>143</v>
      </c>
      <c r="W52" s="10">
        <v>1.32</v>
      </c>
      <c r="X52" s="10">
        <v>0</v>
      </c>
      <c r="Y52" s="10">
        <f>2*X52</f>
        <v>0</v>
      </c>
      <c r="Z52" s="10">
        <f>(2/100)*W52</f>
        <v>2.6400000000000003E-2</v>
      </c>
      <c r="AA52" s="10">
        <f>SQRT((Y52^2)+(Z52^2))</f>
        <v>2.6400000000000003E-2</v>
      </c>
      <c r="AB52" s="65">
        <f>AA52/W52*100</f>
        <v>2</v>
      </c>
    </row>
    <row r="53" spans="1:28" s="10" customFormat="1" x14ac:dyDescent="0.35">
      <c r="A53" s="10" t="s">
        <v>142</v>
      </c>
      <c r="B53" s="10">
        <v>982.87786005192652</v>
      </c>
      <c r="C53" s="10">
        <v>133.91338744313052</v>
      </c>
      <c r="D53" s="10">
        <f>2*C53</f>
        <v>267.82677488626103</v>
      </c>
      <c r="E53" s="10">
        <f>(0.5/100)*B53</f>
        <v>4.9143893002596331</v>
      </c>
      <c r="F53" s="10">
        <f>SQRT((D53^2)+(E53^2))</f>
        <v>267.87185848493016</v>
      </c>
      <c r="G53" s="65">
        <f t="shared" ref="G53:G56" si="30">F53/B53*100</f>
        <v>27.253829735342517</v>
      </c>
      <c r="H53" s="10" t="s">
        <v>142</v>
      </c>
      <c r="I53" s="10">
        <v>2082.0920004973691</v>
      </c>
      <c r="J53" s="10">
        <v>333.66574438196449</v>
      </c>
      <c r="K53" s="10">
        <f>2*J53</f>
        <v>667.33148876392897</v>
      </c>
      <c r="L53" s="10">
        <f>(0.5/100)*I53</f>
        <v>10.410460002486845</v>
      </c>
      <c r="M53" s="10">
        <f>SQRT((K53^2)+(L53^2))</f>
        <v>667.41268610459099</v>
      </c>
      <c r="N53" s="65">
        <f t="shared" ref="N53:N56" si="31">M53/I53*100</f>
        <v>32.054908522061453</v>
      </c>
      <c r="O53" s="10" t="s">
        <v>142</v>
      </c>
      <c r="P53" s="11"/>
      <c r="Q53" s="11"/>
      <c r="R53" s="11">
        <f>2*Q53</f>
        <v>0</v>
      </c>
      <c r="S53" s="11" t="e">
        <f>((S1)*(R53/P53))^2</f>
        <v>#DIV/0!</v>
      </c>
      <c r="T53" s="11"/>
      <c r="U53" s="69"/>
      <c r="V53" s="10" t="s">
        <v>142</v>
      </c>
      <c r="W53" s="10">
        <v>1785.1379630312761</v>
      </c>
      <c r="X53" s="10">
        <v>340.83326510457476</v>
      </c>
      <c r="Y53" s="10">
        <f t="shared" ref="Y53:Y55" si="32">2*X53</f>
        <v>681.66653020914953</v>
      </c>
      <c r="Z53" s="10">
        <f>(0.5/100)*W53</f>
        <v>8.9256898151563799</v>
      </c>
      <c r="AA53" s="10">
        <f>SQRT((Y53^2)+(Z53^2))</f>
        <v>681.72496385716852</v>
      </c>
      <c r="AB53" s="65">
        <f t="shared" ref="AB53:AB56" si="33">AA53/W53*100</f>
        <v>38.18892309586856</v>
      </c>
    </row>
    <row r="54" spans="1:28" s="10" customFormat="1" x14ac:dyDescent="0.35">
      <c r="A54" s="10" t="s">
        <v>146</v>
      </c>
      <c r="B54" s="10">
        <v>1024</v>
      </c>
      <c r="C54" s="10">
        <v>0</v>
      </c>
      <c r="D54" s="10">
        <f>2*C54</f>
        <v>0</v>
      </c>
      <c r="E54" s="10">
        <f>(1/100)*B54</f>
        <v>10.24</v>
      </c>
      <c r="F54" s="10">
        <f>SQRT((D54^2)+(E54^2))</f>
        <v>10.24</v>
      </c>
      <c r="G54" s="65">
        <f t="shared" si="30"/>
        <v>1</v>
      </c>
      <c r="H54" s="10" t="s">
        <v>146</v>
      </c>
      <c r="I54" s="10">
        <v>1024</v>
      </c>
      <c r="J54" s="10">
        <v>0.94280904158206336</v>
      </c>
      <c r="K54" s="10">
        <f>2*J54</f>
        <v>1.8856180831641267</v>
      </c>
      <c r="L54" s="10">
        <f>(1/100)*I54</f>
        <v>10.24</v>
      </c>
      <c r="M54" s="10">
        <f>SQRT((K54^2)+(L54^2))</f>
        <v>10.41216382677278</v>
      </c>
      <c r="N54" s="65">
        <f t="shared" si="31"/>
        <v>1.0168128737082793</v>
      </c>
      <c r="O54" s="10" t="s">
        <v>146</v>
      </c>
      <c r="P54" s="11"/>
      <c r="Q54" s="11"/>
      <c r="R54" s="11">
        <f>2*Q54</f>
        <v>0</v>
      </c>
      <c r="S54" s="11" t="e">
        <f>((S3)*(R54/P54))^2</f>
        <v>#DIV/0!</v>
      </c>
      <c r="T54" s="11"/>
      <c r="U54" s="69"/>
      <c r="V54" s="10" t="s">
        <v>146</v>
      </c>
      <c r="W54" s="10">
        <v>1025</v>
      </c>
      <c r="X54" s="10">
        <v>1.1547005383792515</v>
      </c>
      <c r="Y54" s="10">
        <f t="shared" si="32"/>
        <v>2.3094010767585029</v>
      </c>
      <c r="Z54" s="10">
        <f>(1/100)*W54</f>
        <v>10.25</v>
      </c>
      <c r="AA54" s="10">
        <f>SQRT((Y54^2)+(Z54^2))</f>
        <v>10.506942149518732</v>
      </c>
      <c r="AB54" s="65">
        <f t="shared" si="33"/>
        <v>1.0250675267823153</v>
      </c>
    </row>
    <row r="55" spans="1:28" s="10" customFormat="1" x14ac:dyDescent="0.35">
      <c r="A55" s="10" t="s">
        <v>144</v>
      </c>
      <c r="B55" s="10">
        <v>1.6666666666666666E-2</v>
      </c>
      <c r="C55" s="10">
        <v>0</v>
      </c>
      <c r="D55" s="10">
        <f>2*C55</f>
        <v>0</v>
      </c>
      <c r="E55" s="10">
        <f>0.0005*B55</f>
        <v>8.3333333333333337E-6</v>
      </c>
      <c r="F55" s="10">
        <f>SQRT((D55^2)+(E55^2))</f>
        <v>8.3333333333333337E-6</v>
      </c>
      <c r="G55" s="65">
        <f t="shared" si="30"/>
        <v>0.05</v>
      </c>
      <c r="H55" s="10" t="s">
        <v>144</v>
      </c>
      <c r="I55" s="10">
        <v>1.6666666666666666E-2</v>
      </c>
      <c r="J55" s="10">
        <v>0</v>
      </c>
      <c r="K55" s="10">
        <f>2*J55</f>
        <v>0</v>
      </c>
      <c r="L55" s="10">
        <f>0.0005*I55</f>
        <v>8.3333333333333337E-6</v>
      </c>
      <c r="M55" s="10">
        <f>SQRT((K55^2)+(L55^2))</f>
        <v>8.3333333333333337E-6</v>
      </c>
      <c r="N55" s="65">
        <f t="shared" si="31"/>
        <v>0.05</v>
      </c>
      <c r="O55" s="10" t="s">
        <v>144</v>
      </c>
      <c r="P55" s="11"/>
      <c r="Q55" s="11"/>
      <c r="R55" s="11">
        <f>2*Q55</f>
        <v>0</v>
      </c>
      <c r="S55" s="11" t="e">
        <f>((S2)*(R55/P55))^2</f>
        <v>#DIV/0!</v>
      </c>
      <c r="T55" s="11"/>
      <c r="U55" s="69"/>
      <c r="V55" s="10" t="s">
        <v>144</v>
      </c>
      <c r="W55" s="10">
        <v>1.5966386554621848E-2</v>
      </c>
      <c r="X55" s="10">
        <v>4.1115957070903409E-4</v>
      </c>
      <c r="Y55" s="10">
        <f t="shared" si="32"/>
        <v>8.2231914141806819E-4</v>
      </c>
      <c r="Z55" s="10">
        <f>0.0005*W55</f>
        <v>7.9831932773109239E-6</v>
      </c>
      <c r="AA55" s="10">
        <f>SQRT((Y55^2)+(Z55^2))</f>
        <v>8.2235789150311657E-4</v>
      </c>
      <c r="AB55" s="65">
        <f t="shared" si="33"/>
        <v>5.1505573204668886</v>
      </c>
    </row>
    <row r="56" spans="1:28" s="10" customFormat="1" x14ac:dyDescent="0.35">
      <c r="A56" s="10" t="s">
        <v>145</v>
      </c>
      <c r="B56" s="10">
        <v>0.8</v>
      </c>
      <c r="C56" s="10">
        <v>0</v>
      </c>
      <c r="D56" s="10">
        <f>2*C56</f>
        <v>0</v>
      </c>
      <c r="E56" s="10">
        <f>0.0005*B56</f>
        <v>4.0000000000000002E-4</v>
      </c>
      <c r="F56" s="10">
        <f t="shared" ref="F56" si="34">SQRT((D56^2)+(E56^2))</f>
        <v>4.0000000000000002E-4</v>
      </c>
      <c r="G56" s="65">
        <f t="shared" si="30"/>
        <v>0.05</v>
      </c>
      <c r="H56" s="10" t="s">
        <v>145</v>
      </c>
      <c r="I56" s="10">
        <v>0.8</v>
      </c>
      <c r="J56" s="10">
        <v>0</v>
      </c>
      <c r="K56" s="10">
        <f>2*J56</f>
        <v>0</v>
      </c>
      <c r="L56" s="10">
        <f>0.0005*I56</f>
        <v>4.0000000000000002E-4</v>
      </c>
      <c r="M56" s="10">
        <f t="shared" ref="M56" si="35">SQRT((K56^2)+(L56^2))</f>
        <v>4.0000000000000002E-4</v>
      </c>
      <c r="N56" s="65">
        <f t="shared" si="31"/>
        <v>0.05</v>
      </c>
      <c r="O56" s="10" t="s">
        <v>145</v>
      </c>
      <c r="P56" s="11">
        <v>0.8</v>
      </c>
      <c r="Q56" s="11">
        <v>0</v>
      </c>
      <c r="R56" s="11">
        <f>2*Q56</f>
        <v>0</v>
      </c>
      <c r="S56" s="11">
        <f>((S5)*(R56/P56))^2</f>
        <v>0</v>
      </c>
      <c r="T56" s="11"/>
      <c r="U56" s="69"/>
      <c r="V56" s="10" t="s">
        <v>145</v>
      </c>
      <c r="W56" s="10">
        <v>0.8</v>
      </c>
      <c r="X56" s="10">
        <v>0</v>
      </c>
      <c r="Y56" s="10">
        <v>0</v>
      </c>
      <c r="Z56" s="10">
        <f>0.0005*W56</f>
        <v>4.0000000000000002E-4</v>
      </c>
      <c r="AA56" s="10">
        <f t="shared" ref="AA56" si="36">SQRT((Y56^2)+(Z56^2))</f>
        <v>4.0000000000000002E-4</v>
      </c>
      <c r="AB56" s="65">
        <f t="shared" si="33"/>
        <v>0.05</v>
      </c>
    </row>
    <row r="57" spans="1:28" s="10" customFormat="1" x14ac:dyDescent="0.35">
      <c r="F57" s="9"/>
      <c r="G57" s="67"/>
      <c r="N57" s="65"/>
      <c r="O57" s="11"/>
      <c r="P57" s="11"/>
      <c r="Q57" s="11"/>
      <c r="R57" s="11"/>
      <c r="S57" s="11"/>
      <c r="T57" s="11"/>
      <c r="U57" s="69"/>
      <c r="AB57" s="65"/>
    </row>
    <row r="58" spans="1:28" s="10" customFormat="1" x14ac:dyDescent="0.35">
      <c r="G58" s="65"/>
      <c r="N58" s="65"/>
      <c r="O58" s="11"/>
      <c r="P58" s="11"/>
      <c r="Q58" s="11"/>
      <c r="R58" s="11"/>
      <c r="S58" s="11"/>
      <c r="T58" s="11"/>
      <c r="U58" s="69"/>
      <c r="AB58" s="65"/>
    </row>
    <row r="59" spans="1:28" s="10" customFormat="1" x14ac:dyDescent="0.35">
      <c r="G59" s="65"/>
      <c r="N59" s="65"/>
      <c r="O59" s="11"/>
      <c r="P59" s="11"/>
      <c r="Q59" s="11"/>
      <c r="R59" s="11"/>
      <c r="S59" s="11"/>
      <c r="T59" s="11"/>
      <c r="U59" s="69"/>
      <c r="AB59" s="65"/>
    </row>
    <row r="60" spans="1:28" s="17" customFormat="1" ht="15" thickBot="1" x14ac:dyDescent="0.4">
      <c r="B60" s="17" t="s">
        <v>78</v>
      </c>
      <c r="G60" s="64" t="s">
        <v>114</v>
      </c>
      <c r="I60" s="17" t="s">
        <v>38</v>
      </c>
      <c r="N60" s="64" t="s">
        <v>114</v>
      </c>
      <c r="O60" s="18"/>
      <c r="P60" s="18" t="s">
        <v>36</v>
      </c>
      <c r="Q60" s="18"/>
      <c r="R60" s="18"/>
      <c r="S60" s="18"/>
      <c r="T60" s="18"/>
      <c r="U60" s="68"/>
      <c r="W60" s="17" t="s">
        <v>37</v>
      </c>
      <c r="AB60" s="64" t="s">
        <v>114</v>
      </c>
    </row>
    <row r="61" spans="1:28" s="10" customFormat="1" ht="15" thickTop="1" x14ac:dyDescent="0.35">
      <c r="B61" s="10" t="s">
        <v>0</v>
      </c>
      <c r="C61" s="10" t="s">
        <v>7</v>
      </c>
      <c r="D61" s="10" t="s">
        <v>8</v>
      </c>
      <c r="E61" s="10" t="s">
        <v>5</v>
      </c>
      <c r="F61" s="10" t="s">
        <v>141</v>
      </c>
      <c r="G61" s="65"/>
      <c r="I61" s="10" t="s">
        <v>0</v>
      </c>
      <c r="J61" s="10" t="s">
        <v>7</v>
      </c>
      <c r="K61" s="10" t="s">
        <v>8</v>
      </c>
      <c r="L61" s="10" t="s">
        <v>5</v>
      </c>
      <c r="M61" s="10" t="s">
        <v>141</v>
      </c>
      <c r="N61" s="65"/>
      <c r="O61" s="11"/>
      <c r="P61" s="11" t="s">
        <v>0</v>
      </c>
      <c r="Q61" s="11" t="s">
        <v>7</v>
      </c>
      <c r="R61" s="11" t="s">
        <v>8</v>
      </c>
      <c r="S61" s="11"/>
      <c r="T61" s="11"/>
      <c r="U61" s="69"/>
      <c r="W61" s="10" t="s">
        <v>0</v>
      </c>
      <c r="X61" s="10" t="s">
        <v>7</v>
      </c>
      <c r="Y61" s="10" t="s">
        <v>8</v>
      </c>
      <c r="Z61" s="10" t="s">
        <v>5</v>
      </c>
      <c r="AA61" s="10" t="s">
        <v>141</v>
      </c>
      <c r="AB61" s="65"/>
    </row>
    <row r="62" spans="1:28" s="10" customFormat="1" x14ac:dyDescent="0.35">
      <c r="A62" s="10" t="s">
        <v>143</v>
      </c>
      <c r="B62" s="10">
        <v>2.4</v>
      </c>
      <c r="C62" s="10">
        <v>0</v>
      </c>
      <c r="D62" s="10">
        <f>2*C62</f>
        <v>0</v>
      </c>
      <c r="E62" s="10">
        <f>(2/100)*B62</f>
        <v>4.8000000000000001E-2</v>
      </c>
      <c r="F62" s="10">
        <f>SQRT((D62^2)+(E62^2))</f>
        <v>4.8000000000000001E-2</v>
      </c>
      <c r="G62" s="65">
        <f>F62/B62*100</f>
        <v>2</v>
      </c>
      <c r="H62" s="10" t="s">
        <v>143</v>
      </c>
      <c r="I62" s="10">
        <v>2.4</v>
      </c>
      <c r="J62" s="10">
        <v>0</v>
      </c>
      <c r="K62" s="10">
        <f>2*J62</f>
        <v>0</v>
      </c>
      <c r="L62" s="10">
        <f>(2/100)*I62</f>
        <v>4.8000000000000001E-2</v>
      </c>
      <c r="M62" s="10">
        <f>SQRT((K62^2)+(L62^2))</f>
        <v>4.8000000000000001E-2</v>
      </c>
      <c r="N62" s="65">
        <v>2</v>
      </c>
      <c r="O62" s="10" t="s">
        <v>143</v>
      </c>
      <c r="P62" s="11"/>
      <c r="Q62" s="11"/>
      <c r="R62" s="11">
        <f>2*Q62</f>
        <v>0</v>
      </c>
      <c r="S62" s="11" t="e">
        <f>((S4)*(R62/P62))^2</f>
        <v>#DIV/0!</v>
      </c>
      <c r="T62" s="11"/>
      <c r="U62" s="69"/>
      <c r="V62" s="10" t="s">
        <v>2</v>
      </c>
      <c r="W62" s="10">
        <v>2.4</v>
      </c>
      <c r="X62" s="10">
        <v>0</v>
      </c>
      <c r="Y62" s="10">
        <f>2*X62</f>
        <v>0</v>
      </c>
      <c r="Z62" s="10">
        <f>(2/100)*W62</f>
        <v>4.8000000000000001E-2</v>
      </c>
      <c r="AA62" s="10">
        <f>SQRT((Y62^2)+(Z62^2))</f>
        <v>4.8000000000000001E-2</v>
      </c>
      <c r="AB62" s="65">
        <f>AA62/W62*100</f>
        <v>2</v>
      </c>
    </row>
    <row r="63" spans="1:28" s="10" customFormat="1" x14ac:dyDescent="0.35">
      <c r="A63" s="10" t="s">
        <v>142</v>
      </c>
      <c r="B63" s="10">
        <v>3312.9795797469251</v>
      </c>
      <c r="C63" s="10">
        <v>410.58967919015709</v>
      </c>
      <c r="D63" s="10">
        <f>2*C63</f>
        <v>821.17935838031417</v>
      </c>
      <c r="E63" s="10">
        <f>(0.5/100)*B63</f>
        <v>16.564897898734625</v>
      </c>
      <c r="F63" s="10">
        <f>SQRT((D63^2)+(E63^2))</f>
        <v>821.34641563246623</v>
      </c>
      <c r="G63" s="65">
        <f t="shared" ref="G63:G66" si="37">F63/B63*100</f>
        <v>24.791774167687684</v>
      </c>
      <c r="H63" s="10" t="s">
        <v>142</v>
      </c>
      <c r="I63" s="10">
        <v>6537.7581428121193</v>
      </c>
      <c r="J63" s="10">
        <v>951.9743514872174</v>
      </c>
      <c r="K63" s="10">
        <f>2*J63</f>
        <v>1903.9487029744348</v>
      </c>
      <c r="L63" s="10">
        <f>(0.5/100)*I63</f>
        <v>32.688790714060595</v>
      </c>
      <c r="M63" s="10">
        <f>SQRT((K63^2)+(L63^2))</f>
        <v>1904.2292983242276</v>
      </c>
      <c r="N63" s="65">
        <v>27.253829735342517</v>
      </c>
      <c r="O63" s="10" t="s">
        <v>142</v>
      </c>
      <c r="P63" s="11"/>
      <c r="Q63" s="11"/>
      <c r="R63" s="11">
        <f>2*Q63</f>
        <v>0</v>
      </c>
      <c r="S63" s="11" t="e">
        <f>((S1)*(R63/P63))^2</f>
        <v>#DIV/0!</v>
      </c>
      <c r="T63" s="11"/>
      <c r="U63" s="69"/>
      <c r="V63" s="10" t="s">
        <v>1</v>
      </c>
      <c r="W63" s="10">
        <v>5117.3941938963726</v>
      </c>
      <c r="X63" s="10">
        <v>720.436964201156</v>
      </c>
      <c r="Y63" s="10">
        <f t="shared" ref="Y63:Y64" si="38">2*X63</f>
        <v>1440.873928402312</v>
      </c>
      <c r="Z63" s="10">
        <f>(0.5/100)*W63</f>
        <v>25.586970969481865</v>
      </c>
      <c r="AA63" s="10">
        <f>SQRT((Y63^2)+(Z63^2))</f>
        <v>1441.1010966038796</v>
      </c>
      <c r="AB63" s="65">
        <f t="shared" ref="AB63:AB66" si="39">AA63/W63*100</f>
        <v>28.160838153189609</v>
      </c>
    </row>
    <row r="64" spans="1:28" s="10" customFormat="1" x14ac:dyDescent="0.35">
      <c r="A64" s="10" t="s">
        <v>146</v>
      </c>
      <c r="B64" s="10">
        <v>1024</v>
      </c>
      <c r="C64" s="10">
        <v>0</v>
      </c>
      <c r="D64" s="10">
        <f>2*C64</f>
        <v>0</v>
      </c>
      <c r="E64" s="10">
        <f>(1/100)*B64</f>
        <v>10.24</v>
      </c>
      <c r="F64" s="10">
        <f>SQRT((D64^2)+(E64^2))</f>
        <v>10.24</v>
      </c>
      <c r="G64" s="65">
        <f t="shared" si="37"/>
        <v>1</v>
      </c>
      <c r="H64" s="10" t="s">
        <v>146</v>
      </c>
      <c r="I64" s="10">
        <v>1024</v>
      </c>
      <c r="J64" s="10">
        <v>0.94280904158206336</v>
      </c>
      <c r="K64" s="10">
        <f>2*J64</f>
        <v>1.8856180831641267</v>
      </c>
      <c r="L64" s="10">
        <f>(1/100)*I64</f>
        <v>10.24</v>
      </c>
      <c r="M64" s="10">
        <f>SQRT((K64^2)+(L64^2))</f>
        <v>10.41216382677278</v>
      </c>
      <c r="N64" s="65">
        <v>1</v>
      </c>
      <c r="O64" s="10" t="s">
        <v>146</v>
      </c>
      <c r="P64" s="11"/>
      <c r="Q64" s="11"/>
      <c r="R64" s="11">
        <f>2*Q64</f>
        <v>0</v>
      </c>
      <c r="S64" s="11" t="e">
        <f>((S3)*(R64/P64))^2</f>
        <v>#DIV/0!</v>
      </c>
      <c r="T64" s="11"/>
      <c r="U64" s="69"/>
      <c r="V64" s="10" t="s">
        <v>6</v>
      </c>
      <c r="W64" s="10">
        <v>1025</v>
      </c>
      <c r="X64" s="10">
        <v>1.1547005383792515</v>
      </c>
      <c r="Y64" s="10">
        <f t="shared" si="38"/>
        <v>2.3094010767585029</v>
      </c>
      <c r="Z64" s="10">
        <f>(1/100)*W64</f>
        <v>10.25</v>
      </c>
      <c r="AA64" s="10">
        <f>SQRT((Y64^2)+(Z64^2))</f>
        <v>10.506942149518732</v>
      </c>
      <c r="AB64" s="65">
        <f t="shared" si="39"/>
        <v>1.0250675267823153</v>
      </c>
    </row>
    <row r="65" spans="1:28" s="10" customFormat="1" x14ac:dyDescent="0.35">
      <c r="A65" s="10" t="s">
        <v>144</v>
      </c>
      <c r="B65" s="10">
        <v>1.6666666666666666E-2</v>
      </c>
      <c r="C65" s="10">
        <v>0</v>
      </c>
      <c r="D65" s="10">
        <f t="shared" ref="D65:D66" si="40">2*C65</f>
        <v>0</v>
      </c>
      <c r="E65" s="10">
        <f>0.0005*B65</f>
        <v>8.3333333333333337E-6</v>
      </c>
      <c r="F65" s="10">
        <f>SQRT((D65^2)+(E65^2))</f>
        <v>8.3333333333333337E-6</v>
      </c>
      <c r="G65" s="65">
        <f t="shared" si="37"/>
        <v>0.05</v>
      </c>
      <c r="H65" s="10" t="s">
        <v>144</v>
      </c>
      <c r="I65" s="10">
        <v>1.6666666666666666E-2</v>
      </c>
      <c r="J65" s="10">
        <v>0</v>
      </c>
      <c r="K65" s="10">
        <f>2*J65</f>
        <v>0</v>
      </c>
      <c r="L65" s="10">
        <f>0.0005*I65</f>
        <v>8.3333333333333337E-6</v>
      </c>
      <c r="M65" s="10">
        <f>SQRT((K65^2)+(L65^2))</f>
        <v>8.3333333333333337E-6</v>
      </c>
      <c r="N65" s="65">
        <v>0.05</v>
      </c>
      <c r="O65" s="10" t="s">
        <v>144</v>
      </c>
      <c r="P65" s="11"/>
      <c r="Q65" s="11"/>
      <c r="R65" s="11"/>
      <c r="S65" s="11"/>
      <c r="T65" s="11"/>
      <c r="U65" s="69"/>
      <c r="V65" s="10" t="s">
        <v>6</v>
      </c>
      <c r="W65" s="10">
        <v>1025</v>
      </c>
      <c r="X65" s="10">
        <v>1.1547005383792515</v>
      </c>
      <c r="Z65" s="10">
        <f t="shared" ref="Z65" si="41">2*X65</f>
        <v>2.3094010767585029</v>
      </c>
      <c r="AA65" s="10">
        <f>((AE4)*(Z65/W65))^2</f>
        <v>0</v>
      </c>
      <c r="AB65" s="65">
        <f t="shared" si="39"/>
        <v>0</v>
      </c>
    </row>
    <row r="66" spans="1:28" s="10" customFormat="1" x14ac:dyDescent="0.35">
      <c r="A66" s="10" t="s">
        <v>145</v>
      </c>
      <c r="B66" s="10">
        <v>0.8</v>
      </c>
      <c r="C66" s="10">
        <v>0</v>
      </c>
      <c r="D66" s="10">
        <f t="shared" si="40"/>
        <v>0</v>
      </c>
      <c r="E66" s="10">
        <f>0.0005*B66</f>
        <v>4.0000000000000002E-4</v>
      </c>
      <c r="F66" s="10">
        <f t="shared" ref="F66" si="42">SQRT((D66^2)+(E66^2))</f>
        <v>4.0000000000000002E-4</v>
      </c>
      <c r="G66" s="65">
        <f t="shared" si="37"/>
        <v>0.05</v>
      </c>
      <c r="H66" s="10" t="s">
        <v>145</v>
      </c>
      <c r="I66" s="10">
        <v>0.8</v>
      </c>
      <c r="J66" s="10">
        <v>0</v>
      </c>
      <c r="K66" s="10">
        <f>2*J66</f>
        <v>0</v>
      </c>
      <c r="L66" s="10">
        <f>0.0005*I66</f>
        <v>4.0000000000000002E-4</v>
      </c>
      <c r="M66" s="10">
        <f t="shared" ref="M66" si="43">SQRT((K66^2)+(L66^2))</f>
        <v>4.0000000000000002E-4</v>
      </c>
      <c r="N66" s="65">
        <v>0.05</v>
      </c>
      <c r="O66" s="10" t="s">
        <v>145</v>
      </c>
      <c r="P66" s="11"/>
      <c r="Q66" s="11"/>
      <c r="R66" s="11"/>
      <c r="S66" s="11"/>
      <c r="T66" s="11"/>
      <c r="U66" s="69"/>
      <c r="V66" s="10" t="s">
        <v>9</v>
      </c>
      <c r="W66" s="10">
        <v>1.5966386554621848E-2</v>
      </c>
      <c r="X66" s="10">
        <v>4.1115957070903409E-4</v>
      </c>
      <c r="Y66" s="10">
        <f t="shared" ref="Y66" si="44">2*X66</f>
        <v>8.2231914141806819E-4</v>
      </c>
      <c r="Z66" s="10">
        <f>0.0005*W66</f>
        <v>7.9831932773109239E-6</v>
      </c>
      <c r="AA66" s="10">
        <f>SQRT((Y66^2)+(Z66^2))</f>
        <v>8.2235789150311657E-4</v>
      </c>
      <c r="AB66" s="65">
        <f t="shared" si="39"/>
        <v>5.1505573204668886</v>
      </c>
    </row>
    <row r="67" spans="1:28" s="10" customFormat="1" x14ac:dyDescent="0.35">
      <c r="F67" s="9"/>
      <c r="G67" s="67"/>
      <c r="N67" s="65"/>
      <c r="O67" s="11"/>
      <c r="P67" s="11"/>
      <c r="Q67" s="11"/>
      <c r="R67" s="11"/>
      <c r="S67" s="11"/>
      <c r="T67" s="11"/>
      <c r="U67" s="69"/>
      <c r="V67" s="10" t="s">
        <v>4</v>
      </c>
      <c r="W67" s="10">
        <v>0.8</v>
      </c>
      <c r="X67" s="10">
        <v>0</v>
      </c>
      <c r="Y67" s="10">
        <v>0</v>
      </c>
      <c r="Z67" s="10">
        <f>0.0005*W67</f>
        <v>4.0000000000000002E-4</v>
      </c>
      <c r="AA67" s="10">
        <f t="shared" ref="AA67" si="45">SQRT((Y67^2)+(Z67^2))</f>
        <v>4.0000000000000002E-4</v>
      </c>
      <c r="AB67" s="65"/>
    </row>
    <row r="68" spans="1:28" s="10" customFormat="1" x14ac:dyDescent="0.35">
      <c r="F68" s="9"/>
      <c r="G68" s="67"/>
      <c r="N68" s="65"/>
      <c r="O68" s="11"/>
      <c r="P68" s="11"/>
      <c r="Q68" s="11"/>
      <c r="R68" s="11"/>
      <c r="S68" s="11"/>
      <c r="T68" s="11"/>
      <c r="U68" s="69"/>
      <c r="AB68" s="65"/>
    </row>
    <row r="69" spans="1:28" s="10" customFormat="1" x14ac:dyDescent="0.35">
      <c r="G69" s="65"/>
      <c r="N69" s="65"/>
      <c r="O69" s="11"/>
      <c r="P69" s="11"/>
      <c r="Q69" s="11"/>
      <c r="R69" s="11"/>
      <c r="S69" s="11"/>
      <c r="T69" s="11"/>
      <c r="U69" s="69"/>
      <c r="AB69" s="65"/>
    </row>
    <row r="70" spans="1:28" s="10" customFormat="1" x14ac:dyDescent="0.35">
      <c r="G70" s="65"/>
      <c r="N70" s="65"/>
      <c r="O70" s="11"/>
      <c r="P70" s="11"/>
      <c r="Q70" s="11"/>
      <c r="R70" s="11"/>
      <c r="S70" s="11"/>
      <c r="T70" s="11"/>
      <c r="U70" s="69"/>
      <c r="AB70" s="65"/>
    </row>
    <row r="71" spans="1:28" s="10" customFormat="1" x14ac:dyDescent="0.35">
      <c r="G71" s="65"/>
      <c r="N71" s="65"/>
      <c r="O71" s="11"/>
      <c r="P71" s="11"/>
      <c r="Q71" s="11"/>
      <c r="R71" s="11"/>
      <c r="S71" s="11"/>
      <c r="T71" s="11"/>
      <c r="U71" s="69"/>
      <c r="AB71" s="65"/>
    </row>
    <row r="72" spans="1:28" s="10" customFormat="1" x14ac:dyDescent="0.35">
      <c r="G72" s="65"/>
      <c r="N72" s="65"/>
      <c r="U72" s="65"/>
      <c r="AB72" s="65"/>
    </row>
  </sheetData>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DFFA48-49ED-42B0-96D0-F8C15A17A077}">
  <dimension ref="A1:I8"/>
  <sheetViews>
    <sheetView workbookViewId="0">
      <selection activeCell="R7" sqref="R7"/>
    </sheetView>
  </sheetViews>
  <sheetFormatPr defaultRowHeight="14.5" x14ac:dyDescent="0.35"/>
  <cols>
    <col min="1" max="1" width="36.90625" bestFit="1" customWidth="1"/>
    <col min="2" max="2" width="11.81640625" bestFit="1" customWidth="1"/>
    <col min="3" max="3" width="9.90625" customWidth="1"/>
    <col min="4" max="7" width="11.81640625" bestFit="1" customWidth="1"/>
  </cols>
  <sheetData>
    <row r="1" spans="1:9" x14ac:dyDescent="0.35">
      <c r="A1" s="1" t="s">
        <v>133</v>
      </c>
      <c r="B1" s="60"/>
      <c r="C1" s="60"/>
      <c r="D1" s="60"/>
    </row>
    <row r="2" spans="1:9" x14ac:dyDescent="0.35">
      <c r="B2" s="74" t="s">
        <v>140</v>
      </c>
      <c r="C2" s="74"/>
      <c r="D2" s="74"/>
      <c r="E2" s="74"/>
      <c r="F2" s="74"/>
      <c r="G2" s="74"/>
      <c r="H2" s="71"/>
      <c r="I2" s="71"/>
    </row>
    <row r="3" spans="1:9" x14ac:dyDescent="0.35">
      <c r="B3" s="1" t="s">
        <v>135</v>
      </c>
      <c r="C3" s="1" t="s">
        <v>134</v>
      </c>
      <c r="D3" s="1" t="s">
        <v>136</v>
      </c>
      <c r="E3" s="1" t="s">
        <v>137</v>
      </c>
      <c r="F3" s="1" t="s">
        <v>138</v>
      </c>
      <c r="G3" s="1" t="s">
        <v>139</v>
      </c>
    </row>
    <row r="4" spans="1:9" x14ac:dyDescent="0.35">
      <c r="A4" t="s">
        <v>2</v>
      </c>
      <c r="B4">
        <f>AVERAGE('Elemental uncertainty'!G10,'Elemental uncertainty'!N10,'Elemental uncertainty'!U10,'Elemental uncertainty'!AB10)</f>
        <v>4.8706247360261203</v>
      </c>
      <c r="C4">
        <f>AVERAGE('Elemental uncertainty'!AB20,'Elemental uncertainty'!U20,'Elemental uncertainty'!N20,'Elemental uncertainty'!G20)</f>
        <v>4.8706247360261168</v>
      </c>
      <c r="D4">
        <f>AVERAGE('Elemental uncertainty'!G31,'Elemental uncertainty'!N31,'Elemental uncertainty'!U31,'Elemental uncertainty'!AB31)</f>
        <v>10.106292351828738</v>
      </c>
      <c r="E4">
        <f>AVERAGE('Elemental uncertainty'!G41,'Elemental uncertainty'!N41,'Elemental uncertainty'!U41,'Elemental uncertainty'!AB41)</f>
        <v>10.106292351828744</v>
      </c>
      <c r="F4">
        <f>AVERAGE('Elemental uncertainty'!G52,'Elemental uncertainty'!N52,'Elemental uncertainty'!AB52)</f>
        <v>2</v>
      </c>
      <c r="G4">
        <f>AVERAGE('Elemental uncertainty'!G62,'Elemental uncertainty'!N62,'Elemental uncertainty'!AB62)</f>
        <v>2</v>
      </c>
    </row>
    <row r="5" spans="1:9" x14ac:dyDescent="0.35">
      <c r="A5" t="s">
        <v>1</v>
      </c>
      <c r="B5">
        <f>AVERAGE('Elemental uncertainty'!G11,'Elemental uncertainty'!N11,'Elemental uncertainty'!U11,'Elemental uncertainty'!AB11)</f>
        <v>17.193865142226848</v>
      </c>
      <c r="C5">
        <f>AVERAGE('Elemental uncertainty'!AB21,'Elemental uncertainty'!U21,'Elemental uncertainty'!N21,'Elemental uncertainty'!G21)</f>
        <v>7.4540562004537163</v>
      </c>
      <c r="D5">
        <f>AVERAGE('Elemental uncertainty'!G32,'Elemental uncertainty'!N32,'Elemental uncertainty'!U32,'Elemental uncertainty'!AB32)</f>
        <v>19.818822539546005</v>
      </c>
      <c r="E5">
        <f>AVERAGE('Elemental uncertainty'!G42,'Elemental uncertainty'!N42,'Elemental uncertainty'!U42,'Elemental uncertainty'!AB42)</f>
        <v>15.084057262525187</v>
      </c>
      <c r="F5">
        <f>AVERAGE('Elemental uncertainty'!G53,'Elemental uncertainty'!N53,'Elemental uncertainty'!AB53)</f>
        <v>32.499220451090842</v>
      </c>
      <c r="G5">
        <f>AVERAGE('Elemental uncertainty'!G63,'Elemental uncertainty'!N63,'Elemental uncertainty'!AB63)</f>
        <v>26.7354806854066</v>
      </c>
    </row>
    <row r="6" spans="1:9" x14ac:dyDescent="0.35">
      <c r="A6" t="s">
        <v>6</v>
      </c>
      <c r="B6">
        <f>AVERAGE('Elemental uncertainty'!G12,'Elemental uncertainty'!N12,'Elemental uncertainty'!U12,'Elemental uncertainty'!AB12)</f>
        <v>1.0044866465673383</v>
      </c>
      <c r="C6">
        <f>AVERAGE('Elemental uncertainty'!AB22,'Elemental uncertainty'!U22,'Elemental uncertainty'!N22,'Elemental uncertainty'!G22)</f>
        <v>1.0056680144030565</v>
      </c>
      <c r="D6">
        <f>AVERAGE('Elemental uncertainty'!G33,'Elemental uncertainty'!N33,'Elemental uncertainty'!U33,'Elemental uncertainty'!AB33)</f>
        <v>1.0064373830098901</v>
      </c>
      <c r="E6">
        <f>AVERAGE('Elemental uncertainty'!G43,'Elemental uncertainty'!N43,'Elemental uncertainty'!U43,'Elemental uncertainty'!AB43)</f>
        <v>1.0076187508456083</v>
      </c>
      <c r="F6">
        <f>AVERAGE('Elemental uncertainty'!G54,'Elemental uncertainty'!N54,'Elemental uncertainty'!AB54)</f>
        <v>1.0139601334968649</v>
      </c>
      <c r="G6">
        <f>AVERAGE('Elemental uncertainty'!G64,'Elemental uncertainty'!N64,'Elemental uncertainty'!AB64)</f>
        <v>1.0083558422607719</v>
      </c>
    </row>
    <row r="7" spans="1:9" x14ac:dyDescent="0.35">
      <c r="A7" t="s">
        <v>9</v>
      </c>
      <c r="B7">
        <f>AVERAGE('Elemental uncertainty'!G13,'Elemental uncertainty'!N13,'Elemental uncertainty'!U13,'Elemental uncertainty'!AB13)</f>
        <v>3.3446924226042771</v>
      </c>
      <c r="C7">
        <f>AVERAGE('Elemental uncertainty'!AB23,'Elemental uncertainty'!U23,'Elemental uncertainty'!N23,'Elemental uncertainty'!G23)</f>
        <v>3.3446924226042762</v>
      </c>
      <c r="D7">
        <f>AVERAGE('Elemental uncertainty'!G34,'Elemental uncertainty'!N34,'Elemental uncertainty'!U34,'Elemental uncertainty'!AB34)</f>
        <v>2.2321190945915363</v>
      </c>
      <c r="E7">
        <f>AVERAGE('Elemental uncertainty'!G44,'Elemental uncertainty'!N44,'Elemental uncertainty'!U44,'Elemental uncertainty'!AB44)</f>
        <v>2.2321190945915363</v>
      </c>
      <c r="F7">
        <f>AVERAGE('Elemental uncertainty'!G55,'Elemental uncertainty'!N55,'Elemental uncertainty'!AB55)</f>
        <v>1.7501857734889628</v>
      </c>
      <c r="G7">
        <f>AVERAGE('Elemental uncertainty'!G65,'Elemental uncertainty'!N65,'Elemental uncertainty'!AB65)</f>
        <v>3.3333333333333333E-2</v>
      </c>
    </row>
    <row r="8" spans="1:9" x14ac:dyDescent="0.35">
      <c r="A8" t="s">
        <v>4</v>
      </c>
      <c r="B8">
        <f>AVERAGE('Elemental uncertainty'!G14,'Elemental uncertainty'!N14,'Elemental uncertainty'!U14,'Elemental uncertainty'!AB14)</f>
        <v>0.05</v>
      </c>
      <c r="C8">
        <f>AVERAGE('Elemental uncertainty'!AB24,'Elemental uncertainty'!U24,'Elemental uncertainty'!N24,'Elemental uncertainty'!G24)</f>
        <v>0.05</v>
      </c>
      <c r="D8">
        <f>AVERAGE('Elemental uncertainty'!G35,'Elemental uncertainty'!N35,'Elemental uncertainty'!U35,'Elemental uncertainty'!AB35)</f>
        <v>0.05</v>
      </c>
      <c r="E8">
        <f>AVERAGE('Elemental uncertainty'!G45,'Elemental uncertainty'!N45,'Elemental uncertainty'!U45,'Elemental uncertainty'!AB45)</f>
        <v>0.05</v>
      </c>
      <c r="F8">
        <f>AVERAGE('Elemental uncertainty'!G56,'Elemental uncertainty'!N56,'Elemental uncertainty'!AB56)</f>
        <v>5.000000000000001E-2</v>
      </c>
      <c r="G8">
        <f>AVERAGE('Elemental uncertainty'!G66,'Elemental uncertainty'!N66,'Elemental uncertainty'!AB66)</f>
        <v>1.7501857734889628</v>
      </c>
    </row>
  </sheetData>
  <mergeCells count="1">
    <mergeCell ref="B2:G2"/>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README</vt:lpstr>
      <vt:lpstr>Cf uncertainty per Re</vt:lpstr>
      <vt:lpstr>Average Cf uncertainty per Re</vt:lpstr>
      <vt:lpstr>Elemental uncertainty</vt:lpstr>
      <vt:lpstr>Average elemental uncertainty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Jackson A.</dc:creator>
  <cp:lastModifiedBy>Alexandra Jackson</cp:lastModifiedBy>
  <dcterms:created xsi:type="dcterms:W3CDTF">2022-06-07T15:17:18Z</dcterms:created>
  <dcterms:modified xsi:type="dcterms:W3CDTF">2022-07-05T14:06:52Z</dcterms:modified>
</cp:coreProperties>
</file>