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defaultThemeVersion="166925"/>
  <mc:AlternateContent xmlns:mc="http://schemas.openxmlformats.org/markup-compatibility/2006">
    <mc:Choice Requires="x15">
      <x15ac:absPath xmlns:x15ac="http://schemas.microsoft.com/office/spreadsheetml/2010/11/ac" url="/Volumes/Nikita /PhD Southampton/Vesicles/"/>
    </mc:Choice>
  </mc:AlternateContent>
  <xr:revisionPtr revIDLastSave="0" documentId="13_ncr:1_{0F70F46C-4BFB-874F-9BF9-34A2FEE02DA0}" xr6:coauthVersionLast="45" xr6:coauthVersionMax="45" xr10:uidLastSave="{00000000-0000-0000-0000-000000000000}"/>
  <bookViews>
    <workbookView xWindow="0" yWindow="0" windowWidth="38400" windowHeight="21600" activeTab="8" xr2:uid="{215D7065-008E-8441-B161-14FB8EBEE7EC}"/>
  </bookViews>
  <sheets>
    <sheet name="LLI N=3 Donor PIC 5" sheetId="1" r:id="rId1"/>
    <sheet name="PipVsNeb" sheetId="2" r:id="rId2"/>
    <sheet name="Diff Volume TER N=3 Donor PIC 5" sheetId="5" r:id="rId3"/>
    <sheet name="Anti-TNFa Experiments" sheetId="8" r:id="rId4"/>
    <sheet name="Imaging Information" sheetId="9" r:id="rId5"/>
    <sheet name="IL-8 ELISA N=3 Donor PIC 5" sheetId="3" r:id="rId6"/>
    <sheet name="IL-6 ELISA N=3 Donor PIC 5" sheetId="4" r:id="rId7"/>
    <sheet name="TNFa ELISA N=3 Donor PIC 5" sheetId="6" r:id="rId8"/>
    <sheet name="Normalised ELISA Data" sheetId="7"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7" i="2" l="1"/>
  <c r="AY37" i="2"/>
  <c r="AG37" i="2"/>
  <c r="O37" i="2"/>
  <c r="BJ21" i="1" l="1"/>
  <c r="BJ22" i="1"/>
  <c r="BK22" i="1"/>
  <c r="BK21" i="1"/>
  <c r="BK19" i="1"/>
  <c r="BK18" i="1"/>
  <c r="BK17" i="1"/>
  <c r="E15" i="3" l="1"/>
  <c r="AH87" i="8"/>
  <c r="AG87" i="8"/>
  <c r="AD87" i="8"/>
  <c r="AC87" i="8"/>
  <c r="AH86" i="8"/>
  <c r="AG86" i="8"/>
  <c r="AD86" i="8"/>
  <c r="AC86" i="8"/>
  <c r="AH85" i="8"/>
  <c r="AE85" i="8"/>
  <c r="AD85" i="8"/>
  <c r="AD105" i="8" s="1"/>
  <c r="AF84" i="8"/>
  <c r="AE84" i="8"/>
  <c r="AG83" i="8"/>
  <c r="AF83" i="8"/>
  <c r="AC83" i="8"/>
  <c r="AH82" i="8"/>
  <c r="AG82" i="8"/>
  <c r="AD82" i="8"/>
  <c r="AD102" i="8" s="1"/>
  <c r="AC82" i="8"/>
  <c r="AH81" i="8"/>
  <c r="AE81" i="8"/>
  <c r="AD81" i="8"/>
  <c r="AD101" i="8" s="1"/>
  <c r="AB81" i="8"/>
  <c r="AB82" i="8" s="1"/>
  <c r="AB83" i="8" s="1"/>
  <c r="AB84" i="8" s="1"/>
  <c r="AB85" i="8" s="1"/>
  <c r="AB86" i="8" s="1"/>
  <c r="AF79" i="8"/>
  <c r="AE79" i="8"/>
  <c r="AF77" i="8"/>
  <c r="AE77" i="8"/>
  <c r="AF75" i="8"/>
  <c r="AE75" i="8"/>
  <c r="AH67" i="8"/>
  <c r="AG67" i="8"/>
  <c r="AF67" i="8"/>
  <c r="AF87" i="8" s="1"/>
  <c r="AE67" i="8"/>
  <c r="AE87" i="8" s="1"/>
  <c r="AD67" i="8"/>
  <c r="AC67" i="8"/>
  <c r="AH66" i="8"/>
  <c r="AG66" i="8"/>
  <c r="AF66" i="8"/>
  <c r="AF86" i="8" s="1"/>
  <c r="AE66" i="8"/>
  <c r="AE86" i="8" s="1"/>
  <c r="AD66" i="8"/>
  <c r="AC66" i="8"/>
  <c r="AH65" i="8"/>
  <c r="AG65" i="8"/>
  <c r="AG85" i="8" s="1"/>
  <c r="AF65" i="8"/>
  <c r="AF85" i="8" s="1"/>
  <c r="AE65" i="8"/>
  <c r="AD65" i="8"/>
  <c r="AC65" i="8"/>
  <c r="AC85" i="8" s="1"/>
  <c r="AH64" i="8"/>
  <c r="AH84" i="8" s="1"/>
  <c r="AH104" i="8" s="1"/>
  <c r="AG64" i="8"/>
  <c r="AG84" i="8" s="1"/>
  <c r="AF64" i="8"/>
  <c r="AE64" i="8"/>
  <c r="AD64" i="8"/>
  <c r="AD84" i="8" s="1"/>
  <c r="AD104" i="8" s="1"/>
  <c r="AC64" i="8"/>
  <c r="AC84" i="8" s="1"/>
  <c r="AH63" i="8"/>
  <c r="AH83" i="8" s="1"/>
  <c r="AH103" i="8" s="1"/>
  <c r="AG63" i="8"/>
  <c r="AF63" i="8"/>
  <c r="AE63" i="8"/>
  <c r="AE83" i="8" s="1"/>
  <c r="AD63" i="8"/>
  <c r="AD83" i="8" s="1"/>
  <c r="AD103" i="8" s="1"/>
  <c r="AC63" i="8"/>
  <c r="AH62" i="8"/>
  <c r="AG62" i="8"/>
  <c r="AF62" i="8"/>
  <c r="AF82" i="8" s="1"/>
  <c r="AE62" i="8"/>
  <c r="AE82" i="8" s="1"/>
  <c r="AD62" i="8"/>
  <c r="AC62" i="8"/>
  <c r="AH61" i="8"/>
  <c r="AG61" i="8"/>
  <c r="AG81" i="8" s="1"/>
  <c r="AF61" i="8"/>
  <c r="AF81" i="8" s="1"/>
  <c r="AE61" i="8"/>
  <c r="AD61" i="8"/>
  <c r="AC61" i="8"/>
  <c r="AC81" i="8" s="1"/>
  <c r="AB61" i="8"/>
  <c r="AB62" i="8" s="1"/>
  <c r="AB63" i="8" s="1"/>
  <c r="AB64" i="8" s="1"/>
  <c r="AB65" i="8" s="1"/>
  <c r="AB66" i="8" s="1"/>
  <c r="AH60" i="8"/>
  <c r="AH80" i="8" s="1"/>
  <c r="AH100" i="8" s="1"/>
  <c r="AG60" i="8"/>
  <c r="AG80" i="8" s="1"/>
  <c r="AF60" i="8"/>
  <c r="AF80" i="8" s="1"/>
  <c r="AF100" i="8" s="1"/>
  <c r="AE60" i="8"/>
  <c r="AE80" i="8" s="1"/>
  <c r="AE100" i="8" s="1"/>
  <c r="AD60" i="8"/>
  <c r="AD80" i="8" s="1"/>
  <c r="AD100" i="8" s="1"/>
  <c r="AC60" i="8"/>
  <c r="AV60" i="8" s="1"/>
  <c r="AH59" i="8"/>
  <c r="AH79" i="8" s="1"/>
  <c r="AG59" i="8"/>
  <c r="AG79" i="8" s="1"/>
  <c r="AF59" i="8"/>
  <c r="AE59" i="8"/>
  <c r="AD59" i="8"/>
  <c r="AD79" i="8" s="1"/>
  <c r="AC59" i="8"/>
  <c r="AC79" i="8" s="1"/>
  <c r="AH58" i="8"/>
  <c r="AH78" i="8" s="1"/>
  <c r="AG58" i="8"/>
  <c r="AG78" i="8" s="1"/>
  <c r="AF58" i="8"/>
  <c r="AF78" i="8" s="1"/>
  <c r="AE58" i="8"/>
  <c r="AE78" i="8" s="1"/>
  <c r="AD58" i="8"/>
  <c r="AD78" i="8" s="1"/>
  <c r="AC58" i="8"/>
  <c r="AV58" i="8" s="1"/>
  <c r="AH57" i="8"/>
  <c r="AH77" i="8" s="1"/>
  <c r="AG57" i="8"/>
  <c r="AG77" i="8" s="1"/>
  <c r="AF57" i="8"/>
  <c r="AE57" i="8"/>
  <c r="AD57" i="8"/>
  <c r="AD77" i="8" s="1"/>
  <c r="AC57" i="8"/>
  <c r="AC77" i="8" s="1"/>
  <c r="AH56" i="8"/>
  <c r="AH76" i="8" s="1"/>
  <c r="AG56" i="8"/>
  <c r="AG76" i="8" s="1"/>
  <c r="AF56" i="8"/>
  <c r="AF76" i="8" s="1"/>
  <c r="AE56" i="8"/>
  <c r="AE76" i="8" s="1"/>
  <c r="AD56" i="8"/>
  <c r="AD76" i="8" s="1"/>
  <c r="AC56" i="8"/>
  <c r="AV56" i="8" s="1"/>
  <c r="AU55" i="8"/>
  <c r="AH55" i="8"/>
  <c r="AH75" i="8" s="1"/>
  <c r="AG55" i="8"/>
  <c r="AG75" i="8" s="1"/>
  <c r="AF55" i="8"/>
  <c r="AE55" i="8"/>
  <c r="AD55" i="8"/>
  <c r="AD75" i="8" s="1"/>
  <c r="AC55" i="8"/>
  <c r="AC75" i="8" s="1"/>
  <c r="AV47" i="8"/>
  <c r="AU47" i="8"/>
  <c r="AV46" i="8"/>
  <c r="AU46" i="8"/>
  <c r="AV45" i="8"/>
  <c r="AU45" i="8"/>
  <c r="AV44" i="8"/>
  <c r="AU44" i="8"/>
  <c r="AV43" i="8"/>
  <c r="AU43" i="8"/>
  <c r="AV42" i="8"/>
  <c r="AU42" i="8"/>
  <c r="AV41" i="8"/>
  <c r="AU41" i="8"/>
  <c r="AB41" i="8"/>
  <c r="AB42" i="8" s="1"/>
  <c r="AB43" i="8" s="1"/>
  <c r="AB44" i="8" s="1"/>
  <c r="AB45" i="8" s="1"/>
  <c r="AB46" i="8" s="1"/>
  <c r="AV40" i="8"/>
  <c r="AU40" i="8"/>
  <c r="AS40" i="8" s="1"/>
  <c r="AV39" i="8"/>
  <c r="AU39" i="8"/>
  <c r="AS39" i="8" s="1"/>
  <c r="AV38" i="8"/>
  <c r="AU38" i="8"/>
  <c r="AV37" i="8"/>
  <c r="AU37" i="8"/>
  <c r="AS37" i="8" s="1"/>
  <c r="AV36" i="8"/>
  <c r="AU36" i="8"/>
  <c r="AS36" i="8" s="1"/>
  <c r="AV35" i="8"/>
  <c r="AU35" i="8"/>
  <c r="AE9" i="8"/>
  <c r="AC9" i="8"/>
  <c r="AF9" i="8" s="1"/>
  <c r="S28" i="8"/>
  <c r="B72" i="8"/>
  <c r="B73" i="8" s="1"/>
  <c r="B74" i="8" s="1"/>
  <c r="B75" i="8" s="1"/>
  <c r="B70" i="8"/>
  <c r="B71" i="8" s="1"/>
  <c r="M69" i="8"/>
  <c r="M90" i="8" s="1"/>
  <c r="E69" i="8"/>
  <c r="E90" i="8" s="1"/>
  <c r="M67" i="8"/>
  <c r="E67" i="8"/>
  <c r="M65" i="8"/>
  <c r="E65" i="8"/>
  <c r="G64" i="8"/>
  <c r="C64" i="8"/>
  <c r="R55" i="8"/>
  <c r="R76" i="8" s="1"/>
  <c r="Q55" i="8"/>
  <c r="Q76" i="8" s="1"/>
  <c r="P55" i="8"/>
  <c r="P76" i="8" s="1"/>
  <c r="O55" i="8"/>
  <c r="O76" i="8" s="1"/>
  <c r="N55" i="8"/>
  <c r="N76" i="8" s="1"/>
  <c r="M55" i="8"/>
  <c r="M76" i="8" s="1"/>
  <c r="L55" i="8"/>
  <c r="L76" i="8" s="1"/>
  <c r="K55" i="8"/>
  <c r="K76" i="8" s="1"/>
  <c r="J55" i="8"/>
  <c r="J76" i="8" s="1"/>
  <c r="I55" i="8"/>
  <c r="I76" i="8" s="1"/>
  <c r="H55" i="8"/>
  <c r="H76" i="8" s="1"/>
  <c r="G55" i="8"/>
  <c r="G76" i="8" s="1"/>
  <c r="F55" i="8"/>
  <c r="F76" i="8" s="1"/>
  <c r="E55" i="8"/>
  <c r="E76" i="8" s="1"/>
  <c r="D55" i="8"/>
  <c r="D76" i="8" s="1"/>
  <c r="C55" i="8"/>
  <c r="C76" i="8" s="1"/>
  <c r="R54" i="8"/>
  <c r="R75" i="8" s="1"/>
  <c r="Q54" i="8"/>
  <c r="Q75" i="8" s="1"/>
  <c r="P54" i="8"/>
  <c r="P75" i="8" s="1"/>
  <c r="O54" i="8"/>
  <c r="O75" i="8" s="1"/>
  <c r="N54" i="8"/>
  <c r="N75" i="8" s="1"/>
  <c r="M54" i="8"/>
  <c r="M75" i="8" s="1"/>
  <c r="L54" i="8"/>
  <c r="L75" i="8" s="1"/>
  <c r="K54" i="8"/>
  <c r="K75" i="8" s="1"/>
  <c r="J54" i="8"/>
  <c r="J75" i="8" s="1"/>
  <c r="I54" i="8"/>
  <c r="I75" i="8" s="1"/>
  <c r="H54" i="8"/>
  <c r="H75" i="8" s="1"/>
  <c r="G54" i="8"/>
  <c r="G75" i="8" s="1"/>
  <c r="F54" i="8"/>
  <c r="F75" i="8" s="1"/>
  <c r="E54" i="8"/>
  <c r="E75" i="8" s="1"/>
  <c r="D54" i="8"/>
  <c r="D75" i="8" s="1"/>
  <c r="C54" i="8"/>
  <c r="C75" i="8" s="1"/>
  <c r="R53" i="8"/>
  <c r="R74" i="8" s="1"/>
  <c r="Q53" i="8"/>
  <c r="Q74" i="8" s="1"/>
  <c r="P53" i="8"/>
  <c r="P74" i="8" s="1"/>
  <c r="P95" i="8" s="1"/>
  <c r="O53" i="8"/>
  <c r="O74" i="8" s="1"/>
  <c r="N53" i="8"/>
  <c r="N74" i="8" s="1"/>
  <c r="M53" i="8"/>
  <c r="M74" i="8" s="1"/>
  <c r="L53" i="8"/>
  <c r="L74" i="8" s="1"/>
  <c r="L95" i="8" s="1"/>
  <c r="K53" i="8"/>
  <c r="K74" i="8" s="1"/>
  <c r="J53" i="8"/>
  <c r="J74" i="8" s="1"/>
  <c r="I53" i="8"/>
  <c r="I74" i="8" s="1"/>
  <c r="H53" i="8"/>
  <c r="H74" i="8" s="1"/>
  <c r="H95" i="8" s="1"/>
  <c r="G53" i="8"/>
  <c r="G74" i="8" s="1"/>
  <c r="F53" i="8"/>
  <c r="F74" i="8" s="1"/>
  <c r="E53" i="8"/>
  <c r="E74" i="8" s="1"/>
  <c r="D53" i="8"/>
  <c r="D74" i="8" s="1"/>
  <c r="D95" i="8" s="1"/>
  <c r="C53" i="8"/>
  <c r="C74" i="8" s="1"/>
  <c r="R52" i="8"/>
  <c r="R73" i="8" s="1"/>
  <c r="Q52" i="8"/>
  <c r="Q73" i="8" s="1"/>
  <c r="Q94" i="8" s="1"/>
  <c r="P52" i="8"/>
  <c r="P73" i="8" s="1"/>
  <c r="O52" i="8"/>
  <c r="O73" i="8" s="1"/>
  <c r="N52" i="8"/>
  <c r="N73" i="8" s="1"/>
  <c r="M52" i="8"/>
  <c r="M73" i="8" s="1"/>
  <c r="M94" i="8" s="1"/>
  <c r="L52" i="8"/>
  <c r="L73" i="8" s="1"/>
  <c r="K52" i="8"/>
  <c r="K73" i="8" s="1"/>
  <c r="J52" i="8"/>
  <c r="J73" i="8" s="1"/>
  <c r="I52" i="8"/>
  <c r="I73" i="8" s="1"/>
  <c r="I94" i="8" s="1"/>
  <c r="H52" i="8"/>
  <c r="H73" i="8" s="1"/>
  <c r="G52" i="8"/>
  <c r="G73" i="8" s="1"/>
  <c r="F52" i="8"/>
  <c r="F73" i="8" s="1"/>
  <c r="E52" i="8"/>
  <c r="E73" i="8" s="1"/>
  <c r="E94" i="8" s="1"/>
  <c r="D52" i="8"/>
  <c r="D73" i="8" s="1"/>
  <c r="C52" i="8"/>
  <c r="C73" i="8" s="1"/>
  <c r="R51" i="8"/>
  <c r="R72" i="8" s="1"/>
  <c r="R93" i="8" s="1"/>
  <c r="Q51" i="8"/>
  <c r="Q72" i="8" s="1"/>
  <c r="P51" i="8"/>
  <c r="P72" i="8" s="1"/>
  <c r="O51" i="8"/>
  <c r="O72" i="8" s="1"/>
  <c r="N51" i="8"/>
  <c r="N72" i="8" s="1"/>
  <c r="N93" i="8" s="1"/>
  <c r="M51" i="8"/>
  <c r="M72" i="8" s="1"/>
  <c r="L51" i="8"/>
  <c r="L72" i="8" s="1"/>
  <c r="K51" i="8"/>
  <c r="K72" i="8" s="1"/>
  <c r="J51" i="8"/>
  <c r="J72" i="8" s="1"/>
  <c r="J93" i="8" s="1"/>
  <c r="I51" i="8"/>
  <c r="I72" i="8" s="1"/>
  <c r="H51" i="8"/>
  <c r="H72" i="8" s="1"/>
  <c r="G51" i="8"/>
  <c r="G72" i="8" s="1"/>
  <c r="F51" i="8"/>
  <c r="F72" i="8" s="1"/>
  <c r="F93" i="8" s="1"/>
  <c r="E51" i="8"/>
  <c r="E72" i="8" s="1"/>
  <c r="D51" i="8"/>
  <c r="D72" i="8" s="1"/>
  <c r="C51" i="8"/>
  <c r="C72" i="8" s="1"/>
  <c r="R50" i="8"/>
  <c r="R71" i="8" s="1"/>
  <c r="Q50" i="8"/>
  <c r="Q71" i="8" s="1"/>
  <c r="P50" i="8"/>
  <c r="P71" i="8" s="1"/>
  <c r="O50" i="8"/>
  <c r="O71" i="8" s="1"/>
  <c r="N50" i="8"/>
  <c r="N71" i="8" s="1"/>
  <c r="M50" i="8"/>
  <c r="M71" i="8" s="1"/>
  <c r="L50" i="8"/>
  <c r="L71" i="8" s="1"/>
  <c r="K50" i="8"/>
  <c r="K71" i="8" s="1"/>
  <c r="J50" i="8"/>
  <c r="J71" i="8" s="1"/>
  <c r="I50" i="8"/>
  <c r="I71" i="8" s="1"/>
  <c r="H50" i="8"/>
  <c r="H71" i="8" s="1"/>
  <c r="G50" i="8"/>
  <c r="G71" i="8" s="1"/>
  <c r="F50" i="8"/>
  <c r="F71" i="8" s="1"/>
  <c r="E50" i="8"/>
  <c r="E71" i="8" s="1"/>
  <c r="D50" i="8"/>
  <c r="D71" i="8" s="1"/>
  <c r="C50" i="8"/>
  <c r="C71" i="8" s="1"/>
  <c r="R49" i="8"/>
  <c r="R70" i="8" s="1"/>
  <c r="Q49" i="8"/>
  <c r="Q70" i="8" s="1"/>
  <c r="P49" i="8"/>
  <c r="P70" i="8" s="1"/>
  <c r="P91" i="8" s="1"/>
  <c r="O49" i="8"/>
  <c r="O70" i="8" s="1"/>
  <c r="N49" i="8"/>
  <c r="N70" i="8" s="1"/>
  <c r="M49" i="8"/>
  <c r="M70" i="8" s="1"/>
  <c r="L49" i="8"/>
  <c r="L70" i="8" s="1"/>
  <c r="L91" i="8" s="1"/>
  <c r="K49" i="8"/>
  <c r="K70" i="8" s="1"/>
  <c r="J49" i="8"/>
  <c r="J70" i="8" s="1"/>
  <c r="I49" i="8"/>
  <c r="I70" i="8" s="1"/>
  <c r="H49" i="8"/>
  <c r="H70" i="8" s="1"/>
  <c r="H91" i="8" s="1"/>
  <c r="G49" i="8"/>
  <c r="G70" i="8" s="1"/>
  <c r="F49" i="8"/>
  <c r="F70" i="8" s="1"/>
  <c r="E49" i="8"/>
  <c r="E70" i="8" s="1"/>
  <c r="D49" i="8"/>
  <c r="D70" i="8" s="1"/>
  <c r="D91" i="8" s="1"/>
  <c r="C49" i="8"/>
  <c r="C70" i="8" s="1"/>
  <c r="B49" i="8"/>
  <c r="B50" i="8" s="1"/>
  <c r="B51" i="8" s="1"/>
  <c r="B52" i="8" s="1"/>
  <c r="B53" i="8" s="1"/>
  <c r="B54" i="8" s="1"/>
  <c r="R48" i="8"/>
  <c r="R69" i="8" s="1"/>
  <c r="R90" i="8" s="1"/>
  <c r="Q48" i="8"/>
  <c r="Q69" i="8" s="1"/>
  <c r="Q90" i="8" s="1"/>
  <c r="P48" i="8"/>
  <c r="P69" i="8" s="1"/>
  <c r="P90" i="8" s="1"/>
  <c r="O48" i="8"/>
  <c r="O69" i="8" s="1"/>
  <c r="N48" i="8"/>
  <c r="N69" i="8" s="1"/>
  <c r="N90" i="8" s="1"/>
  <c r="M48" i="8"/>
  <c r="L48" i="8"/>
  <c r="L69" i="8" s="1"/>
  <c r="L90" i="8" s="1"/>
  <c r="K48" i="8"/>
  <c r="K69" i="8" s="1"/>
  <c r="K90" i="8" s="1"/>
  <c r="J48" i="8"/>
  <c r="J69" i="8" s="1"/>
  <c r="J90" i="8" s="1"/>
  <c r="I48" i="8"/>
  <c r="I69" i="8" s="1"/>
  <c r="I90" i="8" s="1"/>
  <c r="H48" i="8"/>
  <c r="H69" i="8" s="1"/>
  <c r="H90" i="8" s="1"/>
  <c r="G48" i="8"/>
  <c r="G69" i="8" s="1"/>
  <c r="G90" i="8" s="1"/>
  <c r="F48" i="8"/>
  <c r="F69" i="8" s="1"/>
  <c r="F90" i="8" s="1"/>
  <c r="E48" i="8"/>
  <c r="D48" i="8"/>
  <c r="D69" i="8" s="1"/>
  <c r="D90" i="8" s="1"/>
  <c r="C48" i="8"/>
  <c r="C69" i="8" s="1"/>
  <c r="C90" i="8" s="1"/>
  <c r="R47" i="8"/>
  <c r="R68" i="8" s="1"/>
  <c r="Q47" i="8"/>
  <c r="Q68" i="8" s="1"/>
  <c r="P47" i="8"/>
  <c r="P68" i="8" s="1"/>
  <c r="O47" i="8"/>
  <c r="O68" i="8" s="1"/>
  <c r="N47" i="8"/>
  <c r="N68" i="8" s="1"/>
  <c r="M47" i="8"/>
  <c r="M68" i="8" s="1"/>
  <c r="L47" i="8"/>
  <c r="L68" i="8" s="1"/>
  <c r="K47" i="8"/>
  <c r="K68" i="8" s="1"/>
  <c r="J47" i="8"/>
  <c r="J68" i="8" s="1"/>
  <c r="I47" i="8"/>
  <c r="I68" i="8" s="1"/>
  <c r="H47" i="8"/>
  <c r="H68" i="8" s="1"/>
  <c r="G47" i="8"/>
  <c r="G68" i="8" s="1"/>
  <c r="F47" i="8"/>
  <c r="F68" i="8" s="1"/>
  <c r="E47" i="8"/>
  <c r="E68" i="8" s="1"/>
  <c r="D47" i="8"/>
  <c r="D68" i="8" s="1"/>
  <c r="C47" i="8"/>
  <c r="C68" i="8" s="1"/>
  <c r="R46" i="8"/>
  <c r="R67" i="8" s="1"/>
  <c r="Q46" i="8"/>
  <c r="Q67" i="8" s="1"/>
  <c r="P46" i="8"/>
  <c r="P67" i="8" s="1"/>
  <c r="O46" i="8"/>
  <c r="O67" i="8" s="1"/>
  <c r="N46" i="8"/>
  <c r="N67" i="8" s="1"/>
  <c r="M46" i="8"/>
  <c r="L46" i="8"/>
  <c r="L67" i="8" s="1"/>
  <c r="K46" i="8"/>
  <c r="K67" i="8" s="1"/>
  <c r="J46" i="8"/>
  <c r="J67" i="8" s="1"/>
  <c r="I46" i="8"/>
  <c r="I67" i="8" s="1"/>
  <c r="H46" i="8"/>
  <c r="H67" i="8" s="1"/>
  <c r="G46" i="8"/>
  <c r="G67" i="8" s="1"/>
  <c r="F46" i="8"/>
  <c r="F67" i="8" s="1"/>
  <c r="E46" i="8"/>
  <c r="D46" i="8"/>
  <c r="D67" i="8" s="1"/>
  <c r="C46" i="8"/>
  <c r="C67" i="8" s="1"/>
  <c r="R45" i="8"/>
  <c r="R66" i="8" s="1"/>
  <c r="Q45" i="8"/>
  <c r="Q66" i="8" s="1"/>
  <c r="P45" i="8"/>
  <c r="P66" i="8" s="1"/>
  <c r="O45" i="8"/>
  <c r="O66" i="8" s="1"/>
  <c r="N45" i="8"/>
  <c r="N66" i="8" s="1"/>
  <c r="M45" i="8"/>
  <c r="M66" i="8" s="1"/>
  <c r="L45" i="8"/>
  <c r="L66" i="8" s="1"/>
  <c r="K45" i="8"/>
  <c r="K66" i="8" s="1"/>
  <c r="J45" i="8"/>
  <c r="J66" i="8" s="1"/>
  <c r="I45" i="8"/>
  <c r="I66" i="8" s="1"/>
  <c r="H45" i="8"/>
  <c r="H66" i="8" s="1"/>
  <c r="G45" i="8"/>
  <c r="G66" i="8" s="1"/>
  <c r="F45" i="8"/>
  <c r="F66" i="8" s="1"/>
  <c r="E45" i="8"/>
  <c r="E66" i="8" s="1"/>
  <c r="D45" i="8"/>
  <c r="D66" i="8" s="1"/>
  <c r="C45" i="8"/>
  <c r="C66" i="8" s="1"/>
  <c r="R44" i="8"/>
  <c r="R65" i="8" s="1"/>
  <c r="Q44" i="8"/>
  <c r="Q65" i="8" s="1"/>
  <c r="P44" i="8"/>
  <c r="P65" i="8" s="1"/>
  <c r="O44" i="8"/>
  <c r="O65" i="8" s="1"/>
  <c r="N44" i="8"/>
  <c r="N65" i="8" s="1"/>
  <c r="M44" i="8"/>
  <c r="L44" i="8"/>
  <c r="L65" i="8" s="1"/>
  <c r="K44" i="8"/>
  <c r="K65" i="8" s="1"/>
  <c r="J44" i="8"/>
  <c r="J65" i="8" s="1"/>
  <c r="I44" i="8"/>
  <c r="I65" i="8" s="1"/>
  <c r="H44" i="8"/>
  <c r="H65" i="8" s="1"/>
  <c r="G44" i="8"/>
  <c r="G65" i="8" s="1"/>
  <c r="F44" i="8"/>
  <c r="F65" i="8" s="1"/>
  <c r="E44" i="8"/>
  <c r="D44" i="8"/>
  <c r="D65" i="8" s="1"/>
  <c r="C44" i="8"/>
  <c r="C65" i="8" s="1"/>
  <c r="R43" i="8"/>
  <c r="R64" i="8" s="1"/>
  <c r="Q43" i="8"/>
  <c r="Q64" i="8" s="1"/>
  <c r="P43" i="8"/>
  <c r="P64" i="8" s="1"/>
  <c r="O43" i="8"/>
  <c r="O64" i="8" s="1"/>
  <c r="N43" i="8"/>
  <c r="N64" i="8" s="1"/>
  <c r="M43" i="8"/>
  <c r="M64" i="8" s="1"/>
  <c r="L43" i="8"/>
  <c r="L64" i="8" s="1"/>
  <c r="K43" i="8"/>
  <c r="K64" i="8" s="1"/>
  <c r="J43" i="8"/>
  <c r="J64" i="8" s="1"/>
  <c r="I43" i="8"/>
  <c r="I64" i="8" s="1"/>
  <c r="H43" i="8"/>
  <c r="H64" i="8" s="1"/>
  <c r="G43" i="8"/>
  <c r="F43" i="8"/>
  <c r="F64" i="8" s="1"/>
  <c r="E43" i="8"/>
  <c r="E64" i="8" s="1"/>
  <c r="D43" i="8"/>
  <c r="V43" i="8" s="1"/>
  <c r="C43" i="8"/>
  <c r="U43" i="8" s="1"/>
  <c r="B29" i="8"/>
  <c r="B30" i="8" s="1"/>
  <c r="B31" i="8" s="1"/>
  <c r="B32" i="8" s="1"/>
  <c r="B33" i="8" s="1"/>
  <c r="B34" i="8" s="1"/>
  <c r="V28" i="8"/>
  <c r="U28" i="8"/>
  <c r="V27" i="8"/>
  <c r="U27" i="8"/>
  <c r="S27" i="8" s="1"/>
  <c r="V26" i="8"/>
  <c r="U26" i="8"/>
  <c r="S26" i="8" s="1"/>
  <c r="V25" i="8"/>
  <c r="U25" i="8"/>
  <c r="S25" i="8"/>
  <c r="V24" i="8"/>
  <c r="U24" i="8"/>
  <c r="V23" i="8"/>
  <c r="U23" i="8"/>
  <c r="S24" i="8" s="1"/>
  <c r="E9" i="8"/>
  <c r="C9" i="8"/>
  <c r="F9" i="8" s="1"/>
  <c r="AC16" i="5"/>
  <c r="AD16" i="5"/>
  <c r="AC19" i="5"/>
  <c r="AD19" i="5"/>
  <c r="AC20" i="5"/>
  <c r="AD20" i="5"/>
  <c r="AD15" i="5"/>
  <c r="AC15" i="5"/>
  <c r="AS38" i="8" l="1"/>
  <c r="AE102" i="8"/>
  <c r="AE103" i="8"/>
  <c r="AE106" i="8"/>
  <c r="AE107" i="8"/>
  <c r="AE101" i="8"/>
  <c r="AF103" i="8"/>
  <c r="AF104" i="8"/>
  <c r="AE105" i="8"/>
  <c r="AD106" i="8"/>
  <c r="AD107" i="8"/>
  <c r="AE104" i="8"/>
  <c r="AG103" i="8"/>
  <c r="AG100" i="8"/>
  <c r="AF101" i="8"/>
  <c r="AF102" i="8"/>
  <c r="AF105" i="8"/>
  <c r="AF106" i="8"/>
  <c r="AF107" i="8"/>
  <c r="AH101" i="8"/>
  <c r="AG102" i="8"/>
  <c r="AH105" i="8"/>
  <c r="AG106" i="8"/>
  <c r="AG107" i="8"/>
  <c r="AG101" i="8"/>
  <c r="AG104" i="8"/>
  <c r="AG105" i="8"/>
  <c r="AH102" i="8"/>
  <c r="AH106" i="8"/>
  <c r="AH107" i="8"/>
  <c r="AU57" i="8"/>
  <c r="AU59" i="8"/>
  <c r="AV55" i="8"/>
  <c r="AV57" i="8"/>
  <c r="AV59" i="8"/>
  <c r="AU56" i="8"/>
  <c r="AU58" i="8"/>
  <c r="AU60" i="8"/>
  <c r="AC76" i="8"/>
  <c r="AC78" i="8"/>
  <c r="AC80" i="8"/>
  <c r="AC107" i="8" s="1"/>
  <c r="O93" i="8"/>
  <c r="O90" i="8"/>
  <c r="O95" i="8"/>
  <c r="O94" i="8"/>
  <c r="O91" i="8"/>
  <c r="C91" i="8"/>
  <c r="G91" i="8"/>
  <c r="K91" i="8"/>
  <c r="C92" i="8"/>
  <c r="G92" i="8"/>
  <c r="K92" i="8"/>
  <c r="O92" i="8"/>
  <c r="C93" i="8"/>
  <c r="G93" i="8"/>
  <c r="K93" i="8"/>
  <c r="C94" i="8"/>
  <c r="G94" i="8"/>
  <c r="K94" i="8"/>
  <c r="C95" i="8"/>
  <c r="G95" i="8"/>
  <c r="K95" i="8"/>
  <c r="C96" i="8"/>
  <c r="G96" i="8"/>
  <c r="K96" i="8"/>
  <c r="O96" i="8"/>
  <c r="C97" i="8"/>
  <c r="G97" i="8"/>
  <c r="K97" i="8"/>
  <c r="O97" i="8"/>
  <c r="U44" i="8"/>
  <c r="V44" i="8"/>
  <c r="V46" i="8"/>
  <c r="V48" i="8"/>
  <c r="E91" i="8"/>
  <c r="I91" i="8"/>
  <c r="M91" i="8"/>
  <c r="Q91" i="8"/>
  <c r="D92" i="8"/>
  <c r="H92" i="8"/>
  <c r="L92" i="8"/>
  <c r="P92" i="8"/>
  <c r="F94" i="8"/>
  <c r="J94" i="8"/>
  <c r="N94" i="8"/>
  <c r="R94" i="8"/>
  <c r="E95" i="8"/>
  <c r="I95" i="8"/>
  <c r="M95" i="8"/>
  <c r="Q95" i="8"/>
  <c r="D96" i="8"/>
  <c r="H96" i="8"/>
  <c r="L96" i="8"/>
  <c r="P96" i="8"/>
  <c r="D97" i="8"/>
  <c r="H97" i="8"/>
  <c r="L97" i="8"/>
  <c r="P97" i="8"/>
  <c r="D64" i="8"/>
  <c r="U48" i="8"/>
  <c r="U45" i="8"/>
  <c r="U47" i="8"/>
  <c r="F91" i="8"/>
  <c r="J91" i="8"/>
  <c r="N91" i="8"/>
  <c r="R91" i="8"/>
  <c r="E92" i="8"/>
  <c r="I92" i="8"/>
  <c r="M92" i="8"/>
  <c r="Q92" i="8"/>
  <c r="D93" i="8"/>
  <c r="H93" i="8"/>
  <c r="L93" i="8"/>
  <c r="P93" i="8"/>
  <c r="F95" i="8"/>
  <c r="J95" i="8"/>
  <c r="N95" i="8"/>
  <c r="R95" i="8"/>
  <c r="E96" i="8"/>
  <c r="I96" i="8"/>
  <c r="M96" i="8"/>
  <c r="Q96" i="8"/>
  <c r="E97" i="8"/>
  <c r="I97" i="8"/>
  <c r="M97" i="8"/>
  <c r="Q97" i="8"/>
  <c r="U46" i="8"/>
  <c r="V45" i="8"/>
  <c r="V47" i="8"/>
  <c r="F92" i="8"/>
  <c r="J92" i="8"/>
  <c r="N92" i="8"/>
  <c r="R92" i="8"/>
  <c r="E93" i="8"/>
  <c r="I93" i="8"/>
  <c r="M93" i="8"/>
  <c r="Q93" i="8"/>
  <c r="D94" i="8"/>
  <c r="H94" i="8"/>
  <c r="L94" i="8"/>
  <c r="P94" i="8"/>
  <c r="F96" i="8"/>
  <c r="J96" i="8"/>
  <c r="N96" i="8"/>
  <c r="R96" i="8"/>
  <c r="F97" i="8"/>
  <c r="J97" i="8"/>
  <c r="N97" i="8"/>
  <c r="R97" i="8"/>
  <c r="AC106" i="8" l="1"/>
  <c r="AC104" i="8"/>
  <c r="AC102" i="8"/>
  <c r="AC103" i="8"/>
  <c r="AC100" i="8"/>
  <c r="AC105" i="8"/>
  <c r="AC101" i="8"/>
  <c r="H36" i="5" l="1"/>
  <c r="H35" i="5"/>
  <c r="BJ19" i="1"/>
  <c r="BJ18" i="1"/>
  <c r="BJ17" i="1"/>
  <c r="AH30" i="1"/>
  <c r="AE19" i="1"/>
  <c r="BN42" i="1"/>
  <c r="BJ34" i="1"/>
  <c r="AZ126" i="1"/>
  <c r="BA126" i="1" l="1"/>
  <c r="BN44" i="1"/>
  <c r="AQ126" i="1"/>
  <c r="BO44" i="1" s="1"/>
  <c r="BO43" i="1"/>
  <c r="BO42" i="1"/>
  <c r="BN43" i="1"/>
  <c r="BK42" i="1"/>
  <c r="BL42" i="1"/>
  <c r="BM43" i="1"/>
  <c r="BM42" i="1"/>
  <c r="BM44" i="1"/>
  <c r="BL44" i="1"/>
  <c r="BL43" i="1"/>
  <c r="BK44" i="1"/>
  <c r="BK43" i="1"/>
  <c r="BJ44" i="1"/>
  <c r="BJ43" i="1"/>
  <c r="BJ42" i="1"/>
  <c r="AK32" i="2"/>
  <c r="AW5" i="5"/>
  <c r="AB7" i="5"/>
  <c r="AK50" i="2"/>
  <c r="AL50" i="2"/>
  <c r="AM50" i="2"/>
  <c r="AN50" i="2"/>
  <c r="AO50" i="2"/>
  <c r="AP50" i="2"/>
  <c r="AQ50" i="2"/>
  <c r="AR50" i="2"/>
  <c r="AS50" i="2"/>
  <c r="AT50" i="2"/>
  <c r="AK51" i="2"/>
  <c r="AL51" i="2"/>
  <c r="AM51" i="2"/>
  <c r="AN51" i="2"/>
  <c r="AO51" i="2"/>
  <c r="AP51" i="2"/>
  <c r="AQ51" i="2"/>
  <c r="AR51" i="2"/>
  <c r="AS51" i="2"/>
  <c r="AT51" i="2"/>
  <c r="AK52" i="2"/>
  <c r="AL52" i="2"/>
  <c r="AM52" i="2"/>
  <c r="AN52" i="2"/>
  <c r="AO52" i="2"/>
  <c r="AP52" i="2"/>
  <c r="AQ52" i="2"/>
  <c r="AR52" i="2"/>
  <c r="AS52" i="2"/>
  <c r="AT52" i="2"/>
  <c r="AK53" i="2"/>
  <c r="AL53" i="2"/>
  <c r="AM53" i="2"/>
  <c r="AN53" i="2"/>
  <c r="AO53" i="2"/>
  <c r="AP53" i="2"/>
  <c r="AQ53" i="2"/>
  <c r="AR53" i="2"/>
  <c r="AS53" i="2"/>
  <c r="AT53" i="2"/>
  <c r="AK54" i="2"/>
  <c r="AL54" i="2"/>
  <c r="AM54" i="2"/>
  <c r="AN54" i="2"/>
  <c r="AO54" i="2"/>
  <c r="AP54" i="2"/>
  <c r="AQ54" i="2"/>
  <c r="AR54" i="2"/>
  <c r="AS54" i="2"/>
  <c r="AT54" i="2"/>
  <c r="AL49" i="2"/>
  <c r="AM49" i="2"/>
  <c r="AN49" i="2"/>
  <c r="AO49" i="2"/>
  <c r="AP49" i="2"/>
  <c r="AQ49" i="2"/>
  <c r="AR49" i="2"/>
  <c r="AS49" i="2"/>
  <c r="AT49" i="2"/>
  <c r="AK49" i="2"/>
  <c r="AK33" i="2"/>
  <c r="AL33" i="2"/>
  <c r="AM33" i="2"/>
  <c r="AN33" i="2"/>
  <c r="AO33" i="2"/>
  <c r="AP33" i="2"/>
  <c r="AQ33" i="2"/>
  <c r="AR33" i="2"/>
  <c r="AS33" i="2"/>
  <c r="AT33" i="2"/>
  <c r="AK34" i="2"/>
  <c r="AL34" i="2"/>
  <c r="AM34" i="2"/>
  <c r="AN34" i="2"/>
  <c r="AO34" i="2"/>
  <c r="AP34" i="2"/>
  <c r="AQ34" i="2"/>
  <c r="AR34" i="2"/>
  <c r="AS34" i="2"/>
  <c r="AT34" i="2"/>
  <c r="AK35" i="2"/>
  <c r="AL35" i="2"/>
  <c r="AM35" i="2"/>
  <c r="AN35" i="2"/>
  <c r="AO35" i="2"/>
  <c r="AP35" i="2"/>
  <c r="AQ35" i="2"/>
  <c r="AR35" i="2"/>
  <c r="AS35" i="2"/>
  <c r="AT35" i="2"/>
  <c r="AK36" i="2"/>
  <c r="AL36" i="2"/>
  <c r="AM36" i="2"/>
  <c r="AN36" i="2"/>
  <c r="AO36" i="2"/>
  <c r="AP36" i="2"/>
  <c r="AQ36" i="2"/>
  <c r="AR36" i="2"/>
  <c r="AS36" i="2"/>
  <c r="AT36" i="2"/>
  <c r="AK37" i="2"/>
  <c r="AL37" i="2"/>
  <c r="AM37" i="2"/>
  <c r="AN37" i="2"/>
  <c r="AO37" i="2"/>
  <c r="AP37" i="2"/>
  <c r="AQ37" i="2"/>
  <c r="AR37" i="2"/>
  <c r="AS37" i="2"/>
  <c r="AT37" i="2"/>
  <c r="AK38" i="2"/>
  <c r="AL38" i="2"/>
  <c r="AM38" i="2"/>
  <c r="AN38" i="2"/>
  <c r="AO38" i="2"/>
  <c r="AP38" i="2"/>
  <c r="AQ38" i="2"/>
  <c r="AR38" i="2"/>
  <c r="AS38" i="2"/>
  <c r="AT38" i="2"/>
  <c r="AK39" i="2"/>
  <c r="AL39" i="2"/>
  <c r="AM39" i="2"/>
  <c r="AN39" i="2"/>
  <c r="AO39" i="2"/>
  <c r="AP39" i="2"/>
  <c r="AQ39" i="2"/>
  <c r="AR39" i="2"/>
  <c r="AS39" i="2"/>
  <c r="AT39" i="2"/>
  <c r="AK40" i="2"/>
  <c r="AL40" i="2"/>
  <c r="AM40" i="2"/>
  <c r="AN40" i="2"/>
  <c r="AO40" i="2"/>
  <c r="AP40" i="2"/>
  <c r="AQ40" i="2"/>
  <c r="AR40" i="2"/>
  <c r="AS40" i="2"/>
  <c r="AT40" i="2"/>
  <c r="AK41" i="2"/>
  <c r="AL41" i="2"/>
  <c r="AM41" i="2"/>
  <c r="AN41" i="2"/>
  <c r="AO41" i="2"/>
  <c r="AP41" i="2"/>
  <c r="AQ41" i="2"/>
  <c r="AR41" i="2"/>
  <c r="AS41" i="2"/>
  <c r="AT41" i="2"/>
  <c r="AK42" i="2"/>
  <c r="AL42" i="2"/>
  <c r="AM42" i="2"/>
  <c r="AN42" i="2"/>
  <c r="AO42" i="2"/>
  <c r="AP42" i="2"/>
  <c r="AQ42" i="2"/>
  <c r="AR42" i="2"/>
  <c r="AS42" i="2"/>
  <c r="AT42" i="2"/>
  <c r="AL32" i="2"/>
  <c r="AM32" i="2"/>
  <c r="AN32" i="2"/>
  <c r="AO32" i="2"/>
  <c r="AP32" i="2"/>
  <c r="AQ32" i="2"/>
  <c r="AR32" i="2"/>
  <c r="AS32" i="2"/>
  <c r="AT32" i="2"/>
  <c r="M63" i="2"/>
  <c r="AF39" i="2"/>
  <c r="AF54" i="2"/>
  <c r="S50" i="2"/>
  <c r="T50" i="2"/>
  <c r="U50" i="2"/>
  <c r="V50" i="2"/>
  <c r="W50" i="2"/>
  <c r="X50" i="2"/>
  <c r="Y50" i="2"/>
  <c r="AB50" i="2"/>
  <c r="AE50" i="2"/>
  <c r="AF50" i="2"/>
  <c r="S51" i="2"/>
  <c r="T51" i="2"/>
  <c r="U51" i="2"/>
  <c r="V51" i="2"/>
  <c r="W51" i="2"/>
  <c r="X51" i="2"/>
  <c r="Y51" i="2"/>
  <c r="AB51" i="2"/>
  <c r="AE51" i="2"/>
  <c r="AF51" i="2"/>
  <c r="S52" i="2"/>
  <c r="T52" i="2"/>
  <c r="U52" i="2"/>
  <c r="V52" i="2"/>
  <c r="W52" i="2"/>
  <c r="X52" i="2"/>
  <c r="Y52" i="2"/>
  <c r="AB52" i="2"/>
  <c r="AE52" i="2"/>
  <c r="AF52" i="2"/>
  <c r="S53" i="2"/>
  <c r="T53" i="2"/>
  <c r="U53" i="2"/>
  <c r="V53" i="2"/>
  <c r="W53" i="2"/>
  <c r="X53" i="2"/>
  <c r="Y53" i="2"/>
  <c r="AB53" i="2"/>
  <c r="AE53" i="2"/>
  <c r="AF53" i="2"/>
  <c r="S54" i="2"/>
  <c r="T54" i="2"/>
  <c r="U54" i="2"/>
  <c r="V54" i="2"/>
  <c r="W54" i="2"/>
  <c r="X54" i="2"/>
  <c r="Y54" i="2"/>
  <c r="AB54" i="2"/>
  <c r="AE54" i="2"/>
  <c r="T49" i="2"/>
  <c r="U49" i="2"/>
  <c r="V49" i="2"/>
  <c r="W49" i="2"/>
  <c r="X49" i="2"/>
  <c r="Y49" i="2"/>
  <c r="AB49" i="2"/>
  <c r="AE49" i="2"/>
  <c r="AF49" i="2"/>
  <c r="S49" i="2"/>
  <c r="AB32" i="2"/>
  <c r="AE32" i="2"/>
  <c r="AF32" i="2"/>
  <c r="AB33" i="2"/>
  <c r="AE33" i="2"/>
  <c r="AF33" i="2"/>
  <c r="AB34" i="2"/>
  <c r="AE34" i="2"/>
  <c r="AF34" i="2"/>
  <c r="AB35" i="2"/>
  <c r="AE35" i="2"/>
  <c r="AF35" i="2"/>
  <c r="AB36" i="2"/>
  <c r="AE36" i="2"/>
  <c r="AF36" i="2"/>
  <c r="AB37" i="2"/>
  <c r="AE37" i="2"/>
  <c r="AF37" i="2"/>
  <c r="AB38" i="2"/>
  <c r="AE38" i="2"/>
  <c r="AF38" i="2"/>
  <c r="AB39" i="2"/>
  <c r="AE39" i="2"/>
  <c r="AB40" i="2"/>
  <c r="AE40" i="2"/>
  <c r="AF40" i="2"/>
  <c r="AB41" i="2"/>
  <c r="AE41" i="2"/>
  <c r="AF41" i="2"/>
  <c r="AB42" i="2"/>
  <c r="AE42" i="2"/>
  <c r="AF42" i="2"/>
  <c r="S33" i="2"/>
  <c r="T33" i="2"/>
  <c r="U33" i="2"/>
  <c r="V33" i="2"/>
  <c r="W33" i="2"/>
  <c r="X33" i="2"/>
  <c r="Y33" i="2"/>
  <c r="S34" i="2"/>
  <c r="T34" i="2"/>
  <c r="U34" i="2"/>
  <c r="V34" i="2"/>
  <c r="W34" i="2"/>
  <c r="X34" i="2"/>
  <c r="Y34" i="2"/>
  <c r="S35" i="2"/>
  <c r="T35" i="2"/>
  <c r="U35" i="2"/>
  <c r="V35" i="2"/>
  <c r="W35" i="2"/>
  <c r="X35" i="2"/>
  <c r="Y35" i="2"/>
  <c r="S36" i="2"/>
  <c r="T36" i="2"/>
  <c r="U36" i="2"/>
  <c r="V36" i="2"/>
  <c r="W36" i="2"/>
  <c r="X36" i="2"/>
  <c r="Y36" i="2"/>
  <c r="S37" i="2"/>
  <c r="T37" i="2"/>
  <c r="U37" i="2"/>
  <c r="V37" i="2"/>
  <c r="W37" i="2"/>
  <c r="X37" i="2"/>
  <c r="Y37" i="2"/>
  <c r="S38" i="2"/>
  <c r="T38" i="2"/>
  <c r="U38" i="2"/>
  <c r="V38" i="2"/>
  <c r="W38" i="2"/>
  <c r="X38" i="2"/>
  <c r="Y38" i="2"/>
  <c r="S39" i="2"/>
  <c r="T39" i="2"/>
  <c r="U39" i="2"/>
  <c r="V39" i="2"/>
  <c r="W39" i="2"/>
  <c r="X39" i="2"/>
  <c r="Y39" i="2"/>
  <c r="S40" i="2"/>
  <c r="T40" i="2"/>
  <c r="U40" i="2"/>
  <c r="V40" i="2"/>
  <c r="W40" i="2"/>
  <c r="X40" i="2"/>
  <c r="Y40" i="2"/>
  <c r="S41" i="2"/>
  <c r="T41" i="2"/>
  <c r="U41" i="2"/>
  <c r="V41" i="2"/>
  <c r="W41" i="2"/>
  <c r="X41" i="2"/>
  <c r="Y41" i="2"/>
  <c r="S42" i="2"/>
  <c r="T42" i="2"/>
  <c r="U42" i="2"/>
  <c r="V42" i="2"/>
  <c r="W42" i="2"/>
  <c r="X42" i="2"/>
  <c r="Y42" i="2"/>
  <c r="T32" i="2"/>
  <c r="U32" i="2"/>
  <c r="V32" i="2"/>
  <c r="W32" i="2"/>
  <c r="X32" i="2"/>
  <c r="Y32" i="2"/>
  <c r="S32" i="2"/>
  <c r="M52" i="2"/>
  <c r="C51" i="2"/>
  <c r="D51" i="2"/>
  <c r="E51" i="2"/>
  <c r="F51" i="2"/>
  <c r="G51" i="2"/>
  <c r="H51" i="2"/>
  <c r="J51" i="2"/>
  <c r="K51" i="2"/>
  <c r="M51" i="2"/>
  <c r="N51" i="2"/>
  <c r="C52" i="2"/>
  <c r="D52" i="2"/>
  <c r="E52" i="2"/>
  <c r="F52" i="2"/>
  <c r="G52" i="2"/>
  <c r="H52" i="2"/>
  <c r="J52" i="2"/>
  <c r="K52" i="2"/>
  <c r="N52" i="2"/>
  <c r="C53" i="2"/>
  <c r="D53" i="2"/>
  <c r="E53" i="2"/>
  <c r="F53" i="2"/>
  <c r="G53" i="2"/>
  <c r="H53" i="2"/>
  <c r="J53" i="2"/>
  <c r="K53" i="2"/>
  <c r="M53" i="2"/>
  <c r="N53" i="2"/>
  <c r="C54" i="2"/>
  <c r="D54" i="2"/>
  <c r="E54" i="2"/>
  <c r="F54" i="2"/>
  <c r="G54" i="2"/>
  <c r="H54" i="2"/>
  <c r="J54" i="2"/>
  <c r="K54" i="2"/>
  <c r="M54" i="2"/>
  <c r="N54" i="2"/>
  <c r="D49" i="2"/>
  <c r="E49" i="2"/>
  <c r="F49" i="2"/>
  <c r="G49" i="2"/>
  <c r="H49" i="2"/>
  <c r="J49" i="2"/>
  <c r="K49" i="2"/>
  <c r="M49" i="2"/>
  <c r="N49" i="2"/>
  <c r="D50" i="2"/>
  <c r="E50" i="2"/>
  <c r="F50" i="2"/>
  <c r="G50" i="2"/>
  <c r="H50" i="2"/>
  <c r="J50" i="2"/>
  <c r="K50" i="2"/>
  <c r="M50" i="2"/>
  <c r="N50" i="2"/>
  <c r="C50" i="2"/>
  <c r="C49" i="2"/>
  <c r="C33" i="2"/>
  <c r="D33" i="2"/>
  <c r="E33" i="2"/>
  <c r="F33" i="2"/>
  <c r="G33" i="2"/>
  <c r="H33" i="2"/>
  <c r="J33" i="2"/>
  <c r="K33" i="2"/>
  <c r="M33" i="2"/>
  <c r="N33" i="2"/>
  <c r="C34" i="2"/>
  <c r="D34" i="2"/>
  <c r="E34" i="2"/>
  <c r="F34" i="2"/>
  <c r="G34" i="2"/>
  <c r="H34" i="2"/>
  <c r="J34" i="2"/>
  <c r="K34" i="2"/>
  <c r="M34" i="2"/>
  <c r="N34" i="2"/>
  <c r="C35" i="2"/>
  <c r="D35" i="2"/>
  <c r="E35" i="2"/>
  <c r="F35" i="2"/>
  <c r="G35" i="2"/>
  <c r="H35" i="2"/>
  <c r="J35" i="2"/>
  <c r="K35" i="2"/>
  <c r="M35" i="2"/>
  <c r="N35" i="2"/>
  <c r="C36" i="2"/>
  <c r="D36" i="2"/>
  <c r="E36" i="2"/>
  <c r="F36" i="2"/>
  <c r="G36" i="2"/>
  <c r="H36" i="2"/>
  <c r="J36" i="2"/>
  <c r="K36" i="2"/>
  <c r="M36" i="2"/>
  <c r="N36" i="2"/>
  <c r="C37" i="2"/>
  <c r="D37" i="2"/>
  <c r="E37" i="2"/>
  <c r="F37" i="2"/>
  <c r="G37" i="2"/>
  <c r="H37" i="2"/>
  <c r="J37" i="2"/>
  <c r="K37" i="2"/>
  <c r="M37" i="2"/>
  <c r="N37" i="2"/>
  <c r="C38" i="2"/>
  <c r="D38" i="2"/>
  <c r="E38" i="2"/>
  <c r="F38" i="2"/>
  <c r="G38" i="2"/>
  <c r="H38" i="2"/>
  <c r="J38" i="2"/>
  <c r="K38" i="2"/>
  <c r="M38" i="2"/>
  <c r="N38" i="2"/>
  <c r="C39" i="2"/>
  <c r="D39" i="2"/>
  <c r="E39" i="2"/>
  <c r="F39" i="2"/>
  <c r="G39" i="2"/>
  <c r="H39" i="2"/>
  <c r="J39" i="2"/>
  <c r="K39" i="2"/>
  <c r="M39" i="2"/>
  <c r="N39" i="2"/>
  <c r="C40" i="2"/>
  <c r="D40" i="2"/>
  <c r="E40" i="2"/>
  <c r="F40" i="2"/>
  <c r="G40" i="2"/>
  <c r="H40" i="2"/>
  <c r="J40" i="2"/>
  <c r="K40" i="2"/>
  <c r="M40" i="2"/>
  <c r="N40" i="2"/>
  <c r="C41" i="2"/>
  <c r="D41" i="2"/>
  <c r="E41" i="2"/>
  <c r="F41" i="2"/>
  <c r="G41" i="2"/>
  <c r="H41" i="2"/>
  <c r="J41" i="2"/>
  <c r="K41" i="2"/>
  <c r="M41" i="2"/>
  <c r="N41" i="2"/>
  <c r="C42" i="2"/>
  <c r="D42" i="2"/>
  <c r="E42" i="2"/>
  <c r="F42" i="2"/>
  <c r="G42" i="2"/>
  <c r="H42" i="2"/>
  <c r="J42" i="2"/>
  <c r="K42" i="2"/>
  <c r="M42" i="2"/>
  <c r="N42" i="2"/>
  <c r="D32" i="2"/>
  <c r="E32" i="2"/>
  <c r="F32" i="2"/>
  <c r="G32" i="2"/>
  <c r="H32" i="2"/>
  <c r="J32" i="2"/>
  <c r="K32" i="2"/>
  <c r="M32" i="2"/>
  <c r="N32" i="2"/>
  <c r="C32" i="2"/>
  <c r="AQ125" i="1"/>
  <c r="AE104" i="1"/>
  <c r="AF104" i="1"/>
  <c r="AE105" i="1"/>
  <c r="AF105" i="1"/>
  <c r="AE106" i="1"/>
  <c r="AF106" i="1"/>
  <c r="AE107" i="1"/>
  <c r="AF107" i="1"/>
  <c r="AE108" i="1"/>
  <c r="AF108" i="1"/>
  <c r="AF103" i="1"/>
  <c r="AE103" i="1"/>
  <c r="AN79" i="1"/>
  <c r="AN78" i="1"/>
  <c r="AE79" i="1"/>
  <c r="AE59" i="1"/>
  <c r="AF59" i="1"/>
  <c r="AE60" i="1"/>
  <c r="AF60" i="1"/>
  <c r="AE61" i="1"/>
  <c r="AF61" i="1"/>
  <c r="AE62" i="1"/>
  <c r="AF62" i="1"/>
  <c r="AE63" i="1"/>
  <c r="AF63" i="1"/>
  <c r="AF58" i="1"/>
  <c r="AE58" i="1"/>
  <c r="AF30" i="1"/>
  <c r="AE30" i="1"/>
  <c r="AE20" i="1"/>
  <c r="AF20" i="1"/>
  <c r="AE21" i="1"/>
  <c r="AF21" i="1"/>
  <c r="AE22" i="1"/>
  <c r="AF22" i="1"/>
  <c r="AE23" i="1"/>
  <c r="AF23" i="1"/>
  <c r="AE24" i="1"/>
  <c r="AF24" i="1"/>
  <c r="AF19" i="1"/>
  <c r="AF32" i="1"/>
  <c r="AE33" i="1" l="1"/>
  <c r="Q30" i="6" l="1"/>
  <c r="Q29" i="6"/>
  <c r="Q28" i="6"/>
  <c r="AV51" i="7" l="1"/>
  <c r="AW51" i="7"/>
  <c r="AX51" i="7"/>
  <c r="AY51" i="7"/>
  <c r="AZ51" i="7"/>
  <c r="BA51" i="7"/>
  <c r="BB51" i="7"/>
  <c r="BC51" i="7"/>
  <c r="BD51" i="7"/>
  <c r="BE51" i="7"/>
  <c r="BF51" i="7"/>
  <c r="BG51" i="7"/>
  <c r="AV52" i="7"/>
  <c r="AW52" i="7"/>
  <c r="AX52" i="7"/>
  <c r="AY52" i="7"/>
  <c r="AZ52" i="7"/>
  <c r="BA52" i="7"/>
  <c r="BB52" i="7"/>
  <c r="BC52" i="7"/>
  <c r="BD52" i="7"/>
  <c r="BE52" i="7"/>
  <c r="BF52" i="7"/>
  <c r="BG52" i="7"/>
  <c r="AV53" i="7"/>
  <c r="AW53" i="7"/>
  <c r="AX53" i="7"/>
  <c r="AY53" i="7"/>
  <c r="AZ53" i="7"/>
  <c r="BA53" i="7"/>
  <c r="BB53" i="7"/>
  <c r="BC53" i="7"/>
  <c r="BD53" i="7"/>
  <c r="BE53" i="7"/>
  <c r="BF53" i="7"/>
  <c r="BG53" i="7"/>
  <c r="AU52" i="7"/>
  <c r="AU53" i="7"/>
  <c r="AU51" i="7"/>
  <c r="AU38" i="7"/>
  <c r="AV38" i="7"/>
  <c r="AW38" i="7"/>
  <c r="AX38" i="7"/>
  <c r="AY38" i="7"/>
  <c r="AZ38" i="7"/>
  <c r="BA38" i="7"/>
  <c r="BB38" i="7"/>
  <c r="BC38" i="7"/>
  <c r="BD38" i="7"/>
  <c r="BE38" i="7"/>
  <c r="BF38" i="7"/>
  <c r="BG38" i="7"/>
  <c r="AU39" i="7"/>
  <c r="AV39" i="7"/>
  <c r="AW39" i="7"/>
  <c r="AX39" i="7"/>
  <c r="AY39" i="7"/>
  <c r="AZ39" i="7"/>
  <c r="BA39" i="7"/>
  <c r="BB39" i="7"/>
  <c r="BC39" i="7"/>
  <c r="BD39" i="7"/>
  <c r="BE39" i="7"/>
  <c r="BF39" i="7"/>
  <c r="BG39" i="7"/>
  <c r="AV37" i="7"/>
  <c r="AW37" i="7"/>
  <c r="AX37" i="7"/>
  <c r="AY37" i="7"/>
  <c r="AZ37" i="7"/>
  <c r="BA37" i="7"/>
  <c r="BB37" i="7"/>
  <c r="BC37" i="7"/>
  <c r="BD37" i="7"/>
  <c r="BE37" i="7"/>
  <c r="BF37" i="7"/>
  <c r="BG37" i="7"/>
  <c r="AU37" i="7"/>
  <c r="AU30" i="7"/>
  <c r="AV30" i="7"/>
  <c r="AW30" i="7"/>
  <c r="AX30" i="7"/>
  <c r="AY30" i="7"/>
  <c r="AZ30" i="7"/>
  <c r="BA30" i="7"/>
  <c r="BB30" i="7"/>
  <c r="BC30" i="7"/>
  <c r="BD30" i="7"/>
  <c r="BE30" i="7"/>
  <c r="BF30" i="7"/>
  <c r="BG30" i="7"/>
  <c r="AU31" i="7"/>
  <c r="AV31" i="7"/>
  <c r="AW31" i="7"/>
  <c r="AX31" i="7"/>
  <c r="AY31" i="7"/>
  <c r="AZ31" i="7"/>
  <c r="BA31" i="7"/>
  <c r="BB31" i="7"/>
  <c r="BC31" i="7"/>
  <c r="BD31" i="7"/>
  <c r="BE31" i="7"/>
  <c r="BF31" i="7"/>
  <c r="BG31" i="7"/>
  <c r="AV29" i="7"/>
  <c r="AW29" i="7"/>
  <c r="AX29" i="7"/>
  <c r="AY29" i="7"/>
  <c r="AZ29" i="7"/>
  <c r="BA29" i="7"/>
  <c r="BB29" i="7"/>
  <c r="BC29" i="7"/>
  <c r="BD29" i="7"/>
  <c r="BE29" i="7"/>
  <c r="BF29" i="7"/>
  <c r="BG29" i="7"/>
  <c r="AU29" i="7"/>
  <c r="AV22" i="7"/>
  <c r="AW22" i="7"/>
  <c r="AX22" i="7"/>
  <c r="AY22" i="7"/>
  <c r="AZ22" i="7"/>
  <c r="BA22" i="7"/>
  <c r="BB22" i="7"/>
  <c r="BC22" i="7"/>
  <c r="BD22" i="7"/>
  <c r="BE22" i="7"/>
  <c r="BF22" i="7"/>
  <c r="BG22" i="7"/>
  <c r="AU22" i="7"/>
  <c r="Y37" i="7"/>
  <c r="Z51" i="7"/>
  <c r="AA51" i="7"/>
  <c r="AB51" i="7"/>
  <c r="AC51" i="7"/>
  <c r="AD51" i="7"/>
  <c r="AE51" i="7"/>
  <c r="AF51" i="7"/>
  <c r="AG51" i="7"/>
  <c r="AH51" i="7"/>
  <c r="AI51" i="7"/>
  <c r="AJ51" i="7"/>
  <c r="AK51" i="7"/>
  <c r="Z52" i="7"/>
  <c r="AA52" i="7"/>
  <c r="AB52" i="7"/>
  <c r="AC52" i="7"/>
  <c r="AD52" i="7"/>
  <c r="AE52" i="7"/>
  <c r="AF52" i="7"/>
  <c r="AG52" i="7"/>
  <c r="AH52" i="7"/>
  <c r="AI52" i="7"/>
  <c r="AJ52" i="7"/>
  <c r="AK52" i="7"/>
  <c r="Z53" i="7"/>
  <c r="AA53" i="7"/>
  <c r="AB53" i="7"/>
  <c r="AC53" i="7"/>
  <c r="AD53" i="7"/>
  <c r="AE53" i="7"/>
  <c r="AF53" i="7"/>
  <c r="AG53" i="7"/>
  <c r="AH53" i="7"/>
  <c r="AI53" i="7"/>
  <c r="AJ53" i="7"/>
  <c r="AK53" i="7"/>
  <c r="Y52" i="7"/>
  <c r="Y53" i="7"/>
  <c r="Y51" i="7"/>
  <c r="AA58" i="7"/>
  <c r="AD66" i="7" s="1"/>
  <c r="Z30" i="7"/>
  <c r="Y30" i="7"/>
  <c r="Y38" i="7"/>
  <c r="Y66" i="7"/>
  <c r="AK31" i="7"/>
  <c r="AJ31" i="7"/>
  <c r="AI31" i="7"/>
  <c r="AH31" i="7"/>
  <c r="AG31" i="7"/>
  <c r="AF31" i="7"/>
  <c r="AE31" i="7"/>
  <c r="AD31" i="7"/>
  <c r="AC31" i="7"/>
  <c r="AB31" i="7"/>
  <c r="AA31" i="7"/>
  <c r="Z31" i="7"/>
  <c r="Y31" i="7"/>
  <c r="AK30" i="7"/>
  <c r="AJ30" i="7"/>
  <c r="AI30" i="7"/>
  <c r="AH30" i="7"/>
  <c r="AG30" i="7"/>
  <c r="AF30" i="7"/>
  <c r="AE30" i="7"/>
  <c r="AD30" i="7"/>
  <c r="AC30" i="7"/>
  <c r="AB30" i="7"/>
  <c r="AA30" i="7"/>
  <c r="AK29" i="7"/>
  <c r="AJ29" i="7"/>
  <c r="AI29" i="7"/>
  <c r="AH29" i="7"/>
  <c r="AG29" i="7"/>
  <c r="AF29" i="7"/>
  <c r="AE29" i="7"/>
  <c r="AD29" i="7"/>
  <c r="AC29" i="7"/>
  <c r="AB29" i="7"/>
  <c r="AA29" i="7"/>
  <c r="Z29" i="7"/>
  <c r="Y29" i="7"/>
  <c r="Z22" i="7"/>
  <c r="AA22" i="7"/>
  <c r="AB22" i="7"/>
  <c r="AC22" i="7"/>
  <c r="AD22" i="7"/>
  <c r="AE22" i="7"/>
  <c r="AF22" i="7"/>
  <c r="AG22" i="7"/>
  <c r="AH22" i="7"/>
  <c r="AI22" i="7"/>
  <c r="AJ22" i="7"/>
  <c r="AK22" i="7"/>
  <c r="Z23" i="7"/>
  <c r="AA23" i="7"/>
  <c r="AB23" i="7"/>
  <c r="AC23" i="7"/>
  <c r="AD23" i="7"/>
  <c r="AE23" i="7"/>
  <c r="AF23" i="7"/>
  <c r="AG23" i="7"/>
  <c r="AH23" i="7"/>
  <c r="AI23" i="7"/>
  <c r="AJ23" i="7"/>
  <c r="AK23" i="7"/>
  <c r="Z24" i="7"/>
  <c r="AA24" i="7"/>
  <c r="AB24" i="7"/>
  <c r="AC24" i="7"/>
  <c r="AD24" i="7"/>
  <c r="AE24" i="7"/>
  <c r="AF24" i="7"/>
  <c r="AG24" i="7"/>
  <c r="AH24" i="7"/>
  <c r="AI24" i="7"/>
  <c r="AJ24" i="7"/>
  <c r="AK24" i="7"/>
  <c r="Y23" i="7"/>
  <c r="Y24" i="7"/>
  <c r="Y22" i="7"/>
  <c r="AV23" i="7"/>
  <c r="AW23" i="7"/>
  <c r="AX23" i="7"/>
  <c r="AY23" i="7"/>
  <c r="AZ23" i="7"/>
  <c r="BA23" i="7"/>
  <c r="BB23" i="7"/>
  <c r="BC23" i="7"/>
  <c r="BD23" i="7"/>
  <c r="BE23" i="7"/>
  <c r="BF23" i="7"/>
  <c r="BG23" i="7"/>
  <c r="AV24" i="7"/>
  <c r="AW24" i="7"/>
  <c r="AX24" i="7"/>
  <c r="AY24" i="7"/>
  <c r="AZ24" i="7"/>
  <c r="BA24" i="7"/>
  <c r="BB24" i="7"/>
  <c r="BC24" i="7"/>
  <c r="BD24" i="7"/>
  <c r="BE24" i="7"/>
  <c r="BF24" i="7"/>
  <c r="BG24" i="7"/>
  <c r="AU23" i="7"/>
  <c r="AU24" i="7"/>
  <c r="B30" i="6" l="1"/>
  <c r="E30" i="6"/>
  <c r="H30" i="6"/>
  <c r="I30" i="6"/>
  <c r="K30" i="6"/>
  <c r="L30" i="6"/>
  <c r="N30" i="6"/>
  <c r="O30" i="6"/>
  <c r="R30" i="6"/>
  <c r="R29" i="6"/>
  <c r="O29" i="6"/>
  <c r="N29" i="6"/>
  <c r="L29" i="6"/>
  <c r="K29" i="6"/>
  <c r="I29" i="6"/>
  <c r="H29" i="6"/>
  <c r="E29" i="6"/>
  <c r="B29" i="6"/>
  <c r="R28" i="6"/>
  <c r="O28" i="6"/>
  <c r="N28" i="6"/>
  <c r="L28" i="6"/>
  <c r="K28" i="6"/>
  <c r="I28" i="6"/>
  <c r="H28" i="6"/>
  <c r="E28" i="6"/>
  <c r="B28" i="6"/>
  <c r="B31" i="6" s="1"/>
  <c r="R31" i="6" l="1"/>
  <c r="N31" i="6"/>
  <c r="L31" i="6"/>
  <c r="I31" i="6"/>
  <c r="F31" i="6"/>
  <c r="C31" i="6"/>
  <c r="R15" i="6"/>
  <c r="Q15" i="6"/>
  <c r="O15" i="6"/>
  <c r="N15" i="6"/>
  <c r="L15" i="6"/>
  <c r="K15" i="6"/>
  <c r="I15" i="6"/>
  <c r="H15" i="6"/>
  <c r="E15" i="6"/>
  <c r="B15" i="6"/>
  <c r="R14" i="6"/>
  <c r="Q14" i="6"/>
  <c r="O14" i="6"/>
  <c r="N14" i="6"/>
  <c r="L14" i="6"/>
  <c r="K14" i="6"/>
  <c r="I14" i="6"/>
  <c r="H14" i="6"/>
  <c r="E14" i="6"/>
  <c r="B14" i="6"/>
  <c r="R13" i="6"/>
  <c r="Q13" i="6"/>
  <c r="O13" i="6"/>
  <c r="N13" i="6"/>
  <c r="O16" i="6" s="1"/>
  <c r="L13" i="6"/>
  <c r="K13" i="6"/>
  <c r="K16" i="6" s="1"/>
  <c r="I13" i="6"/>
  <c r="H13" i="6"/>
  <c r="I16" i="6" s="1"/>
  <c r="E13" i="6"/>
  <c r="B13" i="6"/>
  <c r="C16" i="6" s="1"/>
  <c r="AT60" i="7"/>
  <c r="AT59" i="7"/>
  <c r="AT58" i="7"/>
  <c r="AU61" i="7" s="1"/>
  <c r="AT46" i="7"/>
  <c r="AT45" i="7"/>
  <c r="AU47" i="7" s="1"/>
  <c r="AT44" i="7"/>
  <c r="AW60" i="7"/>
  <c r="AZ68" i="7" s="1"/>
  <c r="AW58" i="7"/>
  <c r="BI46" i="7"/>
  <c r="AX68" i="7" s="1"/>
  <c r="AW46" i="7"/>
  <c r="AT68" i="7" s="1"/>
  <c r="BF45" i="7"/>
  <c r="AW67" i="7" s="1"/>
  <c r="AW45" i="7"/>
  <c r="AT67" i="7" s="1"/>
  <c r="BC44" i="7"/>
  <c r="AW44" i="7"/>
  <c r="AA38" i="7"/>
  <c r="Z38" i="7"/>
  <c r="AB38" i="7"/>
  <c r="AC38" i="7"/>
  <c r="AD38" i="7"/>
  <c r="AE38" i="7"/>
  <c r="AF38" i="7"/>
  <c r="AG38" i="7"/>
  <c r="AH38" i="7"/>
  <c r="AI38" i="7"/>
  <c r="AJ38" i="7"/>
  <c r="AK38" i="7"/>
  <c r="Y39" i="7"/>
  <c r="Z39" i="7"/>
  <c r="AA39" i="7"/>
  <c r="AB39" i="7"/>
  <c r="AC39" i="7"/>
  <c r="AD39" i="7"/>
  <c r="AE39" i="7"/>
  <c r="AF39" i="7"/>
  <c r="AG39" i="7"/>
  <c r="AH39" i="7"/>
  <c r="AI39" i="7"/>
  <c r="AJ39" i="7"/>
  <c r="AK39" i="7"/>
  <c r="Z37" i="7"/>
  <c r="AA37" i="7"/>
  <c r="AB37" i="7"/>
  <c r="AC37" i="7"/>
  <c r="AD37" i="7"/>
  <c r="AE37" i="7"/>
  <c r="AF37" i="7"/>
  <c r="AG37" i="7"/>
  <c r="AH37" i="7"/>
  <c r="AI37" i="7"/>
  <c r="AJ37" i="7"/>
  <c r="AK37" i="7"/>
  <c r="X60" i="7"/>
  <c r="X59" i="7"/>
  <c r="X58" i="7"/>
  <c r="Y61" i="7" s="1"/>
  <c r="X46" i="7"/>
  <c r="X45" i="7"/>
  <c r="Y47" i="7" s="1"/>
  <c r="X44" i="7"/>
  <c r="AA60" i="7"/>
  <c r="AD68" i="7" s="1"/>
  <c r="AA59" i="7"/>
  <c r="AD67" i="7" s="1"/>
  <c r="AA46" i="7"/>
  <c r="X68" i="7" s="1"/>
  <c r="H68" i="7"/>
  <c r="H66" i="7"/>
  <c r="B60" i="7"/>
  <c r="B59" i="7"/>
  <c r="B58" i="7"/>
  <c r="B46" i="7"/>
  <c r="B45" i="7"/>
  <c r="B44" i="7"/>
  <c r="C47" i="7" s="1"/>
  <c r="C30" i="7"/>
  <c r="D30" i="7"/>
  <c r="D52" i="7" s="1"/>
  <c r="E30" i="7"/>
  <c r="E52" i="7" s="1"/>
  <c r="F30" i="7"/>
  <c r="G30" i="7"/>
  <c r="G52" i="7" s="1"/>
  <c r="H30" i="7"/>
  <c r="H52" i="7" s="1"/>
  <c r="I30" i="7"/>
  <c r="J30" i="7"/>
  <c r="K30" i="7"/>
  <c r="K52" i="7" s="1"/>
  <c r="L30" i="7"/>
  <c r="L52" i="7" s="1"/>
  <c r="M30" i="7"/>
  <c r="M52" i="7" s="1"/>
  <c r="N30" i="7"/>
  <c r="O30" i="7"/>
  <c r="O52" i="7" s="1"/>
  <c r="C31" i="7"/>
  <c r="C53" i="7" s="1"/>
  <c r="E60" i="7" s="1"/>
  <c r="D31" i="7"/>
  <c r="E31" i="7"/>
  <c r="F31" i="7"/>
  <c r="G31" i="7"/>
  <c r="H31" i="7"/>
  <c r="I31" i="7"/>
  <c r="J31" i="7"/>
  <c r="K31" i="7"/>
  <c r="L31" i="7"/>
  <c r="M31" i="7"/>
  <c r="N31" i="7"/>
  <c r="O31" i="7"/>
  <c r="O53" i="7" s="1"/>
  <c r="D29" i="7"/>
  <c r="E29" i="7"/>
  <c r="F29" i="7"/>
  <c r="G29" i="7"/>
  <c r="H29" i="7"/>
  <c r="I29" i="7"/>
  <c r="J29" i="7"/>
  <c r="K29" i="7"/>
  <c r="L29" i="7"/>
  <c r="M29" i="7"/>
  <c r="N29" i="7"/>
  <c r="O29" i="7"/>
  <c r="C29" i="7"/>
  <c r="C51" i="7" s="1"/>
  <c r="E58" i="7" s="1"/>
  <c r="C23" i="7"/>
  <c r="C38" i="7" s="1"/>
  <c r="E45" i="7" s="1"/>
  <c r="B67" i="7" s="1"/>
  <c r="D23" i="7"/>
  <c r="E23" i="7"/>
  <c r="F23" i="7"/>
  <c r="G23" i="7"/>
  <c r="G38" i="7" s="1"/>
  <c r="H23" i="7"/>
  <c r="I23" i="7"/>
  <c r="J23" i="7"/>
  <c r="K23" i="7"/>
  <c r="K38" i="7" s="1"/>
  <c r="L23" i="7"/>
  <c r="M23" i="7"/>
  <c r="N23" i="7"/>
  <c r="O23" i="7"/>
  <c r="O38" i="7" s="1"/>
  <c r="C24" i="7"/>
  <c r="C39" i="7" s="1"/>
  <c r="E46" i="7" s="1"/>
  <c r="B68" i="7" s="1"/>
  <c r="D24" i="7"/>
  <c r="D39" i="7" s="1"/>
  <c r="E24" i="7"/>
  <c r="F24" i="7"/>
  <c r="F39" i="7" s="1"/>
  <c r="G24" i="7"/>
  <c r="G39" i="7" s="1"/>
  <c r="H24" i="7"/>
  <c r="H39" i="7" s="1"/>
  <c r="I24" i="7"/>
  <c r="J24" i="7"/>
  <c r="J39" i="7" s="1"/>
  <c r="O46" i="7" s="1"/>
  <c r="K24" i="7"/>
  <c r="K39" i="7" s="1"/>
  <c r="L24" i="7"/>
  <c r="L39" i="7" s="1"/>
  <c r="M24" i="7"/>
  <c r="N24" i="7"/>
  <c r="N39" i="7" s="1"/>
  <c r="O24" i="7"/>
  <c r="O39" i="7" s="1"/>
  <c r="D22" i="7"/>
  <c r="E22" i="7"/>
  <c r="F22" i="7"/>
  <c r="G22" i="7"/>
  <c r="H22" i="7"/>
  <c r="I22" i="7"/>
  <c r="J22" i="7"/>
  <c r="K22" i="7"/>
  <c r="L22" i="7"/>
  <c r="M22" i="7"/>
  <c r="N22" i="7"/>
  <c r="O22" i="7"/>
  <c r="C22" i="7"/>
  <c r="AW59" i="7" l="1"/>
  <c r="AZ67" i="7" s="1"/>
  <c r="F16" i="6"/>
  <c r="Q16" i="6"/>
  <c r="E16" i="6"/>
  <c r="H31" i="6"/>
  <c r="L16" i="6"/>
  <c r="R16" i="6"/>
  <c r="O31" i="6"/>
  <c r="B16" i="6"/>
  <c r="H16" i="6"/>
  <c r="N16" i="6"/>
  <c r="E31" i="6"/>
  <c r="K31" i="6"/>
  <c r="Q31" i="6"/>
  <c r="BA58" i="7"/>
  <c r="AZ58" i="7"/>
  <c r="BD59" i="7"/>
  <c r="BC59" i="7"/>
  <c r="BB67" i="7" s="1"/>
  <c r="BG60" i="7"/>
  <c r="BF60" i="7"/>
  <c r="BC68" i="7" s="1"/>
  <c r="AZ59" i="7"/>
  <c r="BA67" i="7" s="1"/>
  <c r="BA59" i="7"/>
  <c r="BC60" i="7"/>
  <c r="BB68" i="7" s="1"/>
  <c r="BD60" i="7"/>
  <c r="BI44" i="7"/>
  <c r="BJ44" i="7"/>
  <c r="AZ45" i="7"/>
  <c r="AU67" i="7" s="1"/>
  <c r="BA45" i="7"/>
  <c r="BC46" i="7"/>
  <c r="AV68" i="7" s="1"/>
  <c r="BD46" i="7"/>
  <c r="BG58" i="7"/>
  <c r="BF58" i="7"/>
  <c r="BJ59" i="7"/>
  <c r="BI59" i="7"/>
  <c r="BD67" i="7" s="1"/>
  <c r="BA60" i="7"/>
  <c r="AZ60" i="7"/>
  <c r="BA68" i="7" s="1"/>
  <c r="AW47" i="7"/>
  <c r="AT66" i="7"/>
  <c r="AX47" i="7"/>
  <c r="AV66" i="7"/>
  <c r="BJ58" i="7"/>
  <c r="BI58" i="7"/>
  <c r="BG44" i="7"/>
  <c r="BF44" i="7"/>
  <c r="BJ45" i="7"/>
  <c r="BI45" i="7"/>
  <c r="AX67" i="7" s="1"/>
  <c r="BA46" i="7"/>
  <c r="AZ46" i="7"/>
  <c r="AU68" i="7" s="1"/>
  <c r="AZ66" i="7"/>
  <c r="AW61" i="7"/>
  <c r="AX61" i="7"/>
  <c r="BC58" i="7"/>
  <c r="BD58" i="7"/>
  <c r="BG59" i="7"/>
  <c r="BF59" i="7"/>
  <c r="BC67" i="7" s="1"/>
  <c r="BJ60" i="7"/>
  <c r="BI60" i="7"/>
  <c r="BD68" i="7" s="1"/>
  <c r="BA44" i="7"/>
  <c r="BD45" i="7"/>
  <c r="BG46" i="7"/>
  <c r="BD44" i="7"/>
  <c r="BG45" i="7"/>
  <c r="AZ44" i="7"/>
  <c r="BC45" i="7"/>
  <c r="AV67" i="7" s="1"/>
  <c r="BF46" i="7"/>
  <c r="AW68" i="7" s="1"/>
  <c r="AT47" i="7"/>
  <c r="BJ46" i="7"/>
  <c r="AT61" i="7"/>
  <c r="AA45" i="7"/>
  <c r="X67" i="7" s="1"/>
  <c r="AA44" i="7"/>
  <c r="AE58" i="7"/>
  <c r="AD58" i="7"/>
  <c r="AH59" i="7"/>
  <c r="AG59" i="7"/>
  <c r="AF67" i="7" s="1"/>
  <c r="AK60" i="7"/>
  <c r="AJ60" i="7"/>
  <c r="AG68" i="7" s="1"/>
  <c r="AG44" i="7"/>
  <c r="AJ45" i="7"/>
  <c r="AA67" i="7" s="1"/>
  <c r="AM46" i="7"/>
  <c r="AB68" i="7" s="1"/>
  <c r="AN58" i="7"/>
  <c r="AM58" i="7"/>
  <c r="AD59" i="7"/>
  <c r="AE67" i="7" s="1"/>
  <c r="AE59" i="7"/>
  <c r="AH60" i="7"/>
  <c r="AG60" i="7"/>
  <c r="AF68" i="7" s="1"/>
  <c r="AD45" i="7"/>
  <c r="Y67" i="7" s="1"/>
  <c r="AE45" i="7"/>
  <c r="AG46" i="7"/>
  <c r="Z68" i="7" s="1"/>
  <c r="AH46" i="7"/>
  <c r="AK58" i="7"/>
  <c r="AJ58" i="7"/>
  <c r="AN59" i="7"/>
  <c r="AM59" i="7"/>
  <c r="AH67" i="7" s="1"/>
  <c r="AE60" i="7"/>
  <c r="AD60" i="7"/>
  <c r="AE68" i="7" s="1"/>
  <c r="AB47" i="7"/>
  <c r="X66" i="7"/>
  <c r="AM44" i="7"/>
  <c r="AN44" i="7"/>
  <c r="AJ44" i="7"/>
  <c r="AK44" i="7"/>
  <c r="AN45" i="7"/>
  <c r="AM45" i="7"/>
  <c r="AB67" i="7" s="1"/>
  <c r="AD46" i="7"/>
  <c r="Y68" i="7" s="1"/>
  <c r="AE46" i="7"/>
  <c r="AB61" i="7"/>
  <c r="AA61" i="7"/>
  <c r="AG58" i="7"/>
  <c r="AH58" i="7"/>
  <c r="AK59" i="7"/>
  <c r="AJ59" i="7"/>
  <c r="AG67" i="7" s="1"/>
  <c r="AM60" i="7"/>
  <c r="AH68" i="7" s="1"/>
  <c r="AN60" i="7"/>
  <c r="AE44" i="7"/>
  <c r="AG45" i="7"/>
  <c r="Z67" i="7" s="1"/>
  <c r="AJ46" i="7"/>
  <c r="AA68" i="7" s="1"/>
  <c r="AK45" i="7"/>
  <c r="AN46" i="7"/>
  <c r="AD44" i="7"/>
  <c r="X47" i="7"/>
  <c r="AH45" i="7"/>
  <c r="AK46" i="7"/>
  <c r="X61" i="7"/>
  <c r="AH44" i="7"/>
  <c r="D51" i="7"/>
  <c r="N46" i="7"/>
  <c r="E68" i="7" s="1"/>
  <c r="C61" i="7"/>
  <c r="B61" i="7"/>
  <c r="B47" i="7"/>
  <c r="I37" i="7"/>
  <c r="O51" i="7"/>
  <c r="K51" i="7"/>
  <c r="G51" i="7"/>
  <c r="I38" i="7"/>
  <c r="E38" i="7"/>
  <c r="M38" i="7"/>
  <c r="N51" i="7"/>
  <c r="L38" i="7"/>
  <c r="H38" i="7"/>
  <c r="L45" i="7" s="1"/>
  <c r="D38" i="7"/>
  <c r="J51" i="7"/>
  <c r="F51" i="7"/>
  <c r="F52" i="7"/>
  <c r="I59" i="7" s="1"/>
  <c r="N38" i="7"/>
  <c r="J38" i="7"/>
  <c r="F38" i="7"/>
  <c r="D37" i="7"/>
  <c r="G53" i="7"/>
  <c r="G37" i="7"/>
  <c r="J53" i="7"/>
  <c r="L51" i="7"/>
  <c r="H51" i="7"/>
  <c r="H37" i="7"/>
  <c r="O37" i="7"/>
  <c r="N53" i="7"/>
  <c r="I52" i="7"/>
  <c r="L59" i="7" s="1"/>
  <c r="L37" i="7"/>
  <c r="K53" i="7"/>
  <c r="K37" i="7"/>
  <c r="F53" i="7"/>
  <c r="M51" i="7"/>
  <c r="I51" i="7"/>
  <c r="E51" i="7"/>
  <c r="I58" i="7" s="1"/>
  <c r="N37" i="7"/>
  <c r="J37" i="7"/>
  <c r="F37" i="7"/>
  <c r="D53" i="7"/>
  <c r="H53" i="7"/>
  <c r="M37" i="7"/>
  <c r="E37" i="7"/>
  <c r="I39" i="7"/>
  <c r="K46" i="7" s="1"/>
  <c r="D68" i="7" s="1"/>
  <c r="J52" i="7"/>
  <c r="N52" i="7"/>
  <c r="Q59" i="7" s="1"/>
  <c r="L67" i="7" s="1"/>
  <c r="E53" i="7"/>
  <c r="M53" i="7"/>
  <c r="C37" i="7"/>
  <c r="E44" i="7" s="1"/>
  <c r="B66" i="7" s="1"/>
  <c r="C52" i="7"/>
  <c r="E59" i="7" s="1"/>
  <c r="L53" i="7"/>
  <c r="M39" i="7"/>
  <c r="E39" i="7"/>
  <c r="I46" i="7" s="1"/>
  <c r="I53" i="7"/>
  <c r="H14" i="3"/>
  <c r="E14" i="3"/>
  <c r="AA47" i="7" l="1"/>
  <c r="BB66" i="7"/>
  <c r="BD61" i="7"/>
  <c r="BC61" i="7"/>
  <c r="BG47" i="7"/>
  <c r="AW66" i="7"/>
  <c r="BF47" i="7"/>
  <c r="BI47" i="7"/>
  <c r="AX66" i="7"/>
  <c r="BJ47" i="7"/>
  <c r="BD66" i="7"/>
  <c r="BI61" i="7"/>
  <c r="BJ61" i="7"/>
  <c r="BG61" i="7"/>
  <c r="BC66" i="7"/>
  <c r="BF61" i="7"/>
  <c r="BA61" i="7"/>
  <c r="BA66" i="7"/>
  <c r="AZ61" i="7"/>
  <c r="AU66" i="7"/>
  <c r="BA47" i="7"/>
  <c r="AZ47" i="7"/>
  <c r="BD47" i="7"/>
  <c r="BC47" i="7"/>
  <c r="AG61" i="7"/>
  <c r="AF66" i="7"/>
  <c r="AH61" i="7"/>
  <c r="AD47" i="7"/>
  <c r="AE47" i="7"/>
  <c r="AA66" i="7"/>
  <c r="AK47" i="7"/>
  <c r="AJ47" i="7"/>
  <c r="AH66" i="7"/>
  <c r="AN61" i="7"/>
  <c r="AM61" i="7"/>
  <c r="AG47" i="7"/>
  <c r="Z66" i="7"/>
  <c r="AH47" i="7"/>
  <c r="AE61" i="7"/>
  <c r="AD61" i="7"/>
  <c r="AE66" i="7"/>
  <c r="AM47" i="7"/>
  <c r="AN47" i="7"/>
  <c r="AB66" i="7"/>
  <c r="AK61" i="7"/>
  <c r="AG66" i="7"/>
  <c r="AJ61" i="7"/>
  <c r="F61" i="7"/>
  <c r="H67" i="7"/>
  <c r="R60" i="7"/>
  <c r="Q60" i="7"/>
  <c r="L68" i="7" s="1"/>
  <c r="O60" i="7"/>
  <c r="N60" i="7"/>
  <c r="K68" i="7" s="1"/>
  <c r="E61" i="7"/>
  <c r="H59" i="7"/>
  <c r="I67" i="7" s="1"/>
  <c r="K45" i="7"/>
  <c r="D67" i="7" s="1"/>
  <c r="L46" i="7"/>
  <c r="H58" i="7"/>
  <c r="I66" i="7" s="1"/>
  <c r="F47" i="7"/>
  <c r="E47" i="7"/>
  <c r="Q46" i="7"/>
  <c r="F68" i="7" s="1"/>
  <c r="R46" i="7"/>
  <c r="I60" i="7"/>
  <c r="H60" i="7"/>
  <c r="I68" i="7" s="1"/>
  <c r="Q44" i="7"/>
  <c r="F66" i="7" s="1"/>
  <c r="R44" i="7"/>
  <c r="O44" i="7"/>
  <c r="N44" i="7"/>
  <c r="E66" i="7" s="1"/>
  <c r="R58" i="7"/>
  <c r="Q58" i="7"/>
  <c r="L66" i="7" s="1"/>
  <c r="K44" i="7"/>
  <c r="D66" i="7" s="1"/>
  <c r="L44" i="7"/>
  <c r="N45" i="7"/>
  <c r="E67" i="7" s="1"/>
  <c r="O45" i="7"/>
  <c r="O58" i="7"/>
  <c r="N58" i="7"/>
  <c r="K66" i="7" s="1"/>
  <c r="L58" i="7"/>
  <c r="K58" i="7"/>
  <c r="J66" i="7" s="1"/>
  <c r="O59" i="7"/>
  <c r="N59" i="7"/>
  <c r="K67" i="7" s="1"/>
  <c r="L60" i="7"/>
  <c r="K60" i="7"/>
  <c r="J68" i="7" s="1"/>
  <c r="H45" i="7"/>
  <c r="C67" i="7" s="1"/>
  <c r="I45" i="7"/>
  <c r="R45" i="7"/>
  <c r="Q45" i="7"/>
  <c r="F67" i="7" s="1"/>
  <c r="K59" i="7"/>
  <c r="J67" i="7" s="1"/>
  <c r="R59" i="7"/>
  <c r="I44" i="7"/>
  <c r="H44" i="7"/>
  <c r="C66" i="7" s="1"/>
  <c r="H46" i="7"/>
  <c r="C68" i="7" s="1"/>
  <c r="I42" i="5"/>
  <c r="J42" i="5"/>
  <c r="K42" i="5"/>
  <c r="L42" i="5"/>
  <c r="M42" i="5"/>
  <c r="N42" i="5"/>
  <c r="O42" i="5"/>
  <c r="P42" i="5"/>
  <c r="Q42" i="5"/>
  <c r="R42" i="5"/>
  <c r="S42" i="5"/>
  <c r="T42" i="5"/>
  <c r="U42" i="5"/>
  <c r="I43" i="5"/>
  <c r="J43" i="5"/>
  <c r="K43" i="5"/>
  <c r="L43" i="5"/>
  <c r="M43" i="5"/>
  <c r="N43" i="5"/>
  <c r="O43" i="5"/>
  <c r="P43" i="5"/>
  <c r="Q43" i="5"/>
  <c r="R43" i="5"/>
  <c r="S43" i="5"/>
  <c r="T43" i="5"/>
  <c r="U43" i="5"/>
  <c r="I44" i="5"/>
  <c r="J44" i="5"/>
  <c r="K44" i="5"/>
  <c r="L44" i="5"/>
  <c r="M44" i="5"/>
  <c r="N44" i="5"/>
  <c r="O44" i="5"/>
  <c r="P44" i="5"/>
  <c r="Q44" i="5"/>
  <c r="R44" i="5"/>
  <c r="S44" i="5"/>
  <c r="T44" i="5"/>
  <c r="U44" i="5"/>
  <c r="I46" i="5"/>
  <c r="J46" i="5"/>
  <c r="K46" i="5"/>
  <c r="L46" i="5"/>
  <c r="M46" i="5"/>
  <c r="N46" i="5"/>
  <c r="O46" i="5"/>
  <c r="P46" i="5"/>
  <c r="Q46" i="5"/>
  <c r="R46" i="5"/>
  <c r="S46" i="5"/>
  <c r="T46" i="5"/>
  <c r="U46" i="5"/>
  <c r="I47" i="5"/>
  <c r="J47" i="5"/>
  <c r="K47" i="5"/>
  <c r="L47" i="5"/>
  <c r="M47" i="5"/>
  <c r="N47" i="5"/>
  <c r="O47" i="5"/>
  <c r="P47" i="5"/>
  <c r="Q47" i="5"/>
  <c r="R47" i="5"/>
  <c r="S47" i="5"/>
  <c r="T47" i="5"/>
  <c r="U47" i="5"/>
  <c r="I48" i="5"/>
  <c r="J48" i="5"/>
  <c r="K48" i="5"/>
  <c r="L48" i="5"/>
  <c r="M48" i="5"/>
  <c r="N48" i="5"/>
  <c r="O48" i="5"/>
  <c r="P48" i="5"/>
  <c r="Q48" i="5"/>
  <c r="R48" i="5"/>
  <c r="S48" i="5"/>
  <c r="T48" i="5"/>
  <c r="U48" i="5"/>
  <c r="I50" i="5"/>
  <c r="J50" i="5"/>
  <c r="K50" i="5"/>
  <c r="L50" i="5"/>
  <c r="M50" i="5"/>
  <c r="N50" i="5"/>
  <c r="O50" i="5"/>
  <c r="P50" i="5"/>
  <c r="Q50" i="5"/>
  <c r="R50" i="5"/>
  <c r="S50" i="5"/>
  <c r="T50" i="5"/>
  <c r="U50" i="5"/>
  <c r="I51" i="5"/>
  <c r="J51" i="5"/>
  <c r="K51" i="5"/>
  <c r="L51" i="5"/>
  <c r="M51" i="5"/>
  <c r="N51" i="5"/>
  <c r="O51" i="5"/>
  <c r="P51" i="5"/>
  <c r="Q51" i="5"/>
  <c r="R51" i="5"/>
  <c r="S51" i="5"/>
  <c r="T51" i="5"/>
  <c r="U51" i="5"/>
  <c r="I52" i="5"/>
  <c r="J52" i="5"/>
  <c r="K52" i="5"/>
  <c r="L52" i="5"/>
  <c r="M52" i="5"/>
  <c r="N52" i="5"/>
  <c r="O52" i="5"/>
  <c r="P52" i="5"/>
  <c r="Q52" i="5"/>
  <c r="R52" i="5"/>
  <c r="S52" i="5"/>
  <c r="T52" i="5"/>
  <c r="U52" i="5"/>
  <c r="I54" i="5"/>
  <c r="J54" i="5"/>
  <c r="K54" i="5"/>
  <c r="L54" i="5"/>
  <c r="M54" i="5"/>
  <c r="N54" i="5"/>
  <c r="O54" i="5"/>
  <c r="P54" i="5"/>
  <c r="Q54" i="5"/>
  <c r="R54" i="5"/>
  <c r="S54" i="5"/>
  <c r="T54" i="5"/>
  <c r="U54" i="5"/>
  <c r="I55" i="5"/>
  <c r="J55" i="5"/>
  <c r="K55" i="5"/>
  <c r="L55" i="5"/>
  <c r="M55" i="5"/>
  <c r="N55" i="5"/>
  <c r="O55" i="5"/>
  <c r="P55" i="5"/>
  <c r="Q55" i="5"/>
  <c r="R55" i="5"/>
  <c r="S55" i="5"/>
  <c r="T55" i="5"/>
  <c r="U55" i="5"/>
  <c r="I56" i="5"/>
  <c r="J56" i="5"/>
  <c r="K56" i="5"/>
  <c r="L56" i="5"/>
  <c r="M56" i="5"/>
  <c r="N56" i="5"/>
  <c r="O56" i="5"/>
  <c r="P56" i="5"/>
  <c r="Q56" i="5"/>
  <c r="R56" i="5"/>
  <c r="S56" i="5"/>
  <c r="T56" i="5"/>
  <c r="U56" i="5"/>
  <c r="H56" i="5"/>
  <c r="H55" i="5"/>
  <c r="H54" i="5"/>
  <c r="H52" i="5"/>
  <c r="H51" i="5"/>
  <c r="H50" i="5"/>
  <c r="H48" i="5"/>
  <c r="H47" i="5"/>
  <c r="H46" i="5"/>
  <c r="H44" i="5"/>
  <c r="H43" i="5"/>
  <c r="H42" i="5"/>
  <c r="I38" i="5"/>
  <c r="J38" i="5"/>
  <c r="K38" i="5"/>
  <c r="L38" i="5"/>
  <c r="M38" i="5"/>
  <c r="N38" i="5"/>
  <c r="O38" i="5"/>
  <c r="P38" i="5"/>
  <c r="Q38" i="5"/>
  <c r="R38" i="5"/>
  <c r="S38" i="5"/>
  <c r="T38" i="5"/>
  <c r="U38" i="5"/>
  <c r="I39" i="5"/>
  <c r="J39" i="5"/>
  <c r="K39" i="5"/>
  <c r="L39" i="5"/>
  <c r="M39" i="5"/>
  <c r="N39" i="5"/>
  <c r="O39" i="5"/>
  <c r="P39" i="5"/>
  <c r="Q39" i="5"/>
  <c r="R39" i="5"/>
  <c r="S39" i="5"/>
  <c r="T39" i="5"/>
  <c r="U39" i="5"/>
  <c r="I40" i="5"/>
  <c r="J40" i="5"/>
  <c r="K40" i="5"/>
  <c r="L40" i="5"/>
  <c r="M40" i="5"/>
  <c r="N40" i="5"/>
  <c r="O40" i="5"/>
  <c r="P40" i="5"/>
  <c r="Q40" i="5"/>
  <c r="R40" i="5"/>
  <c r="S40" i="5"/>
  <c r="T40" i="5"/>
  <c r="U40" i="5"/>
  <c r="H40" i="5"/>
  <c r="H39" i="5"/>
  <c r="H38" i="5"/>
  <c r="I34" i="5"/>
  <c r="J34" i="5"/>
  <c r="K34" i="5"/>
  <c r="L34" i="5"/>
  <c r="M34" i="5"/>
  <c r="N34" i="5"/>
  <c r="O34" i="5"/>
  <c r="P34" i="5"/>
  <c r="Q34" i="5"/>
  <c r="R34" i="5"/>
  <c r="S34" i="5"/>
  <c r="T34" i="5"/>
  <c r="U34" i="5"/>
  <c r="I35" i="5"/>
  <c r="J35" i="5"/>
  <c r="K35" i="5"/>
  <c r="L35" i="5"/>
  <c r="M35" i="5"/>
  <c r="N35" i="5"/>
  <c r="O35" i="5"/>
  <c r="P35" i="5"/>
  <c r="Q35" i="5"/>
  <c r="R35" i="5"/>
  <c r="S35" i="5"/>
  <c r="T35" i="5"/>
  <c r="U35" i="5"/>
  <c r="I36" i="5"/>
  <c r="J36" i="5"/>
  <c r="K36" i="5"/>
  <c r="L36" i="5"/>
  <c r="M36" i="5"/>
  <c r="N36" i="5"/>
  <c r="O36" i="5"/>
  <c r="P36" i="5"/>
  <c r="Q36" i="5"/>
  <c r="R36" i="5"/>
  <c r="S36" i="5"/>
  <c r="T36" i="5"/>
  <c r="U36" i="5"/>
  <c r="H34" i="5"/>
  <c r="R47" i="7" l="1"/>
  <c r="Q47" i="7"/>
  <c r="O61" i="7"/>
  <c r="N61" i="7"/>
  <c r="O47" i="7"/>
  <c r="N47" i="7"/>
  <c r="L47" i="7"/>
  <c r="K47" i="7"/>
  <c r="I47" i="7"/>
  <c r="H47" i="7"/>
  <c r="L61" i="7"/>
  <c r="K61" i="7"/>
  <c r="R61" i="7"/>
  <c r="Q61" i="7"/>
  <c r="I61" i="7"/>
  <c r="H61" i="7"/>
  <c r="AB5" i="5"/>
  <c r="AC5" i="5"/>
  <c r="AE5" i="5"/>
  <c r="AF5" i="5"/>
  <c r="AH5" i="5"/>
  <c r="AI5" i="5"/>
  <c r="AK5" i="5"/>
  <c r="AL5" i="5"/>
  <c r="AN5" i="5"/>
  <c r="AO5" i="5"/>
  <c r="AQ5" i="5"/>
  <c r="AR5" i="5"/>
  <c r="AT5" i="5"/>
  <c r="AU5" i="5"/>
  <c r="AX5" i="5"/>
  <c r="AZ5" i="5"/>
  <c r="BA5" i="5"/>
  <c r="BC5" i="5"/>
  <c r="BD5" i="5"/>
  <c r="BF5" i="5"/>
  <c r="BG5" i="5"/>
  <c r="BI5" i="5"/>
  <c r="BJ5" i="5"/>
  <c r="BL5" i="5"/>
  <c r="BM5" i="5"/>
  <c r="BO5" i="5"/>
  <c r="BP5" i="5"/>
  <c r="AB6" i="5"/>
  <c r="AC6" i="5"/>
  <c r="AE6" i="5"/>
  <c r="AF6" i="5"/>
  <c r="AH6" i="5"/>
  <c r="AI6" i="5"/>
  <c r="AK6" i="5"/>
  <c r="AL6" i="5"/>
  <c r="AN6" i="5"/>
  <c r="AO6" i="5"/>
  <c r="AQ6" i="5"/>
  <c r="AR6" i="5"/>
  <c r="AT6" i="5"/>
  <c r="AU6" i="5"/>
  <c r="AW6" i="5"/>
  <c r="AX6" i="5"/>
  <c r="AZ6" i="5"/>
  <c r="BA6" i="5"/>
  <c r="BC6" i="5"/>
  <c r="BD6" i="5"/>
  <c r="BF6" i="5"/>
  <c r="BG6" i="5"/>
  <c r="BI6" i="5"/>
  <c r="BJ6" i="5"/>
  <c r="BL6" i="5"/>
  <c r="BM6" i="5"/>
  <c r="BO6" i="5"/>
  <c r="BP6" i="5"/>
  <c r="AC7" i="5"/>
  <c r="AE7" i="5"/>
  <c r="AF7" i="5"/>
  <c r="AH7" i="5"/>
  <c r="AI7" i="5"/>
  <c r="AK7" i="5"/>
  <c r="AL7" i="5"/>
  <c r="AN7" i="5"/>
  <c r="AO7" i="5"/>
  <c r="AQ7" i="5"/>
  <c r="AR7" i="5"/>
  <c r="AT7" i="5"/>
  <c r="AU7" i="5"/>
  <c r="AW7" i="5"/>
  <c r="AX7" i="5"/>
  <c r="AZ7" i="5"/>
  <c r="BA7" i="5"/>
  <c r="BC7" i="5"/>
  <c r="BD7" i="5"/>
  <c r="BF7" i="5"/>
  <c r="BG7" i="5"/>
  <c r="BI7" i="5"/>
  <c r="BJ7" i="5"/>
  <c r="BL7" i="5"/>
  <c r="BM7" i="5"/>
  <c r="BO7" i="5"/>
  <c r="BP7" i="5"/>
  <c r="AB8" i="5"/>
  <c r="AC8" i="5"/>
  <c r="AE8" i="5"/>
  <c r="AF8" i="5"/>
  <c r="AH8" i="5"/>
  <c r="AI8" i="5"/>
  <c r="AK8" i="5"/>
  <c r="AL8" i="5"/>
  <c r="AN8" i="5"/>
  <c r="AO8" i="5"/>
  <c r="AQ8" i="5"/>
  <c r="AR8" i="5"/>
  <c r="AT8" i="5"/>
  <c r="AU8" i="5"/>
  <c r="AW8" i="5"/>
  <c r="AX8" i="5"/>
  <c r="AZ8" i="5"/>
  <c r="BA8" i="5"/>
  <c r="BC8" i="5"/>
  <c r="BD8" i="5"/>
  <c r="BF8" i="5"/>
  <c r="BG8" i="5"/>
  <c r="BI8" i="5"/>
  <c r="BJ8" i="5"/>
  <c r="BL8" i="5"/>
  <c r="BM8" i="5"/>
  <c r="BO8" i="5"/>
  <c r="BP8" i="5"/>
  <c r="AB9" i="5"/>
  <c r="AC9" i="5"/>
  <c r="AE9" i="5"/>
  <c r="AF9" i="5"/>
  <c r="AH9" i="5"/>
  <c r="AI9" i="5"/>
  <c r="AK9" i="5"/>
  <c r="AL9" i="5"/>
  <c r="AN9" i="5"/>
  <c r="AO9" i="5"/>
  <c r="AQ9" i="5"/>
  <c r="AR9" i="5"/>
  <c r="AT9" i="5"/>
  <c r="AU9" i="5"/>
  <c r="AW9" i="5"/>
  <c r="AX9" i="5"/>
  <c r="AZ9" i="5"/>
  <c r="BA9" i="5"/>
  <c r="BC9" i="5"/>
  <c r="BD9" i="5"/>
  <c r="BF9" i="5"/>
  <c r="BG9" i="5"/>
  <c r="BI9" i="5"/>
  <c r="BJ9" i="5"/>
  <c r="BL9" i="5"/>
  <c r="BM9" i="5"/>
  <c r="BO9" i="5"/>
  <c r="BP9" i="5"/>
  <c r="AB10" i="5"/>
  <c r="AC10" i="5"/>
  <c r="AE10" i="5"/>
  <c r="AF10" i="5"/>
  <c r="AH10" i="5"/>
  <c r="AI10" i="5"/>
  <c r="AK10" i="5"/>
  <c r="AL10" i="5"/>
  <c r="AN10" i="5"/>
  <c r="AO10" i="5"/>
  <c r="AQ10" i="5"/>
  <c r="AR10" i="5"/>
  <c r="AT10" i="5"/>
  <c r="AU10" i="5"/>
  <c r="AW10" i="5"/>
  <c r="AX10" i="5"/>
  <c r="AZ10" i="5"/>
  <c r="BA10" i="5"/>
  <c r="BC10" i="5"/>
  <c r="BD10" i="5"/>
  <c r="BF10" i="5"/>
  <c r="BG10" i="5"/>
  <c r="BI10" i="5"/>
  <c r="BJ10" i="5"/>
  <c r="BL10" i="5"/>
  <c r="BM10" i="5"/>
  <c r="BO10" i="5"/>
  <c r="BP10" i="5"/>
  <c r="BP4" i="5"/>
  <c r="BO4" i="5"/>
  <c r="BM4" i="5"/>
  <c r="BL4" i="5"/>
  <c r="BJ4" i="5"/>
  <c r="BI4" i="5"/>
  <c r="BG4" i="5"/>
  <c r="BF4" i="5"/>
  <c r="BD4" i="5"/>
  <c r="BC4" i="5"/>
  <c r="BA4" i="5"/>
  <c r="AZ4" i="5"/>
  <c r="AX4" i="5"/>
  <c r="AW4" i="5"/>
  <c r="AU4" i="5"/>
  <c r="AT4" i="5"/>
  <c r="AR4" i="5"/>
  <c r="AQ4" i="5"/>
  <c r="AO4" i="5"/>
  <c r="AN4" i="5"/>
  <c r="AL4" i="5"/>
  <c r="AK4" i="5"/>
  <c r="AH4" i="5"/>
  <c r="AI4" i="5"/>
  <c r="AF4" i="5"/>
  <c r="AE4" i="5"/>
  <c r="AC4" i="5"/>
  <c r="AB4" i="5"/>
  <c r="R31" i="4" l="1"/>
  <c r="Q31" i="4"/>
  <c r="O31" i="4"/>
  <c r="N31" i="4"/>
  <c r="L31" i="4"/>
  <c r="K31" i="4"/>
  <c r="I31" i="4"/>
  <c r="H31" i="4"/>
  <c r="E31" i="4"/>
  <c r="B31" i="4"/>
  <c r="R30" i="4"/>
  <c r="Q30" i="4"/>
  <c r="O30" i="4"/>
  <c r="N30" i="4"/>
  <c r="L30" i="4"/>
  <c r="K30" i="4"/>
  <c r="I30" i="4"/>
  <c r="H30" i="4"/>
  <c r="E30" i="4"/>
  <c r="B30" i="4"/>
  <c r="R29" i="4"/>
  <c r="Q29" i="4"/>
  <c r="Q32" i="4" s="1"/>
  <c r="O29" i="4"/>
  <c r="N29" i="4"/>
  <c r="L29" i="4"/>
  <c r="K29" i="4"/>
  <c r="K32" i="4" s="1"/>
  <c r="I29" i="4"/>
  <c r="H29" i="4"/>
  <c r="E29" i="4"/>
  <c r="F32" i="4" s="1"/>
  <c r="B29" i="4"/>
  <c r="C32" i="4" s="1"/>
  <c r="R16" i="4"/>
  <c r="Q16" i="4"/>
  <c r="O16" i="4"/>
  <c r="N16" i="4"/>
  <c r="L16" i="4"/>
  <c r="K16" i="4"/>
  <c r="I16" i="4"/>
  <c r="H16" i="4"/>
  <c r="E16" i="4"/>
  <c r="B16" i="4"/>
  <c r="R15" i="4"/>
  <c r="Q15" i="4"/>
  <c r="O15" i="4"/>
  <c r="N15" i="4"/>
  <c r="L15" i="4"/>
  <c r="K15" i="4"/>
  <c r="I15" i="4"/>
  <c r="H15" i="4"/>
  <c r="E15" i="4"/>
  <c r="B15" i="4"/>
  <c r="R14" i="4"/>
  <c r="Q14" i="4"/>
  <c r="Q17" i="4" s="1"/>
  <c r="O14" i="4"/>
  <c r="N14" i="4"/>
  <c r="L14" i="4"/>
  <c r="K14" i="4"/>
  <c r="K17" i="4" s="1"/>
  <c r="I14" i="4"/>
  <c r="H14" i="4"/>
  <c r="E14" i="4"/>
  <c r="F17" i="4" s="1"/>
  <c r="B14" i="4"/>
  <c r="B17" i="4" s="1"/>
  <c r="N32" i="4" l="1"/>
  <c r="H32" i="4"/>
  <c r="H17" i="4"/>
  <c r="N17" i="4"/>
  <c r="O17" i="4"/>
  <c r="I32" i="4"/>
  <c r="L32" i="4"/>
  <c r="O32" i="4"/>
  <c r="B32" i="4"/>
  <c r="R32" i="4"/>
  <c r="C17" i="4"/>
  <c r="R17" i="4"/>
  <c r="I17" i="4"/>
  <c r="L17" i="4"/>
  <c r="E17" i="4"/>
  <c r="E32" i="4"/>
  <c r="P63" i="2"/>
  <c r="Q63" i="2"/>
  <c r="P64" i="2"/>
  <c r="Q64" i="2"/>
  <c r="P65" i="2"/>
  <c r="Q65" i="2"/>
  <c r="P66" i="2"/>
  <c r="Q66" i="2"/>
  <c r="P67" i="2"/>
  <c r="Q67" i="2"/>
  <c r="N63" i="2"/>
  <c r="M64" i="2"/>
  <c r="N64" i="2"/>
  <c r="M65" i="2"/>
  <c r="N65" i="2"/>
  <c r="M66" i="2"/>
  <c r="N66" i="2"/>
  <c r="M67" i="2"/>
  <c r="N67" i="2"/>
  <c r="J63" i="2"/>
  <c r="K63" i="2"/>
  <c r="J64" i="2"/>
  <c r="K64" i="2"/>
  <c r="J65" i="2"/>
  <c r="K65" i="2"/>
  <c r="J66" i="2"/>
  <c r="K66" i="2"/>
  <c r="J67" i="2"/>
  <c r="K67" i="2"/>
  <c r="G63" i="2"/>
  <c r="H63" i="2"/>
  <c r="G64" i="2"/>
  <c r="H64" i="2"/>
  <c r="G65" i="2"/>
  <c r="H65" i="2"/>
  <c r="G66" i="2"/>
  <c r="H66" i="2"/>
  <c r="G67" i="2"/>
  <c r="H67" i="2"/>
  <c r="D63" i="2"/>
  <c r="E63" i="2"/>
  <c r="D64" i="2"/>
  <c r="E64" i="2"/>
  <c r="D65" i="2"/>
  <c r="E65" i="2"/>
  <c r="D66" i="2"/>
  <c r="E66" i="2"/>
  <c r="D67" i="2"/>
  <c r="E67" i="2"/>
  <c r="Q62" i="2"/>
  <c r="P62" i="2"/>
  <c r="N62" i="2"/>
  <c r="M62" i="2"/>
  <c r="K62" i="2"/>
  <c r="J62" i="2"/>
  <c r="H62" i="2"/>
  <c r="G62" i="2"/>
  <c r="E62" i="2"/>
  <c r="D62" i="2"/>
  <c r="A63" i="2"/>
  <c r="B63" i="2"/>
  <c r="A64" i="2"/>
  <c r="B64" i="2"/>
  <c r="A65" i="2"/>
  <c r="B65" i="2"/>
  <c r="A66" i="2"/>
  <c r="B66" i="2"/>
  <c r="A67" i="2"/>
  <c r="B67" i="2"/>
  <c r="B62" i="2"/>
  <c r="A62" i="2"/>
  <c r="F77" i="2"/>
  <c r="D77" i="2"/>
  <c r="W62" i="2"/>
  <c r="V62" i="2"/>
  <c r="T62" i="2"/>
  <c r="S62" i="2"/>
  <c r="AJ38" i="2" l="1"/>
  <c r="AJ39" i="2" s="1"/>
  <c r="AJ40" i="2" s="1"/>
  <c r="AJ41" i="2" s="1"/>
  <c r="AJ21" i="2"/>
  <c r="AJ22" i="2" s="1"/>
  <c r="AJ23" i="2" s="1"/>
  <c r="AJ24" i="2" s="1"/>
  <c r="W71" i="3" l="1"/>
  <c r="T71" i="3"/>
  <c r="W70" i="3"/>
  <c r="T70" i="3"/>
  <c r="W69" i="3"/>
  <c r="T69" i="3"/>
  <c r="W68" i="3"/>
  <c r="T68" i="3"/>
  <c r="W67" i="3"/>
  <c r="T67" i="3"/>
  <c r="W66" i="3"/>
  <c r="T66" i="3"/>
  <c r="U66" i="3" s="1"/>
  <c r="W55" i="3"/>
  <c r="W54" i="3"/>
  <c r="W53" i="3"/>
  <c r="W52" i="3"/>
  <c r="X51" i="3" s="1"/>
  <c r="W51" i="3"/>
  <c r="W50" i="3"/>
  <c r="T55" i="3"/>
  <c r="T54" i="3"/>
  <c r="U52" i="3" s="1"/>
  <c r="T51" i="3"/>
  <c r="T53" i="3"/>
  <c r="T52" i="3"/>
  <c r="T50" i="3"/>
  <c r="U67" i="3" l="1"/>
  <c r="X72" i="3"/>
  <c r="U68" i="3"/>
  <c r="U72" i="3"/>
  <c r="U51" i="3"/>
  <c r="T72" i="3"/>
  <c r="U50" i="3"/>
  <c r="X66" i="3"/>
  <c r="X67" i="3"/>
  <c r="X68" i="3"/>
  <c r="X50" i="3"/>
  <c r="X52" i="3"/>
  <c r="W72" i="3"/>
  <c r="X56" i="3"/>
  <c r="T56" i="3"/>
  <c r="U56" i="3"/>
  <c r="W56" i="3"/>
  <c r="N68" i="3"/>
  <c r="K68" i="3"/>
  <c r="H68" i="3"/>
  <c r="E68" i="3"/>
  <c r="B68" i="3"/>
  <c r="Q67" i="3"/>
  <c r="N67" i="3"/>
  <c r="K67" i="3"/>
  <c r="H67" i="3"/>
  <c r="E67" i="3"/>
  <c r="B67" i="3"/>
  <c r="Q66" i="3"/>
  <c r="N66" i="3"/>
  <c r="K66" i="3"/>
  <c r="H66" i="3"/>
  <c r="E66" i="3"/>
  <c r="B66" i="3"/>
  <c r="I72" i="3" l="1"/>
  <c r="L72" i="3"/>
  <c r="F72" i="3"/>
  <c r="C72" i="3"/>
  <c r="O72" i="3"/>
  <c r="B72" i="3"/>
  <c r="N72" i="3"/>
  <c r="R72" i="3"/>
  <c r="H72" i="3"/>
  <c r="E72" i="3"/>
  <c r="K72" i="3"/>
  <c r="Q72" i="3"/>
  <c r="N51" i="3" l="1"/>
  <c r="Q51" i="3"/>
  <c r="N52" i="3"/>
  <c r="Q50" i="3"/>
  <c r="N50" i="3"/>
  <c r="K51" i="3"/>
  <c r="K52" i="3"/>
  <c r="K50" i="3"/>
  <c r="H51" i="3"/>
  <c r="H52" i="3"/>
  <c r="H50" i="3"/>
  <c r="E51" i="3"/>
  <c r="E52" i="3"/>
  <c r="E50" i="3"/>
  <c r="B51" i="3"/>
  <c r="B52" i="3"/>
  <c r="B50" i="3"/>
  <c r="F56" i="3" l="1"/>
  <c r="K56" i="3"/>
  <c r="C56" i="3"/>
  <c r="L56" i="3"/>
  <c r="R56" i="3"/>
  <c r="O56" i="3"/>
  <c r="I56" i="3"/>
  <c r="Q56" i="3"/>
  <c r="E56" i="3"/>
  <c r="B56" i="3"/>
  <c r="H56" i="3"/>
  <c r="N56" i="3"/>
  <c r="B30" i="3" l="1"/>
  <c r="E30" i="3"/>
  <c r="H30" i="3"/>
  <c r="I30" i="3"/>
  <c r="K30" i="3"/>
  <c r="L30" i="3"/>
  <c r="N30" i="3"/>
  <c r="O30" i="3"/>
  <c r="Q30" i="3"/>
  <c r="R30" i="3"/>
  <c r="B31" i="3"/>
  <c r="E31" i="3"/>
  <c r="H31" i="3"/>
  <c r="I31" i="3"/>
  <c r="K31" i="3"/>
  <c r="L31" i="3"/>
  <c r="N31" i="3"/>
  <c r="O31" i="3"/>
  <c r="Q31" i="3"/>
  <c r="R31" i="3"/>
  <c r="B15" i="3"/>
  <c r="H15" i="3"/>
  <c r="I15" i="3"/>
  <c r="K15" i="3"/>
  <c r="L15" i="3"/>
  <c r="N15" i="3"/>
  <c r="O15" i="3"/>
  <c r="Q15" i="3"/>
  <c r="R15" i="3"/>
  <c r="B16" i="3"/>
  <c r="E16" i="3"/>
  <c r="H16" i="3"/>
  <c r="I16" i="3"/>
  <c r="K16" i="3"/>
  <c r="L16" i="3"/>
  <c r="N16" i="3"/>
  <c r="O16" i="3"/>
  <c r="Q16" i="3"/>
  <c r="R16" i="3"/>
  <c r="R29" i="3"/>
  <c r="Q29" i="3"/>
  <c r="O29" i="3"/>
  <c r="N29" i="3"/>
  <c r="L29" i="3"/>
  <c r="K29" i="3"/>
  <c r="I29" i="3"/>
  <c r="H29" i="3"/>
  <c r="E29" i="3"/>
  <c r="B29" i="3"/>
  <c r="R14" i="3"/>
  <c r="Q14" i="3"/>
  <c r="O14" i="3"/>
  <c r="N14" i="3"/>
  <c r="L14" i="3"/>
  <c r="K14" i="3"/>
  <c r="I14" i="3"/>
  <c r="B14" i="3"/>
  <c r="AW30" i="1"/>
  <c r="Q17" i="3" l="1"/>
  <c r="O32" i="3"/>
  <c r="H32" i="3"/>
  <c r="B17" i="3"/>
  <c r="K17" i="3"/>
  <c r="H17" i="3"/>
  <c r="N17" i="3"/>
  <c r="B32" i="3"/>
  <c r="K32" i="3"/>
  <c r="R32" i="3"/>
  <c r="E17" i="3"/>
  <c r="O17" i="3"/>
  <c r="I17" i="3"/>
  <c r="C32" i="3"/>
  <c r="I32" i="3"/>
  <c r="E32" i="3"/>
  <c r="R17" i="3"/>
  <c r="L17" i="3"/>
  <c r="C17" i="3"/>
  <c r="L32" i="3"/>
  <c r="F17" i="3"/>
  <c r="F32" i="3"/>
  <c r="N32" i="3"/>
  <c r="Q32" i="3"/>
  <c r="AZ121" i="1" l="1"/>
  <c r="BA121" i="1"/>
  <c r="AZ122" i="1"/>
  <c r="BA122" i="1"/>
  <c r="AZ123" i="1"/>
  <c r="BA123" i="1"/>
  <c r="AZ124" i="1"/>
  <c r="BA124" i="1"/>
  <c r="AZ125" i="1"/>
  <c r="BA125" i="1"/>
  <c r="BA120" i="1"/>
  <c r="AZ120" i="1"/>
  <c r="AW121" i="1"/>
  <c r="AX121" i="1"/>
  <c r="AW122" i="1"/>
  <c r="AX122" i="1"/>
  <c r="AW123" i="1"/>
  <c r="AX123" i="1"/>
  <c r="AW124" i="1"/>
  <c r="AX124" i="1"/>
  <c r="AW125" i="1"/>
  <c r="AX125" i="1"/>
  <c r="AW126" i="1"/>
  <c r="AX126" i="1"/>
  <c r="AW120" i="1"/>
  <c r="AX120" i="1"/>
  <c r="AQ121" i="1"/>
  <c r="AR121" i="1"/>
  <c r="AQ122" i="1"/>
  <c r="AR122" i="1"/>
  <c r="AQ123" i="1"/>
  <c r="AR123" i="1"/>
  <c r="AQ124" i="1"/>
  <c r="AR124" i="1"/>
  <c r="AR125" i="1"/>
  <c r="AR126" i="1"/>
  <c r="AR120" i="1"/>
  <c r="AQ120" i="1"/>
  <c r="AN126" i="1"/>
  <c r="AO126" i="1"/>
  <c r="AN121" i="1"/>
  <c r="AO121" i="1"/>
  <c r="AN122" i="1"/>
  <c r="AO122" i="1"/>
  <c r="AN123" i="1"/>
  <c r="AO123" i="1"/>
  <c r="AN124" i="1"/>
  <c r="AO124" i="1"/>
  <c r="AN125" i="1"/>
  <c r="AO125" i="1"/>
  <c r="AO120" i="1"/>
  <c r="AN120" i="1"/>
  <c r="AH121" i="1"/>
  <c r="AH122" i="1"/>
  <c r="AH123" i="1"/>
  <c r="AH124" i="1"/>
  <c r="AH125" i="1"/>
  <c r="AH126" i="1"/>
  <c r="AH120" i="1"/>
  <c r="AE121" i="1"/>
  <c r="AE122" i="1"/>
  <c r="AE123" i="1"/>
  <c r="AE124" i="1"/>
  <c r="AE125" i="1"/>
  <c r="AE126" i="1"/>
  <c r="AE120" i="1"/>
  <c r="F91" i="1"/>
  <c r="D91" i="1"/>
  <c r="BC76" i="1"/>
  <c r="BD76" i="1"/>
  <c r="BC77" i="1"/>
  <c r="BD77" i="1"/>
  <c r="BC78" i="1"/>
  <c r="BD78" i="1"/>
  <c r="BC79" i="1"/>
  <c r="BD79" i="1"/>
  <c r="BC80" i="1"/>
  <c r="BD80" i="1"/>
  <c r="BC81" i="1"/>
  <c r="BD81" i="1"/>
  <c r="BD75" i="1"/>
  <c r="BC75" i="1"/>
  <c r="AZ76" i="1"/>
  <c r="BA76" i="1"/>
  <c r="AZ77" i="1"/>
  <c r="BA77" i="1"/>
  <c r="AZ78" i="1"/>
  <c r="BA78" i="1"/>
  <c r="AZ79" i="1"/>
  <c r="BA79" i="1"/>
  <c r="AZ80" i="1"/>
  <c r="BA80" i="1"/>
  <c r="AZ81" i="1"/>
  <c r="BA81" i="1"/>
  <c r="BA75" i="1"/>
  <c r="AZ75" i="1"/>
  <c r="AW76" i="1"/>
  <c r="AX76" i="1"/>
  <c r="AW77" i="1"/>
  <c r="AX77" i="1"/>
  <c r="AW78" i="1"/>
  <c r="AX78" i="1"/>
  <c r="AW79" i="1"/>
  <c r="AX79" i="1"/>
  <c r="AW80" i="1"/>
  <c r="AX80" i="1"/>
  <c r="AW81" i="1"/>
  <c r="AX81" i="1"/>
  <c r="AX75" i="1"/>
  <c r="AW75" i="1"/>
  <c r="BQ31" i="1" s="1"/>
  <c r="AT76" i="1"/>
  <c r="AU76" i="1"/>
  <c r="AT77" i="1"/>
  <c r="AU77" i="1"/>
  <c r="AT78" i="1"/>
  <c r="AU78" i="1"/>
  <c r="AT79" i="1"/>
  <c r="AU79" i="1"/>
  <c r="AT80" i="1"/>
  <c r="AU80" i="1"/>
  <c r="AT81" i="1"/>
  <c r="AU81" i="1"/>
  <c r="AU75" i="1"/>
  <c r="AT75" i="1"/>
  <c r="AQ76" i="1"/>
  <c r="AR76" i="1"/>
  <c r="AQ77" i="1"/>
  <c r="AR77" i="1"/>
  <c r="AQ78" i="1"/>
  <c r="AR78" i="1"/>
  <c r="AQ79" i="1"/>
  <c r="AR79" i="1"/>
  <c r="AQ80" i="1"/>
  <c r="AR80" i="1"/>
  <c r="AQ81" i="1"/>
  <c r="AR81" i="1"/>
  <c r="AR75" i="1"/>
  <c r="AQ75" i="1"/>
  <c r="AN76" i="1"/>
  <c r="AO76" i="1"/>
  <c r="AN77" i="1"/>
  <c r="AO77" i="1"/>
  <c r="AO78" i="1"/>
  <c r="AO79" i="1"/>
  <c r="AN80" i="1"/>
  <c r="AO80" i="1"/>
  <c r="AN81" i="1"/>
  <c r="AO81" i="1"/>
  <c r="AO75" i="1"/>
  <c r="AN75" i="1"/>
  <c r="AK76" i="1"/>
  <c r="AK77" i="1"/>
  <c r="AK78" i="1"/>
  <c r="AK79" i="1"/>
  <c r="AK80" i="1"/>
  <c r="AK81" i="1"/>
  <c r="AK75" i="1"/>
  <c r="AH76" i="1"/>
  <c r="AH77" i="1"/>
  <c r="AH78" i="1"/>
  <c r="AH79" i="1"/>
  <c r="AH80" i="1"/>
  <c r="AH81" i="1"/>
  <c r="AH75" i="1"/>
  <c r="AE77" i="1"/>
  <c r="AE78" i="1"/>
  <c r="AE80" i="1"/>
  <c r="AE81" i="1"/>
  <c r="AE76" i="1"/>
  <c r="AE75" i="1"/>
  <c r="BP31" i="1" l="1"/>
  <c r="F46" i="1"/>
  <c r="D46" i="1"/>
  <c r="W67" i="2" l="1"/>
  <c r="V63" i="2"/>
  <c r="W63" i="2"/>
  <c r="V64" i="2"/>
  <c r="W64" i="2"/>
  <c r="V65" i="2"/>
  <c r="W65" i="2"/>
  <c r="V66" i="2"/>
  <c r="W66" i="2"/>
  <c r="V67" i="2"/>
  <c r="S63" i="2"/>
  <c r="T63" i="2"/>
  <c r="S64" i="2"/>
  <c r="T64" i="2"/>
  <c r="S65" i="2"/>
  <c r="T65" i="2"/>
  <c r="S66" i="2"/>
  <c r="T66" i="2"/>
  <c r="S67" i="2"/>
  <c r="T67" i="2"/>
  <c r="R38" i="2"/>
  <c r="R39" i="2" s="1"/>
  <c r="R40" i="2" s="1"/>
  <c r="R41" i="2" s="1"/>
  <c r="R21" i="2"/>
  <c r="R22" i="2" s="1"/>
  <c r="R23" i="2" s="1"/>
  <c r="R24" i="2" s="1"/>
  <c r="B38" i="2"/>
  <c r="B39" i="2" s="1"/>
  <c r="B40" i="2" s="1"/>
  <c r="B41" i="2" s="1"/>
  <c r="B21" i="2"/>
  <c r="B22" i="2" s="1"/>
  <c r="B23" i="2" s="1"/>
  <c r="B24" i="2" s="1"/>
  <c r="J7" i="1" l="1"/>
  <c r="L7" i="1"/>
  <c r="BC31" i="1" l="1"/>
  <c r="BD31" i="1"/>
  <c r="BC32" i="1"/>
  <c r="BD32" i="1"/>
  <c r="BC33" i="1"/>
  <c r="BD33" i="1"/>
  <c r="BC34" i="1"/>
  <c r="BD34" i="1"/>
  <c r="BC35" i="1"/>
  <c r="BD35" i="1"/>
  <c r="BC36" i="1"/>
  <c r="BD36" i="1"/>
  <c r="AZ31" i="1"/>
  <c r="BA31" i="1"/>
  <c r="AZ32" i="1"/>
  <c r="BA32" i="1"/>
  <c r="AZ33" i="1"/>
  <c r="BA33" i="1"/>
  <c r="AZ34" i="1"/>
  <c r="BA34" i="1"/>
  <c r="AZ35" i="1"/>
  <c r="BA35" i="1"/>
  <c r="AZ36" i="1"/>
  <c r="BA36" i="1"/>
  <c r="AW31" i="1"/>
  <c r="AX31" i="1"/>
  <c r="AW32" i="1"/>
  <c r="AX32" i="1"/>
  <c r="AW33" i="1"/>
  <c r="AX33" i="1"/>
  <c r="AW34" i="1"/>
  <c r="AX34" i="1"/>
  <c r="AW35" i="1"/>
  <c r="AX35" i="1"/>
  <c r="AW36" i="1"/>
  <c r="AX36" i="1"/>
  <c r="AT31" i="1"/>
  <c r="AU31" i="1"/>
  <c r="AT32" i="1"/>
  <c r="AU32" i="1"/>
  <c r="AT33" i="1"/>
  <c r="AU33" i="1"/>
  <c r="AT34" i="1"/>
  <c r="AU34" i="1"/>
  <c r="AT35" i="1"/>
  <c r="AU35" i="1"/>
  <c r="AT36" i="1"/>
  <c r="AU36" i="1"/>
  <c r="AQ31" i="1"/>
  <c r="AR31" i="1"/>
  <c r="AQ32" i="1"/>
  <c r="AR32" i="1"/>
  <c r="AQ33" i="1"/>
  <c r="AR33" i="1"/>
  <c r="AQ34" i="1"/>
  <c r="AR34" i="1"/>
  <c r="AQ35" i="1"/>
  <c r="AR35" i="1"/>
  <c r="AQ36" i="1"/>
  <c r="AR36" i="1"/>
  <c r="AN31" i="1"/>
  <c r="AO31" i="1"/>
  <c r="AN32" i="1"/>
  <c r="AO32" i="1"/>
  <c r="AN33" i="1"/>
  <c r="AO33" i="1"/>
  <c r="AN34" i="1"/>
  <c r="AO34" i="1"/>
  <c r="AN35" i="1"/>
  <c r="AO35" i="1"/>
  <c r="AN36" i="1"/>
  <c r="AO36" i="1"/>
  <c r="AK31" i="1"/>
  <c r="AL31" i="1"/>
  <c r="AK32" i="1"/>
  <c r="AL32" i="1"/>
  <c r="AK33" i="1"/>
  <c r="AL33" i="1"/>
  <c r="AK34" i="1"/>
  <c r="AL34" i="1"/>
  <c r="AK35" i="1"/>
  <c r="AL35" i="1"/>
  <c r="AK36" i="1"/>
  <c r="AL36" i="1"/>
  <c r="AH36" i="1"/>
  <c r="AI36" i="1"/>
  <c r="AH31" i="1"/>
  <c r="AI31" i="1"/>
  <c r="AH32" i="1"/>
  <c r="AI32" i="1"/>
  <c r="AH33" i="1"/>
  <c r="AI33" i="1"/>
  <c r="AH34" i="1"/>
  <c r="AI34" i="1"/>
  <c r="AH35" i="1"/>
  <c r="AI35" i="1"/>
  <c r="AE31" i="1"/>
  <c r="AF31" i="1"/>
  <c r="AE32" i="1"/>
  <c r="AF33" i="1"/>
  <c r="AE34" i="1"/>
  <c r="AF34" i="1"/>
  <c r="AE35" i="1"/>
  <c r="AF35" i="1"/>
  <c r="AE36" i="1"/>
  <c r="AF36" i="1"/>
  <c r="BD30" i="1"/>
  <c r="BC30" i="1"/>
  <c r="BA30" i="1"/>
  <c r="AZ30" i="1"/>
  <c r="AX30" i="1"/>
  <c r="AU30" i="1"/>
  <c r="AT30" i="1"/>
  <c r="AR30" i="1"/>
  <c r="AQ30" i="1"/>
  <c r="AO30" i="1"/>
  <c r="AN30" i="1"/>
  <c r="AL30" i="1"/>
  <c r="AK30" i="1"/>
  <c r="AI30" i="1"/>
  <c r="BZ31" i="1" l="1"/>
  <c r="BY31" i="1"/>
  <c r="BW31" i="1"/>
  <c r="BV31" i="1"/>
  <c r="BM36" i="1"/>
  <c r="BN36" i="1"/>
  <c r="BN34" i="1"/>
  <c r="BM34" i="1"/>
  <c r="BM32" i="1"/>
  <c r="BN32" i="1"/>
  <c r="BS37" i="1"/>
  <c r="BT37" i="1"/>
  <c r="BS35" i="1"/>
  <c r="BT35" i="1"/>
  <c r="BS33" i="1"/>
  <c r="BT33" i="1"/>
  <c r="BY37" i="1"/>
  <c r="BZ37" i="1"/>
  <c r="BY35" i="1"/>
  <c r="BZ35" i="1"/>
  <c r="BY33" i="1"/>
  <c r="BZ33" i="1"/>
  <c r="BP37" i="1"/>
  <c r="BQ37" i="1"/>
  <c r="BP35" i="1"/>
  <c r="BQ35" i="1"/>
  <c r="BP33" i="1"/>
  <c r="BQ33" i="1"/>
  <c r="BV37" i="1"/>
  <c r="BW37" i="1"/>
  <c r="BV35" i="1"/>
  <c r="BW35" i="1"/>
  <c r="BV33" i="1"/>
  <c r="BW33" i="1"/>
  <c r="BM31" i="1"/>
  <c r="BN31" i="1"/>
  <c r="BT31" i="1"/>
  <c r="BS31" i="1"/>
  <c r="BM35" i="1"/>
  <c r="BN35" i="1"/>
  <c r="BM33" i="1"/>
  <c r="BN33" i="1"/>
  <c r="BM37" i="1"/>
  <c r="BN37" i="1"/>
  <c r="BS36" i="1"/>
  <c r="BT36" i="1"/>
  <c r="BS34" i="1"/>
  <c r="BT34" i="1"/>
  <c r="BS32" i="1"/>
  <c r="BT32" i="1"/>
  <c r="BY36" i="1"/>
  <c r="BZ36" i="1"/>
  <c r="BY34" i="1"/>
  <c r="BZ34" i="1"/>
  <c r="BY32" i="1"/>
  <c r="BZ32" i="1"/>
  <c r="BP36" i="1"/>
  <c r="BQ36" i="1"/>
  <c r="BP34" i="1"/>
  <c r="BQ34" i="1"/>
  <c r="BP32" i="1"/>
  <c r="BQ32" i="1"/>
  <c r="BV36" i="1"/>
  <c r="BW36" i="1"/>
  <c r="BV34" i="1"/>
  <c r="BW34" i="1"/>
  <c r="BV32" i="1"/>
  <c r="BW32" i="1"/>
  <c r="BJ35" i="1"/>
  <c r="BK35" i="1"/>
  <c r="BJ37" i="1"/>
  <c r="BK37" i="1"/>
  <c r="BK31" i="1"/>
  <c r="BJ31" i="1"/>
  <c r="BJ33" i="1"/>
  <c r="BK33" i="1"/>
  <c r="BJ36" i="1"/>
  <c r="BK36" i="1"/>
  <c r="BK34" i="1"/>
  <c r="BJ32" i="1"/>
  <c r="BK32" i="1"/>
</calcChain>
</file>

<file path=xl/sharedStrings.xml><?xml version="1.0" encoding="utf-8"?>
<sst xmlns="http://schemas.openxmlformats.org/spreadsheetml/2006/main" count="1953" uniqueCount="225">
  <si>
    <t>Media Control</t>
  </si>
  <si>
    <t>Day</t>
  </si>
  <si>
    <t>1 hr after cells</t>
  </si>
  <si>
    <t>1 hr after challenge</t>
  </si>
  <si>
    <t>2 hr after challenge</t>
  </si>
  <si>
    <t>3 hr after challenge</t>
  </si>
  <si>
    <t>4 hr after challenge</t>
  </si>
  <si>
    <t>5 hr after challenge</t>
  </si>
  <si>
    <t>Date</t>
  </si>
  <si>
    <t>Cell Info</t>
  </si>
  <si>
    <t>Passage</t>
  </si>
  <si>
    <t>Conc</t>
  </si>
  <si>
    <t>N=1</t>
  </si>
  <si>
    <t>STDEV</t>
  </si>
  <si>
    <t>Tube Numbers</t>
  </si>
  <si>
    <t>Condition</t>
  </si>
  <si>
    <t xml:space="preserve">to </t>
  </si>
  <si>
    <t>Experiment Overview TW Controls</t>
  </si>
  <si>
    <t>Static transwells at LLI looking at impact when 100 uL of stock vesicles added into apical compartment after removing 100 uL of media. Cells added at 14:20, 1 hr measurement at . Plate 3 transwell 3 did a 360 flip over the whole plate. Challenge at 13:46</t>
  </si>
  <si>
    <t>General Info</t>
  </si>
  <si>
    <t xml:space="preserve">Samples removed from -80, kept in dry ice until thawed at room temp, supplemented with FBS and pen/strep, then aliquoted into 100 uL aliquots, when one sample complete put back into -80, then next sample tube thawed. When sample aliquots were required, they were removed from -80 and allowed to thaw at room temperature before adding to cells. </t>
  </si>
  <si>
    <t>cells maintained at hospital over christmas break</t>
  </si>
  <si>
    <t>Vesicle Info</t>
  </si>
  <si>
    <t>to</t>
  </si>
  <si>
    <t>Collection Date</t>
  </si>
  <si>
    <t>Aliquoted Date</t>
  </si>
  <si>
    <t>Code</t>
  </si>
  <si>
    <t>D</t>
  </si>
  <si>
    <t>Donor Number</t>
  </si>
  <si>
    <t>EV</t>
  </si>
  <si>
    <t>Vesicles</t>
  </si>
  <si>
    <t>C</t>
  </si>
  <si>
    <t>Vesicle Free Supernatant</t>
  </si>
  <si>
    <r>
      <t>TER (Ohms.cm</t>
    </r>
    <r>
      <rPr>
        <b/>
        <vertAlign val="superscript"/>
        <sz val="11"/>
        <color theme="0"/>
        <rFont val="Arial"/>
        <family val="2"/>
      </rPr>
      <t>2</t>
    </r>
    <r>
      <rPr>
        <b/>
        <sz val="11"/>
        <color theme="0"/>
        <rFont val="Arial"/>
        <family val="2"/>
      </rPr>
      <t>)</t>
    </r>
  </si>
  <si>
    <t>Plate 1 (controls)</t>
  </si>
  <si>
    <t>Plate 2 ( Vesicles or Supernatant Only)</t>
  </si>
  <si>
    <t>Plate 3 (with PIC 5 ug/mL)</t>
  </si>
  <si>
    <t>Plate 4 (with 25 ug/mL)</t>
  </si>
  <si>
    <t>Media (1/2 change)</t>
  </si>
  <si>
    <t>PIC (5 ug/mL)</t>
  </si>
  <si>
    <t>PIC (25 ug/mL)</t>
  </si>
  <si>
    <t>Only</t>
  </si>
  <si>
    <t>PIC 5 ug/mL</t>
  </si>
  <si>
    <t>PIC 5ug/Ml</t>
  </si>
  <si>
    <t>PIC 25 ug/mL</t>
  </si>
  <si>
    <t>PIC 25ug/Ml</t>
  </si>
  <si>
    <t xml:space="preserve">Poly I:C 5 ug/mL </t>
  </si>
  <si>
    <t>Poly I:C 25 ug/mL</t>
  </si>
  <si>
    <t>Vesicles Only</t>
  </si>
  <si>
    <t xml:space="preserve">Vesicles and Poly I:C 5 ug/mL </t>
  </si>
  <si>
    <t xml:space="preserve">Vesicles and Poly I:C 25 ug/mL </t>
  </si>
  <si>
    <t>Supernatant Only</t>
  </si>
  <si>
    <t>Supernatant and Poly I:C 5 ug/mL</t>
  </si>
  <si>
    <t>Supernatant and Poly I:C 25 ug/mL</t>
  </si>
  <si>
    <t>Time (Days)</t>
  </si>
  <si>
    <t xml:space="preserve">Average </t>
  </si>
  <si>
    <t>N</t>
  </si>
  <si>
    <t>Conc (1000 uL)</t>
  </si>
  <si>
    <t>Conc (100uL)</t>
  </si>
  <si>
    <t>Media</t>
  </si>
  <si>
    <t>PIC 5</t>
  </si>
  <si>
    <t>SPT</t>
  </si>
  <si>
    <t>PIP SPT + PIC 5</t>
  </si>
  <si>
    <t>PIP EV + PIC 5</t>
  </si>
  <si>
    <t>NEB SPT + PIC 5</t>
  </si>
  <si>
    <t>NEB EV + PIC 5</t>
  </si>
  <si>
    <t>Average</t>
  </si>
  <si>
    <t xml:space="preserve">Static transwells at LLI looking at impact when 100 uL of nebulised vs pipetted stock vesicles added into apical compartment after removing 100 uL of media. Cells added at 12:30. Challenge at 21:00. Issue with nebulising large amount, due to collection in holder and time taken for each nebulisation, checking in between each nebulisation, cleaning chip and changing chips. The time taken meant that the direct nebulisations could not occur, ~10 nebulisations required to deposit 100 uL. Plus a chip broke mid neb- had to be replaced and the tube redone. </t>
  </si>
  <si>
    <t>Donor 39, using devices 4.13, 4.18 and 4.19</t>
  </si>
  <si>
    <t>RAW (Ohms)</t>
  </si>
  <si>
    <t>Plate 1</t>
  </si>
  <si>
    <t>Plate 2: evs/spt neb in tube + pip pic</t>
  </si>
  <si>
    <t>media</t>
  </si>
  <si>
    <t>pic 5</t>
  </si>
  <si>
    <t>spt</t>
  </si>
  <si>
    <t>ev</t>
  </si>
  <si>
    <t>spt + pic 5</t>
  </si>
  <si>
    <t>ev + pic 5</t>
  </si>
  <si>
    <t>spt 4.18</t>
  </si>
  <si>
    <t>spt 4.19</t>
  </si>
  <si>
    <t>ev 4.18</t>
  </si>
  <si>
    <t>ev 4.19</t>
  </si>
  <si>
    <t>Info</t>
  </si>
  <si>
    <t>Normalised TER (Day 5)</t>
  </si>
  <si>
    <t>Hour</t>
  </si>
  <si>
    <t>n=1 (n=2 devices)</t>
  </si>
  <si>
    <t>Static transwells at LLI looking at impact when 100 uL of nebulised vs pipetted stock vesicles added into apical compartment after removing 100 uL of media. Cells added at 14:30. Challenge at 14:00 on the 15/05/2021.</t>
  </si>
  <si>
    <t>Donor 39, using devices 4.22 and 4.26</t>
  </si>
  <si>
    <t>n=2 (n=2 devices)</t>
  </si>
  <si>
    <t>Plate 2</t>
  </si>
  <si>
    <t>Plate 3</t>
  </si>
  <si>
    <t>spt 4.22</t>
  </si>
  <si>
    <t xml:space="preserve">spt </t>
  </si>
  <si>
    <t>ev 4.22</t>
  </si>
  <si>
    <t xml:space="preserve">spt 4.26 </t>
  </si>
  <si>
    <t>ev 4.26</t>
  </si>
  <si>
    <t>Hours</t>
  </si>
  <si>
    <t>FULL Challenge Averages</t>
  </si>
  <si>
    <t>N=2</t>
  </si>
  <si>
    <t>Static transwells at LLI looking at impact when 100 uL of stock vesicles added into apical compartment after removing 100 uL of media. Cells added at 15:20, 1 hr measurement at 16:20. Not enough cells to do 24 transwells. Challenge at 13:37</t>
  </si>
  <si>
    <t>PIC 5ug/mL</t>
  </si>
  <si>
    <t>N=3</t>
  </si>
  <si>
    <t>Static transwells at LLI looking at impact when 100 uL of stock vesicles added into apical compartment after removing 100 uL of media. Cells added at 16:00. Challenged at 13:20 on the 13/06/2021</t>
  </si>
  <si>
    <t>Normalised TER</t>
  </si>
  <si>
    <t>Time After Challenge (Hours)</t>
  </si>
  <si>
    <t>n</t>
  </si>
  <si>
    <t>SPT + PIC</t>
  </si>
  <si>
    <t>EV + PIC</t>
  </si>
  <si>
    <t>2021_06_13</t>
  </si>
  <si>
    <t>2021_05_26</t>
  </si>
  <si>
    <t>2021_06_20</t>
  </si>
  <si>
    <t>Apical</t>
  </si>
  <si>
    <t>Basolateral</t>
  </si>
  <si>
    <t>Prism</t>
  </si>
  <si>
    <t>Pipetted</t>
  </si>
  <si>
    <t>Nebulised</t>
  </si>
  <si>
    <t>2021_05_22</t>
  </si>
  <si>
    <t>2021_06_19</t>
  </si>
  <si>
    <t>Media Control Pipetted</t>
  </si>
  <si>
    <t>Poly I:C (5ug/mL) Pipetted</t>
  </si>
  <si>
    <t xml:space="preserve">SPT alone Pipetted </t>
  </si>
  <si>
    <t>EV alone Pipetted</t>
  </si>
  <si>
    <t>SPT + Poly I:C Pipetted</t>
  </si>
  <si>
    <t>EV + Poly I:C Pipetted</t>
  </si>
  <si>
    <t xml:space="preserve">SPT + Poly I:C Nebulised </t>
  </si>
  <si>
    <t xml:space="preserve">EV + Poly I:C Nebulised </t>
  </si>
  <si>
    <t>n=3 (n=2 devices)</t>
  </si>
  <si>
    <t>spt + pic 5 4.21</t>
  </si>
  <si>
    <t>spt + pic 5 4.25</t>
  </si>
  <si>
    <t>ev + pic 5 4.21</t>
  </si>
  <si>
    <t>ev + pic 5 4.25</t>
  </si>
  <si>
    <t>PIP Controls N=3</t>
  </si>
  <si>
    <t>2021_08_12</t>
  </si>
  <si>
    <t>2021_08_16</t>
  </si>
  <si>
    <t>2021_08_17</t>
  </si>
  <si>
    <t>Donor</t>
  </si>
  <si>
    <t>Time Point</t>
  </si>
  <si>
    <t>PIC</t>
  </si>
  <si>
    <t>SPT 100</t>
  </si>
  <si>
    <t>EV 100</t>
  </si>
  <si>
    <t>SPT 50</t>
  </si>
  <si>
    <t>EV 50</t>
  </si>
  <si>
    <t>SPT 25</t>
  </si>
  <si>
    <t>EV 25</t>
  </si>
  <si>
    <t>SPT 10</t>
  </si>
  <si>
    <t>EV 10</t>
  </si>
  <si>
    <t>SPT 5</t>
  </si>
  <si>
    <t>EV 5</t>
  </si>
  <si>
    <t>AVERAGE</t>
  </si>
  <si>
    <t>1 HR</t>
  </si>
  <si>
    <t>2 HR</t>
  </si>
  <si>
    <t>3 HR</t>
  </si>
  <si>
    <t>4 HR</t>
  </si>
  <si>
    <t>5 HR</t>
  </si>
  <si>
    <t>24 HOUR</t>
  </si>
  <si>
    <t>IL-8 RAW</t>
  </si>
  <si>
    <t>IL-8 (- Media)</t>
  </si>
  <si>
    <t>IL-8 (Normalised to PIC)</t>
  </si>
  <si>
    <t xml:space="preserve">EV + PIC </t>
  </si>
  <si>
    <t>IL-6 RAW</t>
  </si>
  <si>
    <t>IL-6 (- Media)</t>
  </si>
  <si>
    <t>IL-6 (Normalised to PIC)</t>
  </si>
  <si>
    <t>TNFa RAW</t>
  </si>
  <si>
    <t>TNFa (- Media)</t>
  </si>
  <si>
    <t>TNFa (Normalised to PIC)</t>
  </si>
  <si>
    <t>2021_09_08</t>
  </si>
  <si>
    <t>2021_09_12</t>
  </si>
  <si>
    <t>2021_09_13</t>
  </si>
  <si>
    <r>
      <t>TER - Blank TW (Ohms.cm</t>
    </r>
    <r>
      <rPr>
        <b/>
        <vertAlign val="superscript"/>
        <sz val="11"/>
        <color theme="0"/>
        <rFont val="Arial"/>
        <family val="2"/>
      </rPr>
      <t>2</t>
    </r>
    <r>
      <rPr>
        <b/>
        <sz val="11"/>
        <color theme="0"/>
        <rFont val="Arial"/>
        <family val="2"/>
      </rPr>
      <t>)</t>
    </r>
  </si>
  <si>
    <t>BLANK TW AVERAGE</t>
  </si>
  <si>
    <t>Values TER - BLANK TW</t>
  </si>
  <si>
    <t>N=3 AVERAGE</t>
  </si>
  <si>
    <t>EXP AVERAGES</t>
  </si>
  <si>
    <t>24 hours.</t>
  </si>
  <si>
    <t>Day 0</t>
  </si>
  <si>
    <t>Day 5</t>
  </si>
  <si>
    <t>Growth OT (Averages)</t>
  </si>
  <si>
    <t>Challenge 01/10/2021 infliximab 1 hr incubation at 10 am. Poly I:c added at 11:10</t>
  </si>
  <si>
    <t>Media control had vehicle control (autoclaved water serial diluted using same method as infliximab). See Experimental Plan notes for calculations.</t>
  </si>
  <si>
    <t>Media required</t>
  </si>
  <si>
    <t>TW</t>
  </si>
  <si>
    <t>Flask (Fri)</t>
  </si>
  <si>
    <t>Flask and TW</t>
  </si>
  <si>
    <t>Controls</t>
  </si>
  <si>
    <t>remove (med)</t>
  </si>
  <si>
    <t>add fresh med/ev/spt</t>
  </si>
  <si>
    <t>add pic</t>
  </si>
  <si>
    <t>New incubator</t>
  </si>
  <si>
    <t>Vol of Sample</t>
  </si>
  <si>
    <t>Media control</t>
  </si>
  <si>
    <t>Media + Infliximab (1 ug/mL)</t>
  </si>
  <si>
    <t>Poly I:C (5 ug/mL)</t>
  </si>
  <si>
    <t>Poly I:C (5 ug/mL) + infliximab (1 ug/mL)</t>
  </si>
  <si>
    <t>Cells</t>
  </si>
  <si>
    <t>1 hr after inflixi incubation</t>
  </si>
  <si>
    <t>1 hr after pic</t>
  </si>
  <si>
    <t>2 hr after pic</t>
  </si>
  <si>
    <t>3 hr after pic</t>
  </si>
  <si>
    <t>4 hr after pic</t>
  </si>
  <si>
    <t>5 hr after pic</t>
  </si>
  <si>
    <t>General Check</t>
  </si>
  <si>
    <r>
      <t>TER - BLANK TW (Ohms.cm</t>
    </r>
    <r>
      <rPr>
        <b/>
        <vertAlign val="superscript"/>
        <sz val="11"/>
        <color theme="0"/>
        <rFont val="Arial"/>
        <family val="2"/>
      </rPr>
      <t>2</t>
    </r>
    <r>
      <rPr>
        <b/>
        <sz val="11"/>
        <color theme="0"/>
        <rFont val="Arial"/>
        <family val="2"/>
      </rPr>
      <t>)</t>
    </r>
  </si>
  <si>
    <t xml:space="preserve">11/10/2021: Infliximab added apically and basolaterally at 12:00 (1 hr incubation), TNFa added basolaterally at 13:20. Infliximab 1 cell membrane scraped during exp measurements, but barrier recovers at 24 hours. </t>
  </si>
  <si>
    <t>see exp plan for notes.</t>
  </si>
  <si>
    <t>Key</t>
  </si>
  <si>
    <t>Plate Layouts</t>
  </si>
  <si>
    <t>HBSS</t>
  </si>
  <si>
    <t>Media + Infliximab 1</t>
  </si>
  <si>
    <t>Media + Infliximab 10</t>
  </si>
  <si>
    <t>TNFa</t>
  </si>
  <si>
    <t>TNFa + Infliximab 1</t>
  </si>
  <si>
    <t>TNFa + Infliximab 10</t>
  </si>
  <si>
    <t>1 hr after TNFa</t>
  </si>
  <si>
    <t>2 hr after TNFa</t>
  </si>
  <si>
    <t>3 hr after TNFa</t>
  </si>
  <si>
    <t>4 hr after TNFa</t>
  </si>
  <si>
    <t>5 hr after TNFa</t>
  </si>
  <si>
    <t xml:space="preserve">Experiment Stained </t>
  </si>
  <si>
    <t>Experiment Imaged</t>
  </si>
  <si>
    <t>Z slice used</t>
  </si>
  <si>
    <t>EV-DPL</t>
  </si>
  <si>
    <t>EV-DPL + PIC 5</t>
  </si>
  <si>
    <t>EV + PIC 5</t>
  </si>
  <si>
    <t>Used in Figures</t>
  </si>
  <si>
    <t>DAY 5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</si>
</sst>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6" x14ac:knownFonts="1">
    <font>
      <sz val="12"/>
      <color theme="1"/>
      <name val="Calibri"/>
      <family val="2"/>
      <scheme val="minor"/>
    </font>
    <font>
      <b/>
      <sz val="11"/>
      <color theme="1"/>
      <name val="Arial"/>
      <family val="2"/>
    </font>
    <font>
      <sz val="11"/>
      <color theme="1"/>
      <name val="Arial"/>
      <family val="2"/>
    </font>
    <font>
      <sz val="12"/>
      <color theme="1"/>
      <name val="Arial"/>
      <family val="2"/>
    </font>
    <font>
      <sz val="24"/>
      <color theme="0"/>
      <name val="Arial"/>
      <family val="2"/>
    </font>
    <font>
      <sz val="24"/>
      <color theme="1"/>
      <name val="Arial"/>
      <family val="2"/>
    </font>
    <font>
      <sz val="8"/>
      <name val="Calibri"/>
      <family val="2"/>
      <scheme val="minor"/>
    </font>
    <font>
      <b/>
      <sz val="11"/>
      <color theme="2" tint="-0.499984740745262"/>
      <name val="Arial"/>
      <family val="2"/>
    </font>
    <font>
      <b/>
      <sz val="11"/>
      <color rgb="FFFF0000"/>
      <name val="Arial"/>
      <family val="2"/>
    </font>
    <font>
      <b/>
      <sz val="11"/>
      <color theme="0"/>
      <name val="Arial"/>
      <family val="2"/>
    </font>
    <font>
      <b/>
      <vertAlign val="superscript"/>
      <sz val="11"/>
      <color theme="0"/>
      <name val="Arial"/>
      <family val="2"/>
    </font>
    <font>
      <sz val="11"/>
      <color theme="0"/>
      <name val="Arial"/>
      <family val="2"/>
    </font>
    <font>
      <sz val="12"/>
      <name val="Arial"/>
      <family val="2"/>
    </font>
    <font>
      <sz val="9"/>
      <name val="Arial"/>
      <family val="2"/>
    </font>
    <font>
      <sz val="12"/>
      <color theme="0"/>
      <name val="Arial"/>
      <family val="2"/>
    </font>
    <font>
      <b/>
      <sz val="12"/>
      <color theme="1"/>
      <name val="Arial"/>
      <family val="2"/>
    </font>
    <font>
      <sz val="10"/>
      <name val="Arial"/>
      <family val="2"/>
    </font>
    <font>
      <sz val="10"/>
      <color theme="1"/>
      <name val="Arial"/>
      <family val="2"/>
    </font>
    <font>
      <b/>
      <sz val="10"/>
      <name val="Arial"/>
      <family val="2"/>
    </font>
    <font>
      <b/>
      <sz val="10"/>
      <color theme="1"/>
      <name val="Arial"/>
      <family val="2"/>
    </font>
    <font>
      <sz val="10"/>
      <color theme="0"/>
      <name val="Arial"/>
      <family val="2"/>
    </font>
    <font>
      <sz val="10"/>
      <color rgb="FFFF0000"/>
      <name val="Arial"/>
      <family val="2"/>
    </font>
    <font>
      <b/>
      <sz val="12"/>
      <color theme="0"/>
      <name val="Arial"/>
      <family val="2"/>
    </font>
    <font>
      <sz val="11"/>
      <color rgb="FF000000"/>
      <name val="Arial"/>
      <family val="2"/>
    </font>
    <font>
      <b/>
      <sz val="11"/>
      <color theme="1"/>
      <name val="Calibri"/>
      <family val="2"/>
      <scheme val="minor"/>
    </font>
    <font>
      <sz val="11"/>
      <color theme="2" tint="-0.249977111117893"/>
      <name val="Arial"/>
      <family val="2"/>
    </font>
  </fonts>
  <fills count="15">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rgb="FF7030A0"/>
        <bgColor indexed="64"/>
      </patternFill>
    </fill>
    <fill>
      <patternFill patternType="solid">
        <fgColor rgb="FFFFC000"/>
        <bgColor indexed="64"/>
      </patternFill>
    </fill>
    <fill>
      <patternFill patternType="solid">
        <fgColor rgb="FF02A747"/>
        <bgColor indexed="64"/>
      </patternFill>
    </fill>
    <fill>
      <patternFill patternType="solid">
        <fgColor rgb="FF0070C0"/>
        <bgColor indexed="64"/>
      </patternFill>
    </fill>
    <fill>
      <patternFill patternType="solid">
        <fgColor rgb="FF8EC5FF"/>
        <bgColor indexed="64"/>
      </patternFill>
    </fill>
    <fill>
      <patternFill patternType="solid">
        <fgColor rgb="FFC58EFF"/>
        <bgColor indexed="64"/>
      </patternFill>
    </fill>
    <fill>
      <patternFill patternType="solid">
        <fgColor rgb="FF0065B8"/>
        <bgColor indexed="64"/>
      </patternFill>
    </fill>
    <fill>
      <patternFill patternType="solid">
        <fgColor theme="2" tint="-0.499984740745262"/>
        <bgColor indexed="64"/>
      </patternFill>
    </fill>
    <fill>
      <patternFill patternType="solid">
        <fgColor theme="0" tint="-0.14999847407452621"/>
        <bgColor indexed="64"/>
      </patternFill>
    </fill>
  </fills>
  <borders count="17">
    <border>
      <left/>
      <right/>
      <top/>
      <bottom/>
      <diagonal/>
    </border>
    <border>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66">
    <xf numFmtId="0" fontId="0" fillId="0" borderId="0" xfId="0"/>
    <xf numFmtId="0" fontId="2" fillId="0" borderId="0" xfId="0" applyFont="1" applyAlignment="1">
      <alignment horizontal="center" vertical="center" wrapText="1"/>
    </xf>
    <xf numFmtId="0" fontId="3" fillId="0" borderId="0" xfId="0" applyFont="1"/>
    <xf numFmtId="0" fontId="2" fillId="4" borderId="0" xfId="0" applyFont="1" applyFill="1" applyAlignment="1">
      <alignment horizontal="center" vertical="center" wrapText="1"/>
    </xf>
    <xf numFmtId="0" fontId="5" fillId="0" borderId="0" xfId="0" applyFont="1" applyAlignment="1">
      <alignment textRotation="90"/>
    </xf>
    <xf numFmtId="0" fontId="1" fillId="0" borderId="0" xfId="0" applyFont="1" applyAlignment="1">
      <alignment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14" fontId="2" fillId="0" borderId="0" xfId="0" applyNumberFormat="1" applyFont="1" applyAlignment="1">
      <alignment horizontal="center" vertical="center" wrapText="1"/>
    </xf>
    <xf numFmtId="0" fontId="7" fillId="0" borderId="0" xfId="0" applyFont="1" applyAlignment="1">
      <alignment horizontal="left" vertical="center" wrapText="1"/>
    </xf>
    <xf numFmtId="3" fontId="2" fillId="0" borderId="0" xfId="0" applyNumberFormat="1" applyFont="1" applyAlignment="1">
      <alignment horizontal="center" vertical="center" wrapText="1"/>
    </xf>
    <xf numFmtId="0" fontId="2" fillId="0" borderId="0" xfId="0" applyFont="1" applyAlignment="1">
      <alignment vertical="center" wrapText="1"/>
    </xf>
    <xf numFmtId="11" fontId="2" fillId="0" borderId="0" xfId="0" applyNumberFormat="1" applyFont="1" applyAlignment="1">
      <alignment horizontal="center" vertical="center" wrapText="1"/>
    </xf>
    <xf numFmtId="0" fontId="9" fillId="2" borderId="0" xfId="0" applyFont="1" applyFill="1" applyAlignment="1">
      <alignment horizontal="center" vertical="center" wrapText="1"/>
    </xf>
    <xf numFmtId="0" fontId="1" fillId="3" borderId="0" xfId="0" applyFont="1" applyFill="1" applyAlignment="1">
      <alignment horizontal="center" vertical="center" wrapText="1"/>
    </xf>
    <xf numFmtId="0" fontId="11" fillId="2" borderId="0" xfId="0" applyFont="1" applyFill="1" applyAlignment="1">
      <alignment horizontal="center" vertical="center" wrapText="1"/>
    </xf>
    <xf numFmtId="0" fontId="11" fillId="7" borderId="0" xfId="0" applyFont="1" applyFill="1" applyAlignment="1">
      <alignment horizontal="center" vertical="center" wrapText="1"/>
    </xf>
    <xf numFmtId="0" fontId="11" fillId="5" borderId="0" xfId="0" applyFont="1" applyFill="1" applyAlignment="1">
      <alignment horizontal="center" vertical="center" wrapText="1"/>
    </xf>
    <xf numFmtId="0" fontId="11" fillId="8" borderId="0" xfId="0" applyFont="1" applyFill="1" applyAlignment="1">
      <alignment horizontal="center" vertical="center" wrapText="1"/>
    </xf>
    <xf numFmtId="0" fontId="11" fillId="9" borderId="0" xfId="0" applyFont="1" applyFill="1" applyAlignment="1">
      <alignment horizontal="center" vertical="center" wrapText="1"/>
    </xf>
    <xf numFmtId="0" fontId="11" fillId="6" borderId="0" xfId="0" applyFont="1" applyFill="1" applyAlignment="1">
      <alignment horizontal="center" vertical="center" wrapText="1"/>
    </xf>
    <xf numFmtId="0" fontId="2" fillId="10" borderId="0" xfId="0" applyFont="1" applyFill="1" applyAlignment="1">
      <alignment horizontal="center" vertical="center" wrapText="1"/>
    </xf>
    <xf numFmtId="0" fontId="2" fillId="11" borderId="0" xfId="0" applyFont="1" applyFill="1" applyAlignment="1">
      <alignment horizontal="center" vertical="center" wrapText="1"/>
    </xf>
    <xf numFmtId="0" fontId="11" fillId="12" borderId="0" xfId="0" applyFont="1" applyFill="1" applyAlignment="1">
      <alignment horizontal="center" vertical="center" wrapText="1"/>
    </xf>
    <xf numFmtId="0" fontId="5" fillId="0" borderId="0" xfId="0" applyFont="1" applyFill="1" applyAlignment="1">
      <alignment textRotation="90"/>
    </xf>
    <xf numFmtId="0" fontId="0" fillId="0" borderId="0" xfId="0" applyFill="1"/>
    <xf numFmtId="0" fontId="1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xf numFmtId="0" fontId="2" fillId="0" borderId="0" xfId="0" applyFont="1" applyAlignment="1">
      <alignment horizontal="left" vertical="center"/>
    </xf>
    <xf numFmtId="0" fontId="1" fillId="0" borderId="0" xfId="0" applyFont="1" applyAlignment="1">
      <alignment horizontal="center" vertical="center" wrapText="1"/>
    </xf>
    <xf numFmtId="0" fontId="7" fillId="0" borderId="0" xfId="0" applyFont="1" applyAlignment="1">
      <alignment horizontal="left" vertical="center"/>
    </xf>
    <xf numFmtId="0" fontId="1" fillId="0" borderId="0" xfId="0" applyFont="1" applyAlignment="1">
      <alignment horizontal="center" vertical="center" wrapText="1"/>
    </xf>
    <xf numFmtId="0" fontId="12" fillId="0" borderId="0" xfId="0" applyFont="1" applyAlignment="1">
      <alignment horizontal="center"/>
    </xf>
    <xf numFmtId="0" fontId="2" fillId="0" borderId="0" xfId="0" applyFont="1" applyAlignment="1">
      <alignment horizontal="center" vertical="center"/>
    </xf>
    <xf numFmtId="0" fontId="13" fillId="0" borderId="0" xfId="0" applyFont="1" applyAlignment="1">
      <alignment horizontal="center"/>
    </xf>
    <xf numFmtId="0" fontId="1" fillId="0" borderId="0" xfId="0" applyFont="1" applyAlignment="1">
      <alignment horizontal="center" vertical="center"/>
    </xf>
    <xf numFmtId="14" fontId="2" fillId="0" borderId="0" xfId="0" applyNumberFormat="1" applyFont="1" applyAlignment="1">
      <alignment horizontal="center" vertical="center"/>
    </xf>
    <xf numFmtId="0" fontId="1" fillId="0" borderId="0" xfId="0" applyFont="1" applyAlignment="1">
      <alignment horizontal="center" vertical="center"/>
    </xf>
    <xf numFmtId="3" fontId="2" fillId="0" borderId="0" xfId="0" applyNumberFormat="1" applyFont="1" applyAlignment="1">
      <alignment horizontal="center" vertical="center"/>
    </xf>
    <xf numFmtId="0" fontId="2" fillId="0" borderId="0" xfId="0" applyFont="1"/>
    <xf numFmtId="0" fontId="9" fillId="2" borderId="0" xfId="0" applyFont="1" applyFill="1" applyAlignment="1">
      <alignment horizontal="center" vertical="center"/>
    </xf>
    <xf numFmtId="0" fontId="1" fillId="3" borderId="0" xfId="0" applyFont="1" applyFill="1" applyAlignment="1">
      <alignment horizontal="center"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3" xfId="0" applyFont="1" applyBorder="1" applyAlignment="1">
      <alignment horizontal="center" vertic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1" fontId="2" fillId="0" borderId="0" xfId="0" applyNumberFormat="1"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xf>
    <xf numFmtId="164" fontId="2" fillId="0" borderId="0" xfId="0" applyNumberFormat="1" applyFont="1" applyAlignment="1">
      <alignment horizontal="center" vertical="center"/>
    </xf>
    <xf numFmtId="0" fontId="2" fillId="0" borderId="0" xfId="0" applyFont="1" applyAlignment="1">
      <alignment horizontal="center" vertical="center" wrapText="1"/>
    </xf>
    <xf numFmtId="0" fontId="9" fillId="2" borderId="2" xfId="0" applyFont="1" applyFill="1" applyBorder="1" applyAlignment="1">
      <alignment horizontal="center" vertical="center"/>
    </xf>
    <xf numFmtId="0" fontId="2" fillId="0" borderId="2" xfId="0" applyFont="1" applyBorder="1" applyAlignment="1">
      <alignment horizontal="center"/>
    </xf>
    <xf numFmtId="0" fontId="1" fillId="0" borderId="0" xfId="0" applyFont="1" applyAlignment="1">
      <alignment vertical="center"/>
    </xf>
    <xf numFmtId="0" fontId="3" fillId="0" borderId="0" xfId="0" applyFont="1" applyAlignment="1">
      <alignment horizontal="center"/>
    </xf>
    <xf numFmtId="0" fontId="3" fillId="0" borderId="0" xfId="0" applyFont="1" applyAlignment="1">
      <alignment horizontal="center" vertical="center"/>
    </xf>
    <xf numFmtId="11" fontId="2" fillId="0" borderId="0" xfId="0" applyNumberFormat="1" applyFont="1" applyAlignment="1">
      <alignment horizontal="center" vertical="center"/>
    </xf>
    <xf numFmtId="0" fontId="2" fillId="0" borderId="3" xfId="0" applyFont="1" applyBorder="1"/>
    <xf numFmtId="0" fontId="2" fillId="0" borderId="0" xfId="0" applyFont="1" applyFill="1" applyAlignment="1">
      <alignment horizontal="center" vertical="center"/>
    </xf>
    <xf numFmtId="0" fontId="9" fillId="0" borderId="0" xfId="0" applyFont="1" applyFill="1" applyAlignment="1">
      <alignment horizontal="left" vertical="center" wrapText="1"/>
    </xf>
    <xf numFmtId="0" fontId="9" fillId="0" borderId="0" xfId="0" applyFont="1" applyFill="1" applyAlignment="1">
      <alignment horizontal="center" vertical="center" wrapText="1"/>
    </xf>
    <xf numFmtId="0" fontId="0" fillId="0" borderId="0" xfId="0" applyAlignment="1">
      <alignment horizontal="center"/>
    </xf>
    <xf numFmtId="0" fontId="15" fillId="0" borderId="0" xfId="0" applyFont="1" applyAlignment="1">
      <alignment horizontal="center"/>
    </xf>
    <xf numFmtId="0" fontId="16" fillId="0" borderId="0" xfId="0" applyFont="1"/>
    <xf numFmtId="0" fontId="16" fillId="0" borderId="0" xfId="0" applyFont="1" applyAlignment="1">
      <alignment horizontal="center"/>
    </xf>
    <xf numFmtId="0" fontId="16" fillId="0" borderId="0" xfId="0" applyFont="1" applyAlignment="1">
      <alignment horizontal="left"/>
    </xf>
    <xf numFmtId="0" fontId="17" fillId="0" borderId="0" xfId="0" applyFont="1"/>
    <xf numFmtId="0" fontId="18" fillId="0" borderId="0" xfId="0" applyFont="1" applyAlignment="1">
      <alignment horizontal="center"/>
    </xf>
    <xf numFmtId="0" fontId="19" fillId="0" borderId="0" xfId="0" applyFont="1"/>
    <xf numFmtId="0" fontId="20" fillId="2" borderId="0" xfId="0" applyFont="1" applyFill="1"/>
    <xf numFmtId="0" fontId="21" fillId="0" borderId="0" xfId="0" applyFont="1"/>
    <xf numFmtId="2" fontId="2" fillId="0" borderId="0" xfId="0" applyNumberFormat="1" applyFont="1" applyAlignment="1">
      <alignment horizontal="center" vertical="center"/>
    </xf>
    <xf numFmtId="0" fontId="16" fillId="0" borderId="0" xfId="0" applyFont="1" applyAlignment="1">
      <alignment horizontal="center" vertical="center" wrapText="1"/>
    </xf>
    <xf numFmtId="2" fontId="17" fillId="0" borderId="0" xfId="0" applyNumberFormat="1" applyFont="1"/>
    <xf numFmtId="0" fontId="1" fillId="0" borderId="0" xfId="0" applyFont="1" applyAlignment="1">
      <alignment horizontal="center" vertical="center" wrapText="1"/>
    </xf>
    <xf numFmtId="0" fontId="1" fillId="0" borderId="0" xfId="0" applyFont="1" applyAlignment="1">
      <alignment horizontal="center" vertical="center"/>
    </xf>
    <xf numFmtId="0" fontId="9" fillId="2" borderId="0" xfId="0" applyFont="1" applyFill="1" applyAlignment="1">
      <alignment horizontal="center" vertical="center"/>
    </xf>
    <xf numFmtId="0" fontId="2" fillId="0" borderId="0" xfId="0" applyFont="1" applyAlignment="1">
      <alignment horizontal="center" vertical="center" wrapText="1"/>
    </xf>
    <xf numFmtId="2" fontId="21" fillId="0" borderId="0" xfId="0" applyNumberFormat="1" applyFont="1"/>
    <xf numFmtId="0" fontId="1" fillId="0" borderId="0" xfId="0" applyFont="1" applyAlignment="1">
      <alignment horizontal="center" vertical="center"/>
    </xf>
    <xf numFmtId="0" fontId="13" fillId="0" borderId="0" xfId="0" applyFont="1"/>
    <xf numFmtId="0" fontId="15" fillId="0" borderId="0" xfId="0" applyFont="1" applyAlignment="1">
      <alignment horizontal="center" vertical="center"/>
    </xf>
    <xf numFmtId="0" fontId="15" fillId="0" borderId="6"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Fill="1" applyAlignment="1">
      <alignment horizontal="center" vertical="center"/>
    </xf>
    <xf numFmtId="0" fontId="22" fillId="0" borderId="0" xfId="0" applyFont="1" applyFill="1" applyAlignment="1">
      <alignment horizontal="center" vertical="center"/>
    </xf>
    <xf numFmtId="0" fontId="15" fillId="0" borderId="0" xfId="0" applyFont="1" applyFill="1" applyBorder="1" applyAlignment="1">
      <alignment horizontal="center" vertical="center"/>
    </xf>
    <xf numFmtId="0" fontId="13" fillId="0" borderId="0" xfId="0" applyFont="1" applyFill="1"/>
    <xf numFmtId="164" fontId="16" fillId="0" borderId="0" xfId="0" applyNumberFormat="1" applyFont="1"/>
    <xf numFmtId="0" fontId="19" fillId="0" borderId="0" xfId="0" applyFont="1" applyAlignment="1">
      <alignment horizontal="center"/>
    </xf>
    <xf numFmtId="0" fontId="17" fillId="2" borderId="0" xfId="0" applyFont="1" applyFill="1"/>
    <xf numFmtId="0" fontId="0" fillId="2" borderId="0" xfId="0" applyFill="1"/>
    <xf numFmtId="164" fontId="17" fillId="0" borderId="0" xfId="0" applyNumberFormat="1" applyFont="1"/>
    <xf numFmtId="0" fontId="1" fillId="0" borderId="0" xfId="0"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center" vertical="center"/>
    </xf>
    <xf numFmtId="0" fontId="8" fillId="0" borderId="0" xfId="0" applyFont="1" applyAlignment="1">
      <alignment horizontal="center" vertical="center"/>
    </xf>
    <xf numFmtId="0" fontId="9" fillId="2" borderId="0" xfId="0" applyFont="1" applyFill="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xf>
    <xf numFmtId="0" fontId="15" fillId="0" borderId="0" xfId="0" applyFont="1" applyAlignment="1">
      <alignment horizontal="center"/>
    </xf>
    <xf numFmtId="0" fontId="23" fillId="0" borderId="0" xfId="0" applyFont="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17" fillId="0" borderId="0" xfId="0" applyFont="1" applyAlignment="1">
      <alignment horizontal="center" vertical="center"/>
    </xf>
    <xf numFmtId="0" fontId="13" fillId="0" borderId="0" xfId="0" applyFont="1" applyFill="1" applyAlignment="1">
      <alignment horizontal="center" vertical="center"/>
    </xf>
    <xf numFmtId="0" fontId="2" fillId="14" borderId="0" xfId="0" applyFont="1" applyFill="1" applyAlignment="1">
      <alignment horizontal="center" vertical="center"/>
    </xf>
    <xf numFmtId="0" fontId="1" fillId="14" borderId="0" xfId="0" applyFont="1" applyFill="1" applyAlignment="1">
      <alignment vertical="center"/>
    </xf>
    <xf numFmtId="0" fontId="1" fillId="14" borderId="0" xfId="0" applyFont="1" applyFill="1" applyAlignment="1">
      <alignment horizontal="center" vertical="center"/>
    </xf>
    <xf numFmtId="0" fontId="1" fillId="14" borderId="0" xfId="0" quotePrefix="1" applyFont="1" applyFill="1" applyAlignment="1">
      <alignment horizontal="center" vertical="center"/>
    </xf>
    <xf numFmtId="0" fontId="1" fillId="0" borderId="0" xfId="0" applyFont="1" applyAlignment="1">
      <alignment horizontal="center"/>
    </xf>
    <xf numFmtId="0" fontId="24" fillId="0" borderId="0" xfId="0" applyFont="1" applyAlignment="1">
      <alignment horizontal="center"/>
    </xf>
    <xf numFmtId="0" fontId="2" fillId="14" borderId="0" xfId="0" applyFont="1" applyFill="1" applyAlignment="1">
      <alignment horizontal="center" vertical="center" wrapText="1"/>
    </xf>
    <xf numFmtId="0" fontId="2" fillId="14" borderId="6" xfId="0" applyFont="1" applyFill="1" applyBorder="1" applyAlignment="1">
      <alignment horizontal="center" vertical="center"/>
    </xf>
    <xf numFmtId="2" fontId="2" fillId="14" borderId="0" xfId="0" applyNumberFormat="1" applyFont="1" applyFill="1" applyAlignment="1">
      <alignment horizontal="center" vertical="center"/>
    </xf>
    <xf numFmtId="0" fontId="2" fillId="14" borderId="9" xfId="0" applyFont="1" applyFill="1" applyBorder="1" applyAlignment="1">
      <alignment horizontal="center" vertical="center" wrapText="1"/>
    </xf>
    <xf numFmtId="0" fontId="2" fillId="14" borderId="0" xfId="0" applyFont="1" applyFill="1"/>
    <xf numFmtId="0" fontId="2" fillId="2" borderId="0" xfId="0" applyFont="1" applyFill="1"/>
    <xf numFmtId="0" fontId="1" fillId="2" borderId="0" xfId="0" applyFont="1" applyFill="1" applyAlignment="1">
      <alignment horizontal="center"/>
    </xf>
    <xf numFmtId="0" fontId="2" fillId="2" borderId="0" xfId="0" applyFont="1" applyFill="1" applyAlignment="1">
      <alignment horizontal="center" vertical="center" wrapText="1"/>
    </xf>
    <xf numFmtId="0" fontId="2" fillId="2" borderId="0" xfId="0" applyFont="1" applyFill="1" applyAlignment="1">
      <alignment vertical="center"/>
    </xf>
    <xf numFmtId="0" fontId="2" fillId="0" borderId="0" xfId="0" applyFont="1" applyAlignment="1">
      <alignment vertical="center"/>
    </xf>
    <xf numFmtId="0" fontId="2" fillId="5" borderId="0" xfId="0" applyFont="1" applyFill="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0" fillId="0" borderId="0" xfId="0" applyAlignment="1">
      <alignment vertical="center"/>
    </xf>
    <xf numFmtId="0" fontId="25" fillId="0" borderId="0" xfId="0" applyFont="1" applyAlignment="1">
      <alignment horizontal="center" vertical="center"/>
    </xf>
    <xf numFmtId="0" fontId="9" fillId="2" borderId="0" xfId="0" applyFont="1" applyFill="1" applyAlignment="1">
      <alignment vertical="center"/>
    </xf>
    <xf numFmtId="14" fontId="3" fillId="0" borderId="0" xfId="0" applyNumberFormat="1" applyFont="1" applyAlignment="1">
      <alignment horizontal="center" vertical="center"/>
    </xf>
    <xf numFmtId="0" fontId="3" fillId="4" borderId="0" xfId="0" applyFont="1" applyFill="1" applyAlignment="1">
      <alignment horizontal="center" vertical="center"/>
    </xf>
    <xf numFmtId="0" fontId="15" fillId="0" borderId="0" xfId="0" applyFont="1"/>
    <xf numFmtId="0" fontId="1" fillId="0" borderId="0" xfId="0" applyFont="1" applyAlignment="1">
      <alignment horizontal="center" vertical="center" wrapText="1"/>
    </xf>
    <xf numFmtId="0" fontId="9" fillId="2" borderId="0" xfId="0" applyFont="1" applyFill="1" applyAlignment="1">
      <alignment horizontal="left" vertical="center" wrapText="1"/>
    </xf>
    <xf numFmtId="0" fontId="1" fillId="0" borderId="0" xfId="0" applyFont="1" applyAlignment="1">
      <alignment horizontal="center" vertical="center"/>
    </xf>
    <xf numFmtId="0" fontId="4" fillId="2" borderId="0" xfId="0" applyFont="1" applyFill="1" applyAlignment="1">
      <alignment horizontal="center" vertical="center" textRotation="90"/>
    </xf>
    <xf numFmtId="0" fontId="2"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14" fillId="2" borderId="0" xfId="0" applyFont="1" applyFill="1" applyAlignment="1">
      <alignment horizontal="center"/>
    </xf>
    <xf numFmtId="0" fontId="9" fillId="2" borderId="0" xfId="0" applyFont="1" applyFill="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0" borderId="0" xfId="0" applyFont="1" applyAlignment="1">
      <alignment horizontal="center" vertical="center" wrapText="1"/>
    </xf>
    <xf numFmtId="0" fontId="14" fillId="13" borderId="0" xfId="0" applyFont="1" applyFill="1" applyAlignment="1">
      <alignment horizontal="center"/>
    </xf>
    <xf numFmtId="0" fontId="3" fillId="0" borderId="0" xfId="0" applyFont="1" applyAlignment="1">
      <alignment horizontal="center" vertical="center"/>
    </xf>
    <xf numFmtId="0" fontId="22" fillId="2" borderId="0" xfId="0" applyFont="1" applyFill="1" applyAlignment="1">
      <alignment horizontal="center" vertical="center"/>
    </xf>
    <xf numFmtId="0" fontId="14" fillId="2" borderId="0" xfId="0" applyFont="1" applyFill="1" applyAlignment="1">
      <alignment horizontal="center" vertical="center"/>
    </xf>
    <xf numFmtId="0" fontId="15" fillId="0" borderId="0" xfId="0" applyFont="1" applyFill="1" applyBorder="1" applyAlignment="1">
      <alignment horizontal="center" vertical="center"/>
    </xf>
    <xf numFmtId="0" fontId="1" fillId="14" borderId="0" xfId="0" quotePrefix="1" applyFont="1" applyFill="1" applyAlignment="1">
      <alignment horizontal="center" vertical="center"/>
    </xf>
    <xf numFmtId="0" fontId="1" fillId="14" borderId="0" xfId="0" applyFont="1" applyFill="1" applyAlignment="1">
      <alignment horizontal="center" vertical="center"/>
    </xf>
    <xf numFmtId="0" fontId="2" fillId="14" borderId="9" xfId="0" applyFont="1" applyFill="1" applyBorder="1" applyAlignment="1">
      <alignment horizontal="center" vertical="center" wrapText="1"/>
    </xf>
    <xf numFmtId="0" fontId="15" fillId="0" borderId="0" xfId="0" applyFont="1" applyAlignment="1">
      <alignment horizontal="center"/>
    </xf>
    <xf numFmtId="0" fontId="4" fillId="5"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20294-FC04-AC41-A8B7-4502D6FC83BF}">
  <dimension ref="A1:CB127"/>
  <sheetViews>
    <sheetView zoomScale="75" workbookViewId="0">
      <selection activeCell="BJ17" sqref="BJ17:BK19"/>
    </sheetView>
  </sheetViews>
  <sheetFormatPr baseColWidth="10" defaultRowHeight="15" customHeight="1" x14ac:dyDescent="0.2"/>
  <cols>
    <col min="1" max="1" width="10" style="4" customWidth="1"/>
    <col min="2" max="2" width="26.83203125" customWidth="1"/>
    <col min="3" max="3" width="17.33203125" customWidth="1"/>
    <col min="18" max="20" width="10.83203125" style="2"/>
    <col min="66" max="66" width="13" customWidth="1"/>
    <col min="77" max="16384" width="10.83203125" style="2"/>
  </cols>
  <sheetData>
    <row r="1" spans="1:63" ht="15" customHeight="1" x14ac:dyDescent="0.2">
      <c r="A1" s="147" t="s">
        <v>12</v>
      </c>
      <c r="B1" s="7" t="s">
        <v>8</v>
      </c>
      <c r="C1" s="8">
        <v>44209</v>
      </c>
      <c r="D1" s="1" t="s">
        <v>16</v>
      </c>
      <c r="E1" s="8">
        <v>44215</v>
      </c>
      <c r="F1" s="1"/>
      <c r="G1" s="1"/>
      <c r="H1" s="1"/>
      <c r="I1" s="1"/>
      <c r="J1" s="1"/>
      <c r="K1" s="1"/>
      <c r="L1" s="1"/>
    </row>
    <row r="2" spans="1:63" ht="59" customHeight="1" x14ac:dyDescent="0.2">
      <c r="A2" s="147"/>
      <c r="B2" s="7" t="s">
        <v>17</v>
      </c>
      <c r="C2" s="148" t="s">
        <v>18</v>
      </c>
      <c r="D2" s="148"/>
      <c r="E2" s="148"/>
      <c r="F2" s="148"/>
      <c r="G2" s="148"/>
      <c r="H2" s="148"/>
      <c r="I2" s="148"/>
      <c r="J2" s="148"/>
      <c r="K2" s="148"/>
      <c r="L2" s="148"/>
    </row>
    <row r="3" spans="1:63" ht="15" customHeight="1" x14ac:dyDescent="0.2">
      <c r="A3" s="147"/>
      <c r="B3" s="7" t="s">
        <v>19</v>
      </c>
      <c r="C3" s="148" t="s">
        <v>20</v>
      </c>
      <c r="D3" s="148"/>
      <c r="E3" s="148"/>
      <c r="F3" s="148"/>
      <c r="G3" s="148"/>
      <c r="H3" s="148"/>
      <c r="I3" s="148"/>
      <c r="J3" s="148"/>
      <c r="K3" s="148"/>
      <c r="L3" s="148"/>
    </row>
    <row r="4" spans="1:63" ht="15" customHeight="1" x14ac:dyDescent="0.2">
      <c r="A4" s="147"/>
      <c r="B4" s="144" t="s">
        <v>9</v>
      </c>
      <c r="C4" s="9" t="s">
        <v>10</v>
      </c>
      <c r="D4" s="1">
        <v>47</v>
      </c>
      <c r="E4" s="149" t="s">
        <v>21</v>
      </c>
      <c r="F4" s="149"/>
      <c r="G4" s="149"/>
      <c r="H4" s="149"/>
      <c r="I4" s="149"/>
      <c r="J4" s="149"/>
      <c r="K4" s="149"/>
      <c r="L4" s="149"/>
    </row>
    <row r="5" spans="1:63" ht="15" customHeight="1" x14ac:dyDescent="0.2">
      <c r="A5" s="147"/>
      <c r="B5" s="144"/>
      <c r="C5" s="9" t="s">
        <v>11</v>
      </c>
      <c r="D5" s="10">
        <v>150000</v>
      </c>
      <c r="E5" s="1"/>
      <c r="F5" s="1"/>
      <c r="G5" s="1"/>
      <c r="H5" s="1"/>
      <c r="I5" s="1"/>
      <c r="J5" s="1"/>
      <c r="K5" s="1"/>
      <c r="L5" s="1"/>
    </row>
    <row r="6" spans="1:63" ht="15" customHeight="1" x14ac:dyDescent="0.2">
      <c r="A6" s="147"/>
      <c r="B6" s="11"/>
      <c r="C6" s="11"/>
      <c r="D6" s="11"/>
      <c r="E6" s="11"/>
      <c r="F6" s="11"/>
      <c r="G6" s="1"/>
      <c r="H6" s="1"/>
      <c r="I6" s="1"/>
      <c r="J6" s="1"/>
      <c r="K6" s="1"/>
      <c r="L6" s="1"/>
    </row>
    <row r="7" spans="1:63" ht="15" customHeight="1" x14ac:dyDescent="0.2">
      <c r="B7" s="7" t="s">
        <v>22</v>
      </c>
      <c r="C7" s="9" t="s">
        <v>57</v>
      </c>
      <c r="D7" s="12">
        <v>100000000000</v>
      </c>
      <c r="E7" s="1" t="s">
        <v>23</v>
      </c>
      <c r="F7" s="12">
        <v>1000000000000</v>
      </c>
      <c r="G7" s="1"/>
      <c r="H7" s="31" t="s">
        <v>58</v>
      </c>
      <c r="I7" s="1"/>
      <c r="J7" s="12">
        <f>D7/10</f>
        <v>10000000000</v>
      </c>
      <c r="K7" s="1" t="s">
        <v>16</v>
      </c>
      <c r="L7" s="12">
        <f>F7/10</f>
        <v>100000000000</v>
      </c>
    </row>
    <row r="8" spans="1:63" ht="15" customHeight="1" x14ac:dyDescent="0.2">
      <c r="B8" s="7"/>
      <c r="C8" s="9" t="s">
        <v>24</v>
      </c>
      <c r="D8" s="8">
        <v>44108</v>
      </c>
      <c r="E8" s="1"/>
      <c r="F8" s="1"/>
      <c r="G8" s="1"/>
      <c r="H8" s="1"/>
      <c r="I8" s="1"/>
      <c r="J8" s="1"/>
      <c r="K8" s="1"/>
      <c r="L8" s="1"/>
    </row>
    <row r="9" spans="1:63" ht="15" customHeight="1" x14ac:dyDescent="0.2">
      <c r="B9" s="7"/>
      <c r="C9" s="9" t="s">
        <v>25</v>
      </c>
      <c r="D9" s="8">
        <v>44179</v>
      </c>
      <c r="E9" s="1"/>
      <c r="F9" s="1"/>
      <c r="G9" s="1"/>
      <c r="H9" s="1"/>
      <c r="I9" s="1"/>
      <c r="J9" s="1"/>
      <c r="K9" s="1"/>
      <c r="L9" s="1"/>
      <c r="R9"/>
      <c r="S9"/>
      <c r="T9"/>
    </row>
    <row r="10" spans="1:63" ht="15" customHeight="1" x14ac:dyDescent="0.2">
      <c r="B10" s="7"/>
      <c r="C10" s="9" t="s">
        <v>26</v>
      </c>
      <c r="D10" s="8" t="s">
        <v>27</v>
      </c>
      <c r="E10" s="29" t="s">
        <v>28</v>
      </c>
      <c r="F10" s="1"/>
      <c r="G10" s="1"/>
      <c r="H10" s="1"/>
      <c r="I10" s="1"/>
      <c r="J10" s="1"/>
      <c r="K10" s="1"/>
      <c r="L10" s="1"/>
      <c r="R10"/>
      <c r="S10"/>
      <c r="T10"/>
    </row>
    <row r="11" spans="1:63" ht="15" customHeight="1" x14ac:dyDescent="0.2">
      <c r="B11" s="7"/>
      <c r="C11" s="9"/>
      <c r="D11" s="8" t="s">
        <v>29</v>
      </c>
      <c r="E11" s="29" t="s">
        <v>30</v>
      </c>
      <c r="F11" s="1"/>
      <c r="G11" s="1"/>
      <c r="H11" s="1"/>
      <c r="I11" s="1"/>
      <c r="J11" s="1"/>
      <c r="K11" s="1"/>
      <c r="L11" s="1"/>
      <c r="R11"/>
      <c r="S11"/>
      <c r="T11"/>
    </row>
    <row r="12" spans="1:63" ht="15" customHeight="1" x14ac:dyDescent="0.2">
      <c r="B12" s="7"/>
      <c r="C12" s="9"/>
      <c r="D12" s="8" t="s">
        <v>31</v>
      </c>
      <c r="E12" s="29" t="s">
        <v>32</v>
      </c>
      <c r="F12" s="1"/>
      <c r="G12" s="1"/>
      <c r="H12" s="1"/>
      <c r="I12" s="1"/>
      <c r="J12" s="1"/>
      <c r="K12" s="1"/>
      <c r="L12" s="1"/>
      <c r="R12"/>
      <c r="S12"/>
      <c r="T12"/>
    </row>
    <row r="13" spans="1:63" ht="15" customHeight="1" x14ac:dyDescent="0.2">
      <c r="B13" s="7"/>
      <c r="C13" s="9"/>
      <c r="D13" s="8"/>
      <c r="E13" s="6"/>
      <c r="F13" s="1"/>
      <c r="G13" s="1"/>
      <c r="H13" s="1"/>
      <c r="I13" s="1"/>
      <c r="J13" s="1"/>
      <c r="K13" s="1"/>
      <c r="L13" s="1"/>
      <c r="R13"/>
      <c r="S13"/>
      <c r="T13"/>
    </row>
    <row r="14" spans="1:63" ht="15" customHeight="1" x14ac:dyDescent="0.2">
      <c r="B14" s="145" t="s">
        <v>168</v>
      </c>
      <c r="C14" s="145"/>
      <c r="D14" s="145"/>
      <c r="E14" s="145"/>
      <c r="F14" s="145"/>
      <c r="G14" s="145"/>
      <c r="H14" s="145"/>
      <c r="I14" s="145"/>
      <c r="J14" s="145"/>
      <c r="K14" s="145"/>
      <c r="L14" s="145"/>
      <c r="M14" s="13"/>
      <c r="N14" s="13"/>
      <c r="O14" s="13"/>
      <c r="P14" s="13"/>
      <c r="Q14" s="13"/>
      <c r="R14" s="13"/>
      <c r="S14" s="13"/>
      <c r="T14" s="13"/>
      <c r="U14" s="13"/>
      <c r="V14" s="13"/>
      <c r="W14" s="13"/>
      <c r="X14" s="13"/>
      <c r="Y14" s="13"/>
      <c r="Z14" s="13"/>
      <c r="AA14" s="13"/>
      <c r="AE14" s="151" t="s">
        <v>172</v>
      </c>
      <c r="AF14" s="151"/>
      <c r="AG14" s="151"/>
      <c r="AH14" s="151"/>
      <c r="AI14" s="151"/>
      <c r="AJ14" s="151"/>
      <c r="AK14" s="151"/>
      <c r="AL14" s="151"/>
      <c r="AM14" s="151"/>
      <c r="AN14" s="151"/>
      <c r="AO14" s="151"/>
      <c r="AP14" s="151"/>
      <c r="AQ14" s="151"/>
      <c r="AR14" s="151"/>
      <c r="AS14" s="151"/>
      <c r="AT14" s="151"/>
      <c r="AU14" s="151"/>
      <c r="AV14" s="151"/>
      <c r="AW14" s="151"/>
      <c r="AX14" s="151"/>
      <c r="AY14" s="151"/>
      <c r="AZ14" s="151"/>
      <c r="BA14" s="151"/>
      <c r="BB14" s="151"/>
      <c r="BC14" s="151"/>
      <c r="BD14" s="151"/>
      <c r="BE14" s="151"/>
    </row>
    <row r="15" spans="1:63" ht="15" customHeight="1" x14ac:dyDescent="0.2">
      <c r="B15" s="1"/>
      <c r="C15" s="7"/>
      <c r="D15" s="144" t="s">
        <v>34</v>
      </c>
      <c r="E15" s="144"/>
      <c r="F15" s="144"/>
      <c r="G15" s="144"/>
      <c r="H15" s="144"/>
      <c r="I15" s="144"/>
      <c r="J15" s="144" t="s">
        <v>35</v>
      </c>
      <c r="K15" s="144"/>
      <c r="L15" s="144"/>
      <c r="M15" s="144"/>
      <c r="N15" s="144"/>
      <c r="O15" s="144"/>
      <c r="P15" s="144" t="s">
        <v>36</v>
      </c>
      <c r="Q15" s="144"/>
      <c r="R15" s="144"/>
      <c r="S15" s="144"/>
      <c r="T15" s="144"/>
      <c r="U15" s="144"/>
      <c r="V15" s="144" t="s">
        <v>37</v>
      </c>
      <c r="W15" s="144"/>
      <c r="X15" s="144"/>
      <c r="Y15" s="144"/>
      <c r="Z15" s="144"/>
      <c r="AA15" s="144"/>
      <c r="AD15" s="5"/>
      <c r="AE15" s="144"/>
      <c r="AF15" s="144"/>
      <c r="AG15" s="144"/>
      <c r="BI15" s="111"/>
    </row>
    <row r="16" spans="1:63" ht="15" customHeight="1" x14ac:dyDescent="0.2">
      <c r="B16" s="1"/>
      <c r="C16" s="14" t="s">
        <v>14</v>
      </c>
      <c r="D16" s="14">
        <v>1</v>
      </c>
      <c r="E16" s="14">
        <v>2</v>
      </c>
      <c r="F16" s="14">
        <v>3</v>
      </c>
      <c r="G16" s="14">
        <v>4</v>
      </c>
      <c r="H16" s="14">
        <v>5</v>
      </c>
      <c r="I16" s="14">
        <v>6</v>
      </c>
      <c r="J16" s="14">
        <v>7</v>
      </c>
      <c r="K16" s="14">
        <v>8</v>
      </c>
      <c r="L16" s="14">
        <v>9</v>
      </c>
      <c r="M16" s="14">
        <v>10</v>
      </c>
      <c r="N16" s="14">
        <v>11</v>
      </c>
      <c r="O16" s="14">
        <v>12</v>
      </c>
      <c r="P16" s="14">
        <v>13</v>
      </c>
      <c r="Q16" s="14">
        <v>14</v>
      </c>
      <c r="R16" s="14">
        <v>15</v>
      </c>
      <c r="S16" s="14">
        <v>16</v>
      </c>
      <c r="T16" s="14">
        <v>17</v>
      </c>
      <c r="U16" s="14">
        <v>18</v>
      </c>
      <c r="V16" s="14">
        <v>19</v>
      </c>
      <c r="W16" s="14">
        <v>20</v>
      </c>
      <c r="X16" s="14">
        <v>21</v>
      </c>
      <c r="Y16" s="14">
        <v>22</v>
      </c>
      <c r="Z16" s="14">
        <v>23</v>
      </c>
      <c r="AA16" s="14">
        <v>24</v>
      </c>
      <c r="AD16" s="5"/>
      <c r="AE16" s="144" t="s">
        <v>0</v>
      </c>
      <c r="AF16" s="144"/>
      <c r="AG16" s="144"/>
      <c r="BI16" s="72"/>
      <c r="BJ16" t="s">
        <v>174</v>
      </c>
      <c r="BK16" t="s">
        <v>175</v>
      </c>
    </row>
    <row r="17" spans="1:79" ht="39" customHeight="1" x14ac:dyDescent="0.2">
      <c r="B17" s="1"/>
      <c r="C17" s="7" t="s">
        <v>15</v>
      </c>
      <c r="D17" s="15" t="s">
        <v>38</v>
      </c>
      <c r="E17" s="16" t="s">
        <v>39</v>
      </c>
      <c r="F17" s="17" t="s">
        <v>40</v>
      </c>
      <c r="G17" s="15" t="s">
        <v>38</v>
      </c>
      <c r="H17" s="16" t="s">
        <v>39</v>
      </c>
      <c r="I17" s="17" t="s">
        <v>40</v>
      </c>
      <c r="J17" s="18" t="s">
        <v>41</v>
      </c>
      <c r="K17" s="19" t="s">
        <v>41</v>
      </c>
      <c r="L17" s="20" t="s">
        <v>41</v>
      </c>
      <c r="M17" s="3" t="s">
        <v>41</v>
      </c>
      <c r="N17" s="21" t="s">
        <v>41</v>
      </c>
      <c r="O17" s="22" t="s">
        <v>41</v>
      </c>
      <c r="P17" s="18" t="s">
        <v>42</v>
      </c>
      <c r="Q17" s="23" t="s">
        <v>43</v>
      </c>
      <c r="R17" s="20" t="s">
        <v>42</v>
      </c>
      <c r="S17" s="3" t="s">
        <v>42</v>
      </c>
      <c r="T17" s="21" t="s">
        <v>43</v>
      </c>
      <c r="U17" s="22" t="s">
        <v>42</v>
      </c>
      <c r="V17" s="18" t="s">
        <v>44</v>
      </c>
      <c r="W17" s="23" t="s">
        <v>45</v>
      </c>
      <c r="X17" s="20" t="s">
        <v>44</v>
      </c>
      <c r="Y17" s="3" t="s">
        <v>44</v>
      </c>
      <c r="Z17" s="21" t="s">
        <v>45</v>
      </c>
      <c r="AA17" s="22" t="s">
        <v>44</v>
      </c>
      <c r="AD17" s="5" t="s">
        <v>54</v>
      </c>
      <c r="AE17" s="5" t="s">
        <v>55</v>
      </c>
      <c r="AF17" s="5" t="s">
        <v>13</v>
      </c>
      <c r="AG17" s="5" t="s">
        <v>56</v>
      </c>
      <c r="BI17" s="72" t="s">
        <v>12</v>
      </c>
      <c r="BJ17">
        <f>AE19</f>
        <v>15.334453296703295</v>
      </c>
      <c r="BK17">
        <f>AE24</f>
        <v>291.21445329670331</v>
      </c>
    </row>
    <row r="18" spans="1:79" ht="15" customHeight="1" x14ac:dyDescent="0.2">
      <c r="C18" t="s">
        <v>1</v>
      </c>
      <c r="R18"/>
      <c r="S18"/>
      <c r="T18"/>
      <c r="AD18" s="28"/>
      <c r="AE18" s="28"/>
      <c r="AF18" s="28"/>
      <c r="AG18" s="28"/>
      <c r="BI18" s="72" t="s">
        <v>98</v>
      </c>
      <c r="BJ18">
        <f>AE58</f>
        <v>14.320881868131863</v>
      </c>
      <c r="BK18">
        <f>AE63</f>
        <v>285.58088186813188</v>
      </c>
    </row>
    <row r="19" spans="1:79" ht="15" customHeight="1" x14ac:dyDescent="0.2">
      <c r="B19" t="s">
        <v>2</v>
      </c>
      <c r="C19">
        <v>0</v>
      </c>
      <c r="D19">
        <v>16.984453296703293</v>
      </c>
      <c r="E19">
        <v>15.994453296703298</v>
      </c>
      <c r="F19">
        <v>14.014453296703294</v>
      </c>
      <c r="G19">
        <v>15.334453296703302</v>
      </c>
      <c r="H19">
        <v>15.6644532967033</v>
      </c>
      <c r="I19">
        <v>14.344453296703293</v>
      </c>
      <c r="J19">
        <v>18.634453296703299</v>
      </c>
      <c r="K19">
        <v>7.0844532967032947</v>
      </c>
      <c r="L19">
        <v>16.324453296703297</v>
      </c>
      <c r="M19">
        <v>13.684453296703296</v>
      </c>
      <c r="N19">
        <v>12.364453296703303</v>
      </c>
      <c r="O19">
        <v>13.354453296703298</v>
      </c>
      <c r="P19">
        <v>19.624453296703294</v>
      </c>
      <c r="Q19">
        <v>14.674453296703291</v>
      </c>
      <c r="R19">
        <v>17.314453296703292</v>
      </c>
      <c r="S19">
        <v>18.634453296703299</v>
      </c>
      <c r="T19">
        <v>13.684453296703296</v>
      </c>
      <c r="U19">
        <v>15.994453296703298</v>
      </c>
      <c r="V19">
        <v>18.634453296703299</v>
      </c>
      <c r="W19">
        <v>18.304453296703301</v>
      </c>
      <c r="X19">
        <v>10.384453296703299</v>
      </c>
      <c r="Y19">
        <v>19.624453296703294</v>
      </c>
      <c r="Z19">
        <v>20.28445329670329</v>
      </c>
      <c r="AA19">
        <v>14.014453296703294</v>
      </c>
      <c r="AD19">
        <v>0</v>
      </c>
      <c r="AE19">
        <f>AVERAGE(J19:U19,D19:E19,G19:H19)</f>
        <v>15.334453296703295</v>
      </c>
      <c r="AF19">
        <f>STDEV(J19:U19,D19:E19,G19:H19)</f>
        <v>3.005235431709155</v>
      </c>
      <c r="AG19">
        <v>1</v>
      </c>
      <c r="BI19" s="72" t="s">
        <v>101</v>
      </c>
      <c r="BJ19">
        <f>AE103</f>
        <v>23.065881871428569</v>
      </c>
      <c r="BK19">
        <f>AE108</f>
        <v>1296.39445</v>
      </c>
    </row>
    <row r="20" spans="1:79" ht="15" customHeight="1" x14ac:dyDescent="0.2">
      <c r="C20">
        <v>1</v>
      </c>
      <c r="D20">
        <v>41.074453296703297</v>
      </c>
      <c r="E20">
        <v>38.434453296703296</v>
      </c>
      <c r="F20">
        <v>34.474453296703302</v>
      </c>
      <c r="G20">
        <v>36.124453296703294</v>
      </c>
      <c r="H20">
        <v>32.494453296703298</v>
      </c>
      <c r="I20">
        <v>31.174453296703291</v>
      </c>
      <c r="J20">
        <v>38.764453296703294</v>
      </c>
      <c r="K20">
        <v>31.174453296703291</v>
      </c>
      <c r="L20">
        <v>40.084453296703302</v>
      </c>
      <c r="M20">
        <v>46.0244532967033</v>
      </c>
      <c r="N20">
        <v>45.034453296703305</v>
      </c>
      <c r="O20">
        <v>37.444453296703301</v>
      </c>
      <c r="P20">
        <v>44.704453296703292</v>
      </c>
      <c r="Q20">
        <v>46.684453296703296</v>
      </c>
      <c r="R20">
        <v>53.614453296703303</v>
      </c>
      <c r="S20">
        <v>50.974453296703302</v>
      </c>
      <c r="T20">
        <v>44.374453296703294</v>
      </c>
      <c r="U20">
        <v>39.424453296703305</v>
      </c>
      <c r="V20">
        <v>46.354453296703298</v>
      </c>
      <c r="W20">
        <v>41.734453296703293</v>
      </c>
      <c r="X20">
        <v>39.754453296703304</v>
      </c>
      <c r="Y20">
        <v>44.374453296703294</v>
      </c>
      <c r="Z20">
        <v>43.714453296703297</v>
      </c>
      <c r="AA20">
        <v>35.794453296703296</v>
      </c>
      <c r="AD20">
        <v>1</v>
      </c>
      <c r="AE20">
        <f t="shared" ref="AE20:AE24" si="0">AVERAGE(J20:U20,D20:E20,G20:H20)</f>
        <v>41.651953296703297</v>
      </c>
      <c r="AF20">
        <f t="shared" ref="AF20:AF24" si="1">STDEV(J20:U20,D20:E20,G20:H20)</f>
        <v>6.1696174921951394</v>
      </c>
      <c r="AG20">
        <v>1</v>
      </c>
    </row>
    <row r="21" spans="1:79" ht="15" customHeight="1" x14ac:dyDescent="0.2">
      <c r="C21">
        <v>2</v>
      </c>
      <c r="D21">
        <v>145.3544532967033</v>
      </c>
      <c r="E21">
        <v>154.59445329670331</v>
      </c>
      <c r="F21">
        <v>141.39445329670332</v>
      </c>
      <c r="G21">
        <v>139.74445329670328</v>
      </c>
      <c r="H21">
        <v>145.3544532967033</v>
      </c>
      <c r="I21">
        <v>146.34445329670331</v>
      </c>
      <c r="J21">
        <v>156.90445329670331</v>
      </c>
      <c r="K21">
        <v>129.84445329670331</v>
      </c>
      <c r="L21">
        <v>159.21445329670331</v>
      </c>
      <c r="M21">
        <v>155.9144532967033</v>
      </c>
      <c r="N21">
        <v>148.98445329670329</v>
      </c>
      <c r="O21">
        <v>157.23445329670329</v>
      </c>
      <c r="P21">
        <v>189.24445329670328</v>
      </c>
      <c r="Q21">
        <v>189.90445329670331</v>
      </c>
      <c r="R21">
        <v>189.90445329670331</v>
      </c>
      <c r="S21">
        <v>176.0444532967033</v>
      </c>
      <c r="T21">
        <v>167.7944532967033</v>
      </c>
      <c r="U21">
        <v>188.25445329670333</v>
      </c>
      <c r="V21">
        <v>153.6044532967033</v>
      </c>
      <c r="W21">
        <v>146.67445329670329</v>
      </c>
      <c r="X21">
        <v>145.3544532967033</v>
      </c>
      <c r="Y21">
        <v>139.74445329670328</v>
      </c>
      <c r="Z21">
        <v>111.03445329670329</v>
      </c>
      <c r="AA21">
        <v>139.08445329670332</v>
      </c>
      <c r="AD21">
        <v>2</v>
      </c>
      <c r="AE21">
        <f t="shared" si="0"/>
        <v>162.14320329670332</v>
      </c>
      <c r="AF21">
        <f t="shared" si="1"/>
        <v>19.357202922942953</v>
      </c>
      <c r="AG21">
        <v>1</v>
      </c>
      <c r="BI21" t="s">
        <v>66</v>
      </c>
      <c r="BJ21">
        <f>AVERAGE(BJ17:BJ19)</f>
        <v>17.573739012087909</v>
      </c>
      <c r="BK21">
        <f>AVERAGE(BK17:BK19)</f>
        <v>624.39659505494512</v>
      </c>
    </row>
    <row r="22" spans="1:79" ht="15" customHeight="1" x14ac:dyDescent="0.2">
      <c r="C22">
        <v>3</v>
      </c>
      <c r="D22">
        <v>268.44445329670327</v>
      </c>
      <c r="E22">
        <v>276.69445329670327</v>
      </c>
      <c r="F22">
        <v>245.01445329670327</v>
      </c>
      <c r="G22">
        <v>255.24445329670328</v>
      </c>
      <c r="H22">
        <v>242.37445329670328</v>
      </c>
      <c r="I22">
        <v>258.5444532967033</v>
      </c>
      <c r="J22">
        <v>271.74445329670328</v>
      </c>
      <c r="K22">
        <v>311.01445329670332</v>
      </c>
      <c r="L22">
        <v>277.02445329670331</v>
      </c>
      <c r="M22">
        <v>276.69445329670327</v>
      </c>
      <c r="N22">
        <v>267.12445329670328</v>
      </c>
      <c r="O22">
        <v>265.14445329670332</v>
      </c>
      <c r="P22">
        <v>325.86445329670329</v>
      </c>
      <c r="Q22">
        <v>313.98445329670329</v>
      </c>
      <c r="R22">
        <v>297.48445329670329</v>
      </c>
      <c r="S22">
        <v>299.7944532967033</v>
      </c>
      <c r="T22">
        <v>277.68445329670328</v>
      </c>
      <c r="U22">
        <v>309.69445329670327</v>
      </c>
      <c r="V22">
        <v>276.69445329670327</v>
      </c>
      <c r="W22">
        <v>271.4144532967033</v>
      </c>
      <c r="X22">
        <v>254.58445329670332</v>
      </c>
      <c r="Y22">
        <v>249.96445329670331</v>
      </c>
      <c r="Z22">
        <v>208.38445329670327</v>
      </c>
      <c r="AA22">
        <v>263.82445329670327</v>
      </c>
      <c r="AD22">
        <v>3</v>
      </c>
      <c r="AE22">
        <f t="shared" si="0"/>
        <v>283.50070329670325</v>
      </c>
      <c r="AF22">
        <f t="shared" si="1"/>
        <v>23.461081496810845</v>
      </c>
      <c r="AG22">
        <v>1</v>
      </c>
      <c r="BI22" t="s">
        <v>13</v>
      </c>
      <c r="BJ22">
        <f>STDEV(BJ17:BJ19)</f>
        <v>4.783257953608504</v>
      </c>
      <c r="BK22">
        <f>STDEV(BK17:BK19)</f>
        <v>581.97403040842505</v>
      </c>
    </row>
    <row r="23" spans="1:79" ht="15" customHeight="1" x14ac:dyDescent="0.2">
      <c r="C23">
        <v>4</v>
      </c>
      <c r="D23">
        <v>298.80445329670329</v>
      </c>
      <c r="E23">
        <v>299.7944532967033</v>
      </c>
      <c r="F23">
        <v>284.2844532967033</v>
      </c>
      <c r="G23">
        <v>288.90445329670331</v>
      </c>
      <c r="H23">
        <v>272.73445329670329</v>
      </c>
      <c r="I23">
        <v>295.17445329670329</v>
      </c>
      <c r="J23">
        <v>283.2944532967033</v>
      </c>
      <c r="K23">
        <v>451.26445329670332</v>
      </c>
      <c r="L23">
        <v>287.9144532967033</v>
      </c>
      <c r="M23">
        <v>304.08445329670332</v>
      </c>
      <c r="N23">
        <v>293.52445329670331</v>
      </c>
      <c r="O23">
        <v>289.56445329670328</v>
      </c>
      <c r="P23">
        <v>314.9744532967033</v>
      </c>
      <c r="Q23">
        <v>315.30445329670329</v>
      </c>
      <c r="R23">
        <v>300.7844532967033</v>
      </c>
      <c r="S23">
        <v>303.42445329670329</v>
      </c>
      <c r="T23">
        <v>283.2944532967033</v>
      </c>
      <c r="U23">
        <v>291.87445329670328</v>
      </c>
      <c r="V23">
        <v>297.48445329670329</v>
      </c>
      <c r="W23">
        <v>281.9744532967033</v>
      </c>
      <c r="X23">
        <v>278.01445329670332</v>
      </c>
      <c r="Y23">
        <v>260.52445329670331</v>
      </c>
      <c r="Z23">
        <v>234.45445329670332</v>
      </c>
      <c r="AA23">
        <v>291.21445329670331</v>
      </c>
      <c r="AD23">
        <v>4</v>
      </c>
      <c r="AE23">
        <f t="shared" si="0"/>
        <v>304.97132829670335</v>
      </c>
      <c r="AF23">
        <f t="shared" si="1"/>
        <v>40.630084374142953</v>
      </c>
      <c r="AG23">
        <v>1</v>
      </c>
    </row>
    <row r="24" spans="1:79" ht="15" customHeight="1" x14ac:dyDescent="0.2">
      <c r="C24">
        <v>5</v>
      </c>
      <c r="D24">
        <v>278.67445329670329</v>
      </c>
      <c r="E24">
        <v>296.1644532967033</v>
      </c>
      <c r="F24">
        <v>283.2944532967033</v>
      </c>
      <c r="G24">
        <v>267.7844532967033</v>
      </c>
      <c r="H24">
        <v>252.93445329670328</v>
      </c>
      <c r="I24">
        <v>266.7944532967033</v>
      </c>
      <c r="J24">
        <v>275.37445329670328</v>
      </c>
      <c r="K24">
        <v>431.7944532967033</v>
      </c>
      <c r="L24">
        <v>276.0344532967033</v>
      </c>
      <c r="M24">
        <v>276.36445329670329</v>
      </c>
      <c r="N24">
        <v>280.98445329670329</v>
      </c>
      <c r="O24">
        <v>276.36445329670329</v>
      </c>
      <c r="P24">
        <v>324.5444532967033</v>
      </c>
      <c r="Q24">
        <v>290.2244532967033</v>
      </c>
      <c r="R24">
        <v>303.42445329670329</v>
      </c>
      <c r="S24">
        <v>278.01445329670332</v>
      </c>
      <c r="T24">
        <v>274.71445329670331</v>
      </c>
      <c r="U24">
        <v>276.0344532967033</v>
      </c>
      <c r="V24">
        <v>275.70445329670332</v>
      </c>
      <c r="W24">
        <v>262.83445329670332</v>
      </c>
      <c r="X24">
        <v>275.70445329670332</v>
      </c>
      <c r="Y24">
        <v>263.82445329670327</v>
      </c>
      <c r="Z24">
        <v>244.68445329670328</v>
      </c>
      <c r="AA24">
        <v>261.18445329670328</v>
      </c>
      <c r="AD24">
        <v>5</v>
      </c>
      <c r="AE24">
        <f t="shared" si="0"/>
        <v>291.21445329670331</v>
      </c>
      <c r="AF24">
        <f t="shared" si="1"/>
        <v>40.762503357865533</v>
      </c>
      <c r="AG24">
        <v>1</v>
      </c>
    </row>
    <row r="25" spans="1:79" ht="15" customHeight="1" x14ac:dyDescent="0.2">
      <c r="R25"/>
      <c r="S25"/>
      <c r="T25"/>
    </row>
    <row r="26" spans="1:79" ht="15" customHeight="1" x14ac:dyDescent="0.2">
      <c r="B26" s="145" t="s">
        <v>103</v>
      </c>
      <c r="C26" s="145"/>
      <c r="D26" s="145"/>
      <c r="E26" s="145"/>
      <c r="F26" s="145"/>
      <c r="G26" s="145"/>
      <c r="H26" s="145"/>
      <c r="I26" s="145"/>
      <c r="J26" s="145"/>
      <c r="K26" s="145"/>
      <c r="L26" s="145"/>
      <c r="M26" s="13"/>
      <c r="N26" s="13"/>
      <c r="O26" s="13"/>
      <c r="P26" s="13"/>
      <c r="Q26" s="13"/>
      <c r="R26" s="13"/>
      <c r="S26" s="13"/>
      <c r="T26" s="13"/>
      <c r="U26" s="13"/>
      <c r="V26" s="13"/>
      <c r="W26" s="13"/>
      <c r="X26" s="13"/>
      <c r="Y26" s="13"/>
      <c r="Z26" s="13"/>
      <c r="AA26" s="13"/>
      <c r="BI26" s="151" t="s">
        <v>171</v>
      </c>
      <c r="BJ26" s="151"/>
      <c r="BK26" s="151"/>
      <c r="BL26" s="151"/>
      <c r="BM26" s="151"/>
      <c r="BN26" s="151"/>
      <c r="BO26" s="151"/>
      <c r="BP26" s="151"/>
      <c r="BQ26" s="151"/>
      <c r="BR26" s="151"/>
      <c r="BS26" s="151"/>
      <c r="BT26" s="151"/>
      <c r="BU26" s="151"/>
      <c r="BV26" s="151"/>
      <c r="BW26" s="151"/>
      <c r="BX26" s="151"/>
      <c r="BY26" s="151"/>
      <c r="BZ26" s="151"/>
      <c r="CA26" s="151"/>
    </row>
    <row r="27" spans="1:79" ht="15" customHeight="1" x14ac:dyDescent="0.2">
      <c r="R27"/>
      <c r="S27"/>
      <c r="T27"/>
      <c r="AD27" s="5"/>
      <c r="AE27" s="144" t="s">
        <v>0</v>
      </c>
      <c r="AF27" s="144"/>
      <c r="AG27" s="144"/>
      <c r="AH27" s="144" t="s">
        <v>46</v>
      </c>
      <c r="AI27" s="144"/>
      <c r="AJ27" s="144"/>
      <c r="AK27" s="144" t="s">
        <v>47</v>
      </c>
      <c r="AL27" s="144"/>
      <c r="AM27" s="144"/>
      <c r="AN27" s="144" t="s">
        <v>48</v>
      </c>
      <c r="AO27" s="144"/>
      <c r="AP27" s="144"/>
      <c r="AQ27" s="144" t="s">
        <v>49</v>
      </c>
      <c r="AR27" s="144"/>
      <c r="AS27" s="144"/>
      <c r="AT27" s="144" t="s">
        <v>50</v>
      </c>
      <c r="AU27" s="144"/>
      <c r="AV27" s="144"/>
      <c r="AW27" s="144" t="s">
        <v>51</v>
      </c>
      <c r="AX27" s="144"/>
      <c r="AY27" s="144"/>
      <c r="AZ27" s="144" t="s">
        <v>52</v>
      </c>
      <c r="BA27" s="144"/>
      <c r="BB27" s="144"/>
      <c r="BC27" s="144" t="s">
        <v>53</v>
      </c>
      <c r="BD27" s="144"/>
      <c r="BE27" s="144"/>
      <c r="BI27" s="144" t="s">
        <v>104</v>
      </c>
    </row>
    <row r="28" spans="1:79" ht="39" customHeight="1" x14ac:dyDescent="0.2">
      <c r="C28" s="7" t="s">
        <v>15</v>
      </c>
      <c r="D28" s="15" t="s">
        <v>38</v>
      </c>
      <c r="E28" s="16" t="s">
        <v>39</v>
      </c>
      <c r="F28" s="17" t="s">
        <v>40</v>
      </c>
      <c r="G28" s="15" t="s">
        <v>38</v>
      </c>
      <c r="H28" s="16" t="s">
        <v>39</v>
      </c>
      <c r="I28" s="17" t="s">
        <v>40</v>
      </c>
      <c r="J28" s="18" t="s">
        <v>41</v>
      </c>
      <c r="K28" s="19" t="s">
        <v>41</v>
      </c>
      <c r="L28" s="20" t="s">
        <v>41</v>
      </c>
      <c r="M28" s="3" t="s">
        <v>41</v>
      </c>
      <c r="N28" s="21" t="s">
        <v>41</v>
      </c>
      <c r="O28" s="22" t="s">
        <v>41</v>
      </c>
      <c r="P28" s="18" t="s">
        <v>42</v>
      </c>
      <c r="Q28" s="23" t="s">
        <v>43</v>
      </c>
      <c r="R28" s="20" t="s">
        <v>42</v>
      </c>
      <c r="S28" s="3" t="s">
        <v>42</v>
      </c>
      <c r="T28" s="21" t="s">
        <v>43</v>
      </c>
      <c r="U28" s="22" t="s">
        <v>42</v>
      </c>
      <c r="V28" s="18" t="s">
        <v>44</v>
      </c>
      <c r="W28" s="23" t="s">
        <v>45</v>
      </c>
      <c r="X28" s="20" t="s">
        <v>44</v>
      </c>
      <c r="Y28" s="3" t="s">
        <v>44</v>
      </c>
      <c r="Z28" s="21" t="s">
        <v>45</v>
      </c>
      <c r="AA28" s="22" t="s">
        <v>44</v>
      </c>
      <c r="AD28" s="5" t="s">
        <v>54</v>
      </c>
      <c r="AE28" s="5" t="s">
        <v>55</v>
      </c>
      <c r="AF28" s="5" t="s">
        <v>13</v>
      </c>
      <c r="AG28" s="5" t="s">
        <v>56</v>
      </c>
      <c r="AH28" s="5" t="s">
        <v>55</v>
      </c>
      <c r="AI28" s="5" t="s">
        <v>13</v>
      </c>
      <c r="AJ28" s="5" t="s">
        <v>56</v>
      </c>
      <c r="AK28" s="5" t="s">
        <v>55</v>
      </c>
      <c r="AL28" s="5" t="s">
        <v>13</v>
      </c>
      <c r="AM28" s="5" t="s">
        <v>56</v>
      </c>
      <c r="AN28" s="5" t="s">
        <v>55</v>
      </c>
      <c r="AO28" s="5" t="s">
        <v>13</v>
      </c>
      <c r="AP28" s="5" t="s">
        <v>56</v>
      </c>
      <c r="AQ28" s="5" t="s">
        <v>55</v>
      </c>
      <c r="AR28" s="5" t="s">
        <v>13</v>
      </c>
      <c r="AS28" s="5" t="s">
        <v>56</v>
      </c>
      <c r="AT28" s="5" t="s">
        <v>55</v>
      </c>
      <c r="AU28" s="5" t="s">
        <v>13</v>
      </c>
      <c r="AV28" s="5" t="s">
        <v>56</v>
      </c>
      <c r="AW28" s="5" t="s">
        <v>55</v>
      </c>
      <c r="AX28" s="5" t="s">
        <v>13</v>
      </c>
      <c r="AY28" s="5" t="s">
        <v>56</v>
      </c>
      <c r="AZ28" s="5" t="s">
        <v>55</v>
      </c>
      <c r="BA28" s="5" t="s">
        <v>13</v>
      </c>
      <c r="BB28" s="5" t="s">
        <v>56</v>
      </c>
      <c r="BC28" s="5" t="s">
        <v>55</v>
      </c>
      <c r="BD28" s="5" t="s">
        <v>13</v>
      </c>
      <c r="BE28" s="5" t="s">
        <v>56</v>
      </c>
      <c r="BI28" s="144"/>
    </row>
    <row r="29" spans="1:79" s="28" customFormat="1" ht="15" customHeight="1" x14ac:dyDescent="0.2">
      <c r="A29" s="24"/>
      <c r="B29" s="25"/>
      <c r="C29"/>
      <c r="D29" s="26"/>
      <c r="E29" s="26"/>
      <c r="F29" s="26"/>
      <c r="G29" s="26"/>
      <c r="H29" s="26"/>
      <c r="I29" s="26"/>
      <c r="J29" s="26"/>
      <c r="K29" s="26"/>
      <c r="L29" s="26"/>
      <c r="M29" s="27"/>
      <c r="N29" s="27"/>
      <c r="O29" s="27"/>
      <c r="P29" s="26"/>
      <c r="Q29" s="26"/>
      <c r="R29" s="26"/>
      <c r="S29" s="27"/>
      <c r="T29" s="27"/>
      <c r="U29" s="27"/>
      <c r="V29" s="26"/>
      <c r="W29" s="26"/>
      <c r="X29" s="26"/>
      <c r="Y29" s="27"/>
      <c r="Z29" s="27"/>
      <c r="AA29" s="27"/>
      <c r="AB29" s="25"/>
      <c r="AC29" s="25"/>
      <c r="BF29" s="25"/>
      <c r="BG29" s="25"/>
      <c r="BH29" s="25"/>
      <c r="BI29" s="144"/>
      <c r="BJ29" s="144" t="s">
        <v>0</v>
      </c>
      <c r="BK29" s="144"/>
      <c r="BL29" s="144"/>
      <c r="BM29" s="144" t="s">
        <v>46</v>
      </c>
      <c r="BN29" s="144"/>
      <c r="BO29" s="144"/>
      <c r="BP29" s="144" t="s">
        <v>51</v>
      </c>
      <c r="BQ29" s="144"/>
      <c r="BR29" s="144"/>
      <c r="BS29" s="144" t="s">
        <v>48</v>
      </c>
      <c r="BT29" s="144"/>
      <c r="BU29" s="144"/>
      <c r="BV29" s="144" t="s">
        <v>52</v>
      </c>
      <c r="BW29" s="144"/>
      <c r="BX29" s="144"/>
      <c r="BY29" s="144" t="s">
        <v>49</v>
      </c>
      <c r="BZ29" s="144"/>
      <c r="CA29" s="144"/>
    </row>
    <row r="30" spans="1:79" ht="15" customHeight="1" x14ac:dyDescent="0.2">
      <c r="C30">
        <v>0</v>
      </c>
      <c r="D30">
        <v>100</v>
      </c>
      <c r="E30">
        <v>100</v>
      </c>
      <c r="F30">
        <v>100</v>
      </c>
      <c r="G30">
        <v>100</v>
      </c>
      <c r="H30">
        <v>100</v>
      </c>
      <c r="I30">
        <v>100</v>
      </c>
      <c r="J30">
        <v>100</v>
      </c>
      <c r="K30">
        <v>100</v>
      </c>
      <c r="L30">
        <v>100</v>
      </c>
      <c r="M30">
        <v>100</v>
      </c>
      <c r="N30">
        <v>100</v>
      </c>
      <c r="O30">
        <v>100</v>
      </c>
      <c r="P30">
        <v>100</v>
      </c>
      <c r="Q30">
        <v>100</v>
      </c>
      <c r="R30">
        <v>100</v>
      </c>
      <c r="S30">
        <v>100</v>
      </c>
      <c r="T30">
        <v>100</v>
      </c>
      <c r="U30">
        <v>100</v>
      </c>
      <c r="V30">
        <v>100</v>
      </c>
      <c r="W30">
        <v>100</v>
      </c>
      <c r="X30">
        <v>100</v>
      </c>
      <c r="Y30">
        <v>100</v>
      </c>
      <c r="Z30">
        <v>100</v>
      </c>
      <c r="AA30">
        <v>100</v>
      </c>
      <c r="AD30">
        <v>0</v>
      </c>
      <c r="AE30">
        <f>AVERAGE(D30,G30)</f>
        <v>100</v>
      </c>
      <c r="AF30">
        <f>STDEV(D30,G30)</f>
        <v>0</v>
      </c>
      <c r="AG30">
        <v>2</v>
      </c>
      <c r="AH30">
        <f>AVERAGE(E30,H30)</f>
        <v>100</v>
      </c>
      <c r="AI30">
        <f>STDEV(E30,H30)</f>
        <v>0</v>
      </c>
      <c r="AJ30">
        <v>2</v>
      </c>
      <c r="AK30">
        <f>AVERAGE(F30,I30)</f>
        <v>100</v>
      </c>
      <c r="AL30">
        <f>STDEV(F30,I30)</f>
        <v>0</v>
      </c>
      <c r="AM30">
        <v>2</v>
      </c>
      <c r="AN30">
        <f>AVERAGE(J30:L30)</f>
        <v>100</v>
      </c>
      <c r="AO30">
        <f>STDEV(J30:L30)</f>
        <v>0</v>
      </c>
      <c r="AP30">
        <v>3</v>
      </c>
      <c r="AQ30">
        <f>AVERAGE(P30:R30)</f>
        <v>100</v>
      </c>
      <c r="AR30">
        <f>STDEV(P30:R30)</f>
        <v>0</v>
      </c>
      <c r="AS30">
        <v>3</v>
      </c>
      <c r="AT30">
        <f>AVERAGE(V30:X30)</f>
        <v>100</v>
      </c>
      <c r="AU30">
        <f>AVERAGE(V30:X30)</f>
        <v>100</v>
      </c>
      <c r="AV30">
        <v>3</v>
      </c>
      <c r="AW30">
        <f>AVERAGE(M30:O30)</f>
        <v>100</v>
      </c>
      <c r="AX30">
        <f>STDEV(M30:O30)</f>
        <v>0</v>
      </c>
      <c r="AY30">
        <v>3</v>
      </c>
      <c r="AZ30">
        <f>AVERAGE(S30:U30)</f>
        <v>100</v>
      </c>
      <c r="BA30">
        <f>STDEV(S30:U30)</f>
        <v>0</v>
      </c>
      <c r="BB30">
        <v>3</v>
      </c>
      <c r="BC30">
        <f>AVERAGE(Y30:AA30)</f>
        <v>100</v>
      </c>
      <c r="BD30">
        <f>STDEV(Y30:AA30)</f>
        <v>0</v>
      </c>
      <c r="BE30">
        <v>3</v>
      </c>
      <c r="BJ30" s="68" t="s">
        <v>66</v>
      </c>
      <c r="BK30" s="68" t="s">
        <v>13</v>
      </c>
      <c r="BL30" s="68" t="s">
        <v>105</v>
      </c>
      <c r="BM30" s="68" t="s">
        <v>66</v>
      </c>
      <c r="BN30" s="68" t="s">
        <v>13</v>
      </c>
      <c r="BO30" s="68" t="s">
        <v>105</v>
      </c>
      <c r="BP30" s="68" t="s">
        <v>66</v>
      </c>
      <c r="BQ30" s="68" t="s">
        <v>13</v>
      </c>
      <c r="BR30" s="68" t="s">
        <v>105</v>
      </c>
      <c r="BS30" s="68" t="s">
        <v>66</v>
      </c>
      <c r="BT30" s="68" t="s">
        <v>13</v>
      </c>
      <c r="BU30" s="68" t="s">
        <v>105</v>
      </c>
      <c r="BV30" s="68" t="s">
        <v>66</v>
      </c>
      <c r="BW30" s="68" t="s">
        <v>13</v>
      </c>
      <c r="BX30" s="68" t="s">
        <v>105</v>
      </c>
      <c r="BY30" s="68" t="s">
        <v>66</v>
      </c>
      <c r="BZ30" s="68" t="s">
        <v>13</v>
      </c>
      <c r="CA30" s="68" t="s">
        <v>105</v>
      </c>
    </row>
    <row r="31" spans="1:79" ht="15" customHeight="1" x14ac:dyDescent="0.2">
      <c r="B31" t="s">
        <v>3</v>
      </c>
      <c r="C31">
        <v>1</v>
      </c>
      <c r="D31">
        <v>108.76291303745742</v>
      </c>
      <c r="E31">
        <v>102.45134077340698</v>
      </c>
      <c r="F31">
        <v>103.26162404257263</v>
      </c>
      <c r="G31">
        <v>113.67891210600422</v>
      </c>
      <c r="H31">
        <v>107.43670929556404</v>
      </c>
      <c r="I31">
        <v>106.06084564360012</v>
      </c>
      <c r="J31">
        <v>129.36002197447411</v>
      </c>
      <c r="K31">
        <v>115.05577468715865</v>
      </c>
      <c r="L31">
        <v>111.71592879575741</v>
      </c>
      <c r="M31">
        <v>94.387845536940844</v>
      </c>
      <c r="N31">
        <v>114.68052752243996</v>
      </c>
      <c r="O31">
        <v>110.03023350844619</v>
      </c>
      <c r="P31">
        <v>124.70847958898534</v>
      </c>
      <c r="Q31">
        <v>117.39688004455742</v>
      </c>
      <c r="R31">
        <v>110.223302592447</v>
      </c>
      <c r="S31">
        <v>114.59996036849259</v>
      </c>
      <c r="T31">
        <v>118.01870975697733</v>
      </c>
      <c r="U31">
        <v>116.73704113679631</v>
      </c>
      <c r="V31">
        <v>136.26709645215425</v>
      </c>
      <c r="W31">
        <v>119.96313624103483</v>
      </c>
      <c r="X31">
        <v>116.99646104358384</v>
      </c>
      <c r="Y31">
        <v>115.26014722931035</v>
      </c>
      <c r="Z31">
        <v>126.29917803644415</v>
      </c>
      <c r="AA31">
        <v>128.04914269410105</v>
      </c>
      <c r="AD31">
        <v>1</v>
      </c>
      <c r="AE31">
        <f t="shared" ref="AE31:AE36" si="2">AVERAGE(D31,G31)</f>
        <v>111.22091257173082</v>
      </c>
      <c r="AF31">
        <f t="shared" ref="AF31:AF36" si="3">STDEV(D31,G31)</f>
        <v>3.4761362776761908</v>
      </c>
      <c r="AG31">
        <v>2</v>
      </c>
      <c r="AH31">
        <f t="shared" ref="AH31:AH35" si="4">AVERAGE(E31,H31)</f>
        <v>104.94402503448552</v>
      </c>
      <c r="AI31">
        <f t="shared" ref="AI31:AI35" si="5">STDEV(E31,H31)</f>
        <v>3.5251878887312142</v>
      </c>
      <c r="AJ31">
        <v>2</v>
      </c>
      <c r="AK31">
        <f t="shared" ref="AK31:AK36" si="6">AVERAGE(F31,I31)</f>
        <v>104.66123484308638</v>
      </c>
      <c r="AL31">
        <f t="shared" ref="AL31:AL36" si="7">STDEV(F31,I31)</f>
        <v>1.9793485761303977</v>
      </c>
      <c r="AM31">
        <v>2</v>
      </c>
      <c r="AN31">
        <f t="shared" ref="AN31:AN36" si="8">AVERAGE(J31:L31)</f>
        <v>118.71057515246339</v>
      </c>
      <c r="AO31">
        <f t="shared" ref="AO31:AO36" si="9">STDEV(J31:L31)</f>
        <v>9.3726560192777342</v>
      </c>
      <c r="AP31">
        <v>3</v>
      </c>
      <c r="AQ31">
        <f t="shared" ref="AQ31:AQ36" si="10">AVERAGE(P31:R31)</f>
        <v>117.44288740866325</v>
      </c>
      <c r="AR31">
        <f t="shared" ref="AR31:AR36" si="11">STDEV(P31:R31)</f>
        <v>7.2426980927983502</v>
      </c>
      <c r="AS31">
        <v>3</v>
      </c>
      <c r="AT31">
        <f t="shared" ref="AT31:AT36" si="12">AVERAGE(V31:X31)</f>
        <v>124.40889791225764</v>
      </c>
      <c r="AU31">
        <f t="shared" ref="AU31:AU36" si="13">AVERAGE(V31:X31)</f>
        <v>124.40889791225764</v>
      </c>
      <c r="AV31">
        <v>3</v>
      </c>
      <c r="AW31">
        <f t="shared" ref="AW31:AW36" si="14">AVERAGE(M31:O31)</f>
        <v>106.36620218927567</v>
      </c>
      <c r="AX31">
        <f t="shared" ref="AX31:AX36" si="15">STDEV(M31:O31)</f>
        <v>10.63094914257645</v>
      </c>
      <c r="AY31">
        <v>3</v>
      </c>
      <c r="AZ31">
        <f t="shared" ref="AZ31:AZ36" si="16">AVERAGE(S31:U31)</f>
        <v>116.45190375408875</v>
      </c>
      <c r="BA31">
        <f t="shared" ref="BA31:BA36" si="17">STDEV(S31:U31)</f>
        <v>1.7271187974714388</v>
      </c>
      <c r="BB31">
        <v>3</v>
      </c>
      <c r="BC31">
        <f t="shared" ref="BC31:BC36" si="18">AVERAGE(Y31:AA31)</f>
        <v>123.20282265328518</v>
      </c>
      <c r="BD31">
        <f t="shared" ref="BD31:BD36" si="19">STDEV(Y31:AA31)</f>
        <v>6.9339861366837479</v>
      </c>
      <c r="BE31">
        <v>3</v>
      </c>
      <c r="BI31">
        <v>0</v>
      </c>
      <c r="BJ31" s="67">
        <f t="shared" ref="BJ31:BJ37" si="20">AVERAGE(AE30,AE75,AE120)</f>
        <v>100</v>
      </c>
      <c r="BK31" s="67">
        <f t="shared" ref="BK31:BK37" si="21">STDEV(AE30,AE75,AE120)</f>
        <v>0</v>
      </c>
      <c r="BL31">
        <v>3</v>
      </c>
      <c r="BM31">
        <f t="shared" ref="BM31:BM37" si="22">AVERAGE(AH30,AH75,AH120)</f>
        <v>100</v>
      </c>
      <c r="BN31">
        <f t="shared" ref="BN31:BN37" si="23">STDEV(AH30,AH75,AH120)</f>
        <v>0</v>
      </c>
      <c r="BO31">
        <v>3</v>
      </c>
      <c r="BP31">
        <f t="shared" ref="BP31:BP37" si="24">AVERAGE(AW30,AW75,AW120)</f>
        <v>100</v>
      </c>
      <c r="BQ31">
        <f t="shared" ref="BQ31:BQ37" si="25">STDEV(AW30,AW75,AW120)</f>
        <v>0</v>
      </c>
      <c r="BR31">
        <v>3</v>
      </c>
      <c r="BS31">
        <f t="shared" ref="BS31:BS37" si="26">AVERAGE(AN30,AN75,AN120)</f>
        <v>100</v>
      </c>
      <c r="BT31">
        <f t="shared" ref="BT31:BT37" si="27">STDEV(AN30,AN75,AN120)</f>
        <v>0</v>
      </c>
      <c r="BU31">
        <v>3</v>
      </c>
      <c r="BV31">
        <f t="shared" ref="BV31:BV37" si="28">AVERAGE(AZ30,AZ75,AZ120)</f>
        <v>100</v>
      </c>
      <c r="BW31">
        <f t="shared" ref="BW31:BW37" si="29">STDEV(AZ30,AZ75,AZ120)</f>
        <v>0</v>
      </c>
      <c r="BX31">
        <v>3</v>
      </c>
      <c r="BY31" s="2">
        <f t="shared" ref="BY31:BY37" si="30">AVERAGE(AQ30,AQ75,AQ120)</f>
        <v>100</v>
      </c>
      <c r="BZ31" s="2">
        <f t="shared" ref="BZ31:BZ37" si="31">STDEV(AQ30,AQ75,AQ120)</f>
        <v>0</v>
      </c>
      <c r="CA31" s="2">
        <v>3</v>
      </c>
    </row>
    <row r="32" spans="1:79" ht="15" customHeight="1" x14ac:dyDescent="0.2">
      <c r="B32" t="s">
        <v>4</v>
      </c>
      <c r="C32">
        <v>2</v>
      </c>
      <c r="D32">
        <v>115.51272443117462</v>
      </c>
      <c r="E32">
        <v>71.475307363991348</v>
      </c>
      <c r="F32">
        <v>71.693762773387419</v>
      </c>
      <c r="G32">
        <v>115.40418029955433</v>
      </c>
      <c r="H32">
        <v>73.384408836928728</v>
      </c>
      <c r="I32">
        <v>73.406493604611725</v>
      </c>
      <c r="J32">
        <v>136.78990508638182</v>
      </c>
      <c r="K32">
        <v>127.43666554664948</v>
      </c>
      <c r="L32">
        <v>118.7693961319787</v>
      </c>
      <c r="M32">
        <v>102.02992821004268</v>
      </c>
      <c r="N32">
        <v>118.5561867883641</v>
      </c>
      <c r="O32">
        <v>116.35883322210864</v>
      </c>
      <c r="P32">
        <v>130.40261480290789</v>
      </c>
      <c r="Q32">
        <v>126.9481083043144</v>
      </c>
      <c r="R32">
        <v>119.57653687915384</v>
      </c>
      <c r="S32">
        <v>104.27315913224173</v>
      </c>
      <c r="T32">
        <v>110.93135058589955</v>
      </c>
      <c r="U32">
        <v>100.11955029383427</v>
      </c>
      <c r="V32">
        <v>138.18219065424822</v>
      </c>
      <c r="W32">
        <v>125.86418909215836</v>
      </c>
      <c r="X32">
        <v>122.62205026223485</v>
      </c>
      <c r="Y32">
        <v>95.997338431656303</v>
      </c>
      <c r="Z32">
        <v>106.20390866500733</v>
      </c>
      <c r="AA32">
        <v>105.18024707413578</v>
      </c>
      <c r="AD32">
        <v>2</v>
      </c>
      <c r="AE32">
        <f t="shared" si="2"/>
        <v>115.45845236536448</v>
      </c>
      <c r="AF32">
        <f>STDEV(D32,G32)</f>
        <v>7.6752291526713451E-2</v>
      </c>
      <c r="AG32">
        <v>2</v>
      </c>
      <c r="AH32">
        <f t="shared" si="4"/>
        <v>72.429858100460038</v>
      </c>
      <c r="AI32">
        <f t="shared" si="5"/>
        <v>1.3499385974872473</v>
      </c>
      <c r="AJ32">
        <v>2</v>
      </c>
      <c r="AK32">
        <f t="shared" si="6"/>
        <v>72.550128188999565</v>
      </c>
      <c r="AL32">
        <f t="shared" si="7"/>
        <v>1.2110835851059789</v>
      </c>
      <c r="AM32">
        <v>2</v>
      </c>
      <c r="AN32">
        <f t="shared" si="8"/>
        <v>127.66532225500333</v>
      </c>
      <c r="AO32">
        <f t="shared" si="9"/>
        <v>9.0124302306113435</v>
      </c>
      <c r="AP32">
        <v>3</v>
      </c>
      <c r="AQ32">
        <f t="shared" si="10"/>
        <v>125.6424199954587</v>
      </c>
      <c r="AR32">
        <f t="shared" si="11"/>
        <v>5.5298831156463484</v>
      </c>
      <c r="AS32">
        <v>3</v>
      </c>
      <c r="AT32">
        <f t="shared" si="12"/>
        <v>128.88947666954712</v>
      </c>
      <c r="AU32">
        <f t="shared" si="13"/>
        <v>128.88947666954712</v>
      </c>
      <c r="AV32">
        <v>3</v>
      </c>
      <c r="AW32">
        <f t="shared" si="14"/>
        <v>112.31498274017183</v>
      </c>
      <c r="AX32">
        <f t="shared" si="15"/>
        <v>8.974622593155722</v>
      </c>
      <c r="AY32">
        <v>3</v>
      </c>
      <c r="AZ32">
        <f t="shared" si="16"/>
        <v>105.10802000399185</v>
      </c>
      <c r="BA32">
        <f t="shared" si="17"/>
        <v>5.4540352854799421</v>
      </c>
      <c r="BB32">
        <v>3</v>
      </c>
      <c r="BC32">
        <f t="shared" si="18"/>
        <v>102.46049805693313</v>
      </c>
      <c r="BD32">
        <f t="shared" si="19"/>
        <v>5.6206134024244072</v>
      </c>
      <c r="BE32">
        <v>3</v>
      </c>
      <c r="BI32">
        <v>1</v>
      </c>
      <c r="BJ32" s="67">
        <f t="shared" si="20"/>
        <v>111.6764598789844</v>
      </c>
      <c r="BK32" s="67">
        <f t="shared" si="21"/>
        <v>4.4358955943292964</v>
      </c>
      <c r="BL32">
        <v>3</v>
      </c>
      <c r="BM32">
        <f t="shared" si="22"/>
        <v>108.44384909245223</v>
      </c>
      <c r="BN32">
        <f t="shared" si="23"/>
        <v>19.179932901250467</v>
      </c>
      <c r="BO32">
        <v>3</v>
      </c>
      <c r="BP32">
        <f t="shared" si="24"/>
        <v>109.94090234046337</v>
      </c>
      <c r="BQ32">
        <f t="shared" si="25"/>
        <v>3.7550416554666848</v>
      </c>
      <c r="BR32">
        <v>3</v>
      </c>
      <c r="BS32">
        <f t="shared" si="26"/>
        <v>112.4834088923097</v>
      </c>
      <c r="BT32">
        <f t="shared" si="27"/>
        <v>6.1592639257967381</v>
      </c>
      <c r="BU32">
        <v>3</v>
      </c>
      <c r="BV32">
        <f t="shared" si="28"/>
        <v>112.51081219627741</v>
      </c>
      <c r="BW32">
        <f t="shared" si="29"/>
        <v>9.136202506751788</v>
      </c>
      <c r="BX32">
        <v>3</v>
      </c>
      <c r="BY32" s="2">
        <f t="shared" si="30"/>
        <v>112.95107875105116</v>
      </c>
      <c r="BZ32" s="2">
        <f t="shared" si="31"/>
        <v>9.4749986387680618</v>
      </c>
      <c r="CA32" s="2">
        <v>3</v>
      </c>
    </row>
    <row r="33" spans="1:80" ht="15" customHeight="1" x14ac:dyDescent="0.2">
      <c r="B33" t="s">
        <v>5</v>
      </c>
      <c r="C33">
        <v>3</v>
      </c>
      <c r="D33">
        <v>110.1839259624505</v>
      </c>
      <c r="E33">
        <v>48.856117500281378</v>
      </c>
      <c r="F33">
        <v>46.183203297551415</v>
      </c>
      <c r="G33">
        <v>109.11927473733616</v>
      </c>
      <c r="H33">
        <v>49.900063693042313</v>
      </c>
      <c r="I33">
        <v>46.441915026962199</v>
      </c>
      <c r="J33">
        <v>119.4135655504686</v>
      </c>
      <c r="K33">
        <v>122.62187465684748</v>
      </c>
      <c r="L33">
        <v>115.42198790461944</v>
      </c>
      <c r="M33">
        <v>102.14933575180989</v>
      </c>
      <c r="N33">
        <v>114.09330642154238</v>
      </c>
      <c r="O33">
        <v>110.98549384258392</v>
      </c>
      <c r="P33">
        <v>118.81098240313699</v>
      </c>
      <c r="Q33">
        <v>114.44054748796594</v>
      </c>
      <c r="R33">
        <v>99.456207308912397</v>
      </c>
      <c r="S33">
        <v>65.933425806850636</v>
      </c>
      <c r="T33">
        <v>67.566322437440803</v>
      </c>
      <c r="U33">
        <v>61.983006560705547</v>
      </c>
      <c r="V33">
        <v>100.11969338763087</v>
      </c>
      <c r="W33">
        <v>93.847838516913782</v>
      </c>
      <c r="X33">
        <v>91.860849641100671</v>
      </c>
      <c r="Y33">
        <v>62.349964622767132</v>
      </c>
      <c r="Z33">
        <v>70.059397312355912</v>
      </c>
      <c r="AA33">
        <v>68.160432617506942</v>
      </c>
      <c r="AD33">
        <v>3</v>
      </c>
      <c r="AE33">
        <f>AVERAGE(D33,G33)</f>
        <v>109.65160034989333</v>
      </c>
      <c r="AF33">
        <f t="shared" si="3"/>
        <v>0.75282210087691981</v>
      </c>
      <c r="AG33">
        <v>2</v>
      </c>
      <c r="AH33">
        <f t="shared" si="4"/>
        <v>49.378090596661849</v>
      </c>
      <c r="AI33">
        <f t="shared" si="5"/>
        <v>0.73818143209513543</v>
      </c>
      <c r="AJ33">
        <v>2</v>
      </c>
      <c r="AK33">
        <f t="shared" si="6"/>
        <v>46.312559162256804</v>
      </c>
      <c r="AL33">
        <f t="shared" si="7"/>
        <v>0.18293681823886462</v>
      </c>
      <c r="AM33">
        <v>2</v>
      </c>
      <c r="AN33">
        <f t="shared" si="8"/>
        <v>119.15247603731184</v>
      </c>
      <c r="AO33">
        <f t="shared" si="9"/>
        <v>3.6070373038877115</v>
      </c>
      <c r="AP33">
        <v>3</v>
      </c>
      <c r="AQ33">
        <f t="shared" si="10"/>
        <v>110.90257906667178</v>
      </c>
      <c r="AR33">
        <f t="shared" si="11"/>
        <v>10.150849479209127</v>
      </c>
      <c r="AS33">
        <v>3</v>
      </c>
      <c r="AT33">
        <f t="shared" si="12"/>
        <v>95.27612718188179</v>
      </c>
      <c r="AU33">
        <f t="shared" si="13"/>
        <v>95.27612718188179</v>
      </c>
      <c r="AV33">
        <v>3</v>
      </c>
      <c r="AW33">
        <f t="shared" si="14"/>
        <v>109.07604533864539</v>
      </c>
      <c r="AX33">
        <f t="shared" si="15"/>
        <v>6.1967010603830426</v>
      </c>
      <c r="AY33">
        <v>3</v>
      </c>
      <c r="AZ33">
        <f t="shared" si="16"/>
        <v>65.160918268332324</v>
      </c>
      <c r="BA33">
        <f t="shared" si="17"/>
        <v>2.8707019991026068</v>
      </c>
      <c r="BB33">
        <v>3</v>
      </c>
      <c r="BC33">
        <f t="shared" si="18"/>
        <v>66.85659818421</v>
      </c>
      <c r="BD33">
        <f t="shared" si="19"/>
        <v>4.0166934499552118</v>
      </c>
      <c r="BE33">
        <v>3</v>
      </c>
      <c r="BI33">
        <v>2</v>
      </c>
      <c r="BJ33" s="67">
        <f t="shared" si="20"/>
        <v>115.26400309095659</v>
      </c>
      <c r="BK33" s="67">
        <f t="shared" si="21"/>
        <v>2.6507241354504716</v>
      </c>
      <c r="BL33">
        <v>3</v>
      </c>
      <c r="BM33">
        <f t="shared" si="22"/>
        <v>62.861284131536024</v>
      </c>
      <c r="BN33">
        <f t="shared" si="23"/>
        <v>24.645723353875898</v>
      </c>
      <c r="BO33">
        <v>3</v>
      </c>
      <c r="BP33">
        <f t="shared" si="24"/>
        <v>112.34983680023437</v>
      </c>
      <c r="BQ33">
        <f t="shared" si="25"/>
        <v>5.6356004251362108</v>
      </c>
      <c r="BR33">
        <v>3</v>
      </c>
      <c r="BS33">
        <f t="shared" si="26"/>
        <v>114.03115673625319</v>
      </c>
      <c r="BT33">
        <f t="shared" si="27"/>
        <v>13.36405396807252</v>
      </c>
      <c r="BU33">
        <v>3</v>
      </c>
      <c r="BV33">
        <f t="shared" si="28"/>
        <v>101.43738588096967</v>
      </c>
      <c r="BW33">
        <f t="shared" si="29"/>
        <v>5.3083534455521493</v>
      </c>
      <c r="BX33">
        <v>3</v>
      </c>
      <c r="BY33" s="2">
        <f t="shared" si="30"/>
        <v>114.39829063111794</v>
      </c>
      <c r="BZ33" s="2">
        <f t="shared" si="31"/>
        <v>16.585096091373224</v>
      </c>
      <c r="CA33" s="2">
        <v>3</v>
      </c>
    </row>
    <row r="34" spans="1:80" ht="15" customHeight="1" x14ac:dyDescent="0.2">
      <c r="B34" t="s">
        <v>6</v>
      </c>
      <c r="C34">
        <v>4</v>
      </c>
      <c r="D34">
        <v>108.88133078120686</v>
      </c>
      <c r="E34">
        <v>46.850475049312003</v>
      </c>
      <c r="F34">
        <v>44.08644498446899</v>
      </c>
      <c r="G34">
        <v>109.36574162212902</v>
      </c>
      <c r="H34">
        <v>49.247720772378798</v>
      </c>
      <c r="I34">
        <v>44.09179120597441</v>
      </c>
      <c r="J34">
        <v>114.97960304820107</v>
      </c>
      <c r="K34">
        <v>124.37965545788632</v>
      </c>
      <c r="L34">
        <v>112.19412997109444</v>
      </c>
      <c r="M34">
        <v>103.46281871124927</v>
      </c>
      <c r="N34">
        <v>106.34198788969407</v>
      </c>
      <c r="O34">
        <v>110.03023350844619</v>
      </c>
      <c r="P34">
        <v>109.65969366647576</v>
      </c>
      <c r="Q34">
        <v>106.70860080149598</v>
      </c>
      <c r="R34">
        <v>87.166492490332487</v>
      </c>
      <c r="S34">
        <v>60.35457916197948</v>
      </c>
      <c r="T34">
        <v>61.319836388355341</v>
      </c>
      <c r="U34">
        <v>56.125042162826844</v>
      </c>
      <c r="V34">
        <v>87.192807523496668</v>
      </c>
      <c r="W34">
        <v>78.153549019244878</v>
      </c>
      <c r="X34">
        <v>73.547761333577256</v>
      </c>
      <c r="Y34">
        <v>56.220889096240867</v>
      </c>
      <c r="Z34">
        <v>63.585753488000442</v>
      </c>
      <c r="AA34">
        <v>60.074193282270592</v>
      </c>
      <c r="AD34">
        <v>4</v>
      </c>
      <c r="AE34">
        <f t="shared" si="2"/>
        <v>109.12353620166795</v>
      </c>
      <c r="AF34">
        <f t="shared" si="3"/>
        <v>0.34253019049634159</v>
      </c>
      <c r="AG34">
        <v>2</v>
      </c>
      <c r="AH34">
        <f t="shared" si="4"/>
        <v>48.049097910845404</v>
      </c>
      <c r="AI34">
        <f t="shared" si="5"/>
        <v>1.6951087069509796</v>
      </c>
      <c r="AJ34">
        <v>2</v>
      </c>
      <c r="AK34">
        <f t="shared" si="6"/>
        <v>44.0891180952217</v>
      </c>
      <c r="AL34">
        <f t="shared" si="7"/>
        <v>3.7803494802075765E-3</v>
      </c>
      <c r="AM34">
        <v>2</v>
      </c>
      <c r="AN34">
        <f t="shared" si="8"/>
        <v>117.18446282572727</v>
      </c>
      <c r="AO34">
        <f t="shared" si="9"/>
        <v>6.3849677231939292</v>
      </c>
      <c r="AP34">
        <v>3</v>
      </c>
      <c r="AQ34">
        <f t="shared" si="10"/>
        <v>101.17826231943474</v>
      </c>
      <c r="AR34">
        <f t="shared" si="11"/>
        <v>12.223931756281971</v>
      </c>
      <c r="AS34">
        <v>3</v>
      </c>
      <c r="AT34">
        <f t="shared" si="12"/>
        <v>79.631372625439596</v>
      </c>
      <c r="AU34">
        <f t="shared" si="13"/>
        <v>79.631372625439596</v>
      </c>
      <c r="AV34">
        <v>3</v>
      </c>
      <c r="AW34">
        <f t="shared" si="14"/>
        <v>106.61168003646317</v>
      </c>
      <c r="AX34">
        <f t="shared" si="15"/>
        <v>3.2920031394474631</v>
      </c>
      <c r="AY34">
        <v>3</v>
      </c>
      <c r="AZ34">
        <f t="shared" si="16"/>
        <v>59.266485904387224</v>
      </c>
      <c r="BA34">
        <f t="shared" si="17"/>
        <v>2.7630475863273425</v>
      </c>
      <c r="BB34">
        <v>3</v>
      </c>
      <c r="BC34">
        <f t="shared" si="18"/>
        <v>59.960278622170627</v>
      </c>
      <c r="BD34">
        <f t="shared" si="19"/>
        <v>3.6837534241030983</v>
      </c>
      <c r="BE34">
        <v>3</v>
      </c>
      <c r="BI34">
        <v>3</v>
      </c>
      <c r="BJ34" s="67">
        <f t="shared" si="20"/>
        <v>108.30302808393094</v>
      </c>
      <c r="BK34" s="67">
        <f t="shared" si="21"/>
        <v>6.6726435214194479</v>
      </c>
      <c r="BL34">
        <v>3</v>
      </c>
      <c r="BM34">
        <f t="shared" si="22"/>
        <v>47.905096491929079</v>
      </c>
      <c r="BN34">
        <f t="shared" si="23"/>
        <v>16.018210985544748</v>
      </c>
      <c r="BO34">
        <v>3</v>
      </c>
      <c r="BP34">
        <f t="shared" si="24"/>
        <v>111.36373892067002</v>
      </c>
      <c r="BQ34">
        <f t="shared" si="25"/>
        <v>8.3569806117602941</v>
      </c>
      <c r="BR34">
        <v>3</v>
      </c>
      <c r="BS34">
        <f t="shared" si="26"/>
        <v>109.89027042847464</v>
      </c>
      <c r="BT34">
        <f t="shared" si="27"/>
        <v>13.64557692698069</v>
      </c>
      <c r="BU34">
        <v>3</v>
      </c>
      <c r="BV34">
        <f t="shared" si="28"/>
        <v>70.268523838397201</v>
      </c>
      <c r="BW34">
        <f t="shared" si="29"/>
        <v>7.3044033797766961</v>
      </c>
      <c r="BX34">
        <v>3</v>
      </c>
      <c r="BY34" s="2">
        <f t="shared" si="30"/>
        <v>99.488250272145891</v>
      </c>
      <c r="BZ34" s="2">
        <f t="shared" si="31"/>
        <v>28.538242407732714</v>
      </c>
      <c r="CA34" s="2">
        <v>3</v>
      </c>
    </row>
    <row r="35" spans="1:80" ht="15" customHeight="1" x14ac:dyDescent="0.2">
      <c r="B35" t="s">
        <v>7</v>
      </c>
      <c r="C35">
        <v>5</v>
      </c>
      <c r="D35">
        <v>110.30234370619993</v>
      </c>
      <c r="E35">
        <v>45.067681759561466</v>
      </c>
      <c r="F35">
        <v>40.358874650100255</v>
      </c>
      <c r="G35">
        <v>109.85867539171474</v>
      </c>
      <c r="H35">
        <v>48.203972099317184</v>
      </c>
      <c r="I35">
        <v>42.854883931770296</v>
      </c>
      <c r="J35">
        <v>118.09536048222691</v>
      </c>
      <c r="K35">
        <v>125.29675848451525</v>
      </c>
      <c r="L35">
        <v>116.49794054912779</v>
      </c>
      <c r="M35">
        <v>106.68682233896412</v>
      </c>
      <c r="N35">
        <v>110.56997981615677</v>
      </c>
      <c r="O35">
        <v>112.65719942732493</v>
      </c>
      <c r="P35">
        <v>104.0672394385161</v>
      </c>
      <c r="Q35">
        <v>99.090359213356479</v>
      </c>
      <c r="R35">
        <v>89.885455945770516</v>
      </c>
      <c r="S35">
        <v>63.203351916807314</v>
      </c>
      <c r="T35">
        <v>64.202829949471692</v>
      </c>
      <c r="U35">
        <v>57.320545101169444</v>
      </c>
      <c r="V35">
        <v>86.474647197711434</v>
      </c>
      <c r="W35">
        <v>81.543515550741347</v>
      </c>
      <c r="X35">
        <v>79.652124102751714</v>
      </c>
      <c r="Y35">
        <v>58.347303054423435</v>
      </c>
      <c r="Z35">
        <v>63.316018328652291</v>
      </c>
      <c r="AA35">
        <v>59.947845792657539</v>
      </c>
      <c r="AD35">
        <v>5</v>
      </c>
      <c r="AE35">
        <f t="shared" si="2"/>
        <v>110.08050954895734</v>
      </c>
      <c r="AF35">
        <f t="shared" si="3"/>
        <v>0.31372087377008645</v>
      </c>
      <c r="AG35">
        <v>2</v>
      </c>
      <c r="AH35">
        <f t="shared" si="4"/>
        <v>46.635826929439325</v>
      </c>
      <c r="AI35">
        <f t="shared" si="5"/>
        <v>2.2176921670111289</v>
      </c>
      <c r="AJ35">
        <v>2</v>
      </c>
      <c r="AK35">
        <f t="shared" si="6"/>
        <v>41.606879290935275</v>
      </c>
      <c r="AL35">
        <f t="shared" si="7"/>
        <v>1.7649450889734495</v>
      </c>
      <c r="AM35">
        <v>2</v>
      </c>
      <c r="AN35">
        <f t="shared" si="8"/>
        <v>119.96335317195665</v>
      </c>
      <c r="AO35">
        <f t="shared" si="9"/>
        <v>4.6874136559180304</v>
      </c>
      <c r="AP35">
        <v>3</v>
      </c>
      <c r="AQ35">
        <f t="shared" si="10"/>
        <v>97.681018199214364</v>
      </c>
      <c r="AR35">
        <f t="shared" si="11"/>
        <v>7.1951669424263605</v>
      </c>
      <c r="AS35">
        <v>3</v>
      </c>
      <c r="AT35">
        <f t="shared" si="12"/>
        <v>82.556762283734827</v>
      </c>
      <c r="AU35">
        <f t="shared" si="13"/>
        <v>82.556762283734827</v>
      </c>
      <c r="AV35">
        <v>3</v>
      </c>
      <c r="AW35">
        <f t="shared" si="14"/>
        <v>109.97133386081528</v>
      </c>
      <c r="AX35">
        <f t="shared" si="15"/>
        <v>3.0298734922750432</v>
      </c>
      <c r="AY35">
        <v>3</v>
      </c>
      <c r="AZ35">
        <f t="shared" si="16"/>
        <v>61.575575655816152</v>
      </c>
      <c r="BA35">
        <f t="shared" si="17"/>
        <v>3.7186963912340918</v>
      </c>
      <c r="BB35">
        <v>3</v>
      </c>
      <c r="BC35">
        <f t="shared" si="18"/>
        <v>60.537055725244421</v>
      </c>
      <c r="BD35">
        <f t="shared" si="19"/>
        <v>2.5362194557220525</v>
      </c>
      <c r="BE35">
        <v>3</v>
      </c>
      <c r="BI35">
        <v>4</v>
      </c>
      <c r="BJ35" s="67">
        <f t="shared" si="20"/>
        <v>108.06845652996854</v>
      </c>
      <c r="BK35" s="67">
        <f t="shared" si="21"/>
        <v>1.6742623435422539</v>
      </c>
      <c r="BL35">
        <v>3</v>
      </c>
      <c r="BM35">
        <f t="shared" si="22"/>
        <v>46.935554869547218</v>
      </c>
      <c r="BN35">
        <f t="shared" si="23"/>
        <v>15.107229866028419</v>
      </c>
      <c r="BO35">
        <v>3</v>
      </c>
      <c r="BP35">
        <f t="shared" si="24"/>
        <v>108.11049941986009</v>
      </c>
      <c r="BQ35">
        <f t="shared" si="25"/>
        <v>3.7566999495598434</v>
      </c>
      <c r="BR35">
        <v>3</v>
      </c>
      <c r="BS35">
        <f t="shared" si="26"/>
        <v>98.922605114148439</v>
      </c>
      <c r="BT35">
        <f t="shared" si="27"/>
        <v>23.129610420905941</v>
      </c>
      <c r="BU35">
        <v>3</v>
      </c>
      <c r="BV35">
        <f t="shared" si="28"/>
        <v>61.062399768898523</v>
      </c>
      <c r="BW35">
        <f t="shared" si="29"/>
        <v>6.5819544766821672</v>
      </c>
      <c r="BX35">
        <v>3</v>
      </c>
      <c r="BY35" s="2">
        <f t="shared" si="30"/>
        <v>85.80201578945838</v>
      </c>
      <c r="BZ35" s="2">
        <f t="shared" si="31"/>
        <v>26.187464349896022</v>
      </c>
      <c r="CA35" s="2">
        <v>3</v>
      </c>
    </row>
    <row r="36" spans="1:80" ht="15" customHeight="1" x14ac:dyDescent="0.2">
      <c r="C36">
        <v>24</v>
      </c>
      <c r="D36">
        <v>62.106322000184143</v>
      </c>
      <c r="E36">
        <v>7.6290226748001153</v>
      </c>
      <c r="F36">
        <v>4.9469564735972824</v>
      </c>
      <c r="G36">
        <v>65.371402686601883</v>
      </c>
      <c r="H36">
        <v>8.4110539388429721</v>
      </c>
      <c r="I36">
        <v>6.2424286153287465</v>
      </c>
      <c r="J36">
        <v>60.573684777134787</v>
      </c>
      <c r="K36">
        <v>122.85115041350471</v>
      </c>
      <c r="L36">
        <v>72.1447815366176</v>
      </c>
      <c r="M36">
        <v>86.865170405606207</v>
      </c>
      <c r="N36">
        <v>64.414401285605521</v>
      </c>
      <c r="O36">
        <v>79.103680190737151</v>
      </c>
      <c r="P36">
        <v>50.481359836066417</v>
      </c>
      <c r="Q36">
        <v>89.652836051929896</v>
      </c>
      <c r="R36">
        <v>92.713177939426075</v>
      </c>
      <c r="S36">
        <v>68.782198561678456</v>
      </c>
      <c r="T36">
        <v>51.349483656161212</v>
      </c>
      <c r="U36">
        <v>40.224853082870354</v>
      </c>
      <c r="V36">
        <v>18.608496411006925</v>
      </c>
      <c r="W36">
        <v>74.638028171767033</v>
      </c>
      <c r="X36">
        <v>50.566630908449795</v>
      </c>
      <c r="Y36">
        <v>14.443108976653548</v>
      </c>
      <c r="Z36">
        <v>12.336073211852884</v>
      </c>
      <c r="AA36">
        <v>11.556757270852572</v>
      </c>
      <c r="AD36">
        <v>24</v>
      </c>
      <c r="AE36">
        <f t="shared" si="2"/>
        <v>63.738862343393009</v>
      </c>
      <c r="AF36">
        <f t="shared" si="3"/>
        <v>2.3087606944872112</v>
      </c>
      <c r="AG36">
        <v>2</v>
      </c>
      <c r="AH36">
        <f>AVERAGE(E36,H36)</f>
        <v>8.0200383068215437</v>
      </c>
      <c r="AI36">
        <f>STDEV(E36,H36)</f>
        <v>0.5529796099045915</v>
      </c>
      <c r="AJ36">
        <v>2</v>
      </c>
      <c r="AK36">
        <f t="shared" si="6"/>
        <v>5.5946925444630144</v>
      </c>
      <c r="AL36">
        <f t="shared" si="7"/>
        <v>0.91603713625657979</v>
      </c>
      <c r="AM36">
        <v>2</v>
      </c>
      <c r="AN36">
        <f t="shared" si="8"/>
        <v>85.189872242419028</v>
      </c>
      <c r="AO36">
        <f t="shared" si="9"/>
        <v>33.124786416885016</v>
      </c>
      <c r="AP36">
        <v>3</v>
      </c>
      <c r="AQ36">
        <f t="shared" si="10"/>
        <v>77.615791275807467</v>
      </c>
      <c r="AR36">
        <f t="shared" si="11"/>
        <v>23.548873652164186</v>
      </c>
      <c r="AS36">
        <v>3</v>
      </c>
      <c r="AT36">
        <f t="shared" si="12"/>
        <v>47.937718497074592</v>
      </c>
      <c r="AU36">
        <f t="shared" si="13"/>
        <v>47.937718497074592</v>
      </c>
      <c r="AV36">
        <v>3</v>
      </c>
      <c r="AW36">
        <f t="shared" si="14"/>
        <v>76.79441729398296</v>
      </c>
      <c r="AX36">
        <f t="shared" si="15"/>
        <v>11.402139267025211</v>
      </c>
      <c r="AY36">
        <v>3</v>
      </c>
      <c r="AZ36">
        <f t="shared" si="16"/>
        <v>53.452178433570005</v>
      </c>
      <c r="BA36">
        <f t="shared" si="17"/>
        <v>14.394321421804053</v>
      </c>
      <c r="BB36">
        <v>3</v>
      </c>
      <c r="BC36">
        <f t="shared" si="18"/>
        <v>12.778646486453001</v>
      </c>
      <c r="BD36">
        <f t="shared" si="19"/>
        <v>1.4932045639957554</v>
      </c>
      <c r="BE36">
        <v>3</v>
      </c>
      <c r="BI36">
        <v>5</v>
      </c>
      <c r="BJ36" s="67">
        <f t="shared" si="20"/>
        <v>105.02951777046354</v>
      </c>
      <c r="BK36" s="67">
        <f t="shared" si="21"/>
        <v>7.1511471574133862</v>
      </c>
      <c r="BL36">
        <v>3</v>
      </c>
      <c r="BM36">
        <f t="shared" si="22"/>
        <v>44.470608695748609</v>
      </c>
      <c r="BN36">
        <f t="shared" si="23"/>
        <v>12.605014925967195</v>
      </c>
      <c r="BO36">
        <v>3</v>
      </c>
      <c r="BP36">
        <f t="shared" si="24"/>
        <v>104.74153071681492</v>
      </c>
      <c r="BQ36">
        <f t="shared" si="25"/>
        <v>7.6399500026978702</v>
      </c>
      <c r="BR36">
        <v>3</v>
      </c>
      <c r="BS36">
        <f t="shared" si="26"/>
        <v>97.886236576795923</v>
      </c>
      <c r="BT36">
        <f t="shared" si="27"/>
        <v>24.56619447721237</v>
      </c>
      <c r="BU36">
        <v>3</v>
      </c>
      <c r="BV36">
        <f t="shared" si="28"/>
        <v>60.625880577340588</v>
      </c>
      <c r="BW36">
        <f t="shared" si="29"/>
        <v>8.3827365055149379</v>
      </c>
      <c r="BX36">
        <v>3</v>
      </c>
      <c r="BY36" s="2">
        <f t="shared" si="30"/>
        <v>81.4590870607054</v>
      </c>
      <c r="BZ36" s="2">
        <f t="shared" si="31"/>
        <v>25.715913063215954</v>
      </c>
      <c r="CA36" s="2">
        <v>3</v>
      </c>
    </row>
    <row r="37" spans="1:80" ht="15" customHeight="1" x14ac:dyDescent="0.2">
      <c r="BI37">
        <v>24</v>
      </c>
      <c r="BJ37" s="67">
        <f t="shared" si="20"/>
        <v>70.976701963403897</v>
      </c>
      <c r="BK37" s="67">
        <f t="shared" si="21"/>
        <v>11.176290269777772</v>
      </c>
      <c r="BL37">
        <v>3</v>
      </c>
      <c r="BM37">
        <f t="shared" si="22"/>
        <v>8.6359614663846074</v>
      </c>
      <c r="BN37">
        <f t="shared" si="23"/>
        <v>2.592958231768121</v>
      </c>
      <c r="BO37">
        <v>3</v>
      </c>
      <c r="BP37">
        <f t="shared" si="24"/>
        <v>83.463769741060943</v>
      </c>
      <c r="BQ37">
        <f t="shared" si="25"/>
        <v>14.120594823347529</v>
      </c>
      <c r="BR37">
        <v>3</v>
      </c>
      <c r="BS37">
        <f t="shared" si="26"/>
        <v>80.628318719108762</v>
      </c>
      <c r="BT37">
        <f t="shared" si="27"/>
        <v>21.565547292693783</v>
      </c>
      <c r="BU37">
        <v>3</v>
      </c>
      <c r="BV37">
        <f t="shared" si="28"/>
        <v>45.166968709688852</v>
      </c>
      <c r="BW37">
        <f t="shared" si="29"/>
        <v>7.2320649654518823</v>
      </c>
      <c r="BX37">
        <v>3</v>
      </c>
      <c r="BY37" s="2">
        <f t="shared" si="30"/>
        <v>63.478638638029175</v>
      </c>
      <c r="BZ37" s="2">
        <f t="shared" si="31"/>
        <v>12.658697873696168</v>
      </c>
      <c r="CA37" s="2">
        <v>3</v>
      </c>
    </row>
    <row r="38" spans="1:80" ht="15" customHeight="1" x14ac:dyDescent="0.2">
      <c r="A38"/>
    </row>
    <row r="39" spans="1:80" ht="15" customHeight="1" x14ac:dyDescent="0.2">
      <c r="A39"/>
    </row>
    <row r="40" spans="1:80" ht="15" customHeight="1" x14ac:dyDescent="0.2">
      <c r="A40" s="147" t="s">
        <v>98</v>
      </c>
      <c r="B40" s="38" t="s">
        <v>8</v>
      </c>
      <c r="C40" s="37">
        <v>44216</v>
      </c>
      <c r="D40" s="34" t="s">
        <v>16</v>
      </c>
      <c r="E40" s="37">
        <v>44222</v>
      </c>
      <c r="F40" s="34"/>
      <c r="G40" s="34"/>
      <c r="H40" s="34"/>
      <c r="I40" s="34"/>
      <c r="J40" s="34"/>
      <c r="K40" s="34"/>
      <c r="L40" s="34"/>
      <c r="R40"/>
      <c r="S40"/>
      <c r="T40"/>
      <c r="BI40" s="111" t="s">
        <v>173</v>
      </c>
    </row>
    <row r="41" spans="1:80" ht="57" customHeight="1" x14ac:dyDescent="0.2">
      <c r="A41" s="147"/>
      <c r="B41" s="32" t="s">
        <v>17</v>
      </c>
      <c r="C41" s="148" t="s">
        <v>99</v>
      </c>
      <c r="D41" s="148"/>
      <c r="E41" s="148"/>
      <c r="F41" s="148"/>
      <c r="G41" s="148"/>
      <c r="H41" s="148"/>
      <c r="I41" s="148"/>
      <c r="J41" s="148"/>
      <c r="K41" s="148"/>
      <c r="L41" s="148"/>
      <c r="R41"/>
      <c r="S41"/>
      <c r="T41"/>
      <c r="BI41" s="72"/>
      <c r="BJ41" s="5" t="s">
        <v>0</v>
      </c>
      <c r="BK41" s="5" t="s">
        <v>46</v>
      </c>
      <c r="BL41" s="5" t="s">
        <v>51</v>
      </c>
      <c r="BM41" s="5" t="s">
        <v>48</v>
      </c>
      <c r="BN41" s="5" t="s">
        <v>52</v>
      </c>
      <c r="BO41" s="5" t="s">
        <v>49</v>
      </c>
      <c r="BQ41" s="5"/>
      <c r="BR41" s="5"/>
      <c r="BT41" s="5"/>
      <c r="BU41" s="5"/>
      <c r="BW41" s="5"/>
      <c r="BX41" s="5"/>
      <c r="BZ41" s="5"/>
      <c r="CA41" s="5"/>
      <c r="CB41" s="72"/>
    </row>
    <row r="42" spans="1:80" ht="15" customHeight="1" x14ac:dyDescent="0.2">
      <c r="A42" s="147"/>
      <c r="B42" s="32" t="s">
        <v>19</v>
      </c>
      <c r="C42" s="148" t="s">
        <v>20</v>
      </c>
      <c r="D42" s="148"/>
      <c r="E42" s="148"/>
      <c r="F42" s="148"/>
      <c r="G42" s="148"/>
      <c r="H42" s="148"/>
      <c r="I42" s="148"/>
      <c r="J42" s="148"/>
      <c r="K42" s="148"/>
      <c r="L42" s="148"/>
      <c r="R42"/>
      <c r="S42"/>
      <c r="T42"/>
      <c r="BI42" s="72" t="s">
        <v>12</v>
      </c>
      <c r="BJ42" s="72">
        <f>AE36</f>
        <v>63.738862343393009</v>
      </c>
      <c r="BK42" s="72">
        <f>AH36</f>
        <v>8.0200383068215437</v>
      </c>
      <c r="BL42" s="72">
        <f>AW36</f>
        <v>76.79441729398296</v>
      </c>
      <c r="BM42" s="72">
        <f>AN36</f>
        <v>85.189872242419028</v>
      </c>
      <c r="BN42" s="72">
        <f>AZ36</f>
        <v>53.452178433570005</v>
      </c>
      <c r="BO42" s="72">
        <f>AQ36</f>
        <v>77.615791275807467</v>
      </c>
      <c r="BP42" s="72"/>
      <c r="BQ42" s="72"/>
      <c r="BR42" s="72"/>
      <c r="BS42" s="72"/>
      <c r="BT42" s="72"/>
      <c r="BU42" s="72"/>
      <c r="BV42" s="72"/>
      <c r="BW42" s="72"/>
      <c r="BX42" s="72"/>
      <c r="BY42" s="72"/>
      <c r="BZ42" s="72"/>
      <c r="CA42" s="72"/>
      <c r="CB42" s="72"/>
    </row>
    <row r="43" spans="1:80" ht="15" customHeight="1" x14ac:dyDescent="0.2">
      <c r="A43" s="147"/>
      <c r="B43" s="146" t="s">
        <v>9</v>
      </c>
      <c r="C43" s="31" t="s">
        <v>10</v>
      </c>
      <c r="D43" s="34">
        <v>48</v>
      </c>
      <c r="E43" s="150"/>
      <c r="F43" s="150"/>
      <c r="G43" s="150"/>
      <c r="H43" s="150"/>
      <c r="I43" s="150"/>
      <c r="J43" s="150"/>
      <c r="K43" s="150"/>
      <c r="L43" s="150"/>
      <c r="R43"/>
      <c r="S43"/>
      <c r="T43"/>
      <c r="BI43" s="72" t="s">
        <v>98</v>
      </c>
      <c r="BJ43" s="72">
        <f>AE81</f>
        <v>65.342529186572207</v>
      </c>
      <c r="BK43" s="72">
        <f>AH81</f>
        <v>11.481424058546127</v>
      </c>
      <c r="BL43" s="72">
        <f>AW81</f>
        <v>73.913144197949762</v>
      </c>
      <c r="BM43" s="72">
        <f>AN81</f>
        <v>57.146905124473925</v>
      </c>
      <c r="BN43" s="72">
        <f>AZ81</f>
        <v>41.929481816852082</v>
      </c>
      <c r="BO43" s="72">
        <f>AQ81</f>
        <v>53.193182102277866</v>
      </c>
      <c r="BP43" s="72"/>
      <c r="BQ43" s="72"/>
      <c r="BR43" s="72"/>
      <c r="BS43" s="72"/>
      <c r="BT43" s="72"/>
      <c r="BU43" s="72"/>
      <c r="BV43" s="72"/>
      <c r="BW43" s="72"/>
      <c r="BX43" s="72"/>
      <c r="BY43" s="72"/>
      <c r="BZ43" s="72"/>
      <c r="CA43" s="72"/>
      <c r="CB43" s="72"/>
    </row>
    <row r="44" spans="1:80" ht="15" customHeight="1" x14ac:dyDescent="0.2">
      <c r="A44" s="147"/>
      <c r="B44" s="146"/>
      <c r="C44" s="31" t="s">
        <v>11</v>
      </c>
      <c r="D44" s="39">
        <v>150000</v>
      </c>
      <c r="E44" s="34"/>
      <c r="F44" s="34"/>
      <c r="G44" s="34"/>
      <c r="H44" s="34"/>
      <c r="I44" s="34"/>
      <c r="J44" s="34"/>
      <c r="K44" s="34"/>
      <c r="L44" s="34"/>
      <c r="R44"/>
      <c r="S44"/>
      <c r="T44"/>
      <c r="BI44" s="72" t="s">
        <v>101</v>
      </c>
      <c r="BJ44" s="72">
        <f>AE126</f>
        <v>83.848714360246461</v>
      </c>
      <c r="BK44" s="72">
        <f>AH126</f>
        <v>6.4064220337861482</v>
      </c>
      <c r="BL44" s="72">
        <f>AW126</f>
        <v>99.683747731250108</v>
      </c>
      <c r="BM44" s="72">
        <f>AN126</f>
        <v>99.548178790433326</v>
      </c>
      <c r="BN44" s="72">
        <f>AZ126</f>
        <v>40.11924587864447</v>
      </c>
      <c r="BO44" s="72">
        <f>AQ126</f>
        <v>59.626942536002197</v>
      </c>
      <c r="BP44" s="72"/>
      <c r="BQ44" s="72"/>
      <c r="BR44" s="72"/>
      <c r="BS44" s="72"/>
      <c r="BT44" s="72"/>
      <c r="BU44" s="72"/>
      <c r="BV44" s="72"/>
      <c r="BW44" s="72"/>
      <c r="BX44" s="72"/>
      <c r="BY44" s="72"/>
      <c r="BZ44" s="72"/>
      <c r="CA44" s="72"/>
      <c r="CB44" s="72"/>
    </row>
    <row r="45" spans="1:80" ht="15" customHeight="1" x14ac:dyDescent="0.2">
      <c r="A45" s="147"/>
      <c r="B45" s="40"/>
      <c r="C45" s="40"/>
      <c r="D45" s="40"/>
      <c r="E45" s="40"/>
      <c r="F45" s="40"/>
      <c r="G45" s="34"/>
      <c r="H45" s="34"/>
      <c r="I45" s="34"/>
      <c r="J45" s="34"/>
      <c r="K45" s="34"/>
      <c r="L45" s="34"/>
      <c r="R45"/>
      <c r="S45"/>
      <c r="T45"/>
      <c r="BI45" s="72"/>
      <c r="BJ45" s="72"/>
      <c r="BK45" s="72"/>
      <c r="BL45" s="72"/>
      <c r="BM45" s="72"/>
      <c r="BN45" s="72"/>
      <c r="BO45" s="72"/>
      <c r="BP45" s="72"/>
      <c r="BQ45" s="72"/>
      <c r="BR45" s="72"/>
      <c r="BS45" s="72"/>
      <c r="BT45" s="72"/>
      <c r="BU45" s="72"/>
      <c r="BV45" s="72"/>
      <c r="BW45" s="72"/>
      <c r="BX45" s="72"/>
      <c r="BY45" s="72"/>
      <c r="BZ45" s="72"/>
      <c r="CA45" s="72"/>
      <c r="CB45" s="72"/>
    </row>
    <row r="46" spans="1:80" ht="15" customHeight="1" x14ac:dyDescent="0.2">
      <c r="B46" s="38" t="s">
        <v>22</v>
      </c>
      <c r="C46" s="31" t="s">
        <v>11</v>
      </c>
      <c r="D46" s="62">
        <f>100000000000</f>
        <v>100000000000</v>
      </c>
      <c r="E46" s="54" t="s">
        <v>23</v>
      </c>
      <c r="F46" s="62">
        <f>1000000000000</f>
        <v>1000000000000</v>
      </c>
      <c r="G46" s="34"/>
      <c r="H46" s="34"/>
      <c r="I46" s="34"/>
      <c r="J46" s="34"/>
      <c r="K46" s="34"/>
      <c r="L46" s="34"/>
      <c r="R46"/>
      <c r="S46"/>
      <c r="T46"/>
      <c r="BI46" s="72"/>
      <c r="BJ46" s="72"/>
      <c r="BK46" s="72"/>
      <c r="BL46" s="72"/>
      <c r="BM46" s="72"/>
      <c r="BN46" s="72"/>
      <c r="BO46" s="72"/>
      <c r="BP46" s="72"/>
      <c r="BQ46" s="72"/>
      <c r="BR46" s="72"/>
      <c r="BS46" s="72"/>
      <c r="BT46" s="72"/>
      <c r="BU46" s="72"/>
      <c r="BV46" s="72"/>
      <c r="BW46" s="72"/>
      <c r="BX46" s="72"/>
      <c r="BY46" s="72"/>
      <c r="BZ46" s="72"/>
      <c r="CA46" s="72"/>
      <c r="CB46" s="72"/>
    </row>
    <row r="47" spans="1:80" ht="15" customHeight="1" x14ac:dyDescent="0.2">
      <c r="B47" s="38"/>
      <c r="C47" s="31" t="s">
        <v>24</v>
      </c>
      <c r="D47" s="37">
        <v>44108</v>
      </c>
      <c r="E47" s="34"/>
      <c r="F47" s="34"/>
      <c r="G47" s="34"/>
      <c r="H47" s="34"/>
      <c r="I47" s="34"/>
      <c r="J47" s="34"/>
      <c r="K47" s="34"/>
      <c r="L47" s="34"/>
      <c r="R47"/>
      <c r="S47"/>
      <c r="T47"/>
      <c r="BI47" s="72"/>
      <c r="BJ47" s="72"/>
      <c r="BK47" s="72"/>
      <c r="BL47" s="72"/>
      <c r="BM47" s="72"/>
      <c r="BN47" s="72"/>
      <c r="BO47" s="72"/>
      <c r="BP47" s="72"/>
      <c r="BQ47" s="72"/>
      <c r="BR47" s="72"/>
      <c r="BS47" s="72"/>
      <c r="BT47" s="72"/>
      <c r="BU47" s="72"/>
      <c r="BV47" s="72"/>
      <c r="BW47" s="72"/>
      <c r="BX47" s="72"/>
      <c r="BY47" s="72"/>
      <c r="BZ47" s="72"/>
      <c r="CA47" s="72"/>
      <c r="CB47" s="72"/>
    </row>
    <row r="48" spans="1:80" ht="15" customHeight="1" x14ac:dyDescent="0.2">
      <c r="B48" s="38"/>
      <c r="C48" s="31" t="s">
        <v>25</v>
      </c>
      <c r="D48" s="37">
        <v>44179</v>
      </c>
      <c r="E48" s="34"/>
      <c r="F48" s="34"/>
      <c r="G48" s="34"/>
      <c r="H48" s="34"/>
      <c r="I48" s="34"/>
      <c r="J48" s="34"/>
      <c r="K48" s="34"/>
      <c r="L48" s="34"/>
      <c r="R48"/>
      <c r="S48"/>
      <c r="T48"/>
      <c r="BI48" s="72"/>
      <c r="BJ48" s="72"/>
      <c r="BK48" s="72"/>
      <c r="BL48" s="72"/>
      <c r="BM48" s="72"/>
      <c r="BN48" s="72"/>
      <c r="BO48" s="72"/>
      <c r="BP48" s="72"/>
      <c r="BQ48" s="72"/>
      <c r="BR48" s="72"/>
      <c r="BS48" s="72"/>
      <c r="BT48" s="72"/>
      <c r="BU48" s="72"/>
      <c r="BV48" s="72"/>
      <c r="BW48" s="72"/>
      <c r="BX48" s="72"/>
      <c r="BY48" s="72"/>
      <c r="BZ48" s="72"/>
      <c r="CA48" s="72"/>
      <c r="CB48" s="72"/>
    </row>
    <row r="49" spans="2:80" ht="15" customHeight="1" x14ac:dyDescent="0.2">
      <c r="B49" s="38"/>
      <c r="C49" s="31" t="s">
        <v>26</v>
      </c>
      <c r="D49" s="37" t="s">
        <v>27</v>
      </c>
      <c r="E49" s="29" t="s">
        <v>28</v>
      </c>
      <c r="F49" s="34"/>
      <c r="G49" s="34"/>
      <c r="H49" s="34"/>
      <c r="I49" s="34"/>
      <c r="J49" s="34"/>
      <c r="K49" s="34"/>
      <c r="L49" s="34"/>
      <c r="R49"/>
      <c r="S49"/>
      <c r="T49"/>
      <c r="BI49" s="72"/>
      <c r="BJ49" s="72"/>
      <c r="BK49" s="72"/>
      <c r="BL49" s="72"/>
      <c r="BM49" s="72"/>
      <c r="BN49" s="72"/>
      <c r="BO49" s="72"/>
      <c r="BP49" s="72"/>
      <c r="BQ49" s="72"/>
      <c r="BR49" s="72"/>
      <c r="BS49" s="72"/>
      <c r="BT49" s="72"/>
      <c r="BU49" s="72"/>
      <c r="BV49" s="72"/>
      <c r="BW49" s="72"/>
      <c r="BX49" s="72"/>
      <c r="BY49" s="72"/>
      <c r="BZ49" s="72"/>
      <c r="CA49" s="72"/>
      <c r="CB49" s="72"/>
    </row>
    <row r="50" spans="2:80" ht="15" customHeight="1" x14ac:dyDescent="0.2">
      <c r="B50" s="38"/>
      <c r="C50" s="31"/>
      <c r="D50" s="37" t="s">
        <v>29</v>
      </c>
      <c r="E50" s="29" t="s">
        <v>30</v>
      </c>
      <c r="F50" s="34"/>
      <c r="G50" s="34"/>
      <c r="H50" s="34"/>
      <c r="I50" s="34"/>
      <c r="J50" s="34"/>
      <c r="K50" s="34"/>
      <c r="L50" s="34"/>
      <c r="R50"/>
      <c r="S50"/>
      <c r="T50"/>
      <c r="BI50" s="72"/>
      <c r="BJ50" s="72"/>
      <c r="BK50" s="72"/>
      <c r="BL50" s="72"/>
      <c r="BM50" s="72"/>
      <c r="BN50" s="72"/>
      <c r="BO50" s="72"/>
      <c r="BP50" s="72"/>
      <c r="BQ50" s="72"/>
      <c r="BR50" s="72"/>
      <c r="BS50" s="72"/>
      <c r="BT50" s="72"/>
      <c r="BU50" s="72"/>
      <c r="BV50" s="72"/>
      <c r="BW50" s="72"/>
      <c r="BX50" s="72"/>
      <c r="BY50" s="72"/>
      <c r="BZ50" s="72"/>
      <c r="CA50" s="72"/>
      <c r="CB50" s="72"/>
    </row>
    <row r="51" spans="2:80" ht="15" customHeight="1" x14ac:dyDescent="0.2">
      <c r="B51" s="38"/>
      <c r="C51" s="31"/>
      <c r="D51" s="37" t="s">
        <v>31</v>
      </c>
      <c r="E51" s="29" t="s">
        <v>32</v>
      </c>
      <c r="F51" s="34"/>
      <c r="G51" s="34"/>
      <c r="H51" s="34"/>
      <c r="I51" s="34"/>
      <c r="J51" s="34"/>
      <c r="K51" s="34"/>
      <c r="L51" s="34"/>
      <c r="R51"/>
      <c r="S51"/>
      <c r="T51"/>
      <c r="BI51" s="72"/>
      <c r="BJ51" s="72"/>
      <c r="BK51" s="72"/>
      <c r="BL51" s="72"/>
      <c r="BM51" s="72"/>
      <c r="BN51" s="72"/>
      <c r="BO51" s="72"/>
      <c r="BP51" s="72"/>
      <c r="BQ51" s="72"/>
      <c r="BR51" s="72"/>
      <c r="BS51" s="72"/>
      <c r="BT51" s="72"/>
      <c r="BU51" s="72"/>
      <c r="BV51" s="72"/>
      <c r="BW51" s="72"/>
      <c r="BX51" s="72"/>
      <c r="BY51" s="72"/>
      <c r="BZ51" s="72"/>
      <c r="CA51" s="72"/>
      <c r="CB51" s="72"/>
    </row>
    <row r="52" spans="2:80" ht="15" customHeight="1" x14ac:dyDescent="0.2">
      <c r="R52"/>
      <c r="S52"/>
      <c r="T52"/>
      <c r="BI52" s="72"/>
      <c r="BJ52" s="72"/>
      <c r="BK52" s="72"/>
      <c r="BL52" s="72"/>
      <c r="BM52" s="72"/>
      <c r="BN52" s="72"/>
      <c r="BO52" s="72"/>
      <c r="BP52" s="72"/>
      <c r="BQ52" s="72"/>
      <c r="BR52" s="72"/>
      <c r="BS52" s="72"/>
      <c r="BT52" s="72"/>
      <c r="BU52" s="72"/>
      <c r="BV52" s="72"/>
      <c r="BW52" s="72"/>
      <c r="BX52" s="72"/>
      <c r="BY52" s="72"/>
      <c r="BZ52" s="72"/>
      <c r="CA52" s="72"/>
      <c r="CB52" s="72"/>
    </row>
    <row r="53" spans="2:80" ht="15" customHeight="1" x14ac:dyDescent="0.2">
      <c r="B53" s="145" t="s">
        <v>168</v>
      </c>
      <c r="C53" s="145"/>
      <c r="D53" s="145"/>
      <c r="E53" s="145"/>
      <c r="F53" s="145"/>
      <c r="G53" s="145"/>
      <c r="H53" s="145"/>
      <c r="I53" s="145"/>
      <c r="J53" s="145"/>
      <c r="K53" s="145"/>
      <c r="L53" s="145"/>
      <c r="M53" s="13"/>
      <c r="N53" s="13"/>
      <c r="O53" s="13"/>
      <c r="P53" s="13"/>
      <c r="Q53" s="13"/>
      <c r="R53" s="13"/>
      <c r="S53" s="13"/>
      <c r="T53" s="13"/>
      <c r="U53" s="13"/>
      <c r="V53" s="13"/>
      <c r="W53" s="13"/>
      <c r="X53" s="13"/>
      <c r="Y53" s="13"/>
      <c r="Z53" s="13"/>
      <c r="AA53" s="13"/>
      <c r="BI53" s="72"/>
      <c r="BJ53" s="72"/>
      <c r="BK53" s="72"/>
      <c r="BL53" s="72"/>
      <c r="BM53" s="72"/>
      <c r="BN53" s="72"/>
      <c r="BO53" s="72"/>
      <c r="BP53" s="72"/>
      <c r="BQ53" s="72"/>
      <c r="BR53" s="72"/>
      <c r="BS53" s="72"/>
      <c r="BT53" s="72"/>
      <c r="BU53" s="72"/>
      <c r="BV53" s="72"/>
      <c r="BW53" s="72"/>
      <c r="BX53" s="72"/>
      <c r="BY53" s="72"/>
      <c r="BZ53" s="72"/>
      <c r="CA53" s="72"/>
      <c r="CB53" s="72"/>
    </row>
    <row r="54" spans="2:80" ht="15" customHeight="1" x14ac:dyDescent="0.2">
      <c r="B54" s="38"/>
      <c r="C54" s="38"/>
      <c r="D54" s="146" t="s">
        <v>34</v>
      </c>
      <c r="E54" s="146"/>
      <c r="F54" s="146"/>
      <c r="G54" s="146"/>
      <c r="H54" s="146"/>
      <c r="I54" s="146"/>
      <c r="J54" s="146" t="s">
        <v>35</v>
      </c>
      <c r="K54" s="146"/>
      <c r="L54" s="146"/>
      <c r="M54" s="146"/>
      <c r="N54" s="146"/>
      <c r="O54" s="146"/>
      <c r="P54" s="146" t="s">
        <v>36</v>
      </c>
      <c r="Q54" s="146"/>
      <c r="R54" s="146"/>
      <c r="S54" s="146"/>
      <c r="T54" s="146"/>
      <c r="U54" s="146"/>
      <c r="V54" s="146" t="s">
        <v>37</v>
      </c>
      <c r="W54" s="146"/>
      <c r="X54" s="146"/>
      <c r="Y54" s="146"/>
      <c r="Z54" s="146"/>
      <c r="AA54" s="146"/>
      <c r="BI54" s="72"/>
      <c r="BJ54" s="72"/>
      <c r="BK54" s="72"/>
      <c r="BL54" s="72"/>
      <c r="BM54" s="72"/>
      <c r="BN54" s="72"/>
      <c r="BO54" s="72"/>
      <c r="BP54" s="72"/>
      <c r="BQ54" s="72"/>
      <c r="BR54" s="72"/>
      <c r="BS54" s="72"/>
      <c r="BT54" s="72"/>
      <c r="BU54" s="72"/>
      <c r="BV54" s="72"/>
      <c r="BW54" s="72"/>
      <c r="BX54" s="72"/>
      <c r="BY54" s="72"/>
      <c r="BZ54" s="72"/>
      <c r="CA54" s="72"/>
      <c r="CB54" s="72"/>
    </row>
    <row r="55" spans="2:80" ht="15" customHeight="1" x14ac:dyDescent="0.2">
      <c r="B55" s="38"/>
      <c r="C55" s="42" t="s">
        <v>14</v>
      </c>
      <c r="D55" s="42"/>
      <c r="E55" s="42"/>
      <c r="F55" s="42"/>
      <c r="G55" s="42">
        <v>1</v>
      </c>
      <c r="H55" s="42">
        <v>2</v>
      </c>
      <c r="I55" s="42">
        <v>3</v>
      </c>
      <c r="J55" s="42">
        <v>4</v>
      </c>
      <c r="K55" s="42">
        <v>5</v>
      </c>
      <c r="L55" s="42">
        <v>6</v>
      </c>
      <c r="M55" s="42">
        <v>7</v>
      </c>
      <c r="N55" s="42">
        <v>8</v>
      </c>
      <c r="O55" s="42">
        <v>9</v>
      </c>
      <c r="P55" s="42">
        <v>10</v>
      </c>
      <c r="Q55" s="42">
        <v>11</v>
      </c>
      <c r="R55" s="42">
        <v>12</v>
      </c>
      <c r="S55" s="42">
        <v>13</v>
      </c>
      <c r="T55" s="42">
        <v>14</v>
      </c>
      <c r="U55" s="42">
        <v>15</v>
      </c>
      <c r="V55" s="42">
        <v>16</v>
      </c>
      <c r="W55" s="42">
        <v>17</v>
      </c>
      <c r="X55" s="42">
        <v>18</v>
      </c>
      <c r="Y55" s="42">
        <v>19</v>
      </c>
      <c r="Z55" s="42">
        <v>20</v>
      </c>
      <c r="AA55" s="42">
        <v>21</v>
      </c>
      <c r="AD55" s="5"/>
      <c r="AE55" s="144" t="s">
        <v>0</v>
      </c>
      <c r="AF55" s="144"/>
      <c r="AG55" s="144"/>
    </row>
    <row r="56" spans="2:80" ht="42" customHeight="1" x14ac:dyDescent="0.2">
      <c r="B56" s="56"/>
      <c r="C56" s="32" t="s">
        <v>15</v>
      </c>
      <c r="D56" s="15"/>
      <c r="E56" s="16"/>
      <c r="F56" s="17"/>
      <c r="G56" s="15" t="s">
        <v>38</v>
      </c>
      <c r="H56" s="16" t="s">
        <v>39</v>
      </c>
      <c r="I56" s="17" t="s">
        <v>40</v>
      </c>
      <c r="J56" s="18" t="s">
        <v>41</v>
      </c>
      <c r="K56" s="19" t="s">
        <v>41</v>
      </c>
      <c r="L56" s="20" t="s">
        <v>41</v>
      </c>
      <c r="M56" s="3" t="s">
        <v>41</v>
      </c>
      <c r="N56" s="21" t="s">
        <v>41</v>
      </c>
      <c r="O56" s="22" t="s">
        <v>41</v>
      </c>
      <c r="P56" s="18" t="s">
        <v>42</v>
      </c>
      <c r="Q56" s="23" t="s">
        <v>42</v>
      </c>
      <c r="R56" s="20" t="s">
        <v>42</v>
      </c>
      <c r="S56" s="3" t="s">
        <v>42</v>
      </c>
      <c r="T56" s="21" t="s">
        <v>100</v>
      </c>
      <c r="U56" s="22" t="s">
        <v>42</v>
      </c>
      <c r="V56" s="18" t="s">
        <v>44</v>
      </c>
      <c r="W56" s="23" t="s">
        <v>44</v>
      </c>
      <c r="X56" s="20" t="s">
        <v>44</v>
      </c>
      <c r="Y56" s="3" t="s">
        <v>44</v>
      </c>
      <c r="Z56" s="21" t="s">
        <v>44</v>
      </c>
      <c r="AA56" s="22" t="s">
        <v>44</v>
      </c>
      <c r="AD56" s="5" t="s">
        <v>54</v>
      </c>
      <c r="AE56" s="5" t="s">
        <v>55</v>
      </c>
      <c r="AF56" s="5" t="s">
        <v>13</v>
      </c>
      <c r="AG56" s="5" t="s">
        <v>56</v>
      </c>
    </row>
    <row r="57" spans="2:80" ht="15" customHeight="1" thickBot="1" x14ac:dyDescent="0.25">
      <c r="B57" s="47" t="s">
        <v>82</v>
      </c>
      <c r="C57" s="47" t="s">
        <v>1</v>
      </c>
      <c r="D57" s="48"/>
      <c r="E57" s="48"/>
      <c r="F57" s="48"/>
      <c r="G57" s="48">
        <v>1</v>
      </c>
      <c r="H57" s="48">
        <v>2</v>
      </c>
      <c r="I57" s="48">
        <v>3</v>
      </c>
      <c r="J57" s="48">
        <v>1</v>
      </c>
      <c r="K57" s="48">
        <v>2</v>
      </c>
      <c r="L57" s="48">
        <v>3</v>
      </c>
      <c r="M57" s="48">
        <v>4</v>
      </c>
      <c r="N57" s="48">
        <v>5</v>
      </c>
      <c r="O57" s="48">
        <v>6</v>
      </c>
      <c r="P57" s="48">
        <v>1</v>
      </c>
      <c r="Q57" s="48">
        <v>2</v>
      </c>
      <c r="R57" s="48">
        <v>3</v>
      </c>
      <c r="S57" s="48">
        <v>4</v>
      </c>
      <c r="T57" s="48">
        <v>5</v>
      </c>
      <c r="U57" s="48">
        <v>6</v>
      </c>
      <c r="V57" s="48">
        <v>1</v>
      </c>
      <c r="W57" s="48">
        <v>2</v>
      </c>
      <c r="X57" s="48">
        <v>3</v>
      </c>
      <c r="Y57" s="48">
        <v>4</v>
      </c>
      <c r="Z57" s="48">
        <v>5</v>
      </c>
      <c r="AA57" s="48">
        <v>6</v>
      </c>
      <c r="AD57" s="28"/>
      <c r="AE57" s="28"/>
      <c r="AF57" s="28"/>
      <c r="AG57" s="28"/>
    </row>
    <row r="58" spans="2:80" ht="15" customHeight="1" x14ac:dyDescent="0.2">
      <c r="B58" s="34" t="s">
        <v>2</v>
      </c>
      <c r="C58" s="51">
        <v>0</v>
      </c>
      <c r="D58" s="34"/>
      <c r="E58" s="34"/>
      <c r="F58" s="34"/>
      <c r="G58" s="34">
        <v>19.624453296703294</v>
      </c>
      <c r="H58" s="34">
        <v>20.614453296703303</v>
      </c>
      <c r="I58" s="34">
        <v>14.674453296703291</v>
      </c>
      <c r="J58" s="34">
        <v>10.054453296703301</v>
      </c>
      <c r="K58" s="54">
        <v>13.354453296703298</v>
      </c>
      <c r="L58" s="54">
        <v>16.654453296703295</v>
      </c>
      <c r="M58" s="54">
        <v>11.374453296703294</v>
      </c>
      <c r="N58" s="54">
        <v>15.004453296703304</v>
      </c>
      <c r="O58" s="54">
        <v>14.674453296703291</v>
      </c>
      <c r="P58" s="54">
        <v>19.294453296703296</v>
      </c>
      <c r="Q58" s="54">
        <v>11.374453296703294</v>
      </c>
      <c r="R58" s="54">
        <v>15.994453296703298</v>
      </c>
      <c r="S58" s="54">
        <v>14.014453296703294</v>
      </c>
      <c r="T58" s="54">
        <v>12.03445329670329</v>
      </c>
      <c r="U58" s="54">
        <v>6.4244532967032981</v>
      </c>
      <c r="V58" s="54">
        <v>19.624453296703294</v>
      </c>
      <c r="W58" s="54">
        <v>9.7244532967033024</v>
      </c>
      <c r="X58" s="54">
        <v>15.004453296703304</v>
      </c>
      <c r="Y58" s="54">
        <v>9.3944532967032899</v>
      </c>
      <c r="Z58" s="54">
        <v>13.354453296703298</v>
      </c>
      <c r="AA58" s="54">
        <v>19.954453296703292</v>
      </c>
      <c r="AD58">
        <v>0</v>
      </c>
      <c r="AE58">
        <f>AVERAGE(G58:H58,J58:U58)</f>
        <v>14.320881868131863</v>
      </c>
      <c r="AF58">
        <f>STDEV(G58:H58,J58:U58)</f>
        <v>3.9757584804041697</v>
      </c>
      <c r="AG58">
        <v>1</v>
      </c>
    </row>
    <row r="59" spans="2:80" ht="15" customHeight="1" x14ac:dyDescent="0.2">
      <c r="B59" s="34"/>
      <c r="C59" s="51">
        <v>1</v>
      </c>
      <c r="D59" s="34"/>
      <c r="E59" s="34"/>
      <c r="F59" s="34"/>
      <c r="G59" s="34">
        <v>34.144453296703304</v>
      </c>
      <c r="H59" s="34">
        <v>30.844453296703293</v>
      </c>
      <c r="I59" s="34">
        <v>34.804453296703301</v>
      </c>
      <c r="J59" s="34">
        <v>32.494453296703298</v>
      </c>
      <c r="K59" s="54">
        <v>33.814453296703292</v>
      </c>
      <c r="L59" s="54">
        <v>32.824453296703297</v>
      </c>
      <c r="M59" s="54">
        <v>34.144453296703304</v>
      </c>
      <c r="N59" s="54">
        <v>29.5244532967033</v>
      </c>
      <c r="O59" s="54">
        <v>28.204453296703292</v>
      </c>
      <c r="P59" s="54">
        <v>31.504453296703304</v>
      </c>
      <c r="Q59" s="54">
        <v>38.434453296703296</v>
      </c>
      <c r="R59" s="54">
        <v>36.784453296703305</v>
      </c>
      <c r="S59" s="54">
        <v>33.154453296703295</v>
      </c>
      <c r="T59" s="54">
        <v>27.874453296703294</v>
      </c>
      <c r="U59" s="54">
        <v>24.904453296703295</v>
      </c>
      <c r="V59" s="54">
        <v>32.824453296703297</v>
      </c>
      <c r="W59" s="54">
        <v>35.464453296703297</v>
      </c>
      <c r="X59" s="54">
        <v>34.474453296703302</v>
      </c>
      <c r="Y59" s="54">
        <v>38.764453296703294</v>
      </c>
      <c r="Z59" s="54">
        <v>27.544453296703296</v>
      </c>
      <c r="AA59" s="54">
        <v>37.7744532967033</v>
      </c>
      <c r="AD59">
        <v>1</v>
      </c>
      <c r="AE59">
        <f t="shared" ref="AE59:AE63" si="32">AVERAGE(G59:H59,J59:U59)</f>
        <v>32.046596153846153</v>
      </c>
      <c r="AF59">
        <f t="shared" ref="AF59:AF63" si="33">STDEV(G59:H59,J59:U59)</f>
        <v>3.6001243110405392</v>
      </c>
      <c r="AG59">
        <v>1</v>
      </c>
    </row>
    <row r="60" spans="2:80" ht="15" customHeight="1" x14ac:dyDescent="0.2">
      <c r="B60" s="34"/>
      <c r="C60" s="51">
        <v>2</v>
      </c>
      <c r="D60" s="34"/>
      <c r="E60" s="34"/>
      <c r="F60" s="34"/>
      <c r="G60" s="34">
        <v>113.34445329670329</v>
      </c>
      <c r="H60" s="34">
        <v>107.40445329670329</v>
      </c>
      <c r="I60" s="34">
        <v>112.6844532967033</v>
      </c>
      <c r="J60" s="34">
        <v>103.44445329670332</v>
      </c>
      <c r="K60" s="54">
        <v>103.1144532967033</v>
      </c>
      <c r="L60" s="54">
        <v>103.7744532967033</v>
      </c>
      <c r="M60" s="54">
        <v>99.484453296703308</v>
      </c>
      <c r="N60" s="54">
        <v>99.154453296703295</v>
      </c>
      <c r="O60" s="54">
        <v>102.45445329670331</v>
      </c>
      <c r="P60" s="54">
        <v>99.154453296703295</v>
      </c>
      <c r="Q60" s="54">
        <v>101.79445329670331</v>
      </c>
      <c r="R60" s="54">
        <v>100.47445329670329</v>
      </c>
      <c r="S60" s="54">
        <v>104.4344532967033</v>
      </c>
      <c r="T60" s="54">
        <v>97.834453296703302</v>
      </c>
      <c r="U60" s="54">
        <v>97.504453296703289</v>
      </c>
      <c r="V60" s="54">
        <v>121.92445329670331</v>
      </c>
      <c r="W60" s="54">
        <v>116.6444532967033</v>
      </c>
      <c r="X60" s="54">
        <v>116.97445329670329</v>
      </c>
      <c r="Y60" s="54">
        <v>120.9344532967033</v>
      </c>
      <c r="Z60" s="54">
        <v>113.67445329670331</v>
      </c>
      <c r="AA60" s="54">
        <v>102.78445329670329</v>
      </c>
      <c r="AD60">
        <v>2</v>
      </c>
      <c r="AE60">
        <f t="shared" si="32"/>
        <v>102.38373901098903</v>
      </c>
      <c r="AF60">
        <f t="shared" si="33"/>
        <v>4.2145069321711492</v>
      </c>
      <c r="AG60">
        <v>1</v>
      </c>
    </row>
    <row r="61" spans="2:80" ht="15" customHeight="1" x14ac:dyDescent="0.2">
      <c r="B61" s="34"/>
      <c r="C61" s="51">
        <v>3</v>
      </c>
      <c r="D61" s="34"/>
      <c r="E61" s="34"/>
      <c r="F61" s="34"/>
      <c r="G61" s="34">
        <v>237.42445329670329</v>
      </c>
      <c r="H61" s="34">
        <v>234.12445329670328</v>
      </c>
      <c r="I61" s="34">
        <v>241.05445329670329</v>
      </c>
      <c r="J61" s="34">
        <v>242.37445329670328</v>
      </c>
      <c r="K61" s="54">
        <v>233.46445329670331</v>
      </c>
      <c r="L61" s="54">
        <v>228.18445329670328</v>
      </c>
      <c r="M61" s="54">
        <v>209.37445329670328</v>
      </c>
      <c r="N61" s="54">
        <v>215.9744532967033</v>
      </c>
      <c r="O61" s="54">
        <v>222.24445329670328</v>
      </c>
      <c r="P61" s="54">
        <v>213.00445329670328</v>
      </c>
      <c r="Q61" s="54">
        <v>215.9744532967033</v>
      </c>
      <c r="R61" s="54">
        <v>205.4144532967033</v>
      </c>
      <c r="S61" s="54">
        <v>228.18445329670328</v>
      </c>
      <c r="T61" s="54">
        <v>217.62445329670328</v>
      </c>
      <c r="U61" s="54">
        <v>218.94445329670327</v>
      </c>
      <c r="V61" s="54">
        <v>271.74445329670328</v>
      </c>
      <c r="W61" s="54">
        <v>258.5444532967033</v>
      </c>
      <c r="X61" s="54">
        <v>253.26445329670327</v>
      </c>
      <c r="Y61" s="54">
        <v>260.52445329670331</v>
      </c>
      <c r="Z61" s="54">
        <v>243.36445329670329</v>
      </c>
      <c r="AA61" s="54">
        <v>225.87445329670328</v>
      </c>
      <c r="AD61">
        <v>3</v>
      </c>
      <c r="AE61">
        <f t="shared" si="32"/>
        <v>223.02231043956047</v>
      </c>
      <c r="AF61">
        <f t="shared" si="33"/>
        <v>11.128245544608497</v>
      </c>
      <c r="AG61">
        <v>1</v>
      </c>
    </row>
    <row r="62" spans="2:80" ht="15" customHeight="1" x14ac:dyDescent="0.2">
      <c r="B62" s="34"/>
      <c r="C62" s="51">
        <v>4</v>
      </c>
      <c r="D62" s="34"/>
      <c r="E62" s="34"/>
      <c r="F62" s="34"/>
      <c r="G62" s="34">
        <v>279.00445329670328</v>
      </c>
      <c r="H62" s="34">
        <v>257.2244532967033</v>
      </c>
      <c r="I62" s="34">
        <v>263.49445329670328</v>
      </c>
      <c r="J62" s="34">
        <v>262.17445329670329</v>
      </c>
      <c r="K62" s="54">
        <v>260.8544532967033</v>
      </c>
      <c r="L62" s="54">
        <v>259.20445329670332</v>
      </c>
      <c r="M62" s="54">
        <v>234.45445329670332</v>
      </c>
      <c r="N62" s="54">
        <v>245.34445329670331</v>
      </c>
      <c r="O62" s="54">
        <v>250.62445329670328</v>
      </c>
      <c r="P62" s="54">
        <v>255.57445329670327</v>
      </c>
      <c r="Q62" s="54">
        <v>255.57445329670327</v>
      </c>
      <c r="R62" s="54">
        <v>238.08445329670332</v>
      </c>
      <c r="S62" s="54">
        <v>268.77445329670331</v>
      </c>
      <c r="T62" s="54">
        <v>250.2944532967033</v>
      </c>
      <c r="U62" s="54">
        <v>260.19445329670327</v>
      </c>
      <c r="V62" s="54">
        <v>314.64445329670332</v>
      </c>
      <c r="W62" s="54">
        <v>292.5344532967033</v>
      </c>
      <c r="X62" s="54">
        <v>284.2844532967033</v>
      </c>
      <c r="Y62" s="54">
        <v>303.09445329670331</v>
      </c>
      <c r="Z62" s="54">
        <v>292.5344532967033</v>
      </c>
      <c r="AA62" s="54">
        <v>249.96445329670331</v>
      </c>
      <c r="AD62">
        <v>4</v>
      </c>
      <c r="AE62">
        <f t="shared" si="32"/>
        <v>255.52731043956047</v>
      </c>
      <c r="AF62">
        <f t="shared" si="33"/>
        <v>11.571996323067975</v>
      </c>
      <c r="AG62">
        <v>1</v>
      </c>
    </row>
    <row r="63" spans="2:80" ht="15" customHeight="1" x14ac:dyDescent="0.2">
      <c r="B63" s="34"/>
      <c r="C63" s="51">
        <v>5</v>
      </c>
      <c r="D63" s="34"/>
      <c r="E63" s="34"/>
      <c r="F63" s="34"/>
      <c r="G63" s="34">
        <v>295.17445329670329</v>
      </c>
      <c r="H63" s="34">
        <v>294.51445329670332</v>
      </c>
      <c r="I63" s="34">
        <v>311.67445329670329</v>
      </c>
      <c r="J63" s="34">
        <v>294.84445329670331</v>
      </c>
      <c r="K63" s="54">
        <v>285.93445329670328</v>
      </c>
      <c r="L63" s="54">
        <v>290.2244532967033</v>
      </c>
      <c r="M63" s="54">
        <v>249.96445329670331</v>
      </c>
      <c r="N63" s="54">
        <v>278.67445329670329</v>
      </c>
      <c r="O63" s="54">
        <v>284.2844532967033</v>
      </c>
      <c r="P63" s="54">
        <v>288.57445329670327</v>
      </c>
      <c r="Q63" s="54">
        <v>294.18445329670328</v>
      </c>
      <c r="R63" s="54">
        <v>273.7244532967033</v>
      </c>
      <c r="S63" s="54">
        <v>307.71445329670331</v>
      </c>
      <c r="T63" s="54">
        <v>274.05445329670329</v>
      </c>
      <c r="U63" s="54">
        <v>286.26445329670332</v>
      </c>
      <c r="V63" s="54">
        <v>329.1644532967033</v>
      </c>
      <c r="W63" s="54">
        <v>331.80445329670329</v>
      </c>
      <c r="X63" s="54">
        <v>321.90445329670331</v>
      </c>
      <c r="Y63" s="54">
        <v>335.76445329670332</v>
      </c>
      <c r="Z63" s="54">
        <v>325.5344532967033</v>
      </c>
      <c r="AA63" s="54">
        <v>296.49445329670328</v>
      </c>
      <c r="AD63">
        <v>5</v>
      </c>
      <c r="AE63">
        <f t="shared" si="32"/>
        <v>285.58088186813188</v>
      </c>
      <c r="AF63">
        <f t="shared" si="33"/>
        <v>13.711407158411431</v>
      </c>
      <c r="AG63">
        <v>1</v>
      </c>
    </row>
    <row r="64" spans="2:80" ht="15" customHeight="1" x14ac:dyDescent="0.2">
      <c r="B64" s="34"/>
      <c r="C64" s="55"/>
      <c r="D64" s="34"/>
      <c r="E64" s="34"/>
      <c r="F64" s="34"/>
      <c r="G64" s="34"/>
      <c r="H64" s="34"/>
      <c r="I64" s="34"/>
      <c r="J64" s="34"/>
      <c r="K64" s="54"/>
      <c r="L64" s="54"/>
      <c r="M64" s="54"/>
      <c r="N64" s="54"/>
      <c r="O64" s="54"/>
      <c r="P64" s="54"/>
      <c r="Q64" s="54"/>
      <c r="R64" s="54"/>
      <c r="S64" s="54"/>
      <c r="T64" s="54"/>
      <c r="U64" s="54"/>
      <c r="V64" s="54"/>
      <c r="W64" s="54"/>
      <c r="X64" s="54"/>
      <c r="Y64" s="54"/>
      <c r="Z64" s="54"/>
      <c r="AA64" s="54"/>
    </row>
    <row r="65" spans="1:57" ht="15" customHeight="1" x14ac:dyDescent="0.2">
      <c r="B65" s="34"/>
      <c r="C65" s="55"/>
      <c r="D65" s="34"/>
      <c r="E65" s="34"/>
      <c r="F65" s="34"/>
      <c r="G65" s="34"/>
      <c r="H65" s="34"/>
      <c r="I65" s="34"/>
      <c r="J65" s="34"/>
      <c r="K65" s="54"/>
      <c r="L65" s="54"/>
      <c r="M65" s="54"/>
      <c r="N65" s="54"/>
      <c r="O65" s="54"/>
      <c r="P65" s="54"/>
      <c r="Q65" s="54"/>
      <c r="R65" s="54"/>
      <c r="S65" s="54"/>
      <c r="T65" s="54"/>
      <c r="U65" s="54"/>
      <c r="V65" s="54"/>
      <c r="W65" s="54"/>
      <c r="X65" s="54"/>
      <c r="Y65" s="54"/>
      <c r="Z65" s="54"/>
      <c r="AA65" s="54"/>
    </row>
    <row r="66" spans="1:57" ht="15" customHeight="1" x14ac:dyDescent="0.2">
      <c r="B66" s="34"/>
      <c r="C66" s="55"/>
      <c r="D66" s="34"/>
      <c r="E66" s="34"/>
      <c r="F66" s="34"/>
      <c r="G66" s="34"/>
      <c r="H66" s="34"/>
      <c r="I66" s="34"/>
      <c r="J66" s="34"/>
      <c r="K66" s="54"/>
      <c r="L66" s="54"/>
      <c r="M66" s="54"/>
      <c r="N66" s="54"/>
      <c r="O66" s="54"/>
      <c r="P66" s="54"/>
      <c r="Q66" s="54"/>
      <c r="R66" s="54"/>
      <c r="S66" s="54"/>
      <c r="T66" s="54"/>
      <c r="U66" s="54"/>
      <c r="V66" s="54"/>
      <c r="W66" s="54"/>
      <c r="X66" s="54"/>
      <c r="Y66" s="54"/>
      <c r="Z66" s="54"/>
      <c r="AA66" s="54"/>
    </row>
    <row r="67" spans="1:57" ht="15" customHeight="1" x14ac:dyDescent="0.2">
      <c r="B67" s="34"/>
      <c r="C67" s="55"/>
      <c r="D67" s="34"/>
      <c r="E67" s="34"/>
      <c r="F67" s="34"/>
      <c r="G67" s="34"/>
      <c r="H67" s="34"/>
      <c r="I67" s="34"/>
      <c r="J67" s="34"/>
      <c r="K67" s="54"/>
      <c r="L67" s="54"/>
      <c r="M67" s="54"/>
      <c r="N67" s="54"/>
      <c r="O67" s="54"/>
      <c r="P67" s="54"/>
      <c r="Q67" s="54"/>
      <c r="R67" s="54"/>
      <c r="S67" s="54"/>
      <c r="T67" s="54"/>
      <c r="U67" s="54"/>
      <c r="V67" s="54"/>
      <c r="W67" s="54"/>
      <c r="X67" s="54"/>
      <c r="Y67" s="54"/>
      <c r="Z67" s="54"/>
      <c r="AA67" s="54"/>
    </row>
    <row r="68" spans="1:57" ht="15" customHeight="1" x14ac:dyDescent="0.2">
      <c r="B68" s="34"/>
      <c r="C68" s="55"/>
      <c r="D68" s="34"/>
      <c r="E68" s="34"/>
      <c r="F68" s="34"/>
      <c r="G68" s="34"/>
      <c r="H68" s="34"/>
      <c r="I68" s="34"/>
      <c r="J68" s="34"/>
      <c r="K68" s="54"/>
      <c r="L68" s="54"/>
      <c r="M68" s="54"/>
      <c r="N68" s="54"/>
      <c r="O68" s="54"/>
      <c r="P68" s="54"/>
      <c r="Q68" s="54"/>
      <c r="R68" s="54"/>
      <c r="S68" s="54"/>
      <c r="T68" s="54"/>
      <c r="U68" s="54"/>
      <c r="V68" s="54"/>
      <c r="W68" s="54"/>
      <c r="X68" s="54"/>
      <c r="Y68" s="54"/>
      <c r="Z68" s="54"/>
      <c r="AA68" s="54"/>
    </row>
    <row r="69" spans="1:57" ht="15" customHeight="1" x14ac:dyDescent="0.2">
      <c r="B69" s="34"/>
      <c r="C69" s="55"/>
      <c r="D69" s="34"/>
      <c r="E69" s="34"/>
      <c r="F69" s="34"/>
      <c r="G69" s="34"/>
      <c r="H69" s="34"/>
      <c r="I69" s="34"/>
      <c r="J69" s="34"/>
      <c r="K69" s="54"/>
      <c r="L69" s="54"/>
      <c r="M69" s="54"/>
      <c r="N69" s="54"/>
      <c r="O69" s="54"/>
      <c r="P69" s="54"/>
      <c r="Q69" s="54"/>
      <c r="R69" s="54"/>
      <c r="S69" s="54"/>
      <c r="T69" s="54"/>
      <c r="U69" s="54"/>
      <c r="V69" s="54"/>
      <c r="W69" s="54"/>
      <c r="X69" s="54"/>
      <c r="Y69" s="54"/>
      <c r="Z69" s="54"/>
      <c r="AA69" s="54"/>
    </row>
    <row r="70" spans="1:57" ht="15" customHeight="1" x14ac:dyDescent="0.2">
      <c r="R70"/>
      <c r="S70"/>
      <c r="T70"/>
    </row>
    <row r="71" spans="1:57" ht="15" customHeight="1" x14ac:dyDescent="0.2">
      <c r="B71" s="145" t="s">
        <v>103</v>
      </c>
      <c r="C71" s="145"/>
      <c r="D71" s="145"/>
      <c r="E71" s="145"/>
      <c r="F71" s="145"/>
      <c r="G71" s="145"/>
      <c r="H71" s="145"/>
      <c r="I71" s="145"/>
      <c r="J71" s="145"/>
      <c r="K71" s="145"/>
      <c r="L71" s="145"/>
      <c r="M71" s="13"/>
      <c r="N71" s="13"/>
      <c r="O71" s="13"/>
      <c r="P71" s="13"/>
      <c r="Q71" s="13"/>
      <c r="R71" s="13"/>
      <c r="S71" s="13"/>
      <c r="T71" s="13"/>
      <c r="U71" s="13"/>
      <c r="V71" s="13"/>
      <c r="W71" s="13"/>
      <c r="X71" s="13"/>
      <c r="Y71" s="13"/>
      <c r="Z71" s="13"/>
      <c r="AA71" s="13"/>
    </row>
    <row r="72" spans="1:57" ht="33" customHeight="1" x14ac:dyDescent="0.2">
      <c r="B72" s="34"/>
      <c r="C72" s="38" t="s">
        <v>15</v>
      </c>
      <c r="D72" s="15"/>
      <c r="E72" s="16"/>
      <c r="F72" s="17"/>
      <c r="G72" s="15" t="s">
        <v>38</v>
      </c>
      <c r="H72" s="16" t="s">
        <v>39</v>
      </c>
      <c r="I72" s="17" t="s">
        <v>40</v>
      </c>
      <c r="J72" s="18" t="s">
        <v>41</v>
      </c>
      <c r="K72" s="19" t="s">
        <v>41</v>
      </c>
      <c r="L72" s="20" t="s">
        <v>41</v>
      </c>
      <c r="M72" s="3" t="s">
        <v>41</v>
      </c>
      <c r="N72" s="21" t="s">
        <v>41</v>
      </c>
      <c r="O72" s="22" t="s">
        <v>41</v>
      </c>
      <c r="P72" s="18" t="s">
        <v>42</v>
      </c>
      <c r="Q72" s="23" t="s">
        <v>43</v>
      </c>
      <c r="R72" s="20" t="s">
        <v>42</v>
      </c>
      <c r="S72" s="3" t="s">
        <v>42</v>
      </c>
      <c r="T72" s="21" t="s">
        <v>43</v>
      </c>
      <c r="U72" s="22" t="s">
        <v>42</v>
      </c>
      <c r="V72" s="18" t="s">
        <v>44</v>
      </c>
      <c r="W72" s="23" t="s">
        <v>45</v>
      </c>
      <c r="X72" s="20" t="s">
        <v>44</v>
      </c>
      <c r="Y72" s="3" t="s">
        <v>44</v>
      </c>
      <c r="Z72" s="21" t="s">
        <v>45</v>
      </c>
      <c r="AA72" s="22" t="s">
        <v>44</v>
      </c>
      <c r="AD72" s="5"/>
      <c r="AE72" s="144" t="s">
        <v>0</v>
      </c>
      <c r="AF72" s="144"/>
      <c r="AG72" s="144"/>
      <c r="AH72" s="144" t="s">
        <v>46</v>
      </c>
      <c r="AI72" s="144"/>
      <c r="AJ72" s="144"/>
      <c r="AK72" s="144" t="s">
        <v>47</v>
      </c>
      <c r="AL72" s="144"/>
      <c r="AM72" s="144"/>
      <c r="AN72" s="144" t="s">
        <v>48</v>
      </c>
      <c r="AO72" s="144"/>
      <c r="AP72" s="144"/>
      <c r="AQ72" s="144" t="s">
        <v>49</v>
      </c>
      <c r="AR72" s="144"/>
      <c r="AS72" s="144"/>
      <c r="AT72" s="144" t="s">
        <v>50</v>
      </c>
      <c r="AU72" s="144"/>
      <c r="AV72" s="144"/>
      <c r="AW72" s="144" t="s">
        <v>51</v>
      </c>
      <c r="AX72" s="144"/>
      <c r="AY72" s="144"/>
      <c r="AZ72" s="144" t="s">
        <v>52</v>
      </c>
      <c r="BA72" s="144"/>
      <c r="BB72" s="144"/>
      <c r="BC72" s="144" t="s">
        <v>53</v>
      </c>
      <c r="BD72" s="144"/>
      <c r="BE72" s="144"/>
    </row>
    <row r="73" spans="1:57" ht="15" customHeight="1" thickBot="1" x14ac:dyDescent="0.25">
      <c r="B73" s="47" t="s">
        <v>82</v>
      </c>
      <c r="C73" s="47" t="s">
        <v>1</v>
      </c>
      <c r="D73" s="63"/>
      <c r="E73" s="63"/>
      <c r="F73" s="63"/>
      <c r="G73" s="63"/>
      <c r="H73" s="63"/>
      <c r="I73" s="63"/>
      <c r="J73" s="63"/>
      <c r="K73" s="63"/>
      <c r="L73" s="63"/>
      <c r="M73" s="63"/>
      <c r="N73" s="63"/>
      <c r="O73" s="63"/>
      <c r="P73" s="63"/>
      <c r="Q73" s="63"/>
      <c r="R73" s="63"/>
      <c r="S73" s="63"/>
      <c r="T73" s="63"/>
      <c r="U73" s="63"/>
      <c r="V73" s="63"/>
      <c r="W73" s="63"/>
      <c r="X73" s="63"/>
      <c r="Y73" s="63"/>
      <c r="Z73" s="63"/>
      <c r="AA73" s="63"/>
      <c r="AD73" s="5" t="s">
        <v>54</v>
      </c>
      <c r="AE73" s="5" t="s">
        <v>55</v>
      </c>
      <c r="AF73" s="5" t="s">
        <v>13</v>
      </c>
      <c r="AG73" s="5" t="s">
        <v>56</v>
      </c>
      <c r="AH73" s="5" t="s">
        <v>55</v>
      </c>
      <c r="AI73" s="5" t="s">
        <v>13</v>
      </c>
      <c r="AJ73" s="5" t="s">
        <v>56</v>
      </c>
      <c r="AK73" s="5" t="s">
        <v>55</v>
      </c>
      <c r="AL73" s="5" t="s">
        <v>13</v>
      </c>
      <c r="AM73" s="5" t="s">
        <v>56</v>
      </c>
      <c r="AN73" s="5" t="s">
        <v>55</v>
      </c>
      <c r="AO73" s="5" t="s">
        <v>13</v>
      </c>
      <c r="AP73" s="5" t="s">
        <v>56</v>
      </c>
      <c r="AQ73" s="5" t="s">
        <v>55</v>
      </c>
      <c r="AR73" s="5" t="s">
        <v>13</v>
      </c>
      <c r="AS73" s="5" t="s">
        <v>56</v>
      </c>
      <c r="AT73" s="5" t="s">
        <v>55</v>
      </c>
      <c r="AU73" s="5" t="s">
        <v>13</v>
      </c>
      <c r="AV73" s="5" t="s">
        <v>56</v>
      </c>
      <c r="AW73" s="5" t="s">
        <v>55</v>
      </c>
      <c r="AX73" s="5" t="s">
        <v>13</v>
      </c>
      <c r="AY73" s="5" t="s">
        <v>56</v>
      </c>
      <c r="AZ73" s="5" t="s">
        <v>55</v>
      </c>
      <c r="BA73" s="5" t="s">
        <v>13</v>
      </c>
      <c r="BB73" s="5" t="s">
        <v>56</v>
      </c>
      <c r="BC73" s="5" t="s">
        <v>55</v>
      </c>
      <c r="BD73" s="5" t="s">
        <v>13</v>
      </c>
      <c r="BE73" s="5" t="s">
        <v>56</v>
      </c>
    </row>
    <row r="74" spans="1:57" ht="15" customHeight="1" x14ac:dyDescent="0.2">
      <c r="A74"/>
      <c r="B74" s="34"/>
      <c r="C74" s="34"/>
      <c r="D74" s="34"/>
      <c r="E74" s="34"/>
      <c r="F74" s="34"/>
      <c r="G74" s="34"/>
      <c r="H74" s="34"/>
      <c r="I74" s="34"/>
      <c r="J74" s="34"/>
      <c r="K74" s="40"/>
      <c r="L74" s="40"/>
      <c r="M74" s="40"/>
      <c r="N74" s="40"/>
      <c r="O74" s="40"/>
      <c r="P74" s="40"/>
      <c r="Q74" s="40"/>
      <c r="R74" s="40"/>
      <c r="S74" s="40"/>
      <c r="T74" s="40"/>
      <c r="U74" s="40"/>
      <c r="V74" s="40"/>
      <c r="W74" s="40"/>
      <c r="X74" s="40"/>
      <c r="Y74" s="40"/>
      <c r="Z74" s="40"/>
      <c r="AA74" s="40"/>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row>
    <row r="75" spans="1:57" ht="15" customHeight="1" x14ac:dyDescent="0.2">
      <c r="A75"/>
      <c r="B75" s="34"/>
      <c r="C75" s="34">
        <v>0</v>
      </c>
      <c r="D75" s="34"/>
      <c r="E75" s="34"/>
      <c r="F75" s="34"/>
      <c r="G75" s="34">
        <v>100</v>
      </c>
      <c r="H75" s="34">
        <v>100</v>
      </c>
      <c r="I75" s="34">
        <v>100</v>
      </c>
      <c r="J75" s="34">
        <v>100</v>
      </c>
      <c r="K75" s="34">
        <v>100</v>
      </c>
      <c r="L75" s="34">
        <v>100</v>
      </c>
      <c r="M75" s="34">
        <v>100</v>
      </c>
      <c r="N75" s="34">
        <v>100</v>
      </c>
      <c r="O75" s="34">
        <v>100</v>
      </c>
      <c r="P75" s="34">
        <v>100</v>
      </c>
      <c r="Q75" s="34">
        <v>100</v>
      </c>
      <c r="R75" s="34">
        <v>100</v>
      </c>
      <c r="S75" s="34">
        <v>100</v>
      </c>
      <c r="T75" s="34">
        <v>100</v>
      </c>
      <c r="U75" s="34">
        <v>100</v>
      </c>
      <c r="V75" s="34">
        <v>100</v>
      </c>
      <c r="W75" s="34">
        <v>100</v>
      </c>
      <c r="X75" s="34">
        <v>100</v>
      </c>
      <c r="Y75" s="34">
        <v>100</v>
      </c>
      <c r="Z75" s="34">
        <v>100</v>
      </c>
      <c r="AA75" s="34">
        <v>100</v>
      </c>
      <c r="AD75">
        <v>0</v>
      </c>
      <c r="AE75">
        <f>AVERAGE(G75)</f>
        <v>100</v>
      </c>
      <c r="AG75">
        <v>1</v>
      </c>
      <c r="AH75">
        <f>AVERAGE(H75)</f>
        <v>100</v>
      </c>
      <c r="AJ75">
        <v>1</v>
      </c>
      <c r="AK75">
        <f>AVERAGE(I75)</f>
        <v>100</v>
      </c>
      <c r="AM75">
        <v>1</v>
      </c>
      <c r="AN75">
        <f>AVERAGE(J75:L75)</f>
        <v>100</v>
      </c>
      <c r="AO75">
        <f>STDEV(J75:L75)</f>
        <v>0</v>
      </c>
      <c r="AP75">
        <v>3</v>
      </c>
      <c r="AQ75">
        <f>AVERAGE(P75:R75)</f>
        <v>100</v>
      </c>
      <c r="AR75">
        <f>STDEV(P75:R75)</f>
        <v>0</v>
      </c>
      <c r="AS75">
        <v>3</v>
      </c>
      <c r="AT75">
        <f>AVERAGE(V75:X75)</f>
        <v>100</v>
      </c>
      <c r="AU75">
        <f>AVERAGE(V75:X75)</f>
        <v>100</v>
      </c>
      <c r="AV75">
        <v>3</v>
      </c>
      <c r="AW75">
        <f>AVERAGE(M75:O75)</f>
        <v>100</v>
      </c>
      <c r="AX75">
        <f>STDEV(M75:O75)</f>
        <v>0</v>
      </c>
      <c r="AY75">
        <v>3</v>
      </c>
      <c r="AZ75">
        <f>AVERAGE(S75:U75)</f>
        <v>100</v>
      </c>
      <c r="BA75">
        <f>STDEV(S75:U75)</f>
        <v>0</v>
      </c>
      <c r="BB75">
        <v>3</v>
      </c>
      <c r="BC75">
        <f>AVERAGE(Y75:AA75)</f>
        <v>100</v>
      </c>
      <c r="BD75">
        <f>STDEV(Y75:AA75)</f>
        <v>0</v>
      </c>
      <c r="BE75">
        <v>3</v>
      </c>
    </row>
    <row r="76" spans="1:57" ht="15" customHeight="1" x14ac:dyDescent="0.2">
      <c r="B76" s="34" t="s">
        <v>3</v>
      </c>
      <c r="C76" s="34">
        <v>1</v>
      </c>
      <c r="D76" s="34"/>
      <c r="E76" s="34"/>
      <c r="F76" s="34"/>
      <c r="G76" s="34">
        <v>116.32255077019502</v>
      </c>
      <c r="H76" s="34">
        <v>129.13269587946581</v>
      </c>
      <c r="I76" s="34">
        <v>124.24645305403325</v>
      </c>
      <c r="J76" s="34">
        <v>114.55004478474267</v>
      </c>
      <c r="K76" s="34">
        <v>113.50309469699893</v>
      </c>
      <c r="L76" s="34">
        <v>108.9827027681048</v>
      </c>
      <c r="M76" s="34">
        <v>120.59492832722665</v>
      </c>
      <c r="N76" s="34">
        <v>109.47341949995395</v>
      </c>
      <c r="O76" s="34">
        <v>111.49201077341462</v>
      </c>
      <c r="P76" s="34">
        <v>122.29927121575012</v>
      </c>
      <c r="Q76" s="34">
        <v>120.30358821842928</v>
      </c>
      <c r="R76" s="34">
        <v>115.43157708099028</v>
      </c>
      <c r="S76" s="34">
        <v>127.66850860850094</v>
      </c>
      <c r="T76" s="34">
        <v>110.35560621570144</v>
      </c>
      <c r="U76" s="34">
        <v>119.02087366172719</v>
      </c>
      <c r="V76" s="34">
        <v>124.2614289605614</v>
      </c>
      <c r="W76" s="34">
        <v>118.79721606515874</v>
      </c>
      <c r="X76" s="34">
        <v>113.63448052691152</v>
      </c>
      <c r="Y76" s="34">
        <v>129.48495560741122</v>
      </c>
      <c r="Z76" s="34">
        <v>115.91536609268775</v>
      </c>
      <c r="AA76" s="34">
        <v>119.47759877389994</v>
      </c>
      <c r="AD76">
        <v>1</v>
      </c>
      <c r="AE76">
        <f>AVERAGE(G76)</f>
        <v>116.32255077019502</v>
      </c>
      <c r="AG76">
        <v>1</v>
      </c>
      <c r="AH76">
        <f t="shared" ref="AH76:AH81" si="34">AVERAGE(H76)</f>
        <v>129.13269587946581</v>
      </c>
      <c r="AJ76">
        <v>1</v>
      </c>
      <c r="AK76">
        <f t="shared" ref="AK76:AK81" si="35">AVERAGE(I76)</f>
        <v>124.24645305403325</v>
      </c>
      <c r="AM76">
        <v>1</v>
      </c>
      <c r="AN76">
        <f t="shared" ref="AN76:AN81" si="36">AVERAGE(J76:L76)</f>
        <v>112.3452807499488</v>
      </c>
      <c r="AO76">
        <f t="shared" ref="AO76:AO81" si="37">STDEV(J76:L76)</f>
        <v>2.9587538144535102</v>
      </c>
      <c r="AP76">
        <v>3</v>
      </c>
      <c r="AQ76">
        <f t="shared" ref="AQ76:AQ81" si="38">AVERAGE(P76:R76)</f>
        <v>119.34481217172322</v>
      </c>
      <c r="AR76">
        <f t="shared" ref="AR76:AR81" si="39">STDEV(P76:R76)</f>
        <v>3.5328096910188438</v>
      </c>
      <c r="AS76">
        <v>3</v>
      </c>
      <c r="AT76">
        <f t="shared" ref="AT76:AT81" si="40">AVERAGE(V76:X76)</f>
        <v>118.89770851754388</v>
      </c>
      <c r="AU76">
        <f t="shared" ref="AU76:AU81" si="41">AVERAGE(V76:X76)</f>
        <v>118.89770851754388</v>
      </c>
      <c r="AV76">
        <v>3</v>
      </c>
      <c r="AW76">
        <f t="shared" ref="AW76:AW81" si="42">AVERAGE(M76:O76)</f>
        <v>113.85345286686508</v>
      </c>
      <c r="AX76">
        <f t="shared" ref="AX76:AX81" si="43">STDEV(M76:O76)</f>
        <v>5.9248878655478308</v>
      </c>
      <c r="AY76">
        <v>3</v>
      </c>
      <c r="AZ76">
        <f t="shared" ref="AZ76:AZ81" si="44">AVERAGE(S76:U76)</f>
        <v>119.01499616197653</v>
      </c>
      <c r="BA76">
        <f t="shared" ref="BA76:BA81" si="45">STDEV(S76:U76)</f>
        <v>8.6564526928992773</v>
      </c>
      <c r="BB76">
        <v>3</v>
      </c>
      <c r="BC76">
        <f t="shared" ref="BC76:BC81" si="46">AVERAGE(Y76:AA76)</f>
        <v>121.62597349133297</v>
      </c>
      <c r="BD76">
        <f t="shared" ref="BD76:BD81" si="47">STDEV(Y76:AA76)</f>
        <v>7.0352736509962712</v>
      </c>
      <c r="BE76">
        <v>3</v>
      </c>
    </row>
    <row r="77" spans="1:57" ht="15" customHeight="1" x14ac:dyDescent="0.2">
      <c r="B77" s="34" t="s">
        <v>4</v>
      </c>
      <c r="C77" s="34">
        <v>2</v>
      </c>
      <c r="D77" s="34"/>
      <c r="E77" s="34"/>
      <c r="F77" s="34"/>
      <c r="G77" s="34">
        <v>112.52140881001263</v>
      </c>
      <c r="H77" s="34">
        <v>81.287845338958491</v>
      </c>
      <c r="I77" s="34">
        <v>81.576930867241089</v>
      </c>
      <c r="J77" s="34">
        <v>116.00504926321693</v>
      </c>
      <c r="K77" s="34">
        <v>113.27227256542629</v>
      </c>
      <c r="L77" s="34">
        <v>111.14309963638316</v>
      </c>
      <c r="M77" s="34">
        <v>124.95154778106308</v>
      </c>
      <c r="N77" s="34">
        <v>113.61804053118382</v>
      </c>
      <c r="O77" s="34">
        <v>115.43876194812266</v>
      </c>
      <c r="P77" s="34">
        <v>124.12895500781167</v>
      </c>
      <c r="Q77" s="34">
        <v>123.66882383474351</v>
      </c>
      <c r="R77" s="34">
        <v>118.8072345674569</v>
      </c>
      <c r="S77" s="34">
        <v>105.8983254785564</v>
      </c>
      <c r="T77" s="34">
        <v>103.01035064409925</v>
      </c>
      <c r="U77" s="34">
        <v>102.65139451042258</v>
      </c>
      <c r="V77" s="34">
        <v>118.54696015580109</v>
      </c>
      <c r="W77" s="34">
        <v>114.42114460025405</v>
      </c>
      <c r="X77" s="34">
        <v>113.83951030927109</v>
      </c>
      <c r="Y77" s="34">
        <v>92.235628356715026</v>
      </c>
      <c r="Z77" s="34">
        <v>91.383400523067124</v>
      </c>
      <c r="AA77" s="34">
        <v>92.320261054862314</v>
      </c>
      <c r="AD77">
        <v>2</v>
      </c>
      <c r="AE77">
        <f t="shared" ref="AE77:AE81" si="48">AVERAGE(G77)</f>
        <v>112.52140881001263</v>
      </c>
      <c r="AG77">
        <v>1</v>
      </c>
      <c r="AH77">
        <f t="shared" si="34"/>
        <v>81.287845338958491</v>
      </c>
      <c r="AJ77">
        <v>1</v>
      </c>
      <c r="AK77">
        <f t="shared" si="35"/>
        <v>81.576930867241089</v>
      </c>
      <c r="AM77">
        <v>1</v>
      </c>
      <c r="AN77">
        <f t="shared" si="36"/>
        <v>113.47347382167546</v>
      </c>
      <c r="AO77">
        <f t="shared" si="37"/>
        <v>2.4372115219250992</v>
      </c>
      <c r="AP77">
        <v>3</v>
      </c>
      <c r="AQ77">
        <f t="shared" si="38"/>
        <v>122.2016711366707</v>
      </c>
      <c r="AR77">
        <f t="shared" si="39"/>
        <v>2.9486573030651062</v>
      </c>
      <c r="AS77">
        <v>3</v>
      </c>
      <c r="AT77">
        <f t="shared" si="40"/>
        <v>115.60253835510873</v>
      </c>
      <c r="AU77">
        <f t="shared" si="41"/>
        <v>115.60253835510873</v>
      </c>
      <c r="AV77">
        <v>3</v>
      </c>
      <c r="AW77">
        <f t="shared" si="42"/>
        <v>118.00278342012319</v>
      </c>
      <c r="AX77">
        <f t="shared" si="43"/>
        <v>6.0862756450415763</v>
      </c>
      <c r="AY77">
        <v>3</v>
      </c>
      <c r="AZ77">
        <f t="shared" si="44"/>
        <v>103.85335687769275</v>
      </c>
      <c r="BA77">
        <f t="shared" si="45"/>
        <v>1.7800659567456287</v>
      </c>
      <c r="BB77">
        <v>3</v>
      </c>
      <c r="BC77">
        <f t="shared" si="46"/>
        <v>91.979763311548155</v>
      </c>
      <c r="BD77">
        <f t="shared" si="47"/>
        <v>0.51819601022448591</v>
      </c>
      <c r="BE77">
        <v>3</v>
      </c>
    </row>
    <row r="78" spans="1:57" ht="15" customHeight="1" x14ac:dyDescent="0.2">
      <c r="B78" s="34" t="s">
        <v>5</v>
      </c>
      <c r="C78" s="34">
        <v>3</v>
      </c>
      <c r="D78" s="34"/>
      <c r="E78" s="34"/>
      <c r="F78" s="34"/>
      <c r="G78" s="34">
        <v>114.19838320421074</v>
      </c>
      <c r="H78" s="34">
        <v>63.135934829445162</v>
      </c>
      <c r="I78" s="34">
        <v>60.40098933533433</v>
      </c>
      <c r="J78" s="34">
        <v>119.69852217011314</v>
      </c>
      <c r="K78" s="34">
        <v>113.61850576278523</v>
      </c>
      <c r="L78" s="34">
        <v>115.57759847127033</v>
      </c>
      <c r="M78" s="34">
        <v>126.00769795169006</v>
      </c>
      <c r="N78" s="34">
        <v>117.76266156241368</v>
      </c>
      <c r="O78" s="34">
        <v>118.10862303689578</v>
      </c>
      <c r="P78" s="34">
        <v>124.24331024481552</v>
      </c>
      <c r="Q78" s="34">
        <v>120.41576273897307</v>
      </c>
      <c r="R78" s="34">
        <v>116.99884662827836</v>
      </c>
      <c r="S78" s="34">
        <v>78.980512840053535</v>
      </c>
      <c r="T78" s="34">
        <v>79.28878756859713</v>
      </c>
      <c r="U78" s="34">
        <v>77.636063694696489</v>
      </c>
      <c r="V78" s="34">
        <v>89.473346938599391</v>
      </c>
      <c r="W78" s="34">
        <v>87.269610283913664</v>
      </c>
      <c r="X78" s="34">
        <v>90.056055555560775</v>
      </c>
      <c r="Y78" s="34">
        <v>63.340371861452027</v>
      </c>
      <c r="Z78" s="34">
        <v>67.358293746207266</v>
      </c>
      <c r="AA78" s="34">
        <v>67.277634059848111</v>
      </c>
      <c r="AD78">
        <v>3</v>
      </c>
      <c r="AE78">
        <f t="shared" si="48"/>
        <v>114.19838320421074</v>
      </c>
      <c r="AG78">
        <v>1</v>
      </c>
      <c r="AH78">
        <f t="shared" si="34"/>
        <v>63.135934829445162</v>
      </c>
      <c r="AJ78">
        <v>1</v>
      </c>
      <c r="AK78">
        <f t="shared" si="35"/>
        <v>60.40098933533433</v>
      </c>
      <c r="AM78">
        <v>1</v>
      </c>
      <c r="AN78">
        <f>AVERAGE(J78:L78)</f>
        <v>116.29820880138958</v>
      </c>
      <c r="AO78">
        <f t="shared" si="37"/>
        <v>3.1034028604501285</v>
      </c>
      <c r="AP78">
        <v>3</v>
      </c>
      <c r="AQ78">
        <f t="shared" si="38"/>
        <v>120.55263987068899</v>
      </c>
      <c r="AR78">
        <f t="shared" si="39"/>
        <v>3.6241709099768942</v>
      </c>
      <c r="AS78">
        <v>3</v>
      </c>
      <c r="AT78">
        <f t="shared" si="40"/>
        <v>88.933004259357929</v>
      </c>
      <c r="AU78">
        <f t="shared" si="41"/>
        <v>88.933004259357929</v>
      </c>
      <c r="AV78">
        <v>3</v>
      </c>
      <c r="AW78">
        <f t="shared" si="42"/>
        <v>120.62632751699984</v>
      </c>
      <c r="AX78">
        <f t="shared" si="43"/>
        <v>4.6636126717358266</v>
      </c>
      <c r="AY78">
        <v>3</v>
      </c>
      <c r="AZ78">
        <f t="shared" si="44"/>
        <v>78.635121367782389</v>
      </c>
      <c r="BA78">
        <f t="shared" si="45"/>
        <v>0.87883189671205608</v>
      </c>
      <c r="BB78">
        <v>3</v>
      </c>
      <c r="BC78">
        <f t="shared" si="46"/>
        <v>65.992099889169126</v>
      </c>
      <c r="BD78">
        <f t="shared" si="47"/>
        <v>2.2968179392338079</v>
      </c>
      <c r="BE78">
        <v>3</v>
      </c>
    </row>
    <row r="79" spans="1:57" ht="15" customHeight="1" x14ac:dyDescent="0.2">
      <c r="B79" s="34" t="s">
        <v>6</v>
      </c>
      <c r="C79" s="34">
        <v>4</v>
      </c>
      <c r="D79" s="34"/>
      <c r="E79" s="34"/>
      <c r="F79" s="34"/>
      <c r="G79" s="34">
        <v>108.94386343572332</v>
      </c>
      <c r="H79" s="34">
        <v>61.455202374860583</v>
      </c>
      <c r="I79" s="34">
        <v>59.765711089377113</v>
      </c>
      <c r="J79" s="34">
        <v>109.96118450647768</v>
      </c>
      <c r="K79" s="34">
        <v>102.76986557887157</v>
      </c>
      <c r="L79" s="34">
        <v>107.2771262931482</v>
      </c>
      <c r="M79" s="34">
        <v>119.8028156992564</v>
      </c>
      <c r="N79" s="34">
        <v>108.76291303745742</v>
      </c>
      <c r="O79" s="34">
        <v>108.58998785083517</v>
      </c>
      <c r="P79" s="34">
        <v>105.8321170871962</v>
      </c>
      <c r="Q79" s="34">
        <v>103.02871205468283</v>
      </c>
      <c r="R79" s="34">
        <v>93.128125831121523</v>
      </c>
      <c r="S79" s="34">
        <v>67.505588727225614</v>
      </c>
      <c r="T79" s="34">
        <v>68.571939275603782</v>
      </c>
      <c r="U79" s="34">
        <v>68.990212030275032</v>
      </c>
      <c r="V79" s="34">
        <v>75.638317200758593</v>
      </c>
      <c r="W79" s="34">
        <v>70.859342290521127</v>
      </c>
      <c r="X79" s="34">
        <v>71.910919816738669</v>
      </c>
      <c r="Y79" s="34">
        <v>63.143805490735936</v>
      </c>
      <c r="Z79" s="34">
        <v>62.999308128464762</v>
      </c>
      <c r="AA79" s="34">
        <v>64.495119949290981</v>
      </c>
      <c r="AD79">
        <v>4</v>
      </c>
      <c r="AE79">
        <f>AVERAGE(G79)</f>
        <v>108.94386343572332</v>
      </c>
      <c r="AG79">
        <v>1</v>
      </c>
      <c r="AH79">
        <f t="shared" si="34"/>
        <v>61.455202374860583</v>
      </c>
      <c r="AJ79">
        <v>1</v>
      </c>
      <c r="AK79">
        <f t="shared" si="35"/>
        <v>59.765711089377113</v>
      </c>
      <c r="AM79">
        <v>1</v>
      </c>
      <c r="AN79">
        <f>AVERAGE(J79:L79)</f>
        <v>106.6693921261658</v>
      </c>
      <c r="AO79">
        <f t="shared" si="37"/>
        <v>3.633974765036871</v>
      </c>
      <c r="AP79">
        <v>3</v>
      </c>
      <c r="AQ79">
        <f t="shared" si="38"/>
        <v>100.66298499100019</v>
      </c>
      <c r="AR79">
        <f t="shared" si="39"/>
        <v>6.674230057728443</v>
      </c>
      <c r="AS79">
        <v>3</v>
      </c>
      <c r="AT79">
        <f t="shared" si="40"/>
        <v>72.802859769339463</v>
      </c>
      <c r="AU79">
        <f t="shared" si="41"/>
        <v>72.802859769339463</v>
      </c>
      <c r="AV79">
        <v>3</v>
      </c>
      <c r="AW79">
        <f t="shared" si="42"/>
        <v>112.38523886251635</v>
      </c>
      <c r="AX79">
        <f t="shared" si="43"/>
        <v>6.4243918293289974</v>
      </c>
      <c r="AY79">
        <v>3</v>
      </c>
      <c r="AZ79">
        <f t="shared" si="44"/>
        <v>68.355913344368147</v>
      </c>
      <c r="BA79">
        <f t="shared" si="45"/>
        <v>0.76552399715097741</v>
      </c>
      <c r="BB79">
        <v>3</v>
      </c>
      <c r="BC79">
        <f t="shared" si="46"/>
        <v>63.54607785616389</v>
      </c>
      <c r="BD79">
        <f t="shared" si="47"/>
        <v>0.8250639628665859</v>
      </c>
      <c r="BE79">
        <v>3</v>
      </c>
    </row>
    <row r="80" spans="1:57" ht="15" customHeight="1" x14ac:dyDescent="0.2">
      <c r="B80" s="34" t="s">
        <v>7</v>
      </c>
      <c r="C80" s="34">
        <v>5</v>
      </c>
      <c r="D80" s="34"/>
      <c r="E80" s="34"/>
      <c r="F80" s="34"/>
      <c r="G80" s="34">
        <v>108.16127538509753</v>
      </c>
      <c r="H80" s="34">
        <v>55.852760859578702</v>
      </c>
      <c r="I80" s="34">
        <v>55.001124244698083</v>
      </c>
      <c r="J80" s="34">
        <v>105.37232422821268</v>
      </c>
      <c r="K80" s="34">
        <v>97.922600815846323</v>
      </c>
      <c r="L80" s="34">
        <v>103.52485804824367</v>
      </c>
      <c r="M80" s="34">
        <v>116.37032764471861</v>
      </c>
      <c r="N80" s="34">
        <v>105.56563395622295</v>
      </c>
      <c r="O80" s="34">
        <v>102.90202292257943</v>
      </c>
      <c r="P80" s="34">
        <v>96.912408600896143</v>
      </c>
      <c r="Q80" s="34">
        <v>97.756509589123851</v>
      </c>
      <c r="R80" s="34">
        <v>89.993586736545367</v>
      </c>
      <c r="S80" s="34">
        <v>68.363526978652004</v>
      </c>
      <c r="T80" s="34">
        <v>68.933181352895687</v>
      </c>
      <c r="U80" s="34">
        <v>68.183265874929035</v>
      </c>
      <c r="V80" s="34">
        <v>78.244917006438726</v>
      </c>
      <c r="W80" s="34">
        <v>72.351184835374994</v>
      </c>
      <c r="X80" s="34">
        <v>73.756187857974808</v>
      </c>
      <c r="Y80" s="34">
        <v>60.883292227501087</v>
      </c>
      <c r="Z80" s="34">
        <v>60.667757681765266</v>
      </c>
      <c r="AA80" s="34">
        <v>61.935206967578424</v>
      </c>
      <c r="AD80">
        <v>5</v>
      </c>
      <c r="AE80">
        <f t="shared" si="48"/>
        <v>108.16127538509753</v>
      </c>
      <c r="AG80">
        <v>1</v>
      </c>
      <c r="AH80">
        <f t="shared" si="34"/>
        <v>55.852760859578702</v>
      </c>
      <c r="AJ80">
        <v>1</v>
      </c>
      <c r="AK80">
        <f t="shared" si="35"/>
        <v>55.001124244698083</v>
      </c>
      <c r="AM80">
        <v>1</v>
      </c>
      <c r="AN80">
        <f t="shared" si="36"/>
        <v>102.27326103076756</v>
      </c>
      <c r="AO80">
        <f t="shared" si="37"/>
        <v>3.879364129700404</v>
      </c>
      <c r="AP80">
        <v>3</v>
      </c>
      <c r="AQ80">
        <f t="shared" si="38"/>
        <v>94.887501642188454</v>
      </c>
      <c r="AR80">
        <f t="shared" si="39"/>
        <v>4.2592169406286917</v>
      </c>
      <c r="AS80">
        <v>3</v>
      </c>
      <c r="AT80">
        <f t="shared" si="40"/>
        <v>74.784096566596176</v>
      </c>
      <c r="AU80">
        <f t="shared" si="41"/>
        <v>74.784096566596176</v>
      </c>
      <c r="AV80">
        <v>3</v>
      </c>
      <c r="AW80">
        <f t="shared" si="42"/>
        <v>108.279328174507</v>
      </c>
      <c r="AX80">
        <f t="shared" si="43"/>
        <v>7.1324547145327424</v>
      </c>
      <c r="AY80">
        <v>3</v>
      </c>
      <c r="AZ80">
        <f t="shared" si="44"/>
        <v>68.493324735492237</v>
      </c>
      <c r="BA80">
        <f t="shared" si="45"/>
        <v>0.39144463118563316</v>
      </c>
      <c r="BB80">
        <v>3</v>
      </c>
      <c r="BC80">
        <f t="shared" si="46"/>
        <v>61.162085625614928</v>
      </c>
      <c r="BD80">
        <f t="shared" si="47"/>
        <v>0.67816018915221388</v>
      </c>
      <c r="BE80">
        <v>3</v>
      </c>
    </row>
    <row r="81" spans="1:57" ht="15" customHeight="1" x14ac:dyDescent="0.2">
      <c r="B81" s="34"/>
      <c r="C81" s="34">
        <v>24</v>
      </c>
      <c r="D81" s="34"/>
      <c r="E81" s="34"/>
      <c r="F81" s="34"/>
      <c r="G81" s="64">
        <v>65.342529186572207</v>
      </c>
      <c r="H81" s="64">
        <v>11.481424058546127</v>
      </c>
      <c r="I81" s="64">
        <v>7.249376090248294</v>
      </c>
      <c r="J81" s="64">
        <v>60.938725924036994</v>
      </c>
      <c r="K81" s="64">
        <v>53.027696224969553</v>
      </c>
      <c r="L81" s="64">
        <v>57.474293224415227</v>
      </c>
      <c r="M81" s="64">
        <v>79.405071672773332</v>
      </c>
      <c r="N81" s="64">
        <v>71.934994731386382</v>
      </c>
      <c r="O81" s="64">
        <v>70.399366189689616</v>
      </c>
      <c r="P81" s="64">
        <v>48.997564296284381</v>
      </c>
      <c r="Q81" s="64">
        <v>54.344970138670099</v>
      </c>
      <c r="R81" s="64">
        <v>56.237011871879126</v>
      </c>
      <c r="S81" s="64">
        <v>38.335688178728496</v>
      </c>
      <c r="T81" s="64">
        <v>50.50983541100824</v>
      </c>
      <c r="U81" s="34">
        <v>36.942921860819517</v>
      </c>
      <c r="V81" s="34">
        <v>18.593882991835279</v>
      </c>
      <c r="W81" s="34">
        <v>29.982856561525168</v>
      </c>
      <c r="X81" s="34">
        <v>32.442686712521116</v>
      </c>
      <c r="Y81" s="34">
        <v>9.2846199145314277</v>
      </c>
      <c r="Z81" s="34">
        <v>9.272276095824532</v>
      </c>
      <c r="AA81" s="34">
        <v>11.070849026594006</v>
      </c>
      <c r="AD81">
        <v>24</v>
      </c>
      <c r="AE81">
        <f t="shared" si="48"/>
        <v>65.342529186572207</v>
      </c>
      <c r="AG81">
        <v>1</v>
      </c>
      <c r="AH81">
        <f t="shared" si="34"/>
        <v>11.481424058546127</v>
      </c>
      <c r="AJ81">
        <v>1</v>
      </c>
      <c r="AK81">
        <f t="shared" si="35"/>
        <v>7.249376090248294</v>
      </c>
      <c r="AM81">
        <v>1</v>
      </c>
      <c r="AN81">
        <f t="shared" si="36"/>
        <v>57.146905124473925</v>
      </c>
      <c r="AO81">
        <f t="shared" si="37"/>
        <v>3.9656632422419777</v>
      </c>
      <c r="AP81">
        <v>3</v>
      </c>
      <c r="AQ81">
        <f t="shared" si="38"/>
        <v>53.193182102277866</v>
      </c>
      <c r="AR81">
        <f t="shared" si="39"/>
        <v>3.7546453974414629</v>
      </c>
      <c r="AS81">
        <v>3</v>
      </c>
      <c r="AT81">
        <f t="shared" si="40"/>
        <v>27.00647542196052</v>
      </c>
      <c r="AU81">
        <f t="shared" si="41"/>
        <v>27.00647542196052</v>
      </c>
      <c r="AV81">
        <v>3</v>
      </c>
      <c r="AW81">
        <f t="shared" si="42"/>
        <v>73.913144197949762</v>
      </c>
      <c r="AX81">
        <f t="shared" si="43"/>
        <v>4.8177265692502518</v>
      </c>
      <c r="AY81">
        <v>3</v>
      </c>
      <c r="AZ81">
        <f t="shared" si="44"/>
        <v>41.929481816852082</v>
      </c>
      <c r="BA81">
        <f t="shared" si="45"/>
        <v>7.4633638766066346</v>
      </c>
      <c r="BB81">
        <v>3</v>
      </c>
      <c r="BC81">
        <f t="shared" si="46"/>
        <v>9.8759150123166553</v>
      </c>
      <c r="BD81">
        <f t="shared" si="47"/>
        <v>1.0348616169917624</v>
      </c>
      <c r="BE81">
        <v>3</v>
      </c>
    </row>
    <row r="82" spans="1:57" ht="15" customHeight="1" x14ac:dyDescent="0.2">
      <c r="R82"/>
      <c r="S82"/>
      <c r="T82"/>
    </row>
    <row r="83" spans="1:57" ht="15" customHeight="1" x14ac:dyDescent="0.2">
      <c r="R83"/>
      <c r="S83"/>
      <c r="T83"/>
    </row>
    <row r="84" spans="1:57" ht="15" customHeight="1" x14ac:dyDescent="0.2">
      <c r="R84"/>
      <c r="S84"/>
      <c r="T84"/>
    </row>
    <row r="85" spans="1:57" ht="15" customHeight="1" x14ac:dyDescent="0.2">
      <c r="A85" s="147" t="s">
        <v>101</v>
      </c>
      <c r="B85" s="38" t="s">
        <v>8</v>
      </c>
      <c r="C85" s="37">
        <v>44355</v>
      </c>
      <c r="D85" s="34" t="s">
        <v>16</v>
      </c>
      <c r="E85" s="37">
        <v>44361</v>
      </c>
      <c r="F85" s="34"/>
      <c r="G85" s="34"/>
      <c r="H85" s="34"/>
      <c r="I85" s="34"/>
      <c r="J85" s="34"/>
      <c r="K85" s="34"/>
      <c r="R85"/>
      <c r="S85"/>
      <c r="T85"/>
    </row>
    <row r="86" spans="1:57" ht="75" customHeight="1" x14ac:dyDescent="0.2">
      <c r="A86" s="147"/>
      <c r="B86" s="32" t="s">
        <v>17</v>
      </c>
      <c r="C86" s="148" t="s">
        <v>102</v>
      </c>
      <c r="D86" s="148"/>
      <c r="E86" s="148"/>
      <c r="F86" s="148"/>
      <c r="G86" s="148"/>
      <c r="H86" s="148"/>
      <c r="I86" s="148"/>
      <c r="J86" s="148"/>
      <c r="K86" s="148"/>
      <c r="R86"/>
      <c r="S86"/>
      <c r="T86"/>
    </row>
    <row r="87" spans="1:57" ht="15" customHeight="1" x14ac:dyDescent="0.2">
      <c r="A87" s="147"/>
      <c r="B87" s="32" t="s">
        <v>19</v>
      </c>
      <c r="C87" s="148" t="s">
        <v>20</v>
      </c>
      <c r="D87" s="148"/>
      <c r="E87" s="148"/>
      <c r="F87" s="148"/>
      <c r="G87" s="148"/>
      <c r="H87" s="148"/>
      <c r="I87" s="148"/>
      <c r="J87" s="148"/>
      <c r="K87" s="148"/>
      <c r="R87"/>
      <c r="S87"/>
      <c r="T87"/>
    </row>
    <row r="88" spans="1:57" ht="15" customHeight="1" x14ac:dyDescent="0.2">
      <c r="A88" s="147"/>
      <c r="B88" s="146" t="s">
        <v>9</v>
      </c>
      <c r="C88" s="31" t="s">
        <v>10</v>
      </c>
      <c r="D88" s="34">
        <v>57</v>
      </c>
      <c r="E88" s="150"/>
      <c r="F88" s="150"/>
      <c r="G88" s="150"/>
      <c r="H88" s="150"/>
      <c r="I88" s="150"/>
      <c r="J88" s="150"/>
      <c r="K88" s="150"/>
      <c r="R88"/>
      <c r="S88"/>
      <c r="T88"/>
    </row>
    <row r="89" spans="1:57" ht="15" customHeight="1" x14ac:dyDescent="0.2">
      <c r="A89" s="147"/>
      <c r="B89" s="146"/>
      <c r="C89" s="31" t="s">
        <v>11</v>
      </c>
      <c r="D89" s="39">
        <v>150000</v>
      </c>
      <c r="E89" s="34"/>
      <c r="F89" s="34"/>
      <c r="G89" s="34"/>
      <c r="H89" s="34"/>
      <c r="I89" s="34"/>
      <c r="J89" s="34"/>
      <c r="K89" s="34"/>
      <c r="R89"/>
      <c r="S89"/>
      <c r="T89"/>
    </row>
    <row r="90" spans="1:57" ht="15" customHeight="1" x14ac:dyDescent="0.2">
      <c r="A90" s="147"/>
      <c r="B90" s="40"/>
      <c r="C90" s="40"/>
      <c r="D90" s="40"/>
      <c r="E90" s="40"/>
      <c r="F90" s="40"/>
      <c r="G90" s="34"/>
      <c r="H90" s="34"/>
      <c r="I90" s="34"/>
      <c r="J90" s="34"/>
      <c r="K90" s="34"/>
      <c r="R90"/>
      <c r="S90"/>
      <c r="T90"/>
    </row>
    <row r="91" spans="1:57" ht="15" customHeight="1" x14ac:dyDescent="0.2">
      <c r="B91" s="38" t="s">
        <v>22</v>
      </c>
      <c r="C91" s="31" t="s">
        <v>11</v>
      </c>
      <c r="D91" s="62">
        <f>100000000000</f>
        <v>100000000000</v>
      </c>
      <c r="E91" s="54" t="s">
        <v>23</v>
      </c>
      <c r="F91" s="62">
        <f>1000000000000</f>
        <v>1000000000000</v>
      </c>
      <c r="G91" s="34"/>
      <c r="H91" s="34"/>
      <c r="I91" s="34"/>
      <c r="J91" s="34"/>
      <c r="K91" s="34"/>
      <c r="R91"/>
      <c r="S91"/>
      <c r="T91"/>
    </row>
    <row r="92" spans="1:57" ht="15" customHeight="1" x14ac:dyDescent="0.2">
      <c r="B92" s="38"/>
      <c r="C92" s="31" t="s">
        <v>24</v>
      </c>
      <c r="D92" s="37">
        <v>44108</v>
      </c>
      <c r="E92" s="34"/>
      <c r="F92" s="34"/>
      <c r="G92" s="34"/>
      <c r="H92" s="34"/>
      <c r="I92" s="34"/>
      <c r="J92" s="34"/>
      <c r="K92" s="34"/>
      <c r="R92"/>
      <c r="S92"/>
      <c r="T92"/>
    </row>
    <row r="93" spans="1:57" ht="15" customHeight="1" x14ac:dyDescent="0.2">
      <c r="B93" s="38"/>
      <c r="C93" s="31" t="s">
        <v>25</v>
      </c>
      <c r="D93" s="37">
        <v>44179</v>
      </c>
      <c r="E93" s="34"/>
      <c r="F93" s="34"/>
      <c r="G93" s="34"/>
      <c r="H93" s="34"/>
      <c r="I93" s="34"/>
      <c r="J93" s="34"/>
      <c r="K93" s="34"/>
      <c r="R93"/>
      <c r="S93"/>
      <c r="T93"/>
    </row>
    <row r="94" spans="1:57" ht="15" customHeight="1" x14ac:dyDescent="0.2">
      <c r="B94" s="38"/>
      <c r="C94" s="31" t="s">
        <v>26</v>
      </c>
      <c r="D94" s="37" t="s">
        <v>27</v>
      </c>
      <c r="E94" s="29" t="s">
        <v>28</v>
      </c>
      <c r="F94" s="34"/>
      <c r="G94" s="34"/>
      <c r="H94" s="34"/>
      <c r="I94" s="34"/>
      <c r="J94" s="34"/>
      <c r="K94" s="34"/>
      <c r="R94"/>
      <c r="S94"/>
      <c r="T94"/>
    </row>
    <row r="95" spans="1:57" ht="15" customHeight="1" x14ac:dyDescent="0.2">
      <c r="B95" s="38"/>
      <c r="C95" s="31"/>
      <c r="D95" s="37" t="s">
        <v>29</v>
      </c>
      <c r="E95" s="29" t="s">
        <v>30</v>
      </c>
      <c r="F95" s="34"/>
      <c r="G95" s="34"/>
      <c r="H95" s="34"/>
      <c r="I95" s="34"/>
      <c r="J95" s="34"/>
      <c r="K95" s="34"/>
      <c r="R95"/>
      <c r="S95"/>
      <c r="T95"/>
    </row>
    <row r="96" spans="1:57" ht="15" customHeight="1" x14ac:dyDescent="0.2">
      <c r="B96" s="38"/>
      <c r="C96" s="31"/>
      <c r="D96" s="37" t="s">
        <v>31</v>
      </c>
      <c r="E96" s="29" t="s">
        <v>32</v>
      </c>
      <c r="F96" s="34"/>
      <c r="G96" s="34"/>
      <c r="H96" s="34"/>
      <c r="I96" s="34"/>
      <c r="J96" s="34"/>
      <c r="K96" s="34"/>
      <c r="R96"/>
      <c r="S96"/>
      <c r="T96"/>
    </row>
    <row r="97" spans="1:76" ht="15" customHeight="1" x14ac:dyDescent="0.2">
      <c r="R97"/>
      <c r="S97"/>
      <c r="T97"/>
    </row>
    <row r="98" spans="1:76" ht="15" customHeight="1" x14ac:dyDescent="0.2">
      <c r="B98" s="145" t="s">
        <v>168</v>
      </c>
      <c r="C98" s="145"/>
      <c r="D98" s="145"/>
      <c r="E98" s="145"/>
      <c r="F98" s="145"/>
      <c r="G98" s="145"/>
      <c r="H98" s="145"/>
      <c r="I98" s="145"/>
      <c r="J98" s="145"/>
      <c r="K98" s="145"/>
      <c r="L98" s="145"/>
      <c r="M98" s="13"/>
      <c r="N98" s="13"/>
      <c r="O98" s="13"/>
      <c r="P98" s="13"/>
      <c r="Q98" s="13"/>
      <c r="R98" s="13"/>
      <c r="S98" s="13"/>
      <c r="T98" s="13"/>
      <c r="U98" s="13"/>
      <c r="V98" s="13"/>
      <c r="W98" s="13"/>
      <c r="X98" s="13"/>
      <c r="Y98" s="13"/>
      <c r="Z98" s="13"/>
      <c r="AA98" s="13"/>
      <c r="BI98" s="25"/>
    </row>
    <row r="99" spans="1:76" s="28" customFormat="1" ht="15" customHeight="1" x14ac:dyDescent="0.2">
      <c r="A99" s="24"/>
      <c r="B99" s="65"/>
      <c r="C99" s="65"/>
      <c r="D99" s="65"/>
      <c r="E99" s="65"/>
      <c r="F99" s="65"/>
      <c r="G99" s="65"/>
      <c r="H99" s="65"/>
      <c r="I99" s="65"/>
      <c r="J99" s="65"/>
      <c r="K99" s="65"/>
      <c r="L99" s="65"/>
      <c r="M99" s="66"/>
      <c r="N99" s="66"/>
      <c r="O99" s="66"/>
      <c r="P99" s="66"/>
      <c r="Q99" s="66"/>
      <c r="R99" s="66"/>
      <c r="S99" s="66"/>
      <c r="T99" s="66"/>
      <c r="U99" s="66"/>
      <c r="V99" s="66"/>
      <c r="W99" s="66"/>
      <c r="X99" s="66"/>
      <c r="Y99" s="66"/>
      <c r="Z99" s="66"/>
      <c r="AA99" s="66"/>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c r="BJ99" s="25"/>
      <c r="BK99" s="25"/>
      <c r="BL99" s="25"/>
      <c r="BM99" s="25"/>
      <c r="BN99" s="25"/>
      <c r="BO99" s="25"/>
      <c r="BP99" s="25"/>
      <c r="BQ99" s="25"/>
      <c r="BR99" s="25"/>
      <c r="BS99" s="25"/>
      <c r="BT99" s="25"/>
      <c r="BU99" s="25"/>
      <c r="BV99" s="25"/>
      <c r="BW99" s="25"/>
      <c r="BX99" s="25"/>
    </row>
    <row r="100" spans="1:76" ht="15" customHeight="1" x14ac:dyDescent="0.2">
      <c r="B100" s="38"/>
      <c r="C100" s="42" t="s">
        <v>14</v>
      </c>
      <c r="D100" s="2"/>
      <c r="E100" s="2"/>
      <c r="F100" s="42">
        <v>1</v>
      </c>
      <c r="G100" s="42">
        <v>2</v>
      </c>
      <c r="I100" s="42">
        <v>3</v>
      </c>
      <c r="J100" s="42">
        <v>4</v>
      </c>
      <c r="K100" s="42">
        <v>5</v>
      </c>
      <c r="L100" s="42">
        <v>6</v>
      </c>
      <c r="M100" s="42">
        <v>7</v>
      </c>
      <c r="N100" s="42">
        <v>8</v>
      </c>
      <c r="O100" s="42">
        <v>9</v>
      </c>
      <c r="P100" s="42">
        <v>10</v>
      </c>
      <c r="Q100" s="42">
        <v>11</v>
      </c>
      <c r="R100" s="42">
        <v>12</v>
      </c>
      <c r="S100" s="42">
        <v>13</v>
      </c>
      <c r="T100" s="42">
        <v>14</v>
      </c>
      <c r="AD100" s="5"/>
      <c r="AE100" s="144" t="s">
        <v>0</v>
      </c>
      <c r="AF100" s="144"/>
      <c r="AG100" s="144"/>
    </row>
    <row r="101" spans="1:76" ht="43" customHeight="1" x14ac:dyDescent="0.2">
      <c r="B101" s="56"/>
      <c r="C101" s="32" t="s">
        <v>15</v>
      </c>
      <c r="D101" s="2"/>
      <c r="E101" s="2"/>
      <c r="F101" s="15" t="s">
        <v>38</v>
      </c>
      <c r="G101" s="16" t="s">
        <v>39</v>
      </c>
      <c r="I101" s="3" t="s">
        <v>41</v>
      </c>
      <c r="J101" s="21" t="s">
        <v>41</v>
      </c>
      <c r="K101" s="22" t="s">
        <v>41</v>
      </c>
      <c r="L101" s="18" t="s">
        <v>41</v>
      </c>
      <c r="M101" s="19" t="s">
        <v>41</v>
      </c>
      <c r="N101" s="20" t="s">
        <v>41</v>
      </c>
      <c r="O101" s="3" t="s">
        <v>42</v>
      </c>
      <c r="P101" s="21" t="s">
        <v>100</v>
      </c>
      <c r="Q101" s="22" t="s">
        <v>42</v>
      </c>
      <c r="R101" s="18" t="s">
        <v>42</v>
      </c>
      <c r="S101" s="23" t="s">
        <v>42</v>
      </c>
      <c r="T101" s="20" t="s">
        <v>42</v>
      </c>
      <c r="AD101" s="5" t="s">
        <v>54</v>
      </c>
      <c r="AE101" s="5" t="s">
        <v>55</v>
      </c>
      <c r="AF101" s="5" t="s">
        <v>13</v>
      </c>
      <c r="AG101" s="5" t="s">
        <v>56</v>
      </c>
    </row>
    <row r="102" spans="1:76" ht="15" customHeight="1" thickBot="1" x14ac:dyDescent="0.25">
      <c r="B102" s="47" t="s">
        <v>82</v>
      </c>
      <c r="C102" s="47" t="s">
        <v>1</v>
      </c>
      <c r="D102" s="2"/>
      <c r="E102" s="2"/>
      <c r="F102" s="48">
        <v>1</v>
      </c>
      <c r="G102" s="48">
        <v>2</v>
      </c>
      <c r="I102" s="48">
        <v>3</v>
      </c>
      <c r="J102" s="48">
        <v>4</v>
      </c>
      <c r="K102" s="48">
        <v>5</v>
      </c>
      <c r="L102" s="48">
        <v>6</v>
      </c>
      <c r="M102" s="48">
        <v>7</v>
      </c>
      <c r="N102" s="48">
        <v>8</v>
      </c>
      <c r="O102" s="48">
        <v>1</v>
      </c>
      <c r="P102" s="48">
        <v>2</v>
      </c>
      <c r="Q102" s="48">
        <v>3</v>
      </c>
      <c r="R102" s="48">
        <v>4</v>
      </c>
      <c r="S102" s="48">
        <v>5</v>
      </c>
      <c r="T102" s="48">
        <v>6</v>
      </c>
      <c r="AD102" s="28"/>
      <c r="AE102" s="28"/>
      <c r="AF102" s="28"/>
      <c r="AG102" s="28"/>
    </row>
    <row r="103" spans="1:76" ht="15" customHeight="1" x14ac:dyDescent="0.2">
      <c r="B103" s="34" t="s">
        <v>2</v>
      </c>
      <c r="C103" s="51">
        <v>0</v>
      </c>
      <c r="D103" s="2"/>
      <c r="E103" s="2"/>
      <c r="F103" s="108">
        <v>21.604453299999999</v>
      </c>
      <c r="G103" s="108">
        <v>25.894453299999999</v>
      </c>
      <c r="I103" s="108">
        <v>22.2644533</v>
      </c>
      <c r="J103" s="108">
        <v>22.594453300000001</v>
      </c>
      <c r="K103" s="108">
        <v>23.914453300000002</v>
      </c>
      <c r="L103" s="108">
        <v>22.2644533</v>
      </c>
      <c r="M103" s="108">
        <v>19.294453300000001</v>
      </c>
      <c r="N103" s="108">
        <v>25.234453299999998</v>
      </c>
      <c r="O103" s="108">
        <v>22.2644533</v>
      </c>
      <c r="P103" s="108">
        <v>22.9244533</v>
      </c>
      <c r="Q103" s="108">
        <v>20.944453299999999</v>
      </c>
      <c r="R103" s="108">
        <v>28.204453300000001</v>
      </c>
      <c r="S103" s="108">
        <v>19.294453300000001</v>
      </c>
      <c r="T103" s="108">
        <v>26.2244533</v>
      </c>
      <c r="AD103">
        <v>0</v>
      </c>
      <c r="AE103">
        <f>AVERAGE(F103:G103,I103:T103)</f>
        <v>23.065881871428569</v>
      </c>
      <c r="AF103">
        <f>STDEV(F103:G103,I103:T103)</f>
        <v>2.5878082711730293</v>
      </c>
      <c r="AG103">
        <v>1</v>
      </c>
    </row>
    <row r="104" spans="1:76" ht="15" customHeight="1" x14ac:dyDescent="0.2">
      <c r="B104" s="34"/>
      <c r="C104" s="51">
        <v>1</v>
      </c>
      <c r="D104" s="2"/>
      <c r="E104" s="2"/>
      <c r="F104" s="108">
        <v>143.37445299999999</v>
      </c>
      <c r="G104" s="108">
        <v>151.62445299999999</v>
      </c>
      <c r="I104" s="108">
        <v>116.644453</v>
      </c>
      <c r="J104" s="108">
        <v>122.91445299999999</v>
      </c>
      <c r="K104" s="108">
        <v>138.75445300000001</v>
      </c>
      <c r="L104" s="108">
        <v>145.02445299999999</v>
      </c>
      <c r="M104" s="108">
        <v>136.114453</v>
      </c>
      <c r="N104" s="108">
        <v>157.894453</v>
      </c>
      <c r="O104" s="108">
        <v>161.85445300000001</v>
      </c>
      <c r="P104" s="108">
        <v>161.52445299999999</v>
      </c>
      <c r="Q104" s="108">
        <v>157.56445299999999</v>
      </c>
      <c r="R104" s="108">
        <v>160.204453</v>
      </c>
      <c r="S104" s="108">
        <v>159.544453</v>
      </c>
      <c r="T104" s="108">
        <v>154.924453</v>
      </c>
      <c r="AD104">
        <v>1</v>
      </c>
      <c r="AE104">
        <f t="shared" ref="AE104:AE108" si="49">AVERAGE(F104:G104,I104:T104)</f>
        <v>147.71159585714284</v>
      </c>
      <c r="AF104">
        <f t="shared" ref="AF104:AF108" si="50">STDEV(F104:G104,I104:T104)</f>
        <v>14.612507513229062</v>
      </c>
      <c r="AG104">
        <v>1</v>
      </c>
    </row>
    <row r="105" spans="1:76" ht="15" customHeight="1" x14ac:dyDescent="0.2">
      <c r="B105" s="34"/>
      <c r="C105" s="51">
        <v>2</v>
      </c>
      <c r="D105" s="2"/>
      <c r="E105" s="2"/>
      <c r="F105" s="108">
        <v>803.70445299999994</v>
      </c>
      <c r="G105" s="108">
        <v>868.05445299999997</v>
      </c>
      <c r="I105" s="108">
        <v>890.16445299999998</v>
      </c>
      <c r="J105" s="108">
        <v>903.03445299999998</v>
      </c>
      <c r="K105" s="108">
        <v>781.264453</v>
      </c>
      <c r="L105" s="108">
        <v>813.27445299999999</v>
      </c>
      <c r="M105" s="108">
        <v>827.46445300000005</v>
      </c>
      <c r="N105" s="108">
        <v>342.69445300000001</v>
      </c>
      <c r="O105" s="108">
        <v>839.34445300000004</v>
      </c>
      <c r="P105" s="108">
        <v>805.02445299999999</v>
      </c>
      <c r="Q105" s="108">
        <v>834.394453</v>
      </c>
      <c r="R105" s="108">
        <v>808.65445299999999</v>
      </c>
      <c r="S105" s="108">
        <v>845.61445300000003</v>
      </c>
      <c r="T105" s="108">
        <v>857.16445299999998</v>
      </c>
      <c r="AD105">
        <v>2</v>
      </c>
      <c r="AE105">
        <f t="shared" si="49"/>
        <v>801.41802442857136</v>
      </c>
      <c r="AF105">
        <f t="shared" si="50"/>
        <v>136.42472168292667</v>
      </c>
      <c r="AG105">
        <v>1</v>
      </c>
    </row>
    <row r="106" spans="1:76" ht="15" customHeight="1" x14ac:dyDescent="0.2">
      <c r="B106" s="34"/>
      <c r="C106" s="51">
        <v>3</v>
      </c>
      <c r="D106" s="2"/>
      <c r="E106" s="2"/>
      <c r="F106" s="108">
        <v>858.15445299999999</v>
      </c>
      <c r="G106" s="108">
        <v>882.57445299999995</v>
      </c>
      <c r="I106" s="108">
        <v>909.96445300000005</v>
      </c>
      <c r="J106" s="108">
        <v>921.514453</v>
      </c>
      <c r="K106" s="108">
        <v>853.20445299999994</v>
      </c>
      <c r="L106" s="108">
        <v>858.15445299999999</v>
      </c>
      <c r="M106" s="108">
        <v>897.75445300000001</v>
      </c>
      <c r="N106" s="108">
        <v>812.28445299999998</v>
      </c>
      <c r="O106" s="108">
        <v>880.59445300000004</v>
      </c>
      <c r="P106" s="108">
        <v>889.83445300000005</v>
      </c>
      <c r="Q106" s="108">
        <v>898.41445299999998</v>
      </c>
      <c r="R106" s="108">
        <v>875.644453</v>
      </c>
      <c r="S106" s="108">
        <v>895.11445300000003</v>
      </c>
      <c r="T106" s="108">
        <v>893.79445299999998</v>
      </c>
      <c r="AD106">
        <v>3</v>
      </c>
      <c r="AE106">
        <f t="shared" si="49"/>
        <v>880.50016728571427</v>
      </c>
      <c r="AF106">
        <f t="shared" si="50"/>
        <v>27.833824390833914</v>
      </c>
      <c r="AG106">
        <v>1</v>
      </c>
    </row>
    <row r="107" spans="1:76" ht="15" customHeight="1" x14ac:dyDescent="0.2">
      <c r="B107" s="34"/>
      <c r="C107" s="51">
        <v>4</v>
      </c>
      <c r="D107" s="2"/>
      <c r="E107" s="2"/>
      <c r="F107" s="108">
        <v>1383.5144499999999</v>
      </c>
      <c r="G107" s="108">
        <v>1320.8144500000001</v>
      </c>
      <c r="I107" s="108">
        <v>1362.39445</v>
      </c>
      <c r="J107" s="108">
        <v>1401.66445</v>
      </c>
      <c r="K107" s="108">
        <v>1267.0244499999999</v>
      </c>
      <c r="L107" s="108">
        <v>1351.17445</v>
      </c>
      <c r="M107" s="108">
        <v>1378.2344499999999</v>
      </c>
      <c r="N107" s="108">
        <v>1339.95445</v>
      </c>
      <c r="O107" s="108">
        <v>1378.89445</v>
      </c>
      <c r="P107" s="108">
        <v>1405.62445</v>
      </c>
      <c r="Q107" s="108">
        <v>1432.0244499999999</v>
      </c>
      <c r="R107" s="108">
        <v>1384.17445</v>
      </c>
      <c r="S107" s="108">
        <v>1358.7644499999999</v>
      </c>
      <c r="T107" s="108">
        <v>1449.18445</v>
      </c>
      <c r="AD107">
        <v>4</v>
      </c>
      <c r="AE107">
        <f t="shared" si="49"/>
        <v>1372.3887357142853</v>
      </c>
      <c r="AF107">
        <f t="shared" si="50"/>
        <v>45.82906110491728</v>
      </c>
      <c r="AG107">
        <v>1</v>
      </c>
    </row>
    <row r="108" spans="1:76" ht="15" customHeight="1" x14ac:dyDescent="0.2">
      <c r="B108" s="34"/>
      <c r="C108" s="51">
        <v>5</v>
      </c>
      <c r="D108" s="2"/>
      <c r="E108" s="2"/>
      <c r="F108" s="108">
        <v>1370.9744499999999</v>
      </c>
      <c r="G108" s="108">
        <v>1305.63445</v>
      </c>
      <c r="I108" s="108">
        <v>1263.7244499999999</v>
      </c>
      <c r="J108" s="108">
        <v>1269.0044499999999</v>
      </c>
      <c r="K108" s="108">
        <v>1234.35445</v>
      </c>
      <c r="L108" s="108">
        <v>1275.2744499999999</v>
      </c>
      <c r="M108" s="108">
        <v>1287.4844499999999</v>
      </c>
      <c r="N108" s="108">
        <v>1282.20445</v>
      </c>
      <c r="O108" s="108">
        <v>1299.36445</v>
      </c>
      <c r="P108" s="108">
        <v>1372.2944500000001</v>
      </c>
      <c r="Q108" s="108">
        <v>1294.41445</v>
      </c>
      <c r="R108" s="108">
        <v>1266.0344500000001</v>
      </c>
      <c r="S108" s="108">
        <v>1317.18445</v>
      </c>
      <c r="T108" s="108">
        <v>1311.5744500000001</v>
      </c>
      <c r="AD108">
        <v>5</v>
      </c>
      <c r="AE108">
        <f t="shared" si="49"/>
        <v>1296.39445</v>
      </c>
      <c r="AF108">
        <f t="shared" si="50"/>
        <v>38.629196411323605</v>
      </c>
      <c r="AG108">
        <v>1</v>
      </c>
    </row>
    <row r="109" spans="1:76" ht="15" customHeight="1" x14ac:dyDescent="0.2">
      <c r="B109" s="34"/>
      <c r="C109" s="55"/>
      <c r="D109" s="2"/>
      <c r="E109" s="2"/>
      <c r="F109" s="34"/>
      <c r="G109" s="34"/>
      <c r="I109" s="34"/>
      <c r="J109" s="54"/>
      <c r="K109" s="54"/>
      <c r="L109" s="54"/>
      <c r="M109" s="54"/>
      <c r="N109" s="54"/>
      <c r="O109" s="54"/>
      <c r="P109" s="54"/>
      <c r="Q109" s="54"/>
      <c r="R109" s="54"/>
      <c r="S109" s="54"/>
      <c r="T109" s="54"/>
    </row>
    <row r="110" spans="1:76" ht="15" customHeight="1" x14ac:dyDescent="0.2">
      <c r="B110" s="34"/>
      <c r="C110" s="55"/>
      <c r="D110" s="2"/>
      <c r="E110" s="2"/>
      <c r="F110" s="34"/>
      <c r="G110" s="34"/>
      <c r="I110" s="34"/>
      <c r="J110" s="54"/>
      <c r="K110" s="54"/>
      <c r="L110" s="54"/>
      <c r="M110" s="54"/>
      <c r="N110" s="54"/>
      <c r="O110" s="54"/>
      <c r="P110" s="54"/>
      <c r="Q110" s="54"/>
      <c r="R110" s="54"/>
      <c r="S110" s="54"/>
      <c r="T110" s="54"/>
    </row>
    <row r="111" spans="1:76" ht="15" customHeight="1" x14ac:dyDescent="0.2">
      <c r="B111" s="34"/>
      <c r="C111" s="55"/>
      <c r="D111" s="2"/>
      <c r="E111" s="2"/>
      <c r="F111" s="34"/>
      <c r="G111" s="34"/>
      <c r="I111" s="34"/>
      <c r="J111" s="54"/>
      <c r="K111" s="54"/>
      <c r="L111" s="54"/>
      <c r="M111" s="54"/>
      <c r="N111" s="54"/>
      <c r="O111" s="54"/>
      <c r="P111" s="54"/>
      <c r="Q111" s="54"/>
      <c r="R111" s="54"/>
      <c r="S111" s="54"/>
      <c r="T111" s="54"/>
    </row>
    <row r="112" spans="1:76" ht="15" customHeight="1" x14ac:dyDescent="0.2">
      <c r="B112" s="34"/>
      <c r="C112" s="55"/>
      <c r="D112" s="2"/>
      <c r="E112" s="2"/>
      <c r="F112" s="34"/>
      <c r="G112" s="34"/>
      <c r="I112" s="34"/>
      <c r="J112" s="54"/>
      <c r="K112" s="54"/>
      <c r="L112" s="54"/>
      <c r="M112" s="54"/>
      <c r="N112" s="54"/>
      <c r="O112" s="54"/>
      <c r="P112" s="54"/>
      <c r="Q112" s="54"/>
      <c r="R112" s="54"/>
      <c r="S112" s="54"/>
      <c r="T112" s="54"/>
    </row>
    <row r="113" spans="2:57" ht="15" customHeight="1" x14ac:dyDescent="0.2">
      <c r="B113" s="34"/>
      <c r="C113" s="55"/>
      <c r="D113" s="2"/>
      <c r="E113" s="2"/>
      <c r="F113" s="34"/>
      <c r="G113" s="34"/>
      <c r="I113" s="34"/>
      <c r="J113" s="54"/>
      <c r="K113" s="54"/>
      <c r="L113" s="54"/>
      <c r="M113" s="54"/>
      <c r="N113" s="54"/>
      <c r="O113" s="54"/>
      <c r="P113" s="54"/>
      <c r="Q113" s="54"/>
      <c r="R113" s="54"/>
      <c r="S113" s="54"/>
      <c r="T113" s="54"/>
    </row>
    <row r="114" spans="2:57" ht="15" customHeight="1" x14ac:dyDescent="0.2">
      <c r="B114" s="34"/>
      <c r="C114" s="55"/>
      <c r="D114" s="2"/>
      <c r="E114" s="2"/>
      <c r="F114" s="34"/>
      <c r="G114" s="34"/>
      <c r="I114" s="34"/>
      <c r="J114" s="54"/>
      <c r="K114" s="54"/>
      <c r="L114" s="54"/>
      <c r="M114" s="54"/>
      <c r="N114" s="54"/>
      <c r="O114" s="54"/>
      <c r="P114" s="54"/>
      <c r="Q114" s="54"/>
      <c r="R114" s="54"/>
      <c r="S114" s="54"/>
      <c r="T114" s="54"/>
    </row>
    <row r="116" spans="2:57" ht="15" customHeight="1" x14ac:dyDescent="0.2">
      <c r="B116" s="145" t="s">
        <v>103</v>
      </c>
      <c r="C116" s="145"/>
      <c r="D116" s="145"/>
      <c r="E116" s="145"/>
      <c r="F116" s="145"/>
      <c r="G116" s="145"/>
      <c r="H116" s="145"/>
      <c r="I116" s="145"/>
      <c r="J116" s="145"/>
      <c r="K116" s="145"/>
      <c r="L116" s="145"/>
      <c r="M116" s="13"/>
      <c r="N116" s="13"/>
      <c r="O116" s="13"/>
      <c r="P116" s="13"/>
      <c r="Q116" s="13"/>
      <c r="R116" s="13"/>
      <c r="S116" s="13"/>
      <c r="T116" s="13"/>
      <c r="U116" s="13"/>
      <c r="V116" s="13"/>
      <c r="W116" s="13"/>
      <c r="X116" s="13"/>
      <c r="Y116" s="13"/>
      <c r="Z116" s="13"/>
      <c r="AA116" s="13"/>
    </row>
    <row r="117" spans="2:57" ht="15" customHeight="1" x14ac:dyDescent="0.2">
      <c r="AD117" s="5"/>
      <c r="AE117" s="144" t="s">
        <v>0</v>
      </c>
      <c r="AF117" s="144"/>
      <c r="AG117" s="144"/>
      <c r="AH117" s="144" t="s">
        <v>46</v>
      </c>
      <c r="AI117" s="144"/>
      <c r="AJ117" s="144"/>
      <c r="AK117" s="144"/>
      <c r="AL117" s="144"/>
      <c r="AM117" s="144"/>
      <c r="AN117" s="144" t="s">
        <v>48</v>
      </c>
      <c r="AO117" s="144"/>
      <c r="AP117" s="144"/>
      <c r="AQ117" s="144" t="s">
        <v>49</v>
      </c>
      <c r="AR117" s="144"/>
      <c r="AS117" s="144"/>
      <c r="AT117" s="144"/>
      <c r="AU117" s="144"/>
      <c r="AV117" s="144"/>
      <c r="AW117" s="144" t="s">
        <v>51</v>
      </c>
      <c r="AX117" s="144"/>
      <c r="AY117" s="144"/>
      <c r="AZ117" s="144" t="s">
        <v>52</v>
      </c>
      <c r="BA117" s="144"/>
      <c r="BB117" s="144"/>
      <c r="BC117" s="144"/>
      <c r="BD117" s="144"/>
      <c r="BE117" s="144"/>
    </row>
    <row r="118" spans="2:57" ht="42" customHeight="1" x14ac:dyDescent="0.2">
      <c r="B118" s="34"/>
      <c r="C118" s="38" t="s">
        <v>15</v>
      </c>
      <c r="D118" s="2"/>
      <c r="E118" s="2"/>
      <c r="F118" s="15" t="s">
        <v>38</v>
      </c>
      <c r="G118" s="16" t="s">
        <v>39</v>
      </c>
      <c r="I118" s="3" t="s">
        <v>41</v>
      </c>
      <c r="J118" s="21" t="s">
        <v>41</v>
      </c>
      <c r="K118" s="22" t="s">
        <v>41</v>
      </c>
      <c r="L118" s="18" t="s">
        <v>41</v>
      </c>
      <c r="M118" s="19" t="s">
        <v>41</v>
      </c>
      <c r="N118" s="20" t="s">
        <v>41</v>
      </c>
      <c r="O118" s="3" t="s">
        <v>42</v>
      </c>
      <c r="P118" s="21" t="s">
        <v>100</v>
      </c>
      <c r="Q118" s="22" t="s">
        <v>42</v>
      </c>
      <c r="R118" s="18" t="s">
        <v>42</v>
      </c>
      <c r="S118" s="23" t="s">
        <v>42</v>
      </c>
      <c r="T118" s="20" t="s">
        <v>42</v>
      </c>
      <c r="AD118" s="5" t="s">
        <v>54</v>
      </c>
      <c r="AE118" s="5" t="s">
        <v>55</v>
      </c>
      <c r="AF118" s="5" t="s">
        <v>13</v>
      </c>
      <c r="AG118" s="5" t="s">
        <v>56</v>
      </c>
      <c r="AH118" s="5" t="s">
        <v>55</v>
      </c>
      <c r="AI118" s="5" t="s">
        <v>13</v>
      </c>
      <c r="AJ118" s="5" t="s">
        <v>56</v>
      </c>
      <c r="AK118" s="5"/>
      <c r="AL118" s="5"/>
      <c r="AM118" s="5"/>
      <c r="AN118" s="5" t="s">
        <v>55</v>
      </c>
      <c r="AO118" s="5" t="s">
        <v>13</v>
      </c>
      <c r="AP118" s="5" t="s">
        <v>56</v>
      </c>
      <c r="AQ118" s="5" t="s">
        <v>55</v>
      </c>
      <c r="AR118" s="5" t="s">
        <v>13</v>
      </c>
      <c r="AS118" s="5" t="s">
        <v>56</v>
      </c>
      <c r="AT118" s="5"/>
      <c r="AU118" s="5"/>
      <c r="AV118" s="5"/>
      <c r="AW118" s="5" t="s">
        <v>55</v>
      </c>
      <c r="AX118" s="5" t="s">
        <v>13</v>
      </c>
      <c r="AY118" s="5" t="s">
        <v>56</v>
      </c>
      <c r="AZ118" s="5" t="s">
        <v>55</v>
      </c>
      <c r="BA118" s="5" t="s">
        <v>13</v>
      </c>
      <c r="BB118" s="5" t="s">
        <v>56</v>
      </c>
      <c r="BC118" s="5"/>
      <c r="BD118" s="5"/>
      <c r="BE118" s="5"/>
    </row>
    <row r="119" spans="2:57" ht="15" customHeight="1" thickBot="1" x14ac:dyDescent="0.25">
      <c r="B119" s="47" t="s">
        <v>82</v>
      </c>
      <c r="C119" s="47" t="s">
        <v>1</v>
      </c>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c r="BC119" s="28"/>
      <c r="BD119" s="28"/>
      <c r="BE119" s="28"/>
    </row>
    <row r="120" spans="2:57" ht="15" customHeight="1" x14ac:dyDescent="0.2">
      <c r="B120" s="34"/>
      <c r="C120" s="34"/>
      <c r="AD120">
        <v>0</v>
      </c>
      <c r="AE120">
        <f>AVERAGE(F121)</f>
        <v>100</v>
      </c>
      <c r="AG120">
        <v>1</v>
      </c>
      <c r="AH120">
        <f>AVERAGE(G121)</f>
        <v>100</v>
      </c>
      <c r="AJ120">
        <v>1</v>
      </c>
      <c r="AN120">
        <f>AVERAGE(L121:N121)</f>
        <v>100</v>
      </c>
      <c r="AO120">
        <f>STDEV(L121:N121)</f>
        <v>0</v>
      </c>
      <c r="AP120">
        <v>3</v>
      </c>
      <c r="AQ120">
        <f>AVERAGE(R121:T121)</f>
        <v>100</v>
      </c>
      <c r="AR120">
        <f>STDEV(R121:T121)</f>
        <v>0</v>
      </c>
      <c r="AS120">
        <v>3</v>
      </c>
      <c r="AW120">
        <f>AVERAGE(I121:K121)</f>
        <v>100</v>
      </c>
      <c r="AX120">
        <f>STDEV(I121:K121)</f>
        <v>0</v>
      </c>
      <c r="AY120">
        <v>3</v>
      </c>
      <c r="AZ120">
        <f>AVERAGE(R121:T121)</f>
        <v>100</v>
      </c>
      <c r="BA120">
        <f>STDEV(R121:T121)</f>
        <v>0</v>
      </c>
      <c r="BB120">
        <v>3</v>
      </c>
    </row>
    <row r="121" spans="2:57" ht="15" customHeight="1" x14ac:dyDescent="0.2">
      <c r="B121" s="34"/>
      <c r="C121" s="34">
        <v>0</v>
      </c>
      <c r="F121">
        <v>100</v>
      </c>
      <c r="G121">
        <v>100</v>
      </c>
      <c r="I121">
        <v>100</v>
      </c>
      <c r="J121">
        <v>100</v>
      </c>
      <c r="K121">
        <v>100</v>
      </c>
      <c r="L121">
        <v>100</v>
      </c>
      <c r="M121">
        <v>100</v>
      </c>
      <c r="N121">
        <v>100</v>
      </c>
      <c r="O121">
        <v>100</v>
      </c>
      <c r="P121">
        <v>100</v>
      </c>
      <c r="Q121">
        <v>100</v>
      </c>
      <c r="R121" s="2">
        <v>100</v>
      </c>
      <c r="S121" s="2">
        <v>100</v>
      </c>
      <c r="T121" s="2">
        <v>100</v>
      </c>
      <c r="AD121">
        <v>1</v>
      </c>
      <c r="AE121">
        <f t="shared" ref="AE121:AE126" si="51">AVERAGE(F122)</f>
        <v>107.48591629502732</v>
      </c>
      <c r="AG121">
        <v>1</v>
      </c>
      <c r="AH121">
        <f t="shared" ref="AH121:AH126" si="52">AVERAGE(G122)</f>
        <v>91.254826363405357</v>
      </c>
      <c r="AJ121">
        <v>1</v>
      </c>
      <c r="AN121">
        <f t="shared" ref="AN121:AN125" si="53">AVERAGE(L122:N122)</f>
        <v>106.39437077451691</v>
      </c>
      <c r="AO121">
        <f t="shared" ref="AO121:AO125" si="54">STDEV(L122:N122)</f>
        <v>4.392448876846256</v>
      </c>
      <c r="AP121">
        <v>3</v>
      </c>
      <c r="AQ121">
        <f t="shared" ref="AQ121:AQ124" si="55">AVERAGE(R122:T122)</f>
        <v>102.06553667276698</v>
      </c>
      <c r="AR121">
        <f t="shared" ref="AR121:AR126" si="56">STDEV(R122:T122)</f>
        <v>8.558346323835174</v>
      </c>
      <c r="AS121">
        <v>3</v>
      </c>
      <c r="AW121">
        <f t="shared" ref="AW121:AW126" si="57">AVERAGE(I122:K122)</f>
        <v>109.60305196524935</v>
      </c>
      <c r="AX121">
        <f t="shared" ref="AX121:AX126" si="58">STDEV(I122:K122)</f>
        <v>2.4948992479730201</v>
      </c>
      <c r="AY121">
        <v>3</v>
      </c>
      <c r="AZ121">
        <f t="shared" ref="AZ121:AZ125" si="59">AVERAGE(R122:T122)</f>
        <v>102.06553667276698</v>
      </c>
      <c r="BA121">
        <f t="shared" ref="BA121:BA125" si="60">STDEV(R122:T122)</f>
        <v>8.558346323835174</v>
      </c>
      <c r="BB121">
        <v>3</v>
      </c>
    </row>
    <row r="122" spans="2:57" ht="15" customHeight="1" x14ac:dyDescent="0.2">
      <c r="B122" s="34" t="s">
        <v>3</v>
      </c>
      <c r="C122" s="34">
        <v>1</v>
      </c>
      <c r="F122">
        <v>107.48591629502732</v>
      </c>
      <c r="G122">
        <v>91.254826363405357</v>
      </c>
      <c r="I122">
        <v>110.83854818523153</v>
      </c>
      <c r="J122">
        <v>106.73148840688107</v>
      </c>
      <c r="K122">
        <v>111.23911930363543</v>
      </c>
      <c r="L122">
        <v>110.52109181141441</v>
      </c>
      <c r="M122">
        <v>106.88468158347675</v>
      </c>
      <c r="N122">
        <v>101.77733892865959</v>
      </c>
      <c r="O122">
        <v>110.82135023153789</v>
      </c>
      <c r="P122">
        <v>107.97872340425532</v>
      </c>
      <c r="Q122">
        <v>109.93150684931507</v>
      </c>
      <c r="R122" s="2">
        <v>110.16991504247875</v>
      </c>
      <c r="S122" s="2">
        <v>102.91075294683665</v>
      </c>
      <c r="T122" s="2">
        <v>93.115942028985515</v>
      </c>
      <c r="AD122">
        <v>2</v>
      </c>
      <c r="AE122">
        <f t="shared" si="51"/>
        <v>117.81214809749272</v>
      </c>
      <c r="AG122">
        <v>1</v>
      </c>
      <c r="AH122">
        <f t="shared" si="52"/>
        <v>34.866148955189551</v>
      </c>
      <c r="AJ122">
        <v>1</v>
      </c>
      <c r="AN122">
        <f t="shared" si="53"/>
        <v>100.95467413208083</v>
      </c>
      <c r="AO122">
        <f t="shared" si="54"/>
        <v>3.3367457179382423</v>
      </c>
      <c r="AP122">
        <v>3</v>
      </c>
      <c r="AQ122">
        <f t="shared" si="55"/>
        <v>95.350780761224442</v>
      </c>
      <c r="AR122">
        <f t="shared" si="56"/>
        <v>11.036372849696233</v>
      </c>
      <c r="AS122">
        <v>3</v>
      </c>
      <c r="AW122">
        <f t="shared" si="57"/>
        <v>106.73174424040808</v>
      </c>
      <c r="AX122">
        <f t="shared" si="58"/>
        <v>3.0566628159543283</v>
      </c>
      <c r="AY122">
        <v>3</v>
      </c>
      <c r="AZ122">
        <f t="shared" si="59"/>
        <v>95.350780761224442</v>
      </c>
      <c r="BA122">
        <f t="shared" si="60"/>
        <v>11.036372849696233</v>
      </c>
      <c r="BB122">
        <v>3</v>
      </c>
    </row>
    <row r="123" spans="2:57" ht="15" customHeight="1" x14ac:dyDescent="0.2">
      <c r="B123" s="34" t="s">
        <v>4</v>
      </c>
      <c r="C123" s="34">
        <v>2</v>
      </c>
      <c r="F123">
        <v>117.81214809749272</v>
      </c>
      <c r="G123">
        <v>34.866148955189551</v>
      </c>
      <c r="I123">
        <v>108.76095118898623</v>
      </c>
      <c r="J123">
        <v>103.21615557217652</v>
      </c>
      <c r="K123">
        <v>108.21812596006144</v>
      </c>
      <c r="L123">
        <v>104.71464019851118</v>
      </c>
      <c r="M123">
        <v>99.803294811900656</v>
      </c>
      <c r="N123">
        <v>98.346087385830643</v>
      </c>
      <c r="O123">
        <v>51.206434316353885</v>
      </c>
      <c r="P123">
        <v>61.979648473635528</v>
      </c>
      <c r="Q123">
        <v>39.432485322896291</v>
      </c>
      <c r="R123" s="2">
        <v>102.6736631684158</v>
      </c>
      <c r="S123" s="2">
        <v>100.72167428433967</v>
      </c>
      <c r="T123" s="2">
        <v>82.65700483091787</v>
      </c>
      <c r="AD123">
        <v>3</v>
      </c>
      <c r="AE123">
        <f t="shared" si="51"/>
        <v>101.05910069768875</v>
      </c>
      <c r="AG123">
        <v>1</v>
      </c>
      <c r="AH123">
        <f t="shared" si="52"/>
        <v>31.201264049680233</v>
      </c>
      <c r="AJ123">
        <v>1</v>
      </c>
      <c r="AN123">
        <f t="shared" si="53"/>
        <v>94.220126446722475</v>
      </c>
      <c r="AO123">
        <f t="shared" si="54"/>
        <v>3.535436924422505</v>
      </c>
      <c r="AP123">
        <v>3</v>
      </c>
      <c r="AQ123">
        <f t="shared" si="55"/>
        <v>67.009531879076903</v>
      </c>
      <c r="AR123">
        <f t="shared" si="56"/>
        <v>14.233266635884361</v>
      </c>
      <c r="AS123">
        <v>3</v>
      </c>
      <c r="AW123">
        <f t="shared" si="57"/>
        <v>104.38884390636485</v>
      </c>
      <c r="AX123">
        <f t="shared" si="58"/>
        <v>1.678333053662014</v>
      </c>
      <c r="AY123">
        <v>3</v>
      </c>
      <c r="AZ123">
        <f t="shared" si="59"/>
        <v>67.009531879076903</v>
      </c>
      <c r="BA123">
        <f t="shared" si="60"/>
        <v>14.233266635884361</v>
      </c>
      <c r="BB123">
        <v>3</v>
      </c>
    </row>
    <row r="124" spans="2:57" ht="15" customHeight="1" x14ac:dyDescent="0.2">
      <c r="B124" s="34" t="s">
        <v>5</v>
      </c>
      <c r="C124" s="34">
        <v>3</v>
      </c>
      <c r="F124">
        <v>101.05910069768875</v>
      </c>
      <c r="G124">
        <v>31.201264049680233</v>
      </c>
      <c r="I124">
        <v>104.28035043804755</v>
      </c>
      <c r="J124">
        <v>102.76738967838443</v>
      </c>
      <c r="K124">
        <v>106.11879160266258</v>
      </c>
      <c r="L124">
        <v>97.965260545905707</v>
      </c>
      <c r="M124">
        <v>93.754610277846069</v>
      </c>
      <c r="N124">
        <v>90.94050851641569</v>
      </c>
      <c r="O124">
        <v>43.845966366073611</v>
      </c>
      <c r="P124">
        <v>45.420906567992596</v>
      </c>
      <c r="Q124">
        <v>33.806262230919764</v>
      </c>
      <c r="R124" s="2">
        <v>75.587206396801605</v>
      </c>
      <c r="S124" s="2">
        <v>74.861679095501557</v>
      </c>
      <c r="T124" s="2">
        <v>50.579710144927539</v>
      </c>
      <c r="AD124">
        <v>4</v>
      </c>
      <c r="AE124">
        <f t="shared" si="51"/>
        <v>106.13796995251437</v>
      </c>
      <c r="AG124">
        <v>1</v>
      </c>
      <c r="AH124">
        <f t="shared" si="52"/>
        <v>31.302364322935667</v>
      </c>
      <c r="AJ124">
        <v>1</v>
      </c>
      <c r="AN124">
        <f t="shared" si="53"/>
        <v>72.913960390552248</v>
      </c>
      <c r="AO124">
        <f t="shared" si="54"/>
        <v>34.110304722005473</v>
      </c>
      <c r="AP124">
        <v>3</v>
      </c>
      <c r="AQ124">
        <f t="shared" si="55"/>
        <v>55.564800057940182</v>
      </c>
      <c r="AR124">
        <f t="shared" si="56"/>
        <v>11.214743572394221</v>
      </c>
      <c r="AS124">
        <v>3</v>
      </c>
      <c r="AW124">
        <f t="shared" si="57"/>
        <v>105.33457936060074</v>
      </c>
      <c r="AX124">
        <f t="shared" si="58"/>
        <v>4.0837796625561245</v>
      </c>
      <c r="AY124">
        <v>3</v>
      </c>
      <c r="AZ124">
        <f t="shared" si="59"/>
        <v>55.564800057940182</v>
      </c>
      <c r="BA124">
        <f t="shared" si="60"/>
        <v>11.214743572394221</v>
      </c>
      <c r="BB124">
        <v>3</v>
      </c>
    </row>
    <row r="125" spans="2:57" ht="15" customHeight="1" x14ac:dyDescent="0.2">
      <c r="B125" s="34" t="s">
        <v>6</v>
      </c>
      <c r="C125" s="34">
        <v>4</v>
      </c>
      <c r="F125">
        <v>106.13796995251437</v>
      </c>
      <c r="G125">
        <v>31.302364322935667</v>
      </c>
      <c r="I125">
        <v>109.88735919899875</v>
      </c>
      <c r="J125">
        <v>101.99451508352031</v>
      </c>
      <c r="K125">
        <v>104.12186379928316</v>
      </c>
      <c r="L125">
        <v>94.218362282878417</v>
      </c>
      <c r="M125">
        <v>90.951561347430527</v>
      </c>
      <c r="N125">
        <v>33.571957541347814</v>
      </c>
      <c r="O125">
        <v>45.72264196929077</v>
      </c>
      <c r="P125">
        <v>45.975948196114715</v>
      </c>
      <c r="Q125">
        <v>34.95596868884541</v>
      </c>
      <c r="R125" s="2">
        <v>61.444277861069466</v>
      </c>
      <c r="S125" s="2">
        <v>62.617272071205186</v>
      </c>
      <c r="T125" s="2">
        <v>42.632850241545896</v>
      </c>
      <c r="AD125">
        <v>5</v>
      </c>
      <c r="AE125">
        <f t="shared" si="51"/>
        <v>96.846768377335749</v>
      </c>
      <c r="AG125">
        <v>1</v>
      </c>
      <c r="AH125">
        <f t="shared" si="52"/>
        <v>30.923238298227801</v>
      </c>
      <c r="AJ125">
        <v>1</v>
      </c>
      <c r="AN125">
        <f t="shared" si="53"/>
        <v>71.422095527663586</v>
      </c>
      <c r="AO125">
        <f t="shared" si="54"/>
        <v>31.924357262220983</v>
      </c>
      <c r="AP125">
        <v>3</v>
      </c>
      <c r="AQ125">
        <f>AVERAGE(R126:T126)</f>
        <v>51.808741340713389</v>
      </c>
      <c r="AR125">
        <f t="shared" si="56"/>
        <v>6.815150745332426</v>
      </c>
      <c r="AS125">
        <v>3</v>
      </c>
      <c r="AW125">
        <f t="shared" si="57"/>
        <v>95.973930115122471</v>
      </c>
      <c r="AX125">
        <f t="shared" si="58"/>
        <v>3.5868992517557903</v>
      </c>
      <c r="AY125">
        <v>3</v>
      </c>
      <c r="AZ125">
        <f t="shared" si="59"/>
        <v>51.808741340713389</v>
      </c>
      <c r="BA125">
        <f t="shared" si="60"/>
        <v>6.815150745332426</v>
      </c>
      <c r="BB125">
        <v>3</v>
      </c>
    </row>
    <row r="126" spans="2:57" ht="15" customHeight="1" x14ac:dyDescent="0.2">
      <c r="B126" s="34" t="s">
        <v>7</v>
      </c>
      <c r="C126" s="34">
        <v>5</v>
      </c>
      <c r="F126">
        <v>96.846768377335749</v>
      </c>
      <c r="G126">
        <v>30.923238298227801</v>
      </c>
      <c r="I126">
        <v>100</v>
      </c>
      <c r="J126">
        <v>93.118922961854892</v>
      </c>
      <c r="K126">
        <v>94.802867383512549</v>
      </c>
      <c r="L126">
        <v>91.017369727047154</v>
      </c>
      <c r="M126">
        <v>88.664863535775751</v>
      </c>
      <c r="N126">
        <v>34.584053320167854</v>
      </c>
      <c r="O126">
        <v>49.110407019254211</v>
      </c>
      <c r="P126">
        <v>52.173913043478258</v>
      </c>
      <c r="Q126">
        <v>38.038160469667318</v>
      </c>
      <c r="R126" s="2">
        <v>55.222388805597198</v>
      </c>
      <c r="S126" s="2">
        <v>56.242482559538132</v>
      </c>
      <c r="T126" s="2">
        <v>43.961352657004831</v>
      </c>
      <c r="AD126">
        <v>24</v>
      </c>
      <c r="AE126">
        <f t="shared" si="51"/>
        <v>83.848714360246461</v>
      </c>
      <c r="AG126">
        <v>1</v>
      </c>
      <c r="AH126">
        <f t="shared" si="52"/>
        <v>6.4064220337861482</v>
      </c>
      <c r="AJ126">
        <v>1</v>
      </c>
      <c r="AN126">
        <f>AVERAGE(L127:N127)</f>
        <v>99.548178790433326</v>
      </c>
      <c r="AO126">
        <f>STDEV(L127:N127)</f>
        <v>6.409906275293709</v>
      </c>
      <c r="AP126">
        <v>3</v>
      </c>
      <c r="AQ126">
        <f>AVERAGE(R127:T127)</f>
        <v>59.626942536002197</v>
      </c>
      <c r="AR126">
        <f t="shared" si="56"/>
        <v>6.7967261204299252</v>
      </c>
      <c r="AS126">
        <v>3</v>
      </c>
      <c r="AW126">
        <f t="shared" si="57"/>
        <v>99.683747731250108</v>
      </c>
      <c r="AX126">
        <f t="shared" si="58"/>
        <v>0.99974528856186717</v>
      </c>
      <c r="AY126">
        <v>3</v>
      </c>
      <c r="AZ126">
        <f>AVERAGE(O127:Q127)</f>
        <v>40.11924587864447</v>
      </c>
      <c r="BA126">
        <f>STDEV(O127:Q127)</f>
        <v>14.318184801483874</v>
      </c>
      <c r="BB126">
        <v>3</v>
      </c>
    </row>
    <row r="127" spans="2:57" ht="15" customHeight="1" x14ac:dyDescent="0.2">
      <c r="B127" s="34"/>
      <c r="C127" s="34">
        <v>24</v>
      </c>
      <c r="F127">
        <v>83.848714360246461</v>
      </c>
      <c r="G127">
        <v>6.4064220337861482</v>
      </c>
      <c r="I127">
        <v>100.80100125156446</v>
      </c>
      <c r="J127">
        <v>99.376714036399903</v>
      </c>
      <c r="K127">
        <v>98.873527905785977</v>
      </c>
      <c r="L127">
        <v>103.05210918114143</v>
      </c>
      <c r="M127">
        <v>103.44234079173837</v>
      </c>
      <c r="N127">
        <v>92.150086398420143</v>
      </c>
      <c r="O127">
        <v>35.778698513282961</v>
      </c>
      <c r="P127">
        <v>56.105457909343201</v>
      </c>
      <c r="Q127">
        <v>28.473581213307241</v>
      </c>
      <c r="R127" s="2">
        <v>52.873563218390807</v>
      </c>
      <c r="S127" s="2">
        <v>66.466201587683429</v>
      </c>
      <c r="T127" s="2">
        <v>59.541062801932362</v>
      </c>
    </row>
  </sheetData>
  <mergeCells count="69">
    <mergeCell ref="BI26:CA26"/>
    <mergeCell ref="AE14:BE14"/>
    <mergeCell ref="BV29:BX29"/>
    <mergeCell ref="BY29:CA29"/>
    <mergeCell ref="BI27:BI29"/>
    <mergeCell ref="AW27:AY27"/>
    <mergeCell ref="AZ27:BB27"/>
    <mergeCell ref="BC27:BE27"/>
    <mergeCell ref="AE27:AG27"/>
    <mergeCell ref="AH27:AJ27"/>
    <mergeCell ref="AK27:AM27"/>
    <mergeCell ref="AN27:AP27"/>
    <mergeCell ref="AQ27:AS27"/>
    <mergeCell ref="BC117:BE117"/>
    <mergeCell ref="BJ29:BL29"/>
    <mergeCell ref="BM29:BO29"/>
    <mergeCell ref="BS29:BU29"/>
    <mergeCell ref="BP29:BR29"/>
    <mergeCell ref="AN117:AP117"/>
    <mergeCell ref="AQ117:AS117"/>
    <mergeCell ref="AT117:AV117"/>
    <mergeCell ref="AW117:AY117"/>
    <mergeCell ref="AZ117:BB117"/>
    <mergeCell ref="B98:L98"/>
    <mergeCell ref="B116:L116"/>
    <mergeCell ref="AE117:AG117"/>
    <mergeCell ref="AH117:AJ117"/>
    <mergeCell ref="AK117:AM117"/>
    <mergeCell ref="AE100:AG100"/>
    <mergeCell ref="A85:A90"/>
    <mergeCell ref="C86:K86"/>
    <mergeCell ref="C87:K87"/>
    <mergeCell ref="B88:B89"/>
    <mergeCell ref="E88:K88"/>
    <mergeCell ref="AQ72:AS72"/>
    <mergeCell ref="AT72:AV72"/>
    <mergeCell ref="AW72:AY72"/>
    <mergeCell ref="AZ72:BB72"/>
    <mergeCell ref="BC72:BE72"/>
    <mergeCell ref="B71:L71"/>
    <mergeCell ref="AE72:AG72"/>
    <mergeCell ref="AH72:AJ72"/>
    <mergeCell ref="AK72:AM72"/>
    <mergeCell ref="AN72:AP72"/>
    <mergeCell ref="A40:A45"/>
    <mergeCell ref="C41:L41"/>
    <mergeCell ref="C42:L42"/>
    <mergeCell ref="B43:B44"/>
    <mergeCell ref="E43:L43"/>
    <mergeCell ref="A1:A6"/>
    <mergeCell ref="C2:L2"/>
    <mergeCell ref="C3:L3"/>
    <mergeCell ref="B4:B5"/>
    <mergeCell ref="E4:L4"/>
    <mergeCell ref="AE55:AG55"/>
    <mergeCell ref="AE15:AG15"/>
    <mergeCell ref="AE16:AG16"/>
    <mergeCell ref="B14:L14"/>
    <mergeCell ref="AT27:AV27"/>
    <mergeCell ref="D54:I54"/>
    <mergeCell ref="J54:O54"/>
    <mergeCell ref="P54:U54"/>
    <mergeCell ref="V54:AA54"/>
    <mergeCell ref="B53:L53"/>
    <mergeCell ref="D15:I15"/>
    <mergeCell ref="J15:O15"/>
    <mergeCell ref="P15:U15"/>
    <mergeCell ref="V15:AA15"/>
    <mergeCell ref="B26:L26"/>
  </mergeCells>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8E07D-E4CC-F54A-8596-33E2C84C4A6D}">
  <dimension ref="A2:BA93"/>
  <sheetViews>
    <sheetView zoomScale="91" workbookViewId="0">
      <selection activeCell="BA37" sqref="BA37"/>
    </sheetView>
  </sheetViews>
  <sheetFormatPr baseColWidth="10" defaultRowHeight="16" x14ac:dyDescent="0.2"/>
  <cols>
    <col min="1" max="16384" width="10.83203125" style="2"/>
  </cols>
  <sheetData>
    <row r="2" spans="1:50" x14ac:dyDescent="0.2">
      <c r="A2" s="151" t="s">
        <v>85</v>
      </c>
      <c r="B2" s="151"/>
      <c r="C2" s="35"/>
      <c r="D2" s="35"/>
      <c r="E2" s="35"/>
      <c r="F2" s="35"/>
      <c r="G2" s="35"/>
      <c r="H2" s="35"/>
      <c r="Q2" s="151" t="s">
        <v>88</v>
      </c>
      <c r="R2" s="151"/>
      <c r="AI2" s="151" t="s">
        <v>126</v>
      </c>
      <c r="AJ2" s="151"/>
    </row>
    <row r="3" spans="1:50" x14ac:dyDescent="0.2">
      <c r="A3" s="36" t="s">
        <v>8</v>
      </c>
      <c r="B3" s="37">
        <v>44315</v>
      </c>
      <c r="C3" s="34" t="s">
        <v>16</v>
      </c>
      <c r="D3" s="37">
        <v>44321</v>
      </c>
      <c r="E3" s="34"/>
      <c r="F3" s="34"/>
      <c r="G3" s="34"/>
      <c r="H3" s="34"/>
      <c r="I3" s="34"/>
      <c r="J3" s="34"/>
      <c r="K3" s="34"/>
      <c r="Q3" s="36" t="s">
        <v>8</v>
      </c>
      <c r="R3" s="37">
        <v>44326</v>
      </c>
      <c r="S3" s="34" t="s">
        <v>16</v>
      </c>
      <c r="T3" s="37">
        <v>44332</v>
      </c>
      <c r="U3" s="34"/>
      <c r="V3" s="34"/>
      <c r="W3" s="34"/>
      <c r="X3" s="34"/>
      <c r="Y3" s="34"/>
      <c r="Z3" s="34"/>
      <c r="AA3" s="34"/>
      <c r="AI3" s="81" t="s">
        <v>8</v>
      </c>
      <c r="AJ3" s="37">
        <v>44326</v>
      </c>
      <c r="AK3" s="34" t="s">
        <v>16</v>
      </c>
      <c r="AL3" s="37">
        <v>44332</v>
      </c>
      <c r="AM3" s="34"/>
      <c r="AN3" s="34"/>
      <c r="AO3" s="34"/>
      <c r="AP3" s="34"/>
      <c r="AQ3" s="34"/>
      <c r="AR3" s="34"/>
      <c r="AS3" s="34"/>
    </row>
    <row r="4" spans="1:50" ht="60" customHeight="1" x14ac:dyDescent="0.2">
      <c r="A4" s="30" t="s">
        <v>17</v>
      </c>
      <c r="B4" s="155" t="s">
        <v>67</v>
      </c>
      <c r="C4" s="155"/>
      <c r="D4" s="155"/>
      <c r="E4" s="155"/>
      <c r="F4" s="155"/>
      <c r="G4" s="155"/>
      <c r="H4" s="155"/>
      <c r="I4" s="155"/>
      <c r="J4" s="155"/>
      <c r="K4" s="155"/>
      <c r="L4" s="155"/>
      <c r="M4" s="155"/>
      <c r="N4" s="155"/>
      <c r="Q4" s="30" t="s">
        <v>17</v>
      </c>
      <c r="R4" s="148" t="s">
        <v>86</v>
      </c>
      <c r="S4" s="148"/>
      <c r="T4" s="148"/>
      <c r="U4" s="148"/>
      <c r="V4" s="148"/>
      <c r="W4" s="148"/>
      <c r="X4" s="148"/>
      <c r="Y4" s="148"/>
      <c r="Z4" s="148"/>
      <c r="AA4" s="148"/>
      <c r="AI4" s="80" t="s">
        <v>17</v>
      </c>
      <c r="AJ4" s="148" t="s">
        <v>86</v>
      </c>
      <c r="AK4" s="148"/>
      <c r="AL4" s="148"/>
      <c r="AM4" s="148"/>
      <c r="AN4" s="148"/>
      <c r="AO4" s="148"/>
      <c r="AP4" s="148"/>
      <c r="AQ4" s="148"/>
      <c r="AR4" s="148"/>
      <c r="AS4" s="148"/>
    </row>
    <row r="5" spans="1:50" ht="30" x14ac:dyDescent="0.2">
      <c r="A5" s="30" t="s">
        <v>19</v>
      </c>
      <c r="B5" s="148" t="s">
        <v>68</v>
      </c>
      <c r="C5" s="148"/>
      <c r="D5" s="148"/>
      <c r="E5" s="148"/>
      <c r="F5" s="148"/>
      <c r="G5" s="148"/>
      <c r="H5" s="148"/>
      <c r="I5" s="148"/>
      <c r="J5" s="148"/>
      <c r="K5" s="148"/>
      <c r="Q5" s="30" t="s">
        <v>19</v>
      </c>
      <c r="R5" s="148" t="s">
        <v>87</v>
      </c>
      <c r="S5" s="148"/>
      <c r="T5" s="148"/>
      <c r="U5" s="148"/>
      <c r="V5" s="148"/>
      <c r="W5" s="148"/>
      <c r="X5" s="148"/>
      <c r="Y5" s="148"/>
      <c r="Z5" s="148"/>
      <c r="AA5" s="148"/>
      <c r="AI5" s="80" t="s">
        <v>19</v>
      </c>
      <c r="AJ5" s="148" t="s">
        <v>87</v>
      </c>
      <c r="AK5" s="148"/>
      <c r="AL5" s="148"/>
      <c r="AM5" s="148"/>
      <c r="AN5" s="148"/>
      <c r="AO5" s="148"/>
      <c r="AP5" s="148"/>
      <c r="AQ5" s="148"/>
      <c r="AR5" s="148"/>
      <c r="AS5" s="148"/>
    </row>
    <row r="6" spans="1:50" x14ac:dyDescent="0.2">
      <c r="A6" s="146" t="s">
        <v>9</v>
      </c>
      <c r="B6" s="31" t="s">
        <v>10</v>
      </c>
      <c r="C6" s="34">
        <v>50</v>
      </c>
      <c r="D6" s="150"/>
      <c r="E6" s="150"/>
      <c r="F6" s="150"/>
      <c r="G6" s="150"/>
      <c r="H6" s="150"/>
      <c r="I6" s="150"/>
      <c r="J6" s="150"/>
      <c r="K6" s="150"/>
      <c r="Q6" s="146" t="s">
        <v>9</v>
      </c>
      <c r="R6" s="31" t="s">
        <v>10</v>
      </c>
      <c r="S6" s="34">
        <v>51</v>
      </c>
      <c r="T6" s="150"/>
      <c r="U6" s="150"/>
      <c r="V6" s="150"/>
      <c r="W6" s="150"/>
      <c r="X6" s="150"/>
      <c r="Y6" s="150"/>
      <c r="Z6" s="150"/>
      <c r="AA6" s="150"/>
      <c r="AI6" s="146" t="s">
        <v>9</v>
      </c>
      <c r="AJ6" s="31" t="s">
        <v>10</v>
      </c>
      <c r="AK6" s="34">
        <v>51</v>
      </c>
      <c r="AL6" s="150"/>
      <c r="AM6" s="150"/>
      <c r="AN6" s="150"/>
      <c r="AO6" s="150"/>
      <c r="AP6" s="150"/>
      <c r="AQ6" s="150"/>
      <c r="AR6" s="150"/>
      <c r="AS6" s="150"/>
    </row>
    <row r="7" spans="1:50" x14ac:dyDescent="0.2">
      <c r="A7" s="146"/>
      <c r="B7" s="31" t="s">
        <v>11</v>
      </c>
      <c r="C7" s="39">
        <v>150000</v>
      </c>
      <c r="D7" s="34"/>
      <c r="E7" s="34"/>
      <c r="F7" s="34"/>
      <c r="G7" s="34"/>
      <c r="H7" s="34"/>
      <c r="I7" s="34"/>
      <c r="J7" s="34"/>
      <c r="K7" s="34"/>
      <c r="Q7" s="146"/>
      <c r="R7" s="31" t="s">
        <v>11</v>
      </c>
      <c r="S7" s="39">
        <v>150000</v>
      </c>
      <c r="T7" s="34"/>
      <c r="U7" s="34"/>
      <c r="V7" s="34"/>
      <c r="W7" s="34"/>
      <c r="X7" s="34"/>
      <c r="Y7" s="34"/>
      <c r="Z7" s="34"/>
      <c r="AA7" s="34"/>
      <c r="AI7" s="146"/>
      <c r="AJ7" s="31" t="s">
        <v>11</v>
      </c>
      <c r="AK7" s="39">
        <v>150000</v>
      </c>
      <c r="AL7" s="34"/>
      <c r="AM7" s="34"/>
      <c r="AN7" s="34"/>
      <c r="AO7" s="34"/>
      <c r="AP7" s="34"/>
      <c r="AQ7" s="34"/>
      <c r="AR7" s="34"/>
      <c r="AS7" s="34"/>
    </row>
    <row r="8" spans="1:50" x14ac:dyDescent="0.2">
      <c r="A8" s="30"/>
      <c r="B8" s="34"/>
      <c r="C8" s="36"/>
      <c r="D8" s="34"/>
      <c r="E8" s="34"/>
      <c r="F8" s="36"/>
      <c r="G8" s="36"/>
      <c r="H8" s="34"/>
      <c r="I8" s="34"/>
      <c r="J8" s="34"/>
      <c r="K8" s="34"/>
    </row>
    <row r="10" spans="1:50" x14ac:dyDescent="0.2">
      <c r="A10" s="152" t="s">
        <v>69</v>
      </c>
      <c r="B10" s="152"/>
      <c r="C10" s="152"/>
      <c r="D10" s="152"/>
      <c r="E10" s="152"/>
      <c r="F10" s="152"/>
      <c r="G10" s="152"/>
      <c r="H10" s="152"/>
      <c r="I10" s="152"/>
      <c r="J10" s="152"/>
      <c r="K10" s="152"/>
      <c r="L10" s="41"/>
      <c r="M10" s="41"/>
      <c r="N10" s="41"/>
      <c r="Q10" s="152" t="s">
        <v>69</v>
      </c>
      <c r="R10" s="152"/>
      <c r="S10" s="152"/>
      <c r="T10" s="152"/>
      <c r="U10" s="152"/>
      <c r="V10" s="152"/>
      <c r="W10" s="152"/>
      <c r="X10" s="152"/>
      <c r="Y10" s="152"/>
      <c r="Z10" s="152"/>
      <c r="AA10" s="152"/>
      <c r="AB10" s="41"/>
      <c r="AC10" s="41"/>
      <c r="AD10" s="41"/>
      <c r="AE10" s="57"/>
      <c r="AF10" s="41"/>
      <c r="AI10" s="152" t="s">
        <v>69</v>
      </c>
      <c r="AJ10" s="152"/>
      <c r="AK10" s="152"/>
      <c r="AL10" s="152"/>
      <c r="AM10" s="152"/>
      <c r="AN10" s="152"/>
      <c r="AO10" s="152"/>
      <c r="AP10" s="152"/>
      <c r="AQ10" s="152"/>
      <c r="AR10" s="152"/>
      <c r="AS10" s="152"/>
      <c r="AT10" s="82"/>
      <c r="AU10" s="82"/>
      <c r="AV10" s="82"/>
      <c r="AW10" s="57"/>
      <c r="AX10" s="82"/>
    </row>
    <row r="11" spans="1:50" x14ac:dyDescent="0.2">
      <c r="A11" s="36"/>
      <c r="B11" s="36"/>
      <c r="C11" s="146" t="s">
        <v>70</v>
      </c>
      <c r="D11" s="146"/>
      <c r="E11" s="146"/>
      <c r="F11" s="146"/>
      <c r="G11" s="146"/>
      <c r="H11" s="153"/>
      <c r="I11" s="154" t="s">
        <v>71</v>
      </c>
      <c r="J11" s="146"/>
      <c r="K11" s="146"/>
      <c r="L11" s="146"/>
      <c r="M11" s="146"/>
      <c r="N11" s="146"/>
      <c r="Q11" s="36"/>
      <c r="R11" s="36"/>
      <c r="S11" s="146" t="s">
        <v>70</v>
      </c>
      <c r="T11" s="146"/>
      <c r="U11" s="146"/>
      <c r="V11" s="146"/>
      <c r="W11" s="146"/>
      <c r="X11" s="153"/>
      <c r="Y11" s="154" t="s">
        <v>89</v>
      </c>
      <c r="Z11" s="146"/>
      <c r="AA11" s="146"/>
      <c r="AB11" s="146"/>
      <c r="AC11" s="146"/>
      <c r="AD11" s="153"/>
      <c r="AE11" s="154" t="s">
        <v>90</v>
      </c>
      <c r="AF11" s="153"/>
      <c r="AI11" s="81"/>
      <c r="AJ11" s="81"/>
      <c r="AK11" s="146" t="s">
        <v>70</v>
      </c>
      <c r="AL11" s="146"/>
      <c r="AM11" s="146"/>
      <c r="AN11" s="146"/>
      <c r="AO11" s="146"/>
      <c r="AP11" s="153"/>
      <c r="AQ11" s="154" t="s">
        <v>89</v>
      </c>
      <c r="AR11" s="146"/>
      <c r="AS11" s="146"/>
      <c r="AT11" s="146"/>
      <c r="AU11" s="146"/>
      <c r="AV11" s="153"/>
      <c r="AW11" s="154"/>
      <c r="AX11" s="153"/>
    </row>
    <row r="12" spans="1:50" x14ac:dyDescent="0.2">
      <c r="A12" s="36"/>
      <c r="B12" s="42" t="s">
        <v>14</v>
      </c>
      <c r="C12" s="42">
        <v>1</v>
      </c>
      <c r="D12" s="42">
        <v>2</v>
      </c>
      <c r="E12" s="42">
        <v>3</v>
      </c>
      <c r="F12" s="42">
        <v>4</v>
      </c>
      <c r="G12" s="42">
        <v>5</v>
      </c>
      <c r="H12" s="43">
        <v>6</v>
      </c>
      <c r="I12" s="44"/>
      <c r="J12" s="42">
        <v>8</v>
      </c>
      <c r="K12" s="42">
        <v>9</v>
      </c>
      <c r="L12" s="42"/>
      <c r="M12" s="42">
        <v>11</v>
      </c>
      <c r="N12" s="42">
        <v>12</v>
      </c>
      <c r="Q12" s="36"/>
      <c r="R12" s="42" t="s">
        <v>14</v>
      </c>
      <c r="S12" s="42">
        <v>1</v>
      </c>
      <c r="T12" s="42">
        <v>2</v>
      </c>
      <c r="U12" s="42">
        <v>3</v>
      </c>
      <c r="V12" s="42">
        <v>4</v>
      </c>
      <c r="W12" s="42">
        <v>5</v>
      </c>
      <c r="X12" s="43">
        <v>6</v>
      </c>
      <c r="Y12" s="44">
        <v>7</v>
      </c>
      <c r="Z12" s="42">
        <v>8</v>
      </c>
      <c r="AA12" s="42">
        <v>9</v>
      </c>
      <c r="AB12" s="42">
        <v>10</v>
      </c>
      <c r="AC12" s="42">
        <v>11</v>
      </c>
      <c r="AD12" s="42">
        <v>12</v>
      </c>
      <c r="AE12" s="44">
        <v>13</v>
      </c>
      <c r="AF12" s="42">
        <v>14</v>
      </c>
      <c r="AI12" s="81"/>
      <c r="AJ12" s="42" t="s">
        <v>14</v>
      </c>
      <c r="AK12" s="42">
        <v>1</v>
      </c>
      <c r="AL12" s="42">
        <v>2</v>
      </c>
      <c r="AM12" s="42">
        <v>3</v>
      </c>
      <c r="AN12" s="42">
        <v>4</v>
      </c>
      <c r="AO12" s="42">
        <v>5</v>
      </c>
      <c r="AP12" s="43">
        <v>6</v>
      </c>
      <c r="AQ12" s="44">
        <v>7</v>
      </c>
      <c r="AR12" s="42">
        <v>8</v>
      </c>
      <c r="AS12" s="42">
        <v>9</v>
      </c>
      <c r="AT12" s="42">
        <v>10</v>
      </c>
      <c r="AU12" s="42"/>
      <c r="AV12" s="42"/>
      <c r="AW12" s="44"/>
      <c r="AX12" s="42"/>
    </row>
    <row r="13" spans="1:50" ht="30" x14ac:dyDescent="0.2">
      <c r="A13" s="1"/>
      <c r="B13" s="30" t="s">
        <v>15</v>
      </c>
      <c r="C13" s="1" t="s">
        <v>72</v>
      </c>
      <c r="D13" s="1" t="s">
        <v>73</v>
      </c>
      <c r="E13" s="1" t="s">
        <v>74</v>
      </c>
      <c r="F13" s="1" t="s">
        <v>75</v>
      </c>
      <c r="G13" s="1" t="s">
        <v>76</v>
      </c>
      <c r="H13" s="45" t="s">
        <v>77</v>
      </c>
      <c r="I13" s="46"/>
      <c r="J13" s="1" t="s">
        <v>78</v>
      </c>
      <c r="K13" s="1" t="s">
        <v>79</v>
      </c>
      <c r="L13" s="46"/>
      <c r="M13" s="1" t="s">
        <v>80</v>
      </c>
      <c r="N13" s="1" t="s">
        <v>81</v>
      </c>
      <c r="Q13" s="1"/>
      <c r="R13" s="30" t="s">
        <v>15</v>
      </c>
      <c r="S13" s="1" t="s">
        <v>72</v>
      </c>
      <c r="T13" s="1" t="s">
        <v>73</v>
      </c>
      <c r="U13" s="1" t="s">
        <v>74</v>
      </c>
      <c r="V13" s="1" t="s">
        <v>75</v>
      </c>
      <c r="W13" s="1" t="s">
        <v>76</v>
      </c>
      <c r="X13" s="45" t="s">
        <v>77</v>
      </c>
      <c r="Y13" s="46" t="s">
        <v>91</v>
      </c>
      <c r="Z13" s="1"/>
      <c r="AA13" s="1"/>
      <c r="AB13" s="46" t="s">
        <v>93</v>
      </c>
      <c r="AC13" s="1"/>
      <c r="AD13" s="1"/>
      <c r="AE13" s="46" t="s">
        <v>94</v>
      </c>
      <c r="AF13" s="1" t="s">
        <v>95</v>
      </c>
      <c r="AI13" s="83"/>
      <c r="AJ13" s="80" t="s">
        <v>15</v>
      </c>
      <c r="AK13" s="83" t="s">
        <v>72</v>
      </c>
      <c r="AL13" s="83" t="s">
        <v>73</v>
      </c>
      <c r="AM13" s="83" t="s">
        <v>74</v>
      </c>
      <c r="AN13" s="83" t="s">
        <v>75</v>
      </c>
      <c r="AO13" s="83" t="s">
        <v>76</v>
      </c>
      <c r="AP13" s="45" t="s">
        <v>77</v>
      </c>
      <c r="AQ13" s="46" t="s">
        <v>127</v>
      </c>
      <c r="AR13" s="83" t="s">
        <v>128</v>
      </c>
      <c r="AS13" s="83" t="s">
        <v>129</v>
      </c>
      <c r="AT13" s="46" t="s">
        <v>130</v>
      </c>
      <c r="AU13" s="83"/>
      <c r="AV13" s="83"/>
      <c r="AW13" s="46"/>
      <c r="AX13" s="83"/>
    </row>
    <row r="14" spans="1:50" ht="17" thickBot="1" x14ac:dyDescent="0.25">
      <c r="A14" s="47" t="s">
        <v>82</v>
      </c>
      <c r="B14" s="47" t="s">
        <v>1</v>
      </c>
      <c r="C14" s="48">
        <v>1</v>
      </c>
      <c r="D14" s="48">
        <v>2</v>
      </c>
      <c r="E14" s="48">
        <v>3</v>
      </c>
      <c r="F14" s="48">
        <v>4</v>
      </c>
      <c r="G14" s="48">
        <v>5</v>
      </c>
      <c r="H14" s="49">
        <v>6</v>
      </c>
      <c r="I14" s="50"/>
      <c r="J14" s="48">
        <v>2</v>
      </c>
      <c r="K14" s="48">
        <v>3</v>
      </c>
      <c r="L14" s="48"/>
      <c r="M14" s="48">
        <v>5</v>
      </c>
      <c r="N14" s="48">
        <v>6</v>
      </c>
      <c r="Q14" s="47" t="s">
        <v>82</v>
      </c>
      <c r="R14" s="47" t="s">
        <v>1</v>
      </c>
      <c r="S14" s="48">
        <v>1</v>
      </c>
      <c r="T14" s="48">
        <v>2</v>
      </c>
      <c r="U14" s="48">
        <v>3</v>
      </c>
      <c r="V14" s="48">
        <v>4</v>
      </c>
      <c r="W14" s="48">
        <v>5</v>
      </c>
      <c r="X14" s="49">
        <v>6</v>
      </c>
      <c r="Y14" s="50">
        <v>1</v>
      </c>
      <c r="Z14" s="48"/>
      <c r="AA14" s="48"/>
      <c r="AB14" s="48">
        <v>4</v>
      </c>
      <c r="AC14" s="48"/>
      <c r="AD14" s="48"/>
      <c r="AE14" s="50">
        <v>1</v>
      </c>
      <c r="AF14" s="48">
        <v>2</v>
      </c>
      <c r="AI14" s="47" t="s">
        <v>82</v>
      </c>
      <c r="AJ14" s="47" t="s">
        <v>1</v>
      </c>
      <c r="AK14" s="48">
        <v>1</v>
      </c>
      <c r="AL14" s="48">
        <v>2</v>
      </c>
      <c r="AM14" s="48">
        <v>3</v>
      </c>
      <c r="AN14" s="48">
        <v>4</v>
      </c>
      <c r="AO14" s="48">
        <v>5</v>
      </c>
      <c r="AP14" s="49">
        <v>6</v>
      </c>
      <c r="AQ14" s="50">
        <v>1</v>
      </c>
      <c r="AR14" s="48"/>
      <c r="AS14" s="48"/>
      <c r="AT14" s="48">
        <v>4</v>
      </c>
      <c r="AU14" s="48"/>
      <c r="AV14" s="48"/>
      <c r="AW14" s="50"/>
      <c r="AX14" s="48"/>
    </row>
    <row r="15" spans="1:50" x14ac:dyDescent="0.2">
      <c r="A15" s="34" t="s">
        <v>2</v>
      </c>
      <c r="B15" s="51">
        <v>0</v>
      </c>
      <c r="C15" s="34">
        <v>236</v>
      </c>
      <c r="D15" s="34">
        <v>193</v>
      </c>
      <c r="E15" s="34">
        <v>235</v>
      </c>
      <c r="F15" s="34">
        <v>237</v>
      </c>
      <c r="G15" s="34">
        <v>195</v>
      </c>
      <c r="H15" s="52">
        <v>246</v>
      </c>
      <c r="I15" s="53"/>
      <c r="J15" s="54">
        <v>224</v>
      </c>
      <c r="K15" s="54">
        <v>236</v>
      </c>
      <c r="L15" s="54"/>
      <c r="M15" s="54">
        <v>218</v>
      </c>
      <c r="N15" s="54">
        <v>235</v>
      </c>
      <c r="Q15" s="34" t="s">
        <v>2</v>
      </c>
      <c r="R15" s="51">
        <v>0</v>
      </c>
      <c r="S15" s="34">
        <v>176</v>
      </c>
      <c r="T15" s="34">
        <v>172</v>
      </c>
      <c r="U15" s="34">
        <v>155</v>
      </c>
      <c r="V15" s="34">
        <v>173</v>
      </c>
      <c r="W15" s="34">
        <v>160</v>
      </c>
      <c r="X15" s="52">
        <v>168</v>
      </c>
      <c r="Y15" s="53">
        <v>172</v>
      </c>
      <c r="Z15" s="54"/>
      <c r="AA15" s="54"/>
      <c r="AB15" s="54">
        <v>164</v>
      </c>
      <c r="AC15" s="54"/>
      <c r="AD15" s="54"/>
      <c r="AE15" s="58">
        <v>170</v>
      </c>
      <c r="AF15" s="54">
        <v>167</v>
      </c>
      <c r="AI15" s="34" t="s">
        <v>2</v>
      </c>
      <c r="AJ15" s="51">
        <v>0</v>
      </c>
      <c r="AK15" s="34">
        <v>215</v>
      </c>
      <c r="AL15" s="34">
        <v>217</v>
      </c>
      <c r="AM15" s="34">
        <v>216</v>
      </c>
      <c r="AN15" s="34">
        <v>217</v>
      </c>
      <c r="AO15" s="34">
        <v>194</v>
      </c>
      <c r="AP15" s="52">
        <v>197</v>
      </c>
      <c r="AQ15" s="53">
        <v>209</v>
      </c>
      <c r="AR15" s="54">
        <v>220</v>
      </c>
      <c r="AS15" s="54">
        <v>208</v>
      </c>
      <c r="AT15" s="54">
        <v>204</v>
      </c>
      <c r="AU15" s="54"/>
      <c r="AV15" s="54"/>
      <c r="AW15" s="58"/>
      <c r="AX15" s="54"/>
    </row>
    <row r="16" spans="1:50" x14ac:dyDescent="0.2">
      <c r="A16" s="34"/>
      <c r="B16" s="51">
        <v>1</v>
      </c>
      <c r="C16" s="34">
        <v>328</v>
      </c>
      <c r="D16" s="34">
        <v>328</v>
      </c>
      <c r="E16" s="34">
        <v>337</v>
      </c>
      <c r="F16" s="34">
        <v>316</v>
      </c>
      <c r="G16" s="34">
        <v>335</v>
      </c>
      <c r="H16" s="52">
        <v>325</v>
      </c>
      <c r="I16" s="53"/>
      <c r="J16" s="54">
        <v>320</v>
      </c>
      <c r="K16" s="54">
        <v>343</v>
      </c>
      <c r="L16" s="54"/>
      <c r="M16" s="54">
        <v>305</v>
      </c>
      <c r="N16" s="54">
        <v>316</v>
      </c>
      <c r="Q16" s="34"/>
      <c r="R16" s="51">
        <v>1</v>
      </c>
      <c r="S16" s="34">
        <v>320</v>
      </c>
      <c r="T16" s="34">
        <v>308</v>
      </c>
      <c r="U16" s="34">
        <v>300</v>
      </c>
      <c r="V16" s="34">
        <v>273</v>
      </c>
      <c r="W16" s="34">
        <v>295</v>
      </c>
      <c r="X16" s="52">
        <v>302</v>
      </c>
      <c r="Y16" s="53">
        <v>318</v>
      </c>
      <c r="Z16" s="54"/>
      <c r="AA16" s="54"/>
      <c r="AB16" s="54">
        <v>295</v>
      </c>
      <c r="AC16" s="54"/>
      <c r="AD16" s="54"/>
      <c r="AE16" s="58">
        <v>314</v>
      </c>
      <c r="AF16" s="54">
        <v>277</v>
      </c>
      <c r="AI16" s="34"/>
      <c r="AJ16" s="51">
        <v>1</v>
      </c>
      <c r="AK16" s="34">
        <v>442</v>
      </c>
      <c r="AL16" s="34">
        <v>460</v>
      </c>
      <c r="AM16" s="34">
        <v>451</v>
      </c>
      <c r="AN16" s="34">
        <v>440</v>
      </c>
      <c r="AO16" s="34">
        <v>436</v>
      </c>
      <c r="AP16" s="52">
        <v>440</v>
      </c>
      <c r="AQ16" s="53">
        <v>473</v>
      </c>
      <c r="AR16" s="54">
        <v>478</v>
      </c>
      <c r="AS16" s="54">
        <v>464</v>
      </c>
      <c r="AT16" s="54">
        <v>465</v>
      </c>
      <c r="AU16" s="54"/>
      <c r="AV16" s="54"/>
      <c r="AW16" s="58"/>
      <c r="AX16" s="54"/>
    </row>
    <row r="17" spans="1:50" x14ac:dyDescent="0.2">
      <c r="A17" s="34"/>
      <c r="B17" s="51">
        <v>2</v>
      </c>
      <c r="C17" s="34">
        <v>685</v>
      </c>
      <c r="D17" s="34">
        <v>669</v>
      </c>
      <c r="E17" s="34">
        <v>673</v>
      </c>
      <c r="F17" s="34">
        <v>660</v>
      </c>
      <c r="G17" s="34">
        <v>639</v>
      </c>
      <c r="H17" s="52">
        <v>656</v>
      </c>
      <c r="I17" s="53"/>
      <c r="J17" s="54">
        <v>644</v>
      </c>
      <c r="K17" s="54">
        <v>677</v>
      </c>
      <c r="L17" s="54"/>
      <c r="M17" s="54">
        <v>644</v>
      </c>
      <c r="N17" s="54">
        <v>661</v>
      </c>
      <c r="Q17" s="34"/>
      <c r="R17" s="51">
        <v>2</v>
      </c>
      <c r="S17" s="34">
        <v>573</v>
      </c>
      <c r="T17" s="34">
        <v>572</v>
      </c>
      <c r="U17" s="34">
        <v>503</v>
      </c>
      <c r="V17" s="34">
        <v>575</v>
      </c>
      <c r="W17" s="34">
        <v>520</v>
      </c>
      <c r="X17" s="52">
        <v>527</v>
      </c>
      <c r="Y17" s="53">
        <v>586</v>
      </c>
      <c r="Z17" s="54"/>
      <c r="AA17" s="54"/>
      <c r="AB17" s="54">
        <v>587</v>
      </c>
      <c r="AC17" s="54"/>
      <c r="AD17" s="54"/>
      <c r="AE17" s="58">
        <v>623</v>
      </c>
      <c r="AF17" s="54">
        <v>576</v>
      </c>
      <c r="AI17" s="34"/>
      <c r="AJ17" s="51">
        <v>2</v>
      </c>
      <c r="AK17" s="34">
        <v>1245</v>
      </c>
      <c r="AL17" s="34">
        <v>1471</v>
      </c>
      <c r="AM17" s="34">
        <v>1341</v>
      </c>
      <c r="AN17" s="34">
        <v>1287</v>
      </c>
      <c r="AO17" s="34">
        <v>1380</v>
      </c>
      <c r="AP17" s="52">
        <v>1227</v>
      </c>
      <c r="AQ17" s="53">
        <v>1423</v>
      </c>
      <c r="AR17" s="54">
        <v>1461</v>
      </c>
      <c r="AS17" s="54">
        <v>1351</v>
      </c>
      <c r="AT17" s="54">
        <v>1430</v>
      </c>
      <c r="AU17" s="54"/>
      <c r="AV17" s="54"/>
      <c r="AW17" s="58"/>
      <c r="AX17" s="54"/>
    </row>
    <row r="18" spans="1:50" x14ac:dyDescent="0.2">
      <c r="A18" s="34"/>
      <c r="B18" s="51">
        <v>3</v>
      </c>
      <c r="C18" s="34">
        <v>1172</v>
      </c>
      <c r="D18" s="34">
        <v>1080</v>
      </c>
      <c r="E18" s="34">
        <v>1185</v>
      </c>
      <c r="F18" s="34">
        <v>1106</v>
      </c>
      <c r="G18" s="34">
        <v>1124</v>
      </c>
      <c r="H18" s="52">
        <v>1087</v>
      </c>
      <c r="I18" s="53"/>
      <c r="J18" s="54">
        <v>1096</v>
      </c>
      <c r="K18" s="54">
        <v>1115</v>
      </c>
      <c r="L18" s="54"/>
      <c r="M18" s="54">
        <v>1137</v>
      </c>
      <c r="N18" s="54">
        <v>1092</v>
      </c>
      <c r="Q18" s="34"/>
      <c r="R18" s="51">
        <v>3</v>
      </c>
      <c r="S18" s="34">
        <v>1219</v>
      </c>
      <c r="T18" s="34">
        <v>1284</v>
      </c>
      <c r="U18" s="34">
        <v>1033</v>
      </c>
      <c r="V18" s="34">
        <v>1170</v>
      </c>
      <c r="W18" s="34">
        <v>1127</v>
      </c>
      <c r="X18" s="52">
        <v>1165</v>
      </c>
      <c r="Y18" s="53">
        <v>1217</v>
      </c>
      <c r="Z18" s="54"/>
      <c r="AA18" s="54"/>
      <c r="AB18" s="54">
        <v>1222</v>
      </c>
      <c r="AC18" s="54"/>
      <c r="AD18" s="54"/>
      <c r="AE18" s="58">
        <v>1218</v>
      </c>
      <c r="AF18" s="54">
        <v>1266</v>
      </c>
      <c r="AI18" s="34"/>
      <c r="AJ18" s="51">
        <v>3</v>
      </c>
      <c r="AK18" s="34">
        <v>2142</v>
      </c>
      <c r="AL18" s="34">
        <v>2191</v>
      </c>
      <c r="AM18" s="34">
        <v>2094</v>
      </c>
      <c r="AN18" s="34">
        <v>1974</v>
      </c>
      <c r="AO18" s="34">
        <v>2138</v>
      </c>
      <c r="AP18" s="52">
        <v>1970</v>
      </c>
      <c r="AQ18" s="53">
        <v>2217</v>
      </c>
      <c r="AR18" s="54">
        <v>2235</v>
      </c>
      <c r="AS18" s="54">
        <v>2128</v>
      </c>
      <c r="AT18" s="54">
        <v>2284</v>
      </c>
      <c r="AU18" s="54"/>
      <c r="AV18" s="54"/>
      <c r="AW18" s="58"/>
      <c r="AX18" s="54"/>
    </row>
    <row r="19" spans="1:50" x14ac:dyDescent="0.2">
      <c r="A19" s="34"/>
      <c r="B19" s="51">
        <v>4</v>
      </c>
      <c r="C19" s="34">
        <v>1250</v>
      </c>
      <c r="D19" s="34">
        <v>1141</v>
      </c>
      <c r="E19" s="34">
        <v>1296</v>
      </c>
      <c r="F19" s="34">
        <v>1187</v>
      </c>
      <c r="G19" s="34">
        <v>1256</v>
      </c>
      <c r="H19" s="52">
        <v>1218</v>
      </c>
      <c r="I19" s="53"/>
      <c r="J19" s="54">
        <v>1261</v>
      </c>
      <c r="K19" s="54">
        <v>1230</v>
      </c>
      <c r="L19" s="54"/>
      <c r="M19" s="54">
        <v>1262</v>
      </c>
      <c r="N19" s="54">
        <v>1204</v>
      </c>
      <c r="Q19" s="34"/>
      <c r="R19" s="51">
        <v>4</v>
      </c>
      <c r="S19" s="34">
        <v>1558</v>
      </c>
      <c r="T19" s="34">
        <v>1723</v>
      </c>
      <c r="U19" s="34">
        <v>1455</v>
      </c>
      <c r="V19" s="34">
        <v>1535</v>
      </c>
      <c r="W19" s="34">
        <v>1481</v>
      </c>
      <c r="X19" s="52">
        <v>1521</v>
      </c>
      <c r="Y19" s="53">
        <v>1634</v>
      </c>
      <c r="Z19" s="54"/>
      <c r="AA19" s="54"/>
      <c r="AB19" s="54">
        <v>1650</v>
      </c>
      <c r="AC19" s="54"/>
      <c r="AD19" s="54"/>
      <c r="AE19" s="58">
        <v>1642</v>
      </c>
      <c r="AF19" s="54">
        <v>1523</v>
      </c>
      <c r="AI19" s="34"/>
      <c r="AJ19" s="51">
        <v>4</v>
      </c>
      <c r="AK19" s="34">
        <v>2967</v>
      </c>
      <c r="AL19" s="34">
        <v>2838</v>
      </c>
      <c r="AM19" s="34">
        <v>3145</v>
      </c>
      <c r="AN19" s="34">
        <v>2833</v>
      </c>
      <c r="AO19" s="34">
        <v>2904</v>
      </c>
      <c r="AP19" s="52">
        <v>2970</v>
      </c>
      <c r="AQ19" s="53">
        <v>2724</v>
      </c>
      <c r="AR19" s="54">
        <v>3039</v>
      </c>
      <c r="AS19" s="54">
        <v>2876</v>
      </c>
      <c r="AT19" s="54">
        <v>3019</v>
      </c>
      <c r="AU19" s="54"/>
      <c r="AV19" s="54"/>
      <c r="AW19" s="58"/>
      <c r="AX19" s="54"/>
    </row>
    <row r="20" spans="1:50" x14ac:dyDescent="0.2">
      <c r="A20" s="34"/>
      <c r="B20" s="51">
        <v>5</v>
      </c>
      <c r="C20" s="34">
        <v>1330</v>
      </c>
      <c r="D20" s="34">
        <v>1233</v>
      </c>
      <c r="E20" s="34">
        <v>1427</v>
      </c>
      <c r="F20" s="34">
        <v>1223</v>
      </c>
      <c r="G20" s="34">
        <v>1314</v>
      </c>
      <c r="H20" s="52">
        <v>1271</v>
      </c>
      <c r="I20" s="53"/>
      <c r="J20" s="54">
        <v>1334</v>
      </c>
      <c r="K20" s="54">
        <v>1332</v>
      </c>
      <c r="L20" s="54"/>
      <c r="M20" s="54">
        <v>1317</v>
      </c>
      <c r="N20" s="54">
        <v>1281</v>
      </c>
      <c r="Q20" s="34"/>
      <c r="R20" s="51">
        <v>5</v>
      </c>
      <c r="S20" s="34">
        <v>2108</v>
      </c>
      <c r="T20" s="34">
        <v>2232</v>
      </c>
      <c r="U20" s="34">
        <v>1940</v>
      </c>
      <c r="V20" s="34">
        <v>1991</v>
      </c>
      <c r="W20" s="34">
        <v>1975</v>
      </c>
      <c r="X20" s="52">
        <v>1993</v>
      </c>
      <c r="Y20" s="53">
        <v>2060</v>
      </c>
      <c r="Z20" s="54"/>
      <c r="AA20" s="54"/>
      <c r="AB20" s="54">
        <v>2029</v>
      </c>
      <c r="AC20" s="54"/>
      <c r="AD20" s="54"/>
      <c r="AE20" s="58">
        <v>2129</v>
      </c>
      <c r="AF20" s="54">
        <v>2040</v>
      </c>
      <c r="AI20" s="34"/>
      <c r="AJ20" s="51">
        <v>5</v>
      </c>
      <c r="AK20" s="34">
        <v>3215</v>
      </c>
      <c r="AL20" s="34">
        <v>3194</v>
      </c>
      <c r="AM20" s="34">
        <v>3127</v>
      </c>
      <c r="AN20" s="34">
        <v>3016</v>
      </c>
      <c r="AO20" s="34">
        <v>3172</v>
      </c>
      <c r="AP20" s="52">
        <v>3124</v>
      </c>
      <c r="AQ20" s="53">
        <v>2932</v>
      </c>
      <c r="AR20" s="54">
        <v>3043</v>
      </c>
      <c r="AS20" s="54">
        <v>3018</v>
      </c>
      <c r="AT20" s="54">
        <v>2997</v>
      </c>
      <c r="AU20" s="54"/>
      <c r="AV20" s="54"/>
      <c r="AW20" s="58"/>
      <c r="AX20" s="54"/>
    </row>
    <row r="21" spans="1:50" x14ac:dyDescent="0.2">
      <c r="A21" s="34" t="s">
        <v>3</v>
      </c>
      <c r="B21" s="55">
        <f t="shared" ref="B21:B24" si="0">B20+(1/24)</f>
        <v>5.041666666666667</v>
      </c>
      <c r="C21" s="34">
        <v>1521</v>
      </c>
      <c r="D21" s="34">
        <v>1591</v>
      </c>
      <c r="E21" s="34">
        <v>1696</v>
      </c>
      <c r="F21" s="34">
        <v>1525</v>
      </c>
      <c r="G21" s="34">
        <v>1614</v>
      </c>
      <c r="H21" s="52">
        <v>1652</v>
      </c>
      <c r="I21" s="53"/>
      <c r="J21" s="54">
        <v>1905</v>
      </c>
      <c r="K21" s="54">
        <v>1904</v>
      </c>
      <c r="L21" s="54"/>
      <c r="M21" s="54">
        <v>1964</v>
      </c>
      <c r="N21" s="54">
        <v>1921</v>
      </c>
      <c r="Q21" s="34" t="s">
        <v>3</v>
      </c>
      <c r="R21" s="55">
        <f t="shared" ref="R21:R24" si="1">R20+(1/24)</f>
        <v>5.041666666666667</v>
      </c>
      <c r="S21" s="34">
        <v>2245</v>
      </c>
      <c r="T21" s="34">
        <v>1260</v>
      </c>
      <c r="U21" s="34">
        <v>2113</v>
      </c>
      <c r="V21" s="34">
        <v>2306</v>
      </c>
      <c r="W21" s="34">
        <v>2035</v>
      </c>
      <c r="X21" s="52">
        <v>2253</v>
      </c>
      <c r="Y21" s="53">
        <v>1824</v>
      </c>
      <c r="Z21" s="54"/>
      <c r="AA21" s="54"/>
      <c r="AB21" s="54">
        <v>2796</v>
      </c>
      <c r="AC21" s="54"/>
      <c r="AD21" s="54"/>
      <c r="AE21" s="58">
        <v>2101</v>
      </c>
      <c r="AF21" s="54">
        <v>3184</v>
      </c>
      <c r="AI21" s="34" t="s">
        <v>3</v>
      </c>
      <c r="AJ21" s="55">
        <f t="shared" ref="AJ21:AJ24" si="2">AJ20+(1/24)</f>
        <v>5.041666666666667</v>
      </c>
      <c r="AK21" s="34">
        <v>3087</v>
      </c>
      <c r="AL21" s="34">
        <v>2610</v>
      </c>
      <c r="AM21" s="34">
        <v>2907</v>
      </c>
      <c r="AN21" s="34">
        <v>3065</v>
      </c>
      <c r="AO21" s="34">
        <v>3144</v>
      </c>
      <c r="AP21" s="52">
        <v>2377</v>
      </c>
      <c r="AQ21" s="53">
        <v>2868</v>
      </c>
      <c r="AR21" s="54">
        <v>2820</v>
      </c>
      <c r="AS21" s="54">
        <v>3749</v>
      </c>
      <c r="AT21" s="54">
        <v>3785</v>
      </c>
      <c r="AU21" s="54"/>
      <c r="AV21" s="54"/>
      <c r="AW21" s="58"/>
      <c r="AX21" s="54"/>
    </row>
    <row r="22" spans="1:50" x14ac:dyDescent="0.2">
      <c r="A22" s="34" t="s">
        <v>4</v>
      </c>
      <c r="B22" s="55">
        <f t="shared" si="0"/>
        <v>5.0833333333333339</v>
      </c>
      <c r="C22" s="34">
        <v>1878</v>
      </c>
      <c r="D22" s="34">
        <v>1530</v>
      </c>
      <c r="E22" s="34">
        <v>2077</v>
      </c>
      <c r="F22" s="34">
        <v>1883</v>
      </c>
      <c r="G22" s="34">
        <v>1987</v>
      </c>
      <c r="H22" s="52">
        <v>1794</v>
      </c>
      <c r="I22" s="53"/>
      <c r="J22" s="54">
        <v>2817</v>
      </c>
      <c r="K22" s="54">
        <v>2675</v>
      </c>
      <c r="L22" s="54"/>
      <c r="M22" s="54">
        <v>2765</v>
      </c>
      <c r="N22" s="54">
        <v>2778</v>
      </c>
      <c r="Q22" s="34" t="s">
        <v>4</v>
      </c>
      <c r="R22" s="55">
        <f t="shared" si="1"/>
        <v>5.0833333333333339</v>
      </c>
      <c r="S22" s="34">
        <v>2340</v>
      </c>
      <c r="T22" s="34">
        <v>977</v>
      </c>
      <c r="U22" s="34">
        <v>2224</v>
      </c>
      <c r="V22" s="34">
        <v>2331</v>
      </c>
      <c r="W22" s="34">
        <v>1460</v>
      </c>
      <c r="X22" s="52">
        <v>2332</v>
      </c>
      <c r="Y22" s="53">
        <v>1292</v>
      </c>
      <c r="Z22" s="54"/>
      <c r="AA22" s="54"/>
      <c r="AB22" s="54">
        <v>2645</v>
      </c>
      <c r="AC22" s="54"/>
      <c r="AD22" s="54"/>
      <c r="AE22" s="58">
        <v>1521</v>
      </c>
      <c r="AF22" s="54">
        <v>2861</v>
      </c>
      <c r="AI22" s="34" t="s">
        <v>4</v>
      </c>
      <c r="AJ22" s="55">
        <f t="shared" si="2"/>
        <v>5.0833333333333339</v>
      </c>
      <c r="AK22" s="34">
        <v>3386</v>
      </c>
      <c r="AL22" s="34">
        <v>1772</v>
      </c>
      <c r="AM22" s="34">
        <v>3140</v>
      </c>
      <c r="AN22" s="34">
        <v>3344</v>
      </c>
      <c r="AO22" s="34">
        <v>2535</v>
      </c>
      <c r="AP22" s="52">
        <v>1553</v>
      </c>
      <c r="AQ22" s="53">
        <v>1946</v>
      </c>
      <c r="AR22" s="54">
        <v>1905</v>
      </c>
      <c r="AS22" s="54">
        <v>3952</v>
      </c>
      <c r="AT22" s="54">
        <v>3849</v>
      </c>
      <c r="AU22" s="54"/>
      <c r="AV22" s="54"/>
      <c r="AW22" s="58"/>
      <c r="AX22" s="54"/>
    </row>
    <row r="23" spans="1:50" x14ac:dyDescent="0.2">
      <c r="A23" s="34" t="s">
        <v>5</v>
      </c>
      <c r="B23" s="55">
        <f t="shared" si="0"/>
        <v>5.1250000000000009</v>
      </c>
      <c r="C23" s="34">
        <v>1509</v>
      </c>
      <c r="D23" s="34">
        <v>915</v>
      </c>
      <c r="E23" s="34">
        <v>1695</v>
      </c>
      <c r="F23" s="34">
        <v>1441</v>
      </c>
      <c r="G23" s="34">
        <v>1301</v>
      </c>
      <c r="H23" s="52">
        <v>1594</v>
      </c>
      <c r="I23" s="53"/>
      <c r="J23" s="54">
        <v>1893</v>
      </c>
      <c r="K23" s="54">
        <v>1734</v>
      </c>
      <c r="L23" s="54"/>
      <c r="M23" s="54">
        <v>2281</v>
      </c>
      <c r="N23" s="54">
        <v>2326</v>
      </c>
      <c r="Q23" s="34" t="s">
        <v>5</v>
      </c>
      <c r="R23" s="55">
        <f t="shared" si="1"/>
        <v>5.1250000000000009</v>
      </c>
      <c r="S23" s="34">
        <v>2013</v>
      </c>
      <c r="T23" s="34">
        <v>820</v>
      </c>
      <c r="U23" s="34">
        <v>1881</v>
      </c>
      <c r="V23" s="34">
        <v>1864</v>
      </c>
      <c r="W23" s="34">
        <v>1047</v>
      </c>
      <c r="X23" s="52">
        <v>1776</v>
      </c>
      <c r="Y23" s="53">
        <v>1005</v>
      </c>
      <c r="Z23" s="54"/>
      <c r="AA23" s="54"/>
      <c r="AB23" s="54">
        <v>1670</v>
      </c>
      <c r="AC23" s="54"/>
      <c r="AD23" s="54"/>
      <c r="AE23" s="58">
        <v>1287</v>
      </c>
      <c r="AF23" s="54">
        <v>1727</v>
      </c>
      <c r="AI23" s="34" t="s">
        <v>5</v>
      </c>
      <c r="AJ23" s="55">
        <f t="shared" si="2"/>
        <v>5.1250000000000009</v>
      </c>
      <c r="AK23" s="34">
        <v>2702</v>
      </c>
      <c r="AL23" s="34">
        <v>1377</v>
      </c>
      <c r="AM23" s="34">
        <v>2583</v>
      </c>
      <c r="AN23" s="34">
        <v>2488</v>
      </c>
      <c r="AO23" s="34">
        <v>1574</v>
      </c>
      <c r="AP23" s="52">
        <v>980</v>
      </c>
      <c r="AQ23" s="53">
        <v>1534</v>
      </c>
      <c r="AR23" s="54">
        <v>1520</v>
      </c>
      <c r="AS23" s="54">
        <v>3055</v>
      </c>
      <c r="AT23" s="54">
        <v>3104</v>
      </c>
      <c r="AU23" s="54"/>
      <c r="AV23" s="54"/>
      <c r="AW23" s="58"/>
      <c r="AX23" s="54"/>
    </row>
    <row r="24" spans="1:50" x14ac:dyDescent="0.2">
      <c r="A24" s="34" t="s">
        <v>6</v>
      </c>
      <c r="B24" s="55">
        <f t="shared" si="0"/>
        <v>5.1666666666666679</v>
      </c>
      <c r="C24" s="34">
        <v>1523</v>
      </c>
      <c r="D24" s="34">
        <v>894</v>
      </c>
      <c r="E24" s="34">
        <v>1688</v>
      </c>
      <c r="F24" s="34">
        <v>1433</v>
      </c>
      <c r="G24" s="34">
        <v>1177</v>
      </c>
      <c r="H24" s="52">
        <v>1614</v>
      </c>
      <c r="I24" s="53"/>
      <c r="J24" s="54">
        <v>1677</v>
      </c>
      <c r="K24" s="54">
        <v>1542</v>
      </c>
      <c r="L24" s="54"/>
      <c r="M24" s="54">
        <v>2238</v>
      </c>
      <c r="N24" s="54">
        <v>2252</v>
      </c>
      <c r="Q24" s="34" t="s">
        <v>6</v>
      </c>
      <c r="R24" s="55">
        <f t="shared" si="1"/>
        <v>5.1666666666666679</v>
      </c>
      <c r="S24" s="34">
        <v>2063</v>
      </c>
      <c r="T24" s="34">
        <v>798</v>
      </c>
      <c r="U24" s="34">
        <v>1911</v>
      </c>
      <c r="V24" s="34">
        <v>1889</v>
      </c>
      <c r="W24" s="34">
        <v>1094</v>
      </c>
      <c r="X24" s="52">
        <v>1694</v>
      </c>
      <c r="Y24" s="53">
        <v>996</v>
      </c>
      <c r="Z24" s="54"/>
      <c r="AA24" s="54"/>
      <c r="AB24" s="54">
        <v>1574</v>
      </c>
      <c r="AC24" s="54"/>
      <c r="AD24" s="54"/>
      <c r="AE24" s="58">
        <v>1321</v>
      </c>
      <c r="AF24" s="54">
        <v>1737</v>
      </c>
      <c r="AI24" s="34" t="s">
        <v>6</v>
      </c>
      <c r="AJ24" s="55">
        <f t="shared" si="2"/>
        <v>5.1666666666666679</v>
      </c>
      <c r="AK24" s="34">
        <v>2759</v>
      </c>
      <c r="AL24" s="34">
        <v>1347</v>
      </c>
      <c r="AM24" s="34">
        <v>2642</v>
      </c>
      <c r="AN24" s="34">
        <v>2660</v>
      </c>
      <c r="AO24" s="34">
        <v>1556</v>
      </c>
      <c r="AP24" s="52">
        <v>936</v>
      </c>
      <c r="AQ24" s="53">
        <v>1607</v>
      </c>
      <c r="AR24" s="54">
        <v>1624</v>
      </c>
      <c r="AS24" s="54">
        <v>2963</v>
      </c>
      <c r="AT24" s="54">
        <v>2972</v>
      </c>
      <c r="AU24" s="54"/>
      <c r="AV24" s="54"/>
      <c r="AW24" s="58"/>
      <c r="AX24" s="54"/>
    </row>
    <row r="25" spans="1:50" x14ac:dyDescent="0.2">
      <c r="A25" s="34"/>
      <c r="B25" s="55">
        <v>6</v>
      </c>
      <c r="C25" s="34">
        <v>1279</v>
      </c>
      <c r="D25" s="34">
        <v>244</v>
      </c>
      <c r="E25" s="34">
        <v>1336</v>
      </c>
      <c r="F25" s="34">
        <v>932</v>
      </c>
      <c r="G25" s="34">
        <v>767</v>
      </c>
      <c r="H25" s="52">
        <v>876</v>
      </c>
      <c r="I25" s="53"/>
      <c r="J25" s="54">
        <v>626</v>
      </c>
      <c r="K25" s="54">
        <v>610</v>
      </c>
      <c r="L25" s="54"/>
      <c r="M25" s="54">
        <v>1367</v>
      </c>
      <c r="N25" s="54">
        <v>1881</v>
      </c>
      <c r="Q25" s="34"/>
      <c r="R25" s="55">
        <v>6</v>
      </c>
      <c r="S25" s="34">
        <v>1818</v>
      </c>
      <c r="T25" s="34">
        <v>243</v>
      </c>
      <c r="U25" s="34">
        <v>1703</v>
      </c>
      <c r="V25" s="34">
        <v>1880</v>
      </c>
      <c r="W25" s="34">
        <v>677</v>
      </c>
      <c r="X25" s="52">
        <v>984</v>
      </c>
      <c r="Y25" s="53">
        <v>261</v>
      </c>
      <c r="Z25" s="54"/>
      <c r="AA25" s="54"/>
      <c r="AB25" s="54">
        <v>1146</v>
      </c>
      <c r="AC25" s="54"/>
      <c r="AD25" s="54"/>
      <c r="AE25" s="54">
        <v>264</v>
      </c>
      <c r="AF25" s="54">
        <v>1230</v>
      </c>
      <c r="AI25" s="34"/>
      <c r="AJ25" s="55">
        <v>6</v>
      </c>
      <c r="AK25" s="34">
        <v>2602</v>
      </c>
      <c r="AL25" s="34">
        <v>270</v>
      </c>
      <c r="AM25" s="34">
        <v>2633</v>
      </c>
      <c r="AN25" s="34">
        <v>2676</v>
      </c>
      <c r="AO25" s="34">
        <v>1213</v>
      </c>
      <c r="AP25" s="52">
        <v>291</v>
      </c>
      <c r="AQ25" s="53">
        <v>296</v>
      </c>
      <c r="AR25" s="54">
        <v>341</v>
      </c>
      <c r="AS25" s="54">
        <v>2313</v>
      </c>
      <c r="AT25" s="54">
        <v>1781</v>
      </c>
      <c r="AU25" s="54"/>
      <c r="AV25" s="54"/>
      <c r="AW25" s="54"/>
      <c r="AX25" s="54"/>
    </row>
    <row r="26" spans="1:50" x14ac:dyDescent="0.2">
      <c r="A26" s="34"/>
      <c r="B26" s="55"/>
      <c r="C26" s="34"/>
      <c r="D26" s="34"/>
      <c r="E26" s="34"/>
      <c r="F26" s="34"/>
      <c r="G26" s="34"/>
      <c r="H26" s="34"/>
      <c r="I26" s="34"/>
      <c r="J26" s="34"/>
      <c r="K26" s="34"/>
      <c r="L26" s="34"/>
      <c r="M26" s="34"/>
      <c r="N26" s="34"/>
      <c r="Q26" s="34"/>
      <c r="R26" s="55"/>
      <c r="S26" s="34"/>
      <c r="T26" s="34"/>
      <c r="U26" s="34"/>
      <c r="V26" s="34"/>
      <c r="W26" s="34"/>
      <c r="X26" s="34"/>
      <c r="Y26" s="34"/>
      <c r="Z26" s="34"/>
      <c r="AA26" s="34"/>
      <c r="AB26" s="34"/>
      <c r="AC26" s="34"/>
      <c r="AD26" s="34"/>
      <c r="AE26" s="34"/>
      <c r="AF26" s="34"/>
      <c r="AI26" s="34"/>
      <c r="AJ26" s="55"/>
      <c r="AK26" s="34"/>
      <c r="AL26" s="34"/>
      <c r="AM26" s="34"/>
      <c r="AN26" s="34"/>
      <c r="AO26" s="34"/>
      <c r="AP26" s="34"/>
      <c r="AQ26" s="34"/>
      <c r="AR26" s="34"/>
      <c r="AS26" s="34"/>
      <c r="AT26" s="34"/>
      <c r="AU26" s="34"/>
      <c r="AV26" s="34"/>
      <c r="AW26" s="34"/>
      <c r="AX26" s="34"/>
    </row>
    <row r="27" spans="1:50" x14ac:dyDescent="0.2">
      <c r="A27" s="152" t="s">
        <v>168</v>
      </c>
      <c r="B27" s="152"/>
      <c r="C27" s="152"/>
      <c r="D27" s="152"/>
      <c r="E27" s="152"/>
      <c r="F27" s="152"/>
      <c r="G27" s="152"/>
      <c r="H27" s="152"/>
      <c r="I27" s="152"/>
      <c r="J27" s="152"/>
      <c r="K27" s="152"/>
      <c r="L27" s="41"/>
      <c r="M27" s="41"/>
      <c r="N27" s="41"/>
      <c r="Q27" s="152" t="s">
        <v>168</v>
      </c>
      <c r="R27" s="152"/>
      <c r="S27" s="152"/>
      <c r="T27" s="152"/>
      <c r="U27" s="152"/>
      <c r="V27" s="152"/>
      <c r="W27" s="152"/>
      <c r="X27" s="152"/>
      <c r="Y27" s="152"/>
      <c r="Z27" s="152"/>
      <c r="AA27" s="152"/>
      <c r="AB27" s="41"/>
      <c r="AC27" s="41"/>
      <c r="AD27" s="41"/>
      <c r="AE27" s="41"/>
      <c r="AF27" s="41"/>
      <c r="AI27" s="152" t="s">
        <v>33</v>
      </c>
      <c r="AJ27" s="152"/>
      <c r="AK27" s="152"/>
      <c r="AL27" s="152"/>
      <c r="AM27" s="152"/>
      <c r="AN27" s="152"/>
      <c r="AO27" s="152"/>
      <c r="AP27" s="152"/>
      <c r="AQ27" s="152"/>
      <c r="AR27" s="152"/>
      <c r="AS27" s="152"/>
      <c r="AT27" s="82"/>
      <c r="AU27" s="82"/>
      <c r="AV27" s="82"/>
      <c r="AW27" s="82"/>
      <c r="AX27" s="82"/>
    </row>
    <row r="28" spans="1:50" x14ac:dyDescent="0.2">
      <c r="A28" s="34"/>
      <c r="B28" s="36"/>
      <c r="C28" s="146"/>
      <c r="D28" s="146"/>
      <c r="E28" s="146"/>
      <c r="F28" s="146"/>
      <c r="G28" s="146"/>
      <c r="H28" s="146"/>
      <c r="I28" s="146"/>
      <c r="J28" s="146"/>
      <c r="K28" s="146"/>
      <c r="L28" s="146"/>
      <c r="M28" s="146"/>
      <c r="N28" s="146"/>
      <c r="Q28" s="34"/>
      <c r="R28" s="36"/>
      <c r="S28" s="146"/>
      <c r="T28" s="146"/>
      <c r="U28" s="146"/>
      <c r="V28" s="146"/>
      <c r="W28" s="146"/>
      <c r="X28" s="146"/>
      <c r="Y28" s="146"/>
      <c r="Z28" s="146"/>
      <c r="AA28" s="146"/>
      <c r="AB28" s="146"/>
      <c r="AC28" s="146"/>
      <c r="AD28" s="146"/>
      <c r="AE28" s="59"/>
      <c r="AF28" s="59"/>
      <c r="AI28" s="34"/>
      <c r="AJ28" s="81"/>
      <c r="AK28" s="146"/>
      <c r="AL28" s="146"/>
      <c r="AM28" s="146"/>
      <c r="AN28" s="146"/>
      <c r="AO28" s="146"/>
      <c r="AP28" s="146"/>
      <c r="AQ28" s="146"/>
      <c r="AR28" s="146"/>
      <c r="AS28" s="146"/>
      <c r="AT28" s="146"/>
      <c r="AU28" s="146"/>
      <c r="AV28" s="146"/>
      <c r="AW28" s="59"/>
      <c r="AX28" s="59"/>
    </row>
    <row r="29" spans="1:50" x14ac:dyDescent="0.2">
      <c r="A29" s="34"/>
      <c r="B29" s="42" t="s">
        <v>14</v>
      </c>
      <c r="C29" s="42"/>
      <c r="D29" s="42"/>
      <c r="E29" s="42"/>
      <c r="F29" s="42"/>
      <c r="G29" s="42"/>
      <c r="H29" s="42"/>
      <c r="I29" s="42"/>
      <c r="J29" s="42"/>
      <c r="K29" s="42"/>
      <c r="L29" s="42"/>
      <c r="M29" s="42"/>
      <c r="N29" s="42"/>
      <c r="Q29" s="34"/>
      <c r="R29" s="42" t="s">
        <v>14</v>
      </c>
      <c r="S29" s="42"/>
      <c r="T29" s="42"/>
      <c r="U29" s="42"/>
      <c r="V29" s="42"/>
      <c r="W29" s="42"/>
      <c r="X29" s="42"/>
      <c r="Y29" s="42"/>
      <c r="Z29" s="42"/>
      <c r="AA29" s="42"/>
      <c r="AB29" s="42"/>
      <c r="AC29" s="42"/>
      <c r="AD29" s="42"/>
      <c r="AE29" s="42"/>
      <c r="AF29" s="42"/>
      <c r="AI29" s="34"/>
      <c r="AJ29" s="42" t="s">
        <v>14</v>
      </c>
      <c r="AK29" s="42"/>
      <c r="AL29" s="42"/>
      <c r="AM29" s="42"/>
      <c r="AN29" s="42"/>
      <c r="AO29" s="42"/>
      <c r="AP29" s="42"/>
      <c r="AQ29" s="42"/>
      <c r="AR29" s="42"/>
      <c r="AS29" s="42"/>
      <c r="AT29" s="42"/>
      <c r="AU29" s="42"/>
      <c r="AV29" s="42"/>
      <c r="AW29" s="42"/>
      <c r="AX29" s="42"/>
    </row>
    <row r="30" spans="1:50" ht="17" thickBot="1" x14ac:dyDescent="0.25">
      <c r="A30" s="34"/>
      <c r="B30" s="36" t="s">
        <v>15</v>
      </c>
      <c r="C30" s="1"/>
      <c r="D30" s="1"/>
      <c r="E30" s="1"/>
      <c r="F30" s="1"/>
      <c r="G30" s="1"/>
      <c r="H30" s="1"/>
      <c r="I30" s="1"/>
      <c r="J30" s="1"/>
      <c r="K30" s="1"/>
      <c r="L30" s="1"/>
      <c r="M30" s="1"/>
      <c r="N30" s="1"/>
      <c r="Q30" s="34"/>
      <c r="R30" s="36" t="s">
        <v>15</v>
      </c>
      <c r="S30" s="1"/>
      <c r="T30" s="1"/>
      <c r="U30" s="1"/>
      <c r="V30" s="1"/>
      <c r="W30" s="1"/>
      <c r="X30" s="1"/>
      <c r="Y30" s="1"/>
      <c r="Z30" s="1"/>
      <c r="AA30" s="1"/>
      <c r="AB30" s="1"/>
      <c r="AC30" s="1"/>
      <c r="AD30" s="1"/>
      <c r="AE30" s="1"/>
      <c r="AF30" s="1"/>
      <c r="AI30" s="34"/>
      <c r="AJ30" s="81" t="s">
        <v>15</v>
      </c>
      <c r="AK30" s="83"/>
      <c r="AL30" s="83"/>
      <c r="AM30" s="83"/>
      <c r="AN30" s="83"/>
      <c r="AO30" s="83"/>
      <c r="AP30" s="83"/>
      <c r="AQ30" s="83"/>
      <c r="AR30" s="83"/>
      <c r="AS30" s="83"/>
      <c r="AT30" s="83"/>
      <c r="AU30" s="83"/>
      <c r="AV30" s="83"/>
      <c r="AW30" s="83"/>
      <c r="AX30" s="83"/>
    </row>
    <row r="31" spans="1:50" ht="31" thickBot="1" x14ac:dyDescent="0.25">
      <c r="A31" s="34"/>
      <c r="B31" s="47" t="s">
        <v>1</v>
      </c>
      <c r="C31" s="48"/>
      <c r="D31" s="48"/>
      <c r="E31" s="48"/>
      <c r="F31" s="48"/>
      <c r="G31" s="48"/>
      <c r="H31" s="48"/>
      <c r="I31" s="48"/>
      <c r="J31" s="48"/>
      <c r="K31" s="48"/>
      <c r="L31" s="48"/>
      <c r="M31" s="48"/>
      <c r="N31" s="48"/>
      <c r="O31" s="109" t="s">
        <v>169</v>
      </c>
      <c r="Q31" s="34"/>
      <c r="R31" s="47" t="s">
        <v>1</v>
      </c>
      <c r="S31" s="48"/>
      <c r="T31" s="48"/>
      <c r="U31" s="48"/>
      <c r="V31" s="48"/>
      <c r="W31" s="48"/>
      <c r="X31" s="48"/>
      <c r="Y31" s="48"/>
      <c r="Z31" s="48"/>
      <c r="AA31" s="48"/>
      <c r="AB31" s="48"/>
      <c r="AC31" s="48"/>
      <c r="AD31" s="48"/>
      <c r="AE31" s="48"/>
      <c r="AF31" s="48"/>
      <c r="AI31" s="34"/>
      <c r="AJ31" s="47" t="s">
        <v>1</v>
      </c>
      <c r="AK31" s="48"/>
      <c r="AL31" s="48"/>
      <c r="AM31" s="48"/>
      <c r="AN31" s="48"/>
      <c r="AO31" s="48"/>
      <c r="AP31" s="48"/>
      <c r="AQ31" s="48"/>
      <c r="AR31" s="48"/>
      <c r="AS31" s="48"/>
      <c r="AT31" s="48"/>
      <c r="AU31" s="48"/>
      <c r="AV31" s="48"/>
      <c r="AW31" s="48"/>
      <c r="AX31" s="48"/>
    </row>
    <row r="32" spans="1:50" ht="17" thickBot="1" x14ac:dyDescent="0.25">
      <c r="A32" s="34" t="s">
        <v>2</v>
      </c>
      <c r="B32" s="51">
        <v>0</v>
      </c>
      <c r="C32" s="34">
        <f>(C15*0.33)-$O$32</f>
        <v>23.254453296703304</v>
      </c>
      <c r="D32" s="34">
        <f t="shared" ref="D32:N32" si="3">(D15*0.33)-$O$32</f>
        <v>9.0644532967032987</v>
      </c>
      <c r="E32" s="34">
        <f t="shared" si="3"/>
        <v>22.924453296703291</v>
      </c>
      <c r="F32" s="34">
        <f t="shared" si="3"/>
        <v>23.584453296703302</v>
      </c>
      <c r="G32" s="34">
        <f t="shared" si="3"/>
        <v>9.7244532967033024</v>
      </c>
      <c r="H32" s="34">
        <f t="shared" si="3"/>
        <v>26.554453296703301</v>
      </c>
      <c r="I32" s="34"/>
      <c r="J32" s="34">
        <f t="shared" si="3"/>
        <v>19.294453296703296</v>
      </c>
      <c r="K32" s="34">
        <f t="shared" si="3"/>
        <v>23.254453296703304</v>
      </c>
      <c r="L32" s="34"/>
      <c r="M32" s="34">
        <f t="shared" si="3"/>
        <v>17.314453296703292</v>
      </c>
      <c r="N32" s="34">
        <f t="shared" si="3"/>
        <v>22.924453296703291</v>
      </c>
      <c r="O32" s="110">
        <v>54.625546703296706</v>
      </c>
      <c r="Q32" s="34" t="s">
        <v>2</v>
      </c>
      <c r="R32" s="51">
        <v>0</v>
      </c>
      <c r="S32" s="34">
        <f>(S15*0.33)-$O$32</f>
        <v>3.4544532967032993</v>
      </c>
      <c r="T32" s="34">
        <f t="shared" ref="T32:Y32" si="4">(T15*0.33)-$O$32</f>
        <v>2.134453296703299</v>
      </c>
      <c r="U32" s="34">
        <f t="shared" si="4"/>
        <v>-3.4755467032967005</v>
      </c>
      <c r="V32" s="34">
        <f t="shared" si="4"/>
        <v>2.4644532967032973</v>
      </c>
      <c r="W32" s="34">
        <f t="shared" si="4"/>
        <v>-1.8255467032967019</v>
      </c>
      <c r="X32" s="34">
        <f t="shared" si="4"/>
        <v>0.81445329670329869</v>
      </c>
      <c r="Y32" s="34">
        <f t="shared" si="4"/>
        <v>2.134453296703299</v>
      </c>
      <c r="Z32" s="34"/>
      <c r="AA32" s="34"/>
      <c r="AB32" s="34">
        <f t="shared" ref="AB32:AF32" si="5">(AB15*0.33)-$O$32</f>
        <v>-0.50554670329670159</v>
      </c>
      <c r="AC32" s="34"/>
      <c r="AD32" s="34"/>
      <c r="AE32" s="34">
        <f t="shared" si="5"/>
        <v>1.4744532967032953</v>
      </c>
      <c r="AF32" s="34">
        <f t="shared" si="5"/>
        <v>0.48445329670329329</v>
      </c>
      <c r="AI32" s="34" t="s">
        <v>2</v>
      </c>
      <c r="AJ32" s="51">
        <v>0</v>
      </c>
      <c r="AK32" s="34">
        <f>(AK15*0.33)-$O$32</f>
        <v>16.324453296703297</v>
      </c>
      <c r="AL32" s="34">
        <f t="shared" ref="AL32:AT32" si="6">(AL15*0.33)-$O$32</f>
        <v>16.984453296703293</v>
      </c>
      <c r="AM32" s="34">
        <f t="shared" si="6"/>
        <v>16.654453296703295</v>
      </c>
      <c r="AN32" s="34">
        <f t="shared" si="6"/>
        <v>16.984453296703293</v>
      </c>
      <c r="AO32" s="34">
        <f t="shared" si="6"/>
        <v>9.3944532967032899</v>
      </c>
      <c r="AP32" s="34">
        <f t="shared" si="6"/>
        <v>10.384453296703299</v>
      </c>
      <c r="AQ32" s="34">
        <f t="shared" si="6"/>
        <v>14.344453296703293</v>
      </c>
      <c r="AR32" s="34">
        <f t="shared" si="6"/>
        <v>17.974453296703302</v>
      </c>
      <c r="AS32" s="34">
        <f t="shared" si="6"/>
        <v>14.014453296703294</v>
      </c>
      <c r="AT32" s="34">
        <f t="shared" si="6"/>
        <v>12.694453296703301</v>
      </c>
      <c r="AU32" s="34"/>
      <c r="AV32" s="34"/>
      <c r="AW32" s="34"/>
      <c r="AX32" s="34"/>
    </row>
    <row r="33" spans="1:53" x14ac:dyDescent="0.2">
      <c r="A33" s="34"/>
      <c r="B33" s="51">
        <v>1</v>
      </c>
      <c r="C33" s="34">
        <f t="shared" ref="C33:N33" si="7">(C16*0.33)-$O$32</f>
        <v>53.614453296703303</v>
      </c>
      <c r="D33" s="34">
        <f t="shared" si="7"/>
        <v>53.614453296703303</v>
      </c>
      <c r="E33" s="34">
        <f t="shared" si="7"/>
        <v>56.584453296703302</v>
      </c>
      <c r="F33" s="34">
        <f t="shared" si="7"/>
        <v>49.654453296703295</v>
      </c>
      <c r="G33" s="34">
        <f t="shared" si="7"/>
        <v>55.924453296703305</v>
      </c>
      <c r="H33" s="34">
        <f t="shared" si="7"/>
        <v>52.624453296703294</v>
      </c>
      <c r="I33" s="34"/>
      <c r="J33" s="34">
        <f t="shared" si="7"/>
        <v>50.974453296703302</v>
      </c>
      <c r="K33" s="34">
        <f t="shared" si="7"/>
        <v>58.564453296703306</v>
      </c>
      <c r="L33" s="34"/>
      <c r="M33" s="34">
        <f t="shared" si="7"/>
        <v>46.0244532967033</v>
      </c>
      <c r="N33" s="34">
        <f t="shared" si="7"/>
        <v>49.654453296703295</v>
      </c>
      <c r="Q33" s="34"/>
      <c r="R33" s="51">
        <v>1</v>
      </c>
      <c r="S33" s="34">
        <f t="shared" ref="S33:Y33" si="8">(S16*0.33)-$O$32</f>
        <v>50.974453296703302</v>
      </c>
      <c r="T33" s="34">
        <f t="shared" si="8"/>
        <v>47.014453296703294</v>
      </c>
      <c r="U33" s="34">
        <f t="shared" si="8"/>
        <v>44.374453296703294</v>
      </c>
      <c r="V33" s="34">
        <f t="shared" si="8"/>
        <v>35.464453296703297</v>
      </c>
      <c r="W33" s="34">
        <f t="shared" si="8"/>
        <v>42.724453296703302</v>
      </c>
      <c r="X33" s="34">
        <f t="shared" si="8"/>
        <v>45.034453296703305</v>
      </c>
      <c r="Y33" s="34">
        <f t="shared" si="8"/>
        <v>50.314453296703306</v>
      </c>
      <c r="Z33" s="34"/>
      <c r="AA33" s="34"/>
      <c r="AB33" s="34">
        <f t="shared" ref="AB33:AF33" si="9">(AB16*0.33)-$O$32</f>
        <v>42.724453296703302</v>
      </c>
      <c r="AC33" s="34"/>
      <c r="AD33" s="34"/>
      <c r="AE33" s="34">
        <f t="shared" si="9"/>
        <v>48.994453296703298</v>
      </c>
      <c r="AF33" s="34">
        <f t="shared" si="9"/>
        <v>36.784453296703305</v>
      </c>
      <c r="AI33" s="34"/>
      <c r="AJ33" s="51">
        <v>1</v>
      </c>
      <c r="AK33" s="34">
        <f t="shared" ref="AK33:AT33" si="10">(AK16*0.33)-$O$32</f>
        <v>91.234453296703308</v>
      </c>
      <c r="AL33" s="34">
        <f t="shared" si="10"/>
        <v>97.174453296703305</v>
      </c>
      <c r="AM33" s="34">
        <f t="shared" si="10"/>
        <v>94.204453296703306</v>
      </c>
      <c r="AN33" s="34">
        <f t="shared" si="10"/>
        <v>90.574453296703311</v>
      </c>
      <c r="AO33" s="34">
        <f t="shared" si="10"/>
        <v>89.254453296703289</v>
      </c>
      <c r="AP33" s="34">
        <f t="shared" si="10"/>
        <v>90.574453296703311</v>
      </c>
      <c r="AQ33" s="34">
        <f t="shared" si="10"/>
        <v>101.4644532967033</v>
      </c>
      <c r="AR33" s="34">
        <f t="shared" si="10"/>
        <v>103.1144532967033</v>
      </c>
      <c r="AS33" s="34">
        <f t="shared" si="10"/>
        <v>98.494453296703298</v>
      </c>
      <c r="AT33" s="34">
        <f t="shared" si="10"/>
        <v>98.824453296703311</v>
      </c>
      <c r="AU33" s="34"/>
      <c r="AV33" s="34"/>
      <c r="AW33" s="34"/>
      <c r="AX33" s="34"/>
    </row>
    <row r="34" spans="1:53" x14ac:dyDescent="0.2">
      <c r="A34" s="34"/>
      <c r="B34" s="51">
        <v>2</v>
      </c>
      <c r="C34" s="34">
        <f t="shared" ref="C34:N34" si="11">(C17*0.33)-$O$32</f>
        <v>171.42445329670329</v>
      </c>
      <c r="D34" s="34">
        <f t="shared" si="11"/>
        <v>166.14445329670332</v>
      </c>
      <c r="E34" s="34">
        <f t="shared" si="11"/>
        <v>167.46445329670331</v>
      </c>
      <c r="F34" s="34">
        <f t="shared" si="11"/>
        <v>163.17445329670329</v>
      </c>
      <c r="G34" s="34">
        <f t="shared" si="11"/>
        <v>156.24445329670328</v>
      </c>
      <c r="H34" s="34">
        <f t="shared" si="11"/>
        <v>161.8544532967033</v>
      </c>
      <c r="I34" s="34"/>
      <c r="J34" s="34">
        <f t="shared" si="11"/>
        <v>157.89445329670332</v>
      </c>
      <c r="K34" s="34">
        <f t="shared" si="11"/>
        <v>168.7844532967033</v>
      </c>
      <c r="L34" s="34"/>
      <c r="M34" s="34">
        <f t="shared" si="11"/>
        <v>157.89445329670332</v>
      </c>
      <c r="N34" s="34">
        <f t="shared" si="11"/>
        <v>163.50445329670333</v>
      </c>
      <c r="Q34" s="34"/>
      <c r="R34" s="51">
        <v>2</v>
      </c>
      <c r="S34" s="34">
        <f t="shared" ref="S34:Y34" si="12">(S17*0.33)-$O$32</f>
        <v>134.46445329670331</v>
      </c>
      <c r="T34" s="34">
        <f t="shared" si="12"/>
        <v>134.13445329670333</v>
      </c>
      <c r="U34" s="34">
        <f t="shared" si="12"/>
        <v>111.3644532967033</v>
      </c>
      <c r="V34" s="34">
        <f t="shared" si="12"/>
        <v>135.12445329670328</v>
      </c>
      <c r="W34" s="34">
        <f t="shared" si="12"/>
        <v>116.97445329670329</v>
      </c>
      <c r="X34" s="34">
        <f t="shared" si="12"/>
        <v>119.28445329670329</v>
      </c>
      <c r="Y34" s="34">
        <f t="shared" si="12"/>
        <v>138.75445329670328</v>
      </c>
      <c r="Z34" s="34"/>
      <c r="AA34" s="34"/>
      <c r="AB34" s="34">
        <f t="shared" ref="AB34:AF34" si="13">(AB17*0.33)-$O$32</f>
        <v>139.08445329670332</v>
      </c>
      <c r="AC34" s="34"/>
      <c r="AD34" s="34"/>
      <c r="AE34" s="34">
        <f t="shared" si="13"/>
        <v>150.96445329670331</v>
      </c>
      <c r="AF34" s="34">
        <f t="shared" si="13"/>
        <v>135.45445329670332</v>
      </c>
      <c r="AI34" s="34"/>
      <c r="AJ34" s="51">
        <v>2</v>
      </c>
      <c r="AK34" s="34">
        <f t="shared" ref="AK34:AT34" si="14">(AK17*0.33)-$O$32</f>
        <v>356.2244532967033</v>
      </c>
      <c r="AL34" s="34">
        <f t="shared" si="14"/>
        <v>430.80445329670329</v>
      </c>
      <c r="AM34" s="34">
        <f t="shared" si="14"/>
        <v>387.90445329670331</v>
      </c>
      <c r="AN34" s="34">
        <f t="shared" si="14"/>
        <v>370.08445329670332</v>
      </c>
      <c r="AO34" s="34">
        <f t="shared" si="14"/>
        <v>400.77445329670331</v>
      </c>
      <c r="AP34" s="34">
        <f t="shared" si="14"/>
        <v>350.2844532967033</v>
      </c>
      <c r="AQ34" s="34">
        <f t="shared" si="14"/>
        <v>414.96445329670331</v>
      </c>
      <c r="AR34" s="34">
        <f t="shared" si="14"/>
        <v>427.50445329670328</v>
      </c>
      <c r="AS34" s="34">
        <f t="shared" si="14"/>
        <v>391.20445329670332</v>
      </c>
      <c r="AT34" s="34">
        <f t="shared" si="14"/>
        <v>417.27445329670331</v>
      </c>
      <c r="AU34" s="34"/>
      <c r="AV34" s="34"/>
      <c r="AW34" s="34"/>
      <c r="AX34" s="34"/>
    </row>
    <row r="35" spans="1:53" x14ac:dyDescent="0.2">
      <c r="A35" s="34"/>
      <c r="B35" s="51">
        <v>3</v>
      </c>
      <c r="C35" s="34">
        <f t="shared" ref="C35:N35" si="15">(C18*0.33)-$O$32</f>
        <v>332.13445329670327</v>
      </c>
      <c r="D35" s="34">
        <f t="shared" si="15"/>
        <v>301.77445329670331</v>
      </c>
      <c r="E35" s="34">
        <f t="shared" si="15"/>
        <v>336.42445329670329</v>
      </c>
      <c r="F35" s="34">
        <f t="shared" si="15"/>
        <v>310.3544532967033</v>
      </c>
      <c r="G35" s="34">
        <f t="shared" si="15"/>
        <v>316.2944532967033</v>
      </c>
      <c r="H35" s="34">
        <f t="shared" si="15"/>
        <v>304.08445329670332</v>
      </c>
      <c r="I35" s="34"/>
      <c r="J35" s="34">
        <f t="shared" si="15"/>
        <v>307.05445329670329</v>
      </c>
      <c r="K35" s="34">
        <f t="shared" si="15"/>
        <v>313.32445329670333</v>
      </c>
      <c r="L35" s="34"/>
      <c r="M35" s="34">
        <f t="shared" si="15"/>
        <v>320.58445329670332</v>
      </c>
      <c r="N35" s="34">
        <f t="shared" si="15"/>
        <v>305.73445329670329</v>
      </c>
      <c r="Q35" s="34"/>
      <c r="R35" s="51">
        <v>3</v>
      </c>
      <c r="S35" s="34">
        <f t="shared" ref="S35:Y35" si="16">(S18*0.33)-$O$32</f>
        <v>347.64445329670332</v>
      </c>
      <c r="T35" s="34">
        <f t="shared" si="16"/>
        <v>369.09445329670331</v>
      </c>
      <c r="U35" s="34">
        <f t="shared" si="16"/>
        <v>286.26445329670332</v>
      </c>
      <c r="V35" s="34">
        <f t="shared" si="16"/>
        <v>331.4744532967033</v>
      </c>
      <c r="W35" s="34">
        <f t="shared" si="16"/>
        <v>317.2844532967033</v>
      </c>
      <c r="X35" s="34">
        <f t="shared" si="16"/>
        <v>329.82445329670333</v>
      </c>
      <c r="Y35" s="34">
        <f t="shared" si="16"/>
        <v>346.98445329670329</v>
      </c>
      <c r="Z35" s="34"/>
      <c r="AA35" s="34"/>
      <c r="AB35" s="34">
        <f t="shared" ref="AB35:AF35" si="17">(AB18*0.33)-$O$32</f>
        <v>348.63445329670327</v>
      </c>
      <c r="AC35" s="34"/>
      <c r="AD35" s="34"/>
      <c r="AE35" s="34">
        <f t="shared" si="17"/>
        <v>347.31445329670328</v>
      </c>
      <c r="AF35" s="34">
        <f t="shared" si="17"/>
        <v>363.15445329670331</v>
      </c>
      <c r="AI35" s="34"/>
      <c r="AJ35" s="51">
        <v>3</v>
      </c>
      <c r="AK35" s="34">
        <f t="shared" ref="AK35:AT35" si="18">(AK18*0.33)-$O$32</f>
        <v>652.23445329670335</v>
      </c>
      <c r="AL35" s="34">
        <f t="shared" si="18"/>
        <v>668.40445329670342</v>
      </c>
      <c r="AM35" s="34">
        <f t="shared" si="18"/>
        <v>636.39445329670332</v>
      </c>
      <c r="AN35" s="34">
        <f t="shared" si="18"/>
        <v>596.79445329670341</v>
      </c>
      <c r="AO35" s="34">
        <f t="shared" si="18"/>
        <v>650.91445329670341</v>
      </c>
      <c r="AP35" s="34">
        <f t="shared" si="18"/>
        <v>595.47445329670336</v>
      </c>
      <c r="AQ35" s="34">
        <f t="shared" si="18"/>
        <v>676.98445329670335</v>
      </c>
      <c r="AR35" s="34">
        <f t="shared" si="18"/>
        <v>682.9244532967034</v>
      </c>
      <c r="AS35" s="34">
        <f t="shared" si="18"/>
        <v>647.61445329670335</v>
      </c>
      <c r="AT35" s="34">
        <f t="shared" si="18"/>
        <v>699.09445329670336</v>
      </c>
      <c r="AU35" s="34"/>
      <c r="AV35" s="34"/>
      <c r="AW35" s="34"/>
      <c r="AX35" s="34"/>
    </row>
    <row r="36" spans="1:53" x14ac:dyDescent="0.2">
      <c r="A36" s="34"/>
      <c r="B36" s="51">
        <v>4</v>
      </c>
      <c r="C36" s="34">
        <f t="shared" ref="C36:N36" si="19">(C19*0.33)-$O$32</f>
        <v>357.87445329670328</v>
      </c>
      <c r="D36" s="34">
        <f t="shared" si="19"/>
        <v>321.90445329670331</v>
      </c>
      <c r="E36" s="34">
        <f t="shared" si="19"/>
        <v>373.05445329670329</v>
      </c>
      <c r="F36" s="34">
        <f t="shared" si="19"/>
        <v>337.08445329670332</v>
      </c>
      <c r="G36" s="34">
        <f t="shared" si="19"/>
        <v>359.8544532967033</v>
      </c>
      <c r="H36" s="34">
        <f t="shared" si="19"/>
        <v>347.31445329670328</v>
      </c>
      <c r="I36" s="34"/>
      <c r="J36" s="34">
        <f t="shared" si="19"/>
        <v>361.50445329670328</v>
      </c>
      <c r="K36" s="34">
        <f t="shared" si="19"/>
        <v>351.27445329670331</v>
      </c>
      <c r="L36" s="34"/>
      <c r="M36" s="34">
        <f t="shared" si="19"/>
        <v>361.83445329670332</v>
      </c>
      <c r="N36" s="34">
        <f t="shared" si="19"/>
        <v>342.69445329670327</v>
      </c>
      <c r="Q36" s="34"/>
      <c r="R36" s="51">
        <v>4</v>
      </c>
      <c r="S36" s="34">
        <f t="shared" ref="S36:Y36" si="20">(S19*0.33)-$O$32</f>
        <v>459.51445329670327</v>
      </c>
      <c r="T36" s="34">
        <f t="shared" si="20"/>
        <v>513.96445329670337</v>
      </c>
      <c r="U36" s="34">
        <f t="shared" si="20"/>
        <v>425.52445329670331</v>
      </c>
      <c r="V36" s="34">
        <f t="shared" si="20"/>
        <v>451.92445329670329</v>
      </c>
      <c r="W36" s="34">
        <f t="shared" si="20"/>
        <v>434.1044532967033</v>
      </c>
      <c r="X36" s="34">
        <f t="shared" si="20"/>
        <v>447.30445329670329</v>
      </c>
      <c r="Y36" s="34">
        <f t="shared" si="20"/>
        <v>484.59445329670331</v>
      </c>
      <c r="Z36" s="34"/>
      <c r="AA36" s="34"/>
      <c r="AB36" s="34">
        <f t="shared" ref="AB36:AF36" si="21">(AB19*0.33)-$O$32</f>
        <v>489.87445329670328</v>
      </c>
      <c r="AC36" s="34"/>
      <c r="AD36" s="34"/>
      <c r="AE36" s="34">
        <f t="shared" si="21"/>
        <v>487.23445329670329</v>
      </c>
      <c r="AF36" s="34">
        <f t="shared" si="21"/>
        <v>447.96445329670331</v>
      </c>
      <c r="AI36" s="34"/>
      <c r="AJ36" s="51">
        <v>4</v>
      </c>
      <c r="AK36" s="34">
        <f t="shared" ref="AK36:AT36" si="22">(AK19*0.33)-$O$32</f>
        <v>924.48445329670335</v>
      </c>
      <c r="AL36" s="34">
        <f t="shared" si="22"/>
        <v>881.91445329670341</v>
      </c>
      <c r="AM36" s="34">
        <f t="shared" si="22"/>
        <v>983.22445329670347</v>
      </c>
      <c r="AN36" s="34">
        <f t="shared" si="22"/>
        <v>880.26445329670344</v>
      </c>
      <c r="AO36" s="34">
        <f t="shared" si="22"/>
        <v>903.69445329670339</v>
      </c>
      <c r="AP36" s="34">
        <f t="shared" si="22"/>
        <v>925.47445329670336</v>
      </c>
      <c r="AQ36" s="34">
        <f t="shared" si="22"/>
        <v>844.29445329670341</v>
      </c>
      <c r="AR36" s="34">
        <f t="shared" si="22"/>
        <v>948.24445329670334</v>
      </c>
      <c r="AS36" s="34">
        <f t="shared" si="22"/>
        <v>894.45445329670338</v>
      </c>
      <c r="AT36" s="34">
        <f t="shared" si="22"/>
        <v>941.64445329670343</v>
      </c>
      <c r="AU36" s="34"/>
      <c r="AV36" s="34"/>
      <c r="AW36" s="34"/>
      <c r="AX36" s="34"/>
      <c r="BA36" s="2" t="s">
        <v>224</v>
      </c>
    </row>
    <row r="37" spans="1:53" x14ac:dyDescent="0.2">
      <c r="A37" s="34"/>
      <c r="B37" s="51">
        <v>5</v>
      </c>
      <c r="C37" s="34">
        <f t="shared" ref="C37:N37" si="23">(C20*0.33)-$O$32</f>
        <v>384.27445329670331</v>
      </c>
      <c r="D37" s="34">
        <f t="shared" si="23"/>
        <v>352.26445329670332</v>
      </c>
      <c r="E37" s="34">
        <f t="shared" si="23"/>
        <v>416.2844532967033</v>
      </c>
      <c r="F37" s="34">
        <f t="shared" si="23"/>
        <v>348.96445329670331</v>
      </c>
      <c r="G37" s="34">
        <f t="shared" si="23"/>
        <v>378.99445329670328</v>
      </c>
      <c r="H37" s="34">
        <f t="shared" si="23"/>
        <v>364.80445329670329</v>
      </c>
      <c r="I37" s="34"/>
      <c r="J37" s="34">
        <f t="shared" si="23"/>
        <v>385.59445329670331</v>
      </c>
      <c r="K37" s="34">
        <f t="shared" si="23"/>
        <v>384.93445329670328</v>
      </c>
      <c r="L37" s="34"/>
      <c r="M37" s="34">
        <f t="shared" si="23"/>
        <v>379.98445329670329</v>
      </c>
      <c r="N37" s="34">
        <f t="shared" si="23"/>
        <v>368.1044532967033</v>
      </c>
      <c r="O37" s="2">
        <f>AVERAGE(C37:H37,J37:K37,M37:N37)</f>
        <v>376.42045329670333</v>
      </c>
      <c r="Q37" s="34"/>
      <c r="R37" s="51">
        <v>5</v>
      </c>
      <c r="S37" s="34">
        <f t="shared" ref="S37:Y37" si="24">(S20*0.33)-$O$32</f>
        <v>641.01445329670332</v>
      </c>
      <c r="T37" s="34">
        <f t="shared" si="24"/>
        <v>681.9344532967034</v>
      </c>
      <c r="U37" s="34">
        <f t="shared" si="24"/>
        <v>585.57445329670338</v>
      </c>
      <c r="V37" s="34">
        <f t="shared" si="24"/>
        <v>602.40445329670342</v>
      </c>
      <c r="W37" s="34">
        <f t="shared" si="24"/>
        <v>597.12445329670334</v>
      </c>
      <c r="X37" s="34">
        <f t="shared" si="24"/>
        <v>603.06445329670339</v>
      </c>
      <c r="Y37" s="34">
        <f t="shared" si="24"/>
        <v>625.1744532967034</v>
      </c>
      <c r="Z37" s="34"/>
      <c r="AA37" s="34"/>
      <c r="AB37" s="34">
        <f t="shared" ref="AB37:AF37" si="25">(AB20*0.33)-$O$32</f>
        <v>614.94445329670339</v>
      </c>
      <c r="AC37" s="34"/>
      <c r="AD37" s="34"/>
      <c r="AE37" s="34">
        <f t="shared" si="25"/>
        <v>647.94445329670339</v>
      </c>
      <c r="AF37" s="34">
        <f t="shared" si="25"/>
        <v>618.57445329670338</v>
      </c>
      <c r="AG37" s="2">
        <f>AVERAGE(S37:Y37,AB37,AE37:AF37)</f>
        <v>621.77545329670352</v>
      </c>
      <c r="AI37" s="34"/>
      <c r="AJ37" s="51">
        <v>5</v>
      </c>
      <c r="AK37" s="34">
        <f t="shared" ref="AK37:AT37" si="26">(AK20*0.33)-$O$32</f>
        <v>1006.3244532967034</v>
      </c>
      <c r="AL37" s="34">
        <f t="shared" si="26"/>
        <v>999.39445329670332</v>
      </c>
      <c r="AM37" s="34">
        <f t="shared" si="26"/>
        <v>977.28445329670342</v>
      </c>
      <c r="AN37" s="34">
        <f t="shared" si="26"/>
        <v>940.65445329670342</v>
      </c>
      <c r="AO37" s="34">
        <f t="shared" si="26"/>
        <v>992.13445329670333</v>
      </c>
      <c r="AP37" s="34">
        <f t="shared" si="26"/>
        <v>976.29445329670341</v>
      </c>
      <c r="AQ37" s="34">
        <f t="shared" si="26"/>
        <v>912.9344532967034</v>
      </c>
      <c r="AR37" s="34">
        <f t="shared" si="26"/>
        <v>949.56445329670339</v>
      </c>
      <c r="AS37" s="34">
        <f t="shared" si="26"/>
        <v>941.31445329670339</v>
      </c>
      <c r="AT37" s="34">
        <f t="shared" si="26"/>
        <v>934.38445329670333</v>
      </c>
      <c r="AU37" s="34"/>
      <c r="AV37" s="34"/>
      <c r="AW37" s="34"/>
      <c r="AX37" s="34"/>
      <c r="AY37" s="2">
        <f>AVERAGE(AK37:AT37)</f>
        <v>963.02845329670322</v>
      </c>
      <c r="BA37" s="2">
        <f>AVERAGE(O37,AY37,AG37)</f>
        <v>653.7414532967033</v>
      </c>
    </row>
    <row r="38" spans="1:53" x14ac:dyDescent="0.2">
      <c r="A38" s="34" t="s">
        <v>3</v>
      </c>
      <c r="B38" s="55">
        <f t="shared" ref="B38:B41" si="27">B37+(1/24)</f>
        <v>5.041666666666667</v>
      </c>
      <c r="C38" s="34">
        <f t="shared" ref="C38:N38" si="28">(C21*0.33)-$O$32</f>
        <v>447.30445329670329</v>
      </c>
      <c r="D38" s="34">
        <f t="shared" si="28"/>
        <v>470.40445329670325</v>
      </c>
      <c r="E38" s="34">
        <f t="shared" si="28"/>
        <v>505.05445329670334</v>
      </c>
      <c r="F38" s="34">
        <f t="shared" si="28"/>
        <v>448.62445329670328</v>
      </c>
      <c r="G38" s="34">
        <f t="shared" si="28"/>
        <v>477.99445329670328</v>
      </c>
      <c r="H38" s="34">
        <f t="shared" si="28"/>
        <v>490.53445329670336</v>
      </c>
      <c r="I38" s="34"/>
      <c r="J38" s="34">
        <f t="shared" si="28"/>
        <v>574.02445329670331</v>
      </c>
      <c r="K38" s="34">
        <f t="shared" si="28"/>
        <v>573.69445329670339</v>
      </c>
      <c r="L38" s="34"/>
      <c r="M38" s="34">
        <f t="shared" si="28"/>
        <v>593.49445329670334</v>
      </c>
      <c r="N38" s="34">
        <f t="shared" si="28"/>
        <v>579.3044532967034</v>
      </c>
      <c r="Q38" s="34" t="s">
        <v>3</v>
      </c>
      <c r="R38" s="55">
        <f t="shared" ref="R38:R41" si="29">R37+(1/24)</f>
        <v>5.041666666666667</v>
      </c>
      <c r="S38" s="34">
        <f t="shared" ref="S38:Y38" si="30">(S21*0.33)-$O$32</f>
        <v>686.22445329670336</v>
      </c>
      <c r="T38" s="34">
        <f t="shared" si="30"/>
        <v>361.17445329670329</v>
      </c>
      <c r="U38" s="34">
        <f t="shared" si="30"/>
        <v>642.66445329670341</v>
      </c>
      <c r="V38" s="34">
        <f t="shared" si="30"/>
        <v>706.35445329670335</v>
      </c>
      <c r="W38" s="34">
        <f t="shared" si="30"/>
        <v>616.9244532967034</v>
      </c>
      <c r="X38" s="34">
        <f t="shared" si="30"/>
        <v>688.86445329670335</v>
      </c>
      <c r="Y38" s="34">
        <f t="shared" si="30"/>
        <v>547.29445329670341</v>
      </c>
      <c r="Z38" s="34"/>
      <c r="AA38" s="34"/>
      <c r="AB38" s="34">
        <f t="shared" ref="AB38:AF38" si="31">(AB21*0.33)-$O$32</f>
        <v>868.0544532967034</v>
      </c>
      <c r="AC38" s="34"/>
      <c r="AD38" s="34"/>
      <c r="AE38" s="34">
        <f t="shared" si="31"/>
        <v>638.70445329670338</v>
      </c>
      <c r="AF38" s="34">
        <f t="shared" si="31"/>
        <v>996.09445329670336</v>
      </c>
      <c r="AI38" s="34" t="s">
        <v>3</v>
      </c>
      <c r="AJ38" s="55">
        <f t="shared" ref="AJ38:AJ41" si="32">AJ37+(1/24)</f>
        <v>5.041666666666667</v>
      </c>
      <c r="AK38" s="34">
        <f t="shared" ref="AK38:AT38" si="33">(AK21*0.33)-$O$32</f>
        <v>964.08445329670337</v>
      </c>
      <c r="AL38" s="34">
        <f t="shared" si="33"/>
        <v>806.6744532967034</v>
      </c>
      <c r="AM38" s="34">
        <f t="shared" si="33"/>
        <v>904.6844532967034</v>
      </c>
      <c r="AN38" s="34">
        <f t="shared" si="33"/>
        <v>956.82445329670338</v>
      </c>
      <c r="AO38" s="34">
        <f t="shared" si="33"/>
        <v>982.89445329670332</v>
      </c>
      <c r="AP38" s="34">
        <f t="shared" si="33"/>
        <v>729.78445329670342</v>
      </c>
      <c r="AQ38" s="34">
        <f t="shared" si="33"/>
        <v>891.81445329670339</v>
      </c>
      <c r="AR38" s="34">
        <f t="shared" si="33"/>
        <v>875.97445329670336</v>
      </c>
      <c r="AS38" s="34">
        <f t="shared" si="33"/>
        <v>1182.5444532967033</v>
      </c>
      <c r="AT38" s="34">
        <f t="shared" si="33"/>
        <v>1194.4244532967032</v>
      </c>
      <c r="AU38" s="34"/>
      <c r="AV38" s="34"/>
      <c r="AW38" s="34"/>
      <c r="AX38" s="34"/>
    </row>
    <row r="39" spans="1:53" x14ac:dyDescent="0.2">
      <c r="A39" s="34" t="s">
        <v>4</v>
      </c>
      <c r="B39" s="55">
        <f t="shared" si="27"/>
        <v>5.0833333333333339</v>
      </c>
      <c r="C39" s="34">
        <f t="shared" ref="C39:N39" si="34">(C22*0.33)-$O$32</f>
        <v>565.11445329670335</v>
      </c>
      <c r="D39" s="34">
        <f t="shared" si="34"/>
        <v>450.27445329670331</v>
      </c>
      <c r="E39" s="34">
        <f t="shared" si="34"/>
        <v>630.78445329670342</v>
      </c>
      <c r="F39" s="34">
        <f t="shared" si="34"/>
        <v>566.76445329670332</v>
      </c>
      <c r="G39" s="34">
        <f t="shared" si="34"/>
        <v>601.08445329670337</v>
      </c>
      <c r="H39" s="34">
        <f t="shared" si="34"/>
        <v>537.39445329670332</v>
      </c>
      <c r="I39" s="34"/>
      <c r="J39" s="34">
        <f t="shared" si="34"/>
        <v>874.98445329670335</v>
      </c>
      <c r="K39" s="34">
        <f t="shared" si="34"/>
        <v>828.12445329670334</v>
      </c>
      <c r="L39" s="34"/>
      <c r="M39" s="34">
        <f t="shared" si="34"/>
        <v>857.82445329670338</v>
      </c>
      <c r="N39" s="34">
        <f t="shared" si="34"/>
        <v>862.11445329670335</v>
      </c>
      <c r="Q39" s="34" t="s">
        <v>4</v>
      </c>
      <c r="R39" s="55">
        <f t="shared" si="29"/>
        <v>5.0833333333333339</v>
      </c>
      <c r="S39" s="34">
        <f t="shared" ref="S39:Y39" si="35">(S22*0.33)-$O$32</f>
        <v>717.57445329670338</v>
      </c>
      <c r="T39" s="34">
        <f t="shared" si="35"/>
        <v>267.7844532967033</v>
      </c>
      <c r="U39" s="34">
        <f t="shared" si="35"/>
        <v>679.29445329670341</v>
      </c>
      <c r="V39" s="34">
        <f t="shared" si="35"/>
        <v>714.60445329670335</v>
      </c>
      <c r="W39" s="34">
        <f t="shared" si="35"/>
        <v>427.17445329670329</v>
      </c>
      <c r="X39" s="34">
        <f t="shared" si="35"/>
        <v>714.9344532967034</v>
      </c>
      <c r="Y39" s="34">
        <f t="shared" si="35"/>
        <v>371.73445329670329</v>
      </c>
      <c r="Z39" s="34"/>
      <c r="AA39" s="34"/>
      <c r="AB39" s="34">
        <f t="shared" ref="AB39:AE39" si="36">(AB22*0.33)-$O$32</f>
        <v>818.22445329670336</v>
      </c>
      <c r="AC39" s="34"/>
      <c r="AD39" s="34"/>
      <c r="AE39" s="34">
        <f t="shared" si="36"/>
        <v>447.30445329670329</v>
      </c>
      <c r="AF39" s="34">
        <f>(AF22*0.33)-$O$32</f>
        <v>889.50445329670333</v>
      </c>
      <c r="AI39" s="34" t="s">
        <v>4</v>
      </c>
      <c r="AJ39" s="55">
        <f t="shared" si="32"/>
        <v>5.0833333333333339</v>
      </c>
      <c r="AK39" s="34">
        <f t="shared" ref="AK39:AT39" si="37">(AK22*0.33)-$O$32</f>
        <v>1062.7544532967033</v>
      </c>
      <c r="AL39" s="34">
        <f t="shared" si="37"/>
        <v>530.13445329670333</v>
      </c>
      <c r="AM39" s="34">
        <f t="shared" si="37"/>
        <v>981.57445329670338</v>
      </c>
      <c r="AN39" s="34">
        <f t="shared" si="37"/>
        <v>1048.8944532967032</v>
      </c>
      <c r="AO39" s="34">
        <f t="shared" si="37"/>
        <v>781.9244532967034</v>
      </c>
      <c r="AP39" s="34">
        <f t="shared" si="37"/>
        <v>457.86445329670329</v>
      </c>
      <c r="AQ39" s="34">
        <f t="shared" si="37"/>
        <v>587.5544532967034</v>
      </c>
      <c r="AR39" s="34">
        <f t="shared" si="37"/>
        <v>574.02445329670331</v>
      </c>
      <c r="AS39" s="34">
        <f t="shared" si="37"/>
        <v>1249.5344532967033</v>
      </c>
      <c r="AT39" s="34">
        <f t="shared" si="37"/>
        <v>1215.5444532967033</v>
      </c>
      <c r="AU39" s="34"/>
      <c r="AV39" s="34"/>
      <c r="AW39" s="34"/>
      <c r="AX39" s="34"/>
    </row>
    <row r="40" spans="1:53" x14ac:dyDescent="0.2">
      <c r="A40" s="34" t="s">
        <v>5</v>
      </c>
      <c r="B40" s="55">
        <f t="shared" si="27"/>
        <v>5.1250000000000009</v>
      </c>
      <c r="C40" s="34">
        <f t="shared" ref="C40:N40" si="38">(C23*0.33)-$O$32</f>
        <v>443.34445329670331</v>
      </c>
      <c r="D40" s="34">
        <f t="shared" si="38"/>
        <v>247.32445329670327</v>
      </c>
      <c r="E40" s="34">
        <f t="shared" si="38"/>
        <v>504.7244532967033</v>
      </c>
      <c r="F40" s="34">
        <f t="shared" si="38"/>
        <v>420.90445329670331</v>
      </c>
      <c r="G40" s="34">
        <f t="shared" si="38"/>
        <v>374.70445329670332</v>
      </c>
      <c r="H40" s="34">
        <f t="shared" si="38"/>
        <v>471.39445329670326</v>
      </c>
      <c r="I40" s="34"/>
      <c r="J40" s="34">
        <f t="shared" si="38"/>
        <v>570.06445329670339</v>
      </c>
      <c r="K40" s="34">
        <f t="shared" si="38"/>
        <v>517.59445329670336</v>
      </c>
      <c r="L40" s="34"/>
      <c r="M40" s="34">
        <f t="shared" si="38"/>
        <v>698.10445329670335</v>
      </c>
      <c r="N40" s="34">
        <f t="shared" si="38"/>
        <v>712.95445329670338</v>
      </c>
      <c r="Q40" s="34" t="s">
        <v>5</v>
      </c>
      <c r="R40" s="55">
        <f t="shared" si="29"/>
        <v>5.1250000000000009</v>
      </c>
      <c r="S40" s="34">
        <f t="shared" ref="S40:Y40" si="39">(S23*0.33)-$O$32</f>
        <v>609.66445329670341</v>
      </c>
      <c r="T40" s="34">
        <f t="shared" si="39"/>
        <v>215.9744532967033</v>
      </c>
      <c r="U40" s="34">
        <f t="shared" si="39"/>
        <v>566.10445329670335</v>
      </c>
      <c r="V40" s="34">
        <f t="shared" si="39"/>
        <v>560.49445329670334</v>
      </c>
      <c r="W40" s="34">
        <f t="shared" si="39"/>
        <v>290.88445329670327</v>
      </c>
      <c r="X40" s="34">
        <f t="shared" si="39"/>
        <v>531.45445329670338</v>
      </c>
      <c r="Y40" s="34">
        <f t="shared" si="39"/>
        <v>277.02445329670331</v>
      </c>
      <c r="Z40" s="34"/>
      <c r="AA40" s="34"/>
      <c r="AB40" s="34">
        <f t="shared" ref="AB40:AF40" si="40">(AB23*0.33)-$O$32</f>
        <v>496.4744532967033</v>
      </c>
      <c r="AC40" s="34"/>
      <c r="AD40" s="34"/>
      <c r="AE40" s="34">
        <f t="shared" si="40"/>
        <v>370.08445329670332</v>
      </c>
      <c r="AF40" s="34">
        <f t="shared" si="40"/>
        <v>515.28445329670342</v>
      </c>
      <c r="AI40" s="34" t="s">
        <v>5</v>
      </c>
      <c r="AJ40" s="55">
        <f t="shared" si="32"/>
        <v>5.1250000000000009</v>
      </c>
      <c r="AK40" s="34">
        <f t="shared" ref="AK40:AT40" si="41">(AK23*0.33)-$O$32</f>
        <v>837.03445329670342</v>
      </c>
      <c r="AL40" s="34">
        <f t="shared" si="41"/>
        <v>399.7844532967033</v>
      </c>
      <c r="AM40" s="34">
        <f t="shared" si="41"/>
        <v>797.76445329670332</v>
      </c>
      <c r="AN40" s="34">
        <f t="shared" si="41"/>
        <v>766.41445329670341</v>
      </c>
      <c r="AO40" s="34">
        <f t="shared" si="41"/>
        <v>464.79445329670335</v>
      </c>
      <c r="AP40" s="34">
        <f t="shared" si="41"/>
        <v>268.77445329670331</v>
      </c>
      <c r="AQ40" s="34">
        <f t="shared" si="41"/>
        <v>451.59445329670331</v>
      </c>
      <c r="AR40" s="34">
        <f t="shared" si="41"/>
        <v>446.9744532967033</v>
      </c>
      <c r="AS40" s="34">
        <f t="shared" si="41"/>
        <v>953.52445329670343</v>
      </c>
      <c r="AT40" s="34">
        <f t="shared" si="41"/>
        <v>969.69445329670327</v>
      </c>
      <c r="AU40" s="34"/>
      <c r="AV40" s="34"/>
      <c r="AW40" s="34"/>
      <c r="AX40" s="34"/>
    </row>
    <row r="41" spans="1:53" x14ac:dyDescent="0.2">
      <c r="A41" s="34" t="s">
        <v>6</v>
      </c>
      <c r="B41" s="55">
        <f t="shared" si="27"/>
        <v>5.1666666666666679</v>
      </c>
      <c r="C41" s="34">
        <f t="shared" ref="C41:N41" si="42">(C24*0.33)-$O$32</f>
        <v>447.96445329670331</v>
      </c>
      <c r="D41" s="34">
        <f t="shared" si="42"/>
        <v>240.39445329670332</v>
      </c>
      <c r="E41" s="34">
        <f t="shared" si="42"/>
        <v>502.41445329670336</v>
      </c>
      <c r="F41" s="34">
        <f t="shared" si="42"/>
        <v>418.26445329670332</v>
      </c>
      <c r="G41" s="34">
        <f t="shared" si="42"/>
        <v>333.7844532967033</v>
      </c>
      <c r="H41" s="34">
        <f t="shared" si="42"/>
        <v>477.99445329670328</v>
      </c>
      <c r="I41" s="34"/>
      <c r="J41" s="34">
        <f t="shared" si="42"/>
        <v>498.78445329670336</v>
      </c>
      <c r="K41" s="34">
        <f t="shared" si="42"/>
        <v>454.23445329670329</v>
      </c>
      <c r="L41" s="34"/>
      <c r="M41" s="34">
        <f t="shared" si="42"/>
        <v>683.91445329670341</v>
      </c>
      <c r="N41" s="34">
        <f t="shared" si="42"/>
        <v>688.53445329670342</v>
      </c>
      <c r="Q41" s="34" t="s">
        <v>6</v>
      </c>
      <c r="R41" s="55">
        <f t="shared" si="29"/>
        <v>5.1666666666666679</v>
      </c>
      <c r="S41" s="34">
        <f t="shared" ref="S41:Y41" si="43">(S24*0.33)-$O$32</f>
        <v>626.16445329670341</v>
      </c>
      <c r="T41" s="34">
        <f t="shared" si="43"/>
        <v>208.71445329670331</v>
      </c>
      <c r="U41" s="34">
        <f t="shared" si="43"/>
        <v>576.00445329670333</v>
      </c>
      <c r="V41" s="34">
        <f t="shared" si="43"/>
        <v>568.74445329670334</v>
      </c>
      <c r="W41" s="34">
        <f t="shared" si="43"/>
        <v>306.39445329670332</v>
      </c>
      <c r="X41" s="34">
        <f t="shared" si="43"/>
        <v>504.39445329670326</v>
      </c>
      <c r="Y41" s="34">
        <f t="shared" si="43"/>
        <v>274.05445329670329</v>
      </c>
      <c r="Z41" s="34"/>
      <c r="AA41" s="34"/>
      <c r="AB41" s="34">
        <f t="shared" ref="AB41:AF41" si="44">(AB24*0.33)-$O$32</f>
        <v>464.79445329670335</v>
      </c>
      <c r="AC41" s="34"/>
      <c r="AD41" s="34"/>
      <c r="AE41" s="34">
        <f t="shared" si="44"/>
        <v>381.30445329670329</v>
      </c>
      <c r="AF41" s="34">
        <f t="shared" si="44"/>
        <v>518.58445329670337</v>
      </c>
      <c r="AI41" s="34" t="s">
        <v>6</v>
      </c>
      <c r="AJ41" s="55">
        <f t="shared" si="32"/>
        <v>5.1666666666666679</v>
      </c>
      <c r="AK41" s="34">
        <f t="shared" ref="AK41:AT41" si="45">(AK24*0.33)-$O$32</f>
        <v>855.84445329670336</v>
      </c>
      <c r="AL41" s="34">
        <f t="shared" si="45"/>
        <v>389.88445329670333</v>
      </c>
      <c r="AM41" s="34">
        <f t="shared" si="45"/>
        <v>817.23445329670335</v>
      </c>
      <c r="AN41" s="34">
        <f t="shared" si="45"/>
        <v>823.1744532967034</v>
      </c>
      <c r="AO41" s="34">
        <f t="shared" si="45"/>
        <v>458.8544532967033</v>
      </c>
      <c r="AP41" s="34">
        <f t="shared" si="45"/>
        <v>254.25445329670328</v>
      </c>
      <c r="AQ41" s="34">
        <f t="shared" si="45"/>
        <v>475.68445329670334</v>
      </c>
      <c r="AR41" s="34">
        <f t="shared" si="45"/>
        <v>481.29445329670335</v>
      </c>
      <c r="AS41" s="34">
        <f t="shared" si="45"/>
        <v>923.16445329670341</v>
      </c>
      <c r="AT41" s="34">
        <f t="shared" si="45"/>
        <v>926.13445329670333</v>
      </c>
      <c r="AU41" s="34"/>
      <c r="AV41" s="34"/>
      <c r="AW41" s="34"/>
      <c r="AX41" s="34"/>
    </row>
    <row r="42" spans="1:53" x14ac:dyDescent="0.2">
      <c r="A42" s="34"/>
      <c r="B42" s="55">
        <v>6</v>
      </c>
      <c r="C42" s="34">
        <f t="shared" ref="C42:N42" si="46">(C25*0.33)-$O$32</f>
        <v>367.44445329670327</v>
      </c>
      <c r="D42" s="34">
        <f t="shared" si="46"/>
        <v>25.894453296703304</v>
      </c>
      <c r="E42" s="34">
        <f t="shared" si="46"/>
        <v>386.25445329670328</v>
      </c>
      <c r="F42" s="34">
        <f t="shared" si="46"/>
        <v>252.93445329670328</v>
      </c>
      <c r="G42" s="34">
        <f t="shared" si="46"/>
        <v>198.48445329670329</v>
      </c>
      <c r="H42" s="34">
        <f t="shared" si="46"/>
        <v>234.45445329670332</v>
      </c>
      <c r="I42" s="34"/>
      <c r="J42" s="34">
        <f t="shared" si="46"/>
        <v>151.95445329670332</v>
      </c>
      <c r="K42" s="34">
        <f t="shared" si="46"/>
        <v>146.67445329670329</v>
      </c>
      <c r="L42" s="34"/>
      <c r="M42" s="34">
        <f t="shared" si="46"/>
        <v>396.48445329670329</v>
      </c>
      <c r="N42" s="34">
        <f t="shared" si="46"/>
        <v>566.10445329670335</v>
      </c>
      <c r="Q42" s="34"/>
      <c r="R42" s="55">
        <v>6</v>
      </c>
      <c r="S42" s="34">
        <f t="shared" ref="S42:Y42" si="47">(S25*0.33)-$O$32</f>
        <v>545.31445329670339</v>
      </c>
      <c r="T42" s="34">
        <f t="shared" si="47"/>
        <v>25.564453296703292</v>
      </c>
      <c r="U42" s="34">
        <f t="shared" si="47"/>
        <v>507.36445329670329</v>
      </c>
      <c r="V42" s="34">
        <f t="shared" si="47"/>
        <v>565.77445329670331</v>
      </c>
      <c r="W42" s="34">
        <f t="shared" si="47"/>
        <v>168.7844532967033</v>
      </c>
      <c r="X42" s="34">
        <f t="shared" si="47"/>
        <v>270.09445329670331</v>
      </c>
      <c r="Y42" s="34">
        <f t="shared" si="47"/>
        <v>31.504453296703304</v>
      </c>
      <c r="Z42" s="34"/>
      <c r="AA42" s="34"/>
      <c r="AB42" s="34">
        <f t="shared" ref="AB42:AF42" si="48">(AB25*0.33)-$O$32</f>
        <v>323.55445329670329</v>
      </c>
      <c r="AC42" s="34"/>
      <c r="AD42" s="34"/>
      <c r="AE42" s="34">
        <f t="shared" si="48"/>
        <v>32.494453296703298</v>
      </c>
      <c r="AF42" s="34">
        <f t="shared" si="48"/>
        <v>351.27445329670331</v>
      </c>
      <c r="AI42" s="34"/>
      <c r="AJ42" s="55">
        <v>6</v>
      </c>
      <c r="AK42" s="34">
        <f t="shared" ref="AK42:AT42" si="49">(AK25*0.33)-$O$32</f>
        <v>804.03445329670342</v>
      </c>
      <c r="AL42" s="34">
        <f t="shared" si="49"/>
        <v>34.474453296703302</v>
      </c>
      <c r="AM42" s="34">
        <f t="shared" si="49"/>
        <v>814.26445329670332</v>
      </c>
      <c r="AN42" s="34">
        <f t="shared" si="49"/>
        <v>828.45445329670338</v>
      </c>
      <c r="AO42" s="34">
        <f t="shared" si="49"/>
        <v>345.6644532967033</v>
      </c>
      <c r="AP42" s="34">
        <f t="shared" si="49"/>
        <v>41.404453296703295</v>
      </c>
      <c r="AQ42" s="34">
        <f t="shared" si="49"/>
        <v>43.054453296703301</v>
      </c>
      <c r="AR42" s="34">
        <f t="shared" si="49"/>
        <v>57.904453296703295</v>
      </c>
      <c r="AS42" s="34">
        <f t="shared" si="49"/>
        <v>708.66445329670341</v>
      </c>
      <c r="AT42" s="34">
        <f t="shared" si="49"/>
        <v>533.10445329670335</v>
      </c>
      <c r="AU42" s="34"/>
      <c r="AV42" s="34"/>
      <c r="AW42" s="34"/>
      <c r="AX42" s="34"/>
    </row>
    <row r="44" spans="1:53" x14ac:dyDescent="0.2">
      <c r="A44" s="152" t="s">
        <v>83</v>
      </c>
      <c r="B44" s="152"/>
      <c r="C44" s="152"/>
      <c r="D44" s="152"/>
      <c r="E44" s="152"/>
      <c r="F44" s="152"/>
      <c r="G44" s="152"/>
      <c r="H44" s="152"/>
      <c r="I44" s="152"/>
      <c r="J44" s="152"/>
      <c r="K44" s="152"/>
      <c r="L44" s="41"/>
      <c r="M44" s="41"/>
      <c r="N44" s="41"/>
      <c r="Q44" s="152" t="s">
        <v>83</v>
      </c>
      <c r="R44" s="152"/>
      <c r="S44" s="152"/>
      <c r="T44" s="152"/>
      <c r="U44" s="152"/>
      <c r="V44" s="152"/>
      <c r="W44" s="152"/>
      <c r="X44" s="152"/>
      <c r="Y44" s="152"/>
      <c r="Z44" s="152"/>
      <c r="AA44" s="152"/>
      <c r="AB44" s="41"/>
      <c r="AC44" s="41"/>
      <c r="AD44" s="41"/>
      <c r="AE44" s="41"/>
      <c r="AF44" s="41"/>
      <c r="AI44" s="152" t="s">
        <v>83</v>
      </c>
      <c r="AJ44" s="152"/>
      <c r="AK44" s="152"/>
      <c r="AL44" s="152"/>
      <c r="AM44" s="152"/>
      <c r="AN44" s="152"/>
      <c r="AO44" s="152"/>
      <c r="AP44" s="152"/>
      <c r="AQ44" s="152"/>
      <c r="AR44" s="152"/>
      <c r="AS44" s="152"/>
      <c r="AT44" s="82"/>
      <c r="AU44" s="82"/>
      <c r="AV44" s="82"/>
      <c r="AW44" s="82"/>
      <c r="AX44" s="82"/>
    </row>
    <row r="45" spans="1:53" x14ac:dyDescent="0.2">
      <c r="A45" s="36"/>
      <c r="B45" s="36"/>
      <c r="C45" s="146" t="s">
        <v>70</v>
      </c>
      <c r="D45" s="146"/>
      <c r="E45" s="146"/>
      <c r="F45" s="146"/>
      <c r="G45" s="146"/>
      <c r="H45" s="153"/>
      <c r="I45" s="154" t="s">
        <v>71</v>
      </c>
      <c r="J45" s="146"/>
      <c r="K45" s="146"/>
      <c r="L45" s="146"/>
      <c r="M45" s="146"/>
      <c r="N45" s="146"/>
      <c r="Q45" s="36"/>
      <c r="R45" s="36"/>
      <c r="S45" s="146" t="s">
        <v>70</v>
      </c>
      <c r="T45" s="146"/>
      <c r="U45" s="146"/>
      <c r="V45" s="146"/>
      <c r="W45" s="146"/>
      <c r="X45" s="153"/>
      <c r="Y45" s="154" t="s">
        <v>89</v>
      </c>
      <c r="Z45" s="146"/>
      <c r="AA45" s="146"/>
      <c r="AB45" s="146"/>
      <c r="AC45" s="146"/>
      <c r="AD45" s="153"/>
      <c r="AE45" s="154" t="s">
        <v>90</v>
      </c>
      <c r="AF45" s="153"/>
      <c r="AI45" s="81"/>
      <c r="AJ45" s="81"/>
      <c r="AK45" s="146" t="s">
        <v>70</v>
      </c>
      <c r="AL45" s="146"/>
      <c r="AM45" s="146"/>
      <c r="AN45" s="146"/>
      <c r="AO45" s="146"/>
      <c r="AP45" s="153"/>
      <c r="AQ45" s="154" t="s">
        <v>89</v>
      </c>
      <c r="AR45" s="146"/>
      <c r="AS45" s="146"/>
      <c r="AT45" s="146"/>
      <c r="AU45" s="146"/>
      <c r="AV45" s="153"/>
      <c r="AW45" s="154" t="s">
        <v>90</v>
      </c>
      <c r="AX45" s="153"/>
    </row>
    <row r="46" spans="1:53" x14ac:dyDescent="0.2">
      <c r="A46" s="36"/>
      <c r="B46" s="42" t="s">
        <v>14</v>
      </c>
      <c r="C46" s="42">
        <v>1</v>
      </c>
      <c r="D46" s="42">
        <v>2</v>
      </c>
      <c r="E46" s="42">
        <v>3</v>
      </c>
      <c r="F46" s="42">
        <v>4</v>
      </c>
      <c r="G46" s="42">
        <v>5</v>
      </c>
      <c r="H46" s="43">
        <v>6</v>
      </c>
      <c r="I46" s="44">
        <v>7</v>
      </c>
      <c r="J46" s="42">
        <v>8</v>
      </c>
      <c r="K46" s="42">
        <v>9</v>
      </c>
      <c r="L46" s="42">
        <v>10</v>
      </c>
      <c r="M46" s="42">
        <v>11</v>
      </c>
      <c r="N46" s="42">
        <v>12</v>
      </c>
      <c r="Q46" s="36"/>
      <c r="R46" s="42" t="s">
        <v>14</v>
      </c>
      <c r="S46" s="42">
        <v>1</v>
      </c>
      <c r="T46" s="42">
        <v>2</v>
      </c>
      <c r="U46" s="42">
        <v>3</v>
      </c>
      <c r="V46" s="42">
        <v>4</v>
      </c>
      <c r="W46" s="42">
        <v>5</v>
      </c>
      <c r="X46" s="42">
        <v>6</v>
      </c>
      <c r="Y46" s="42">
        <v>7</v>
      </c>
      <c r="Z46" s="42">
        <v>8</v>
      </c>
      <c r="AA46" s="42">
        <v>9</v>
      </c>
      <c r="AB46" s="42">
        <v>10</v>
      </c>
      <c r="AC46" s="42">
        <v>11</v>
      </c>
      <c r="AD46" s="42">
        <v>12</v>
      </c>
      <c r="AE46" s="42">
        <v>13</v>
      </c>
      <c r="AF46" s="42">
        <v>14</v>
      </c>
      <c r="AI46" s="81"/>
      <c r="AJ46" s="42" t="s">
        <v>14</v>
      </c>
      <c r="AK46" s="42">
        <v>1</v>
      </c>
      <c r="AL46" s="42">
        <v>2</v>
      </c>
      <c r="AM46" s="42">
        <v>3</v>
      </c>
      <c r="AN46" s="42">
        <v>4</v>
      </c>
      <c r="AO46" s="42">
        <v>5</v>
      </c>
      <c r="AP46" s="42">
        <v>6</v>
      </c>
      <c r="AQ46" s="42">
        <v>7</v>
      </c>
      <c r="AR46" s="42">
        <v>8</v>
      </c>
      <c r="AS46" s="42">
        <v>9</v>
      </c>
      <c r="AT46" s="42">
        <v>10</v>
      </c>
      <c r="AU46" s="42">
        <v>11</v>
      </c>
      <c r="AV46" s="42">
        <v>12</v>
      </c>
      <c r="AW46" s="42">
        <v>13</v>
      </c>
      <c r="AX46" s="42">
        <v>14</v>
      </c>
    </row>
    <row r="47" spans="1:53" x14ac:dyDescent="0.2">
      <c r="A47" s="34"/>
      <c r="B47" s="36" t="s">
        <v>15</v>
      </c>
      <c r="C47" s="1" t="s">
        <v>72</v>
      </c>
      <c r="D47" s="1" t="s">
        <v>73</v>
      </c>
      <c r="E47" s="1" t="s">
        <v>74</v>
      </c>
      <c r="F47" s="1" t="s">
        <v>75</v>
      </c>
      <c r="G47" s="1" t="s">
        <v>76</v>
      </c>
      <c r="H47" s="45" t="s">
        <v>77</v>
      </c>
      <c r="I47" s="46"/>
      <c r="J47" s="1" t="s">
        <v>78</v>
      </c>
      <c r="K47" s="1" t="s">
        <v>79</v>
      </c>
      <c r="L47" s="46"/>
      <c r="M47" s="1" t="s">
        <v>80</v>
      </c>
      <c r="N47" s="1" t="s">
        <v>81</v>
      </c>
      <c r="Q47" s="34"/>
      <c r="R47" s="36" t="s">
        <v>15</v>
      </c>
      <c r="S47" s="1" t="s">
        <v>72</v>
      </c>
      <c r="T47" s="1" t="s">
        <v>73</v>
      </c>
      <c r="U47" s="1" t="s">
        <v>74</v>
      </c>
      <c r="V47" s="1" t="s">
        <v>75</v>
      </c>
      <c r="W47" s="1" t="s">
        <v>76</v>
      </c>
      <c r="X47" s="45" t="s">
        <v>77</v>
      </c>
      <c r="Y47" s="46" t="s">
        <v>91</v>
      </c>
      <c r="Z47" s="1" t="s">
        <v>92</v>
      </c>
      <c r="AA47" s="1" t="s">
        <v>74</v>
      </c>
      <c r="AB47" s="46" t="s">
        <v>93</v>
      </c>
      <c r="AC47" s="1" t="s">
        <v>75</v>
      </c>
      <c r="AD47" s="1" t="s">
        <v>75</v>
      </c>
      <c r="AE47" s="46" t="s">
        <v>94</v>
      </c>
      <c r="AF47" s="1" t="s">
        <v>95</v>
      </c>
      <c r="AI47" s="34"/>
      <c r="AJ47" s="81" t="s">
        <v>15</v>
      </c>
      <c r="AK47" s="83" t="s">
        <v>72</v>
      </c>
      <c r="AL47" s="83" t="s">
        <v>73</v>
      </c>
      <c r="AM47" s="83" t="s">
        <v>74</v>
      </c>
      <c r="AN47" s="83" t="s">
        <v>75</v>
      </c>
      <c r="AO47" s="83" t="s">
        <v>76</v>
      </c>
      <c r="AP47" s="45" t="s">
        <v>77</v>
      </c>
      <c r="AQ47" s="46" t="s">
        <v>91</v>
      </c>
      <c r="AR47" s="83" t="s">
        <v>92</v>
      </c>
      <c r="AS47" s="83" t="s">
        <v>74</v>
      </c>
      <c r="AT47" s="46" t="s">
        <v>93</v>
      </c>
      <c r="AU47" s="83" t="s">
        <v>75</v>
      </c>
      <c r="AV47" s="83" t="s">
        <v>75</v>
      </c>
      <c r="AW47" s="46" t="s">
        <v>94</v>
      </c>
      <c r="AX47" s="83" t="s">
        <v>95</v>
      </c>
    </row>
    <row r="48" spans="1:53" ht="17" thickBot="1" x14ac:dyDescent="0.25">
      <c r="A48" s="47" t="s">
        <v>82</v>
      </c>
      <c r="B48" s="47" t="s">
        <v>84</v>
      </c>
      <c r="C48" s="48"/>
      <c r="D48" s="48"/>
      <c r="E48" s="48"/>
      <c r="F48" s="48"/>
      <c r="G48" s="48"/>
      <c r="H48" s="48"/>
      <c r="I48" s="48"/>
      <c r="J48" s="48"/>
      <c r="K48" s="48"/>
      <c r="L48" s="48"/>
      <c r="M48" s="48"/>
      <c r="N48" s="48"/>
      <c r="Q48" s="47" t="s">
        <v>82</v>
      </c>
      <c r="R48" s="47" t="s">
        <v>96</v>
      </c>
      <c r="S48" s="48">
        <v>1</v>
      </c>
      <c r="T48" s="48">
        <v>2</v>
      </c>
      <c r="U48" s="48">
        <v>3</v>
      </c>
      <c r="V48" s="48">
        <v>4</v>
      </c>
      <c r="W48" s="48">
        <v>5</v>
      </c>
      <c r="X48" s="49">
        <v>6</v>
      </c>
      <c r="Y48" s="50">
        <v>1</v>
      </c>
      <c r="Z48" s="48">
        <v>2</v>
      </c>
      <c r="AA48" s="48">
        <v>3</v>
      </c>
      <c r="AB48" s="48">
        <v>4</v>
      </c>
      <c r="AC48" s="48">
        <v>5</v>
      </c>
      <c r="AD48" s="48">
        <v>6</v>
      </c>
      <c r="AE48" s="50">
        <v>1</v>
      </c>
      <c r="AF48" s="48">
        <v>2</v>
      </c>
      <c r="AI48" s="47" t="s">
        <v>82</v>
      </c>
      <c r="AJ48" s="47" t="s">
        <v>96</v>
      </c>
      <c r="AK48" s="48">
        <v>1</v>
      </c>
      <c r="AL48" s="48">
        <v>2</v>
      </c>
      <c r="AM48" s="48">
        <v>3</v>
      </c>
      <c r="AN48" s="48">
        <v>4</v>
      </c>
      <c r="AO48" s="48">
        <v>5</v>
      </c>
      <c r="AP48" s="49">
        <v>6</v>
      </c>
      <c r="AQ48" s="50">
        <v>1</v>
      </c>
      <c r="AR48" s="48">
        <v>2</v>
      </c>
      <c r="AS48" s="48">
        <v>3</v>
      </c>
      <c r="AT48" s="48">
        <v>4</v>
      </c>
      <c r="AU48" s="48">
        <v>5</v>
      </c>
      <c r="AV48" s="48">
        <v>6</v>
      </c>
      <c r="AW48" s="50">
        <v>1</v>
      </c>
      <c r="AX48" s="48">
        <v>2</v>
      </c>
    </row>
    <row r="49" spans="1:50" x14ac:dyDescent="0.2">
      <c r="A49" s="34"/>
      <c r="B49" s="34">
        <v>0</v>
      </c>
      <c r="C49" s="34">
        <f>(C37/C$37)*100</f>
        <v>100</v>
      </c>
      <c r="D49" s="34">
        <f t="shared" ref="D49:N49" si="50">(D37/D$37)*100</f>
        <v>100</v>
      </c>
      <c r="E49" s="34">
        <f t="shared" si="50"/>
        <v>100</v>
      </c>
      <c r="F49" s="34">
        <f t="shared" si="50"/>
        <v>100</v>
      </c>
      <c r="G49" s="34">
        <f t="shared" si="50"/>
        <v>100</v>
      </c>
      <c r="H49" s="34">
        <f t="shared" si="50"/>
        <v>100</v>
      </c>
      <c r="I49" s="34"/>
      <c r="J49" s="34">
        <f t="shared" si="50"/>
        <v>100</v>
      </c>
      <c r="K49" s="34">
        <f t="shared" si="50"/>
        <v>100</v>
      </c>
      <c r="L49" s="34"/>
      <c r="M49" s="34">
        <f t="shared" si="50"/>
        <v>100</v>
      </c>
      <c r="N49" s="34">
        <f t="shared" si="50"/>
        <v>100</v>
      </c>
      <c r="Q49" s="34"/>
      <c r="R49" s="34">
        <v>0</v>
      </c>
      <c r="S49" s="34">
        <f>(S37/S$37)*100</f>
        <v>100</v>
      </c>
      <c r="T49" s="34">
        <f t="shared" ref="T49:AF49" si="51">(T37/T$37)*100</f>
        <v>100</v>
      </c>
      <c r="U49" s="34">
        <f t="shared" si="51"/>
        <v>100</v>
      </c>
      <c r="V49" s="34">
        <f t="shared" si="51"/>
        <v>100</v>
      </c>
      <c r="W49" s="34">
        <f t="shared" si="51"/>
        <v>100</v>
      </c>
      <c r="X49" s="34">
        <f t="shared" si="51"/>
        <v>100</v>
      </c>
      <c r="Y49" s="34">
        <f t="shared" si="51"/>
        <v>100</v>
      </c>
      <c r="Z49" s="34"/>
      <c r="AA49" s="34"/>
      <c r="AB49" s="34">
        <f t="shared" si="51"/>
        <v>100</v>
      </c>
      <c r="AC49" s="34"/>
      <c r="AD49" s="34"/>
      <c r="AE49" s="34">
        <f t="shared" si="51"/>
        <v>100</v>
      </c>
      <c r="AF49" s="34">
        <f t="shared" si="51"/>
        <v>100</v>
      </c>
      <c r="AI49" s="34"/>
      <c r="AJ49" s="34">
        <v>0</v>
      </c>
      <c r="AK49" s="34">
        <f t="shared" ref="AK49:AT49" si="52">(AK37/AK$37)*100</f>
        <v>100</v>
      </c>
      <c r="AL49" s="34">
        <f t="shared" si="52"/>
        <v>100</v>
      </c>
      <c r="AM49" s="34">
        <f t="shared" si="52"/>
        <v>100</v>
      </c>
      <c r="AN49" s="34">
        <f t="shared" si="52"/>
        <v>100</v>
      </c>
      <c r="AO49" s="34">
        <f t="shared" si="52"/>
        <v>100</v>
      </c>
      <c r="AP49" s="34">
        <f t="shared" si="52"/>
        <v>100</v>
      </c>
      <c r="AQ49" s="34">
        <f t="shared" si="52"/>
        <v>100</v>
      </c>
      <c r="AR49" s="34">
        <f t="shared" si="52"/>
        <v>100</v>
      </c>
      <c r="AS49" s="34">
        <f t="shared" si="52"/>
        <v>100</v>
      </c>
      <c r="AT49" s="34">
        <f t="shared" si="52"/>
        <v>100</v>
      </c>
      <c r="AU49" s="34"/>
      <c r="AV49" s="34"/>
      <c r="AW49" s="34"/>
      <c r="AX49" s="34"/>
    </row>
    <row r="50" spans="1:50" x14ac:dyDescent="0.2">
      <c r="A50" s="34"/>
      <c r="B50" s="34">
        <v>1</v>
      </c>
      <c r="C50" s="34">
        <f>(C38/C$37)*100</f>
        <v>116.40233938510967</v>
      </c>
      <c r="D50" s="34">
        <f t="shared" ref="D50:N50" si="53">(D38/D$37)*100</f>
        <v>133.53730383363251</v>
      </c>
      <c r="E50" s="34">
        <f t="shared" si="53"/>
        <v>121.32436109419874</v>
      </c>
      <c r="F50" s="34">
        <f t="shared" si="53"/>
        <v>128.55878272371345</v>
      </c>
      <c r="G50" s="34">
        <f t="shared" si="53"/>
        <v>126.12175432617636</v>
      </c>
      <c r="H50" s="34">
        <f t="shared" si="53"/>
        <v>134.46503979427609</v>
      </c>
      <c r="I50" s="34"/>
      <c r="J50" s="34">
        <f t="shared" si="53"/>
        <v>148.86740418307022</v>
      </c>
      <c r="K50" s="34">
        <f t="shared" si="53"/>
        <v>149.03692002194097</v>
      </c>
      <c r="L50" s="34"/>
      <c r="M50" s="34">
        <f t="shared" si="53"/>
        <v>156.18914093658591</v>
      </c>
      <c r="N50" s="34">
        <f t="shared" si="53"/>
        <v>157.37501899488473</v>
      </c>
      <c r="Q50" s="34" t="s">
        <v>3</v>
      </c>
      <c r="R50" s="34">
        <v>1</v>
      </c>
      <c r="S50" s="34">
        <f t="shared" ref="S50:AF50" si="54">(S38/S$37)*100</f>
        <v>107.05288309296108</v>
      </c>
      <c r="T50" s="34">
        <f t="shared" si="54"/>
        <v>52.963221252521123</v>
      </c>
      <c r="U50" s="34">
        <f t="shared" si="54"/>
        <v>109.74940072583277</v>
      </c>
      <c r="V50" s="34">
        <f t="shared" si="54"/>
        <v>117.25584853019026</v>
      </c>
      <c r="W50" s="34">
        <f t="shared" si="54"/>
        <v>103.31589166892847</v>
      </c>
      <c r="X50" s="34">
        <f t="shared" si="54"/>
        <v>114.22733499395743</v>
      </c>
      <c r="Y50" s="34">
        <f t="shared" si="54"/>
        <v>87.542677153661828</v>
      </c>
      <c r="Z50" s="34"/>
      <c r="AA50" s="34"/>
      <c r="AB50" s="34">
        <f t="shared" si="54"/>
        <v>141.15981510900423</v>
      </c>
      <c r="AC50" s="34"/>
      <c r="AD50" s="34"/>
      <c r="AE50" s="34">
        <f t="shared" si="54"/>
        <v>98.573951832909827</v>
      </c>
      <c r="AF50" s="34">
        <f t="shared" si="54"/>
        <v>161.03064845112831</v>
      </c>
      <c r="AI50" s="34" t="s">
        <v>3</v>
      </c>
      <c r="AJ50" s="34">
        <v>1</v>
      </c>
      <c r="AK50" s="34">
        <f t="shared" ref="AK50:AT50" si="55">(AK38/AK$37)*100</f>
        <v>95.802546598006003</v>
      </c>
      <c r="AL50" s="34">
        <f t="shared" si="55"/>
        <v>80.716322832864009</v>
      </c>
      <c r="AM50" s="34">
        <f t="shared" si="55"/>
        <v>92.571251926182157</v>
      </c>
      <c r="AN50" s="34">
        <f t="shared" si="55"/>
        <v>101.71901594079836</v>
      </c>
      <c r="AO50" s="34">
        <f t="shared" si="55"/>
        <v>99.068674616701699</v>
      </c>
      <c r="AP50" s="34">
        <f t="shared" si="55"/>
        <v>74.750445506722173</v>
      </c>
      <c r="AQ50" s="34">
        <f t="shared" si="55"/>
        <v>97.686580901429082</v>
      </c>
      <c r="AR50" s="34">
        <f t="shared" si="55"/>
        <v>92.250131126485428</v>
      </c>
      <c r="AS50" s="34">
        <f t="shared" si="55"/>
        <v>125.62693042215128</v>
      </c>
      <c r="AT50" s="34">
        <f t="shared" si="55"/>
        <v>127.83008632929673</v>
      </c>
      <c r="AU50" s="34"/>
      <c r="AV50" s="34"/>
      <c r="AW50" s="34"/>
      <c r="AX50" s="34"/>
    </row>
    <row r="51" spans="1:50" x14ac:dyDescent="0.2">
      <c r="A51" s="34"/>
      <c r="B51" s="34">
        <v>2</v>
      </c>
      <c r="C51" s="34">
        <f t="shared" ref="C51:N51" si="56">(C39/C$37)*100</f>
        <v>147.06011509445077</v>
      </c>
      <c r="D51" s="34">
        <f t="shared" si="56"/>
        <v>127.82284703516441</v>
      </c>
      <c r="E51" s="34">
        <f t="shared" si="56"/>
        <v>151.52726658449504</v>
      </c>
      <c r="F51" s="34">
        <f t="shared" si="56"/>
        <v>162.41323376705589</v>
      </c>
      <c r="G51" s="34">
        <f t="shared" si="56"/>
        <v>158.59980220505562</v>
      </c>
      <c r="H51" s="34">
        <f t="shared" si="56"/>
        <v>147.3102777228514</v>
      </c>
      <c r="I51" s="34"/>
      <c r="J51" s="34">
        <f t="shared" si="56"/>
        <v>226.91831944569731</v>
      </c>
      <c r="K51" s="34">
        <f t="shared" si="56"/>
        <v>215.13388739417258</v>
      </c>
      <c r="L51" s="34"/>
      <c r="M51" s="34">
        <f t="shared" si="56"/>
        <v>225.75251325529581</v>
      </c>
      <c r="N51" s="34">
        <f t="shared" si="56"/>
        <v>234.20375536772249</v>
      </c>
      <c r="Q51" s="34" t="s">
        <v>4</v>
      </c>
      <c r="R51" s="34">
        <v>2</v>
      </c>
      <c r="S51" s="34">
        <f t="shared" ref="S51:AF51" si="57">(S39/S$37)*100</f>
        <v>111.94356844939392</v>
      </c>
      <c r="T51" s="34">
        <f t="shared" si="57"/>
        <v>39.268356658347741</v>
      </c>
      <c r="U51" s="34">
        <f t="shared" si="57"/>
        <v>116.00479656726304</v>
      </c>
      <c r="V51" s="34">
        <f t="shared" si="57"/>
        <v>118.62536031830062</v>
      </c>
      <c r="W51" s="34">
        <f t="shared" si="57"/>
        <v>71.538596508364037</v>
      </c>
      <c r="X51" s="34">
        <f t="shared" si="57"/>
        <v>118.5502560113522</v>
      </c>
      <c r="Y51" s="34">
        <f t="shared" si="57"/>
        <v>59.46091548310288</v>
      </c>
      <c r="Z51" s="34"/>
      <c r="AA51" s="34"/>
      <c r="AB51" s="34">
        <f t="shared" si="57"/>
        <v>133.0566442074923</v>
      </c>
      <c r="AC51" s="34"/>
      <c r="AD51" s="34"/>
      <c r="AE51" s="34">
        <f t="shared" si="57"/>
        <v>69.034382657470786</v>
      </c>
      <c r="AF51" s="34">
        <f t="shared" si="57"/>
        <v>143.79909298809122</v>
      </c>
      <c r="AI51" s="34" t="s">
        <v>4</v>
      </c>
      <c r="AJ51" s="34">
        <v>2</v>
      </c>
      <c r="AK51" s="34">
        <f t="shared" ref="AK51:AT51" si="58">(AK39/AK$37)*100</f>
        <v>105.60753540422635</v>
      </c>
      <c r="AL51" s="34">
        <f t="shared" si="58"/>
        <v>53.045566897829822</v>
      </c>
      <c r="AM51" s="34">
        <f t="shared" si="58"/>
        <v>100.43897147708923</v>
      </c>
      <c r="AN51" s="34">
        <f t="shared" si="58"/>
        <v>111.50688221595635</v>
      </c>
      <c r="AO51" s="34">
        <f t="shared" si="58"/>
        <v>78.812347529963716</v>
      </c>
      <c r="AP51" s="34">
        <f t="shared" si="58"/>
        <v>46.898192625248356</v>
      </c>
      <c r="AQ51" s="34">
        <f t="shared" si="58"/>
        <v>64.358887012641688</v>
      </c>
      <c r="AR51" s="34">
        <f t="shared" si="58"/>
        <v>60.451341802423407</v>
      </c>
      <c r="AS51" s="34">
        <f t="shared" si="58"/>
        <v>132.74357457495117</v>
      </c>
      <c r="AT51" s="34">
        <f t="shared" si="58"/>
        <v>130.09039790934116</v>
      </c>
      <c r="AU51" s="34"/>
      <c r="AV51" s="34"/>
      <c r="AW51" s="34"/>
      <c r="AX51" s="34"/>
    </row>
    <row r="52" spans="1:50" x14ac:dyDescent="0.2">
      <c r="A52" s="34"/>
      <c r="B52" s="34">
        <v>3</v>
      </c>
      <c r="C52" s="34">
        <f t="shared" ref="C52:N52" si="59">(C40/C$37)*100</f>
        <v>115.37182591588811</v>
      </c>
      <c r="D52" s="34">
        <f t="shared" si="59"/>
        <v>70.20988095224817</v>
      </c>
      <c r="E52" s="34">
        <f t="shared" si="59"/>
        <v>121.24508837637642</v>
      </c>
      <c r="F52" s="34">
        <f t="shared" si="59"/>
        <v>120.61528024426997</v>
      </c>
      <c r="G52" s="34">
        <f t="shared" si="59"/>
        <v>98.868057312532358</v>
      </c>
      <c r="H52" s="34">
        <f t="shared" si="59"/>
        <v>129.21839331640726</v>
      </c>
      <c r="I52" s="34"/>
      <c r="J52" s="34">
        <f t="shared" si="59"/>
        <v>147.84041845593043</v>
      </c>
      <c r="K52" s="34">
        <f t="shared" si="59"/>
        <v>134.46301022521027</v>
      </c>
      <c r="L52" s="34"/>
      <c r="M52" s="34">
        <f>(M40/M$37)*100</f>
        <v>183.71921462576321</v>
      </c>
      <c r="N52" s="34">
        <f t="shared" si="59"/>
        <v>193.6826482025852</v>
      </c>
      <c r="Q52" s="34" t="s">
        <v>5</v>
      </c>
      <c r="R52" s="34">
        <v>3</v>
      </c>
      <c r="S52" s="34">
        <f t="shared" ref="S52:AF52" si="60">(S40/S$37)*100</f>
        <v>95.10931464356716</v>
      </c>
      <c r="T52" s="34">
        <f t="shared" si="60"/>
        <v>31.670852272180888</v>
      </c>
      <c r="U52" s="34">
        <f t="shared" si="60"/>
        <v>96.675059868068587</v>
      </c>
      <c r="V52" s="34">
        <f t="shared" si="60"/>
        <v>93.042880116399459</v>
      </c>
      <c r="W52" s="34">
        <f t="shared" si="60"/>
        <v>48.71420885390647</v>
      </c>
      <c r="X52" s="34">
        <f t="shared" si="60"/>
        <v>88.125647331966277</v>
      </c>
      <c r="Y52" s="34">
        <f t="shared" si="60"/>
        <v>44.311544055564511</v>
      </c>
      <c r="Z52" s="34"/>
      <c r="AA52" s="34"/>
      <c r="AB52" s="34">
        <f t="shared" si="60"/>
        <v>80.734845340114035</v>
      </c>
      <c r="AC52" s="34"/>
      <c r="AD52" s="34"/>
      <c r="AE52" s="34">
        <f t="shared" si="60"/>
        <v>57.116694403931589</v>
      </c>
      <c r="AF52" s="34">
        <f t="shared" si="60"/>
        <v>83.30192922622102</v>
      </c>
      <c r="AI52" s="34" t="s">
        <v>5</v>
      </c>
      <c r="AJ52" s="34">
        <v>3</v>
      </c>
      <c r="AK52" s="34">
        <f t="shared" ref="AK52:AT52" si="61">(AK40/AK$37)*100</f>
        <v>83.177393787320923</v>
      </c>
      <c r="AL52" s="34">
        <f t="shared" si="61"/>
        <v>40.002668813893656</v>
      </c>
      <c r="AM52" s="34">
        <f t="shared" si="61"/>
        <v>81.630732035650439</v>
      </c>
      <c r="AN52" s="34">
        <f t="shared" si="61"/>
        <v>81.476726188948277</v>
      </c>
      <c r="AO52" s="34">
        <f t="shared" si="61"/>
        <v>46.847929910332823</v>
      </c>
      <c r="AP52" s="34">
        <f t="shared" si="61"/>
        <v>27.530060463738053</v>
      </c>
      <c r="AQ52" s="34">
        <f t="shared" si="61"/>
        <v>49.466251565591342</v>
      </c>
      <c r="AR52" s="34">
        <f t="shared" si="61"/>
        <v>47.071523343665064</v>
      </c>
      <c r="AS52" s="34">
        <f t="shared" si="61"/>
        <v>101.29712233326896</v>
      </c>
      <c r="AT52" s="34">
        <f t="shared" si="61"/>
        <v>103.77895842288673</v>
      </c>
      <c r="AU52" s="34"/>
      <c r="AV52" s="34"/>
      <c r="AW52" s="34"/>
      <c r="AX52" s="34"/>
    </row>
    <row r="53" spans="1:50" x14ac:dyDescent="0.2">
      <c r="A53" s="34"/>
      <c r="B53" s="34">
        <v>4</v>
      </c>
      <c r="C53" s="34">
        <f t="shared" ref="C53:N53" si="62">(C41/C$37)*100</f>
        <v>116.57409162997992</v>
      </c>
      <c r="D53" s="34">
        <f t="shared" si="62"/>
        <v>68.242608939660798</v>
      </c>
      <c r="E53" s="34">
        <f t="shared" si="62"/>
        <v>120.69017935162032</v>
      </c>
      <c r="F53" s="34">
        <f t="shared" si="62"/>
        <v>119.85875619860869</v>
      </c>
      <c r="G53" s="34">
        <f t="shared" si="62"/>
        <v>88.071065524379478</v>
      </c>
      <c r="H53" s="34">
        <f t="shared" si="62"/>
        <v>131.02758175705168</v>
      </c>
      <c r="I53" s="34"/>
      <c r="J53" s="34">
        <f t="shared" si="62"/>
        <v>129.35467536741348</v>
      </c>
      <c r="K53" s="34">
        <f t="shared" si="62"/>
        <v>118.00306504302027</v>
      </c>
      <c r="L53" s="34"/>
      <c r="M53" s="34">
        <f t="shared" si="62"/>
        <v>179.98485131776758</v>
      </c>
      <c r="N53" s="34">
        <f t="shared" si="62"/>
        <v>187.04866163130168</v>
      </c>
      <c r="Q53" s="34" t="s">
        <v>6</v>
      </c>
      <c r="R53" s="34">
        <v>4</v>
      </c>
      <c r="S53" s="34">
        <f t="shared" ref="S53:AF53" si="63">(S41/S$37)*100</f>
        <v>97.6833595680055</v>
      </c>
      <c r="T53" s="34">
        <f t="shared" si="63"/>
        <v>30.606233823163876</v>
      </c>
      <c r="U53" s="34">
        <f t="shared" si="63"/>
        <v>98.36570739277947</v>
      </c>
      <c r="V53" s="34">
        <f t="shared" si="63"/>
        <v>94.412391904509789</v>
      </c>
      <c r="W53" s="34">
        <f t="shared" si="63"/>
        <v>51.311657327900441</v>
      </c>
      <c r="X53" s="34">
        <f t="shared" si="63"/>
        <v>83.638564756948924</v>
      </c>
      <c r="Y53" s="34">
        <f t="shared" si="63"/>
        <v>43.83647665888212</v>
      </c>
      <c r="Z53" s="34"/>
      <c r="AA53" s="34"/>
      <c r="AB53" s="34">
        <f t="shared" si="63"/>
        <v>75.583160528556803</v>
      </c>
      <c r="AC53" s="34"/>
      <c r="AD53" s="34"/>
      <c r="AE53" s="34">
        <f t="shared" si="63"/>
        <v>58.8483243211125</v>
      </c>
      <c r="AF53" s="34">
        <f t="shared" si="63"/>
        <v>83.835413915479123</v>
      </c>
      <c r="AI53" s="34" t="s">
        <v>6</v>
      </c>
      <c r="AJ53" s="34">
        <v>4</v>
      </c>
      <c r="AK53" s="34">
        <f t="shared" ref="AK53:AT53" si="64">(AK41/AK$37)*100</f>
        <v>85.04657225539637</v>
      </c>
      <c r="AL53" s="34">
        <f t="shared" si="64"/>
        <v>39.012068959417491</v>
      </c>
      <c r="AM53" s="34">
        <f t="shared" si="64"/>
        <v>83.622987200901591</v>
      </c>
      <c r="AN53" s="34">
        <f t="shared" si="64"/>
        <v>87.510822960730266</v>
      </c>
      <c r="AO53" s="34">
        <f t="shared" si="64"/>
        <v>46.249220735355344</v>
      </c>
      <c r="AP53" s="34">
        <f t="shared" si="64"/>
        <v>26.042804241911778</v>
      </c>
      <c r="AQ53" s="34">
        <f t="shared" si="64"/>
        <v>52.104995224898808</v>
      </c>
      <c r="AR53" s="34">
        <f t="shared" si="64"/>
        <v>50.685811966290693</v>
      </c>
      <c r="AS53" s="34">
        <f t="shared" si="64"/>
        <v>98.071845180275901</v>
      </c>
      <c r="AT53" s="34">
        <f t="shared" si="64"/>
        <v>99.117065789045157</v>
      </c>
      <c r="AU53" s="34"/>
      <c r="AV53" s="34"/>
      <c r="AW53" s="34"/>
      <c r="AX53" s="34"/>
    </row>
    <row r="54" spans="1:50" x14ac:dyDescent="0.2">
      <c r="A54" s="34"/>
      <c r="B54" s="34">
        <v>24</v>
      </c>
      <c r="C54" s="34">
        <f t="shared" ref="C54:N54" si="65">(C42/C$37)*100</f>
        <v>95.620317755808401</v>
      </c>
      <c r="D54" s="34">
        <f t="shared" si="65"/>
        <v>7.3508561690989209</v>
      </c>
      <c r="E54" s="34">
        <f t="shared" si="65"/>
        <v>92.78618267817069</v>
      </c>
      <c r="F54" s="34">
        <f t="shared" si="65"/>
        <v>72.481437839070807</v>
      </c>
      <c r="G54" s="34">
        <f t="shared" si="65"/>
        <v>52.371334611938458</v>
      </c>
      <c r="H54" s="34">
        <f t="shared" si="65"/>
        <v>64.268528297272866</v>
      </c>
      <c r="I54" s="34"/>
      <c r="J54" s="34">
        <f t="shared" si="65"/>
        <v>39.407842098750045</v>
      </c>
      <c r="K54" s="34">
        <f t="shared" si="65"/>
        <v>38.103747804473151</v>
      </c>
      <c r="L54" s="34"/>
      <c r="M54" s="34">
        <f t="shared" si="65"/>
        <v>104.34228291627403</v>
      </c>
      <c r="N54" s="34">
        <f t="shared" si="65"/>
        <v>153.78908030770441</v>
      </c>
      <c r="Q54" s="34"/>
      <c r="R54" s="34">
        <v>24</v>
      </c>
      <c r="S54" s="34">
        <f t="shared" ref="S54:AE54" si="66">(S42/S$37)*100</f>
        <v>85.070539438257612</v>
      </c>
      <c r="T54" s="34">
        <f t="shared" si="66"/>
        <v>3.7488138593256317</v>
      </c>
      <c r="U54" s="34">
        <f t="shared" si="66"/>
        <v>86.643884554784009</v>
      </c>
      <c r="V54" s="34">
        <f t="shared" si="66"/>
        <v>93.919367660790073</v>
      </c>
      <c r="W54" s="34">
        <f t="shared" si="66"/>
        <v>28.266210228847637</v>
      </c>
      <c r="X54" s="34">
        <f t="shared" si="66"/>
        <v>44.786996119603614</v>
      </c>
      <c r="Y54" s="34">
        <f t="shared" si="66"/>
        <v>5.0393059298204417</v>
      </c>
      <c r="Z54" s="34"/>
      <c r="AA54" s="34"/>
      <c r="AB54" s="34">
        <f t="shared" si="66"/>
        <v>52.615232410364079</v>
      </c>
      <c r="AC54" s="34"/>
      <c r="AD54" s="34"/>
      <c r="AE54" s="34">
        <f t="shared" si="66"/>
        <v>5.0150060134589358</v>
      </c>
      <c r="AF54" s="34" t="e">
        <f>(AF42/AF$7)*100</f>
        <v>#DIV/0!</v>
      </c>
      <c r="AI54" s="34"/>
      <c r="AJ54" s="34">
        <v>24</v>
      </c>
      <c r="AK54" s="34">
        <f t="shared" ref="AK54:AT54" si="67">(AK42/AK$37)*100</f>
        <v>79.898133317013105</v>
      </c>
      <c r="AL54" s="34">
        <f t="shared" si="67"/>
        <v>3.449534183723193</v>
      </c>
      <c r="AM54" s="34">
        <f t="shared" si="67"/>
        <v>83.319083870609035</v>
      </c>
      <c r="AN54" s="34">
        <f t="shared" si="67"/>
        <v>88.072134288337907</v>
      </c>
      <c r="AO54" s="34">
        <f t="shared" si="67"/>
        <v>34.840484789951191</v>
      </c>
      <c r="AP54" s="34">
        <f t="shared" si="67"/>
        <v>4.2409800810493969</v>
      </c>
      <c r="AQ54" s="34">
        <f t="shared" si="67"/>
        <v>4.716050877610007</v>
      </c>
      <c r="AR54" s="34">
        <f t="shared" si="67"/>
        <v>6.0980013621687581</v>
      </c>
      <c r="AS54" s="34">
        <f t="shared" si="67"/>
        <v>75.284560947172835</v>
      </c>
      <c r="AT54" s="34">
        <f t="shared" si="67"/>
        <v>57.054079979156292</v>
      </c>
      <c r="AU54" s="34"/>
      <c r="AV54" s="34"/>
      <c r="AW54" s="34"/>
      <c r="AX54" s="34"/>
    </row>
    <row r="55" spans="1:50" x14ac:dyDescent="0.2">
      <c r="A55" s="34"/>
      <c r="B55" s="34"/>
      <c r="C55" s="34"/>
      <c r="D55" s="34"/>
      <c r="E55" s="34"/>
      <c r="F55" s="34"/>
      <c r="G55" s="34"/>
      <c r="H55" s="34"/>
      <c r="I55" s="34"/>
      <c r="J55" s="34"/>
      <c r="K55" s="34"/>
      <c r="L55" s="34"/>
      <c r="M55" s="34"/>
      <c r="N55" s="34"/>
    </row>
    <row r="56" spans="1:50" x14ac:dyDescent="0.2">
      <c r="A56" s="34"/>
      <c r="B56" s="34"/>
      <c r="C56" s="34"/>
      <c r="D56" s="34"/>
      <c r="E56" s="34"/>
      <c r="F56" s="34"/>
      <c r="G56" s="34"/>
      <c r="H56" s="34"/>
      <c r="I56" s="34"/>
      <c r="J56" s="34"/>
      <c r="K56" s="34"/>
      <c r="L56" s="34"/>
      <c r="M56" s="34"/>
      <c r="N56" s="34"/>
    </row>
    <row r="58" spans="1:50" x14ac:dyDescent="0.2">
      <c r="A58" s="151" t="s">
        <v>97</v>
      </c>
      <c r="B58" s="151"/>
      <c r="C58" s="151"/>
      <c r="D58" s="151"/>
    </row>
    <row r="60" spans="1:50" x14ac:dyDescent="0.2">
      <c r="A60" s="156" t="s">
        <v>59</v>
      </c>
      <c r="B60" s="156"/>
      <c r="C60" s="156"/>
      <c r="D60" s="156" t="s">
        <v>60</v>
      </c>
      <c r="E60" s="156"/>
      <c r="F60" s="156"/>
      <c r="G60" s="156" t="s">
        <v>61</v>
      </c>
      <c r="H60" s="156"/>
      <c r="I60" s="156"/>
      <c r="J60" s="156" t="s">
        <v>29</v>
      </c>
      <c r="K60" s="156"/>
      <c r="L60" s="156"/>
      <c r="M60" s="156" t="s">
        <v>62</v>
      </c>
      <c r="N60" s="156"/>
      <c r="O60" s="156"/>
      <c r="P60" s="156" t="s">
        <v>63</v>
      </c>
      <c r="Q60" s="156"/>
      <c r="R60" s="156"/>
      <c r="S60" s="156" t="s">
        <v>64</v>
      </c>
      <c r="T60" s="156"/>
      <c r="U60" s="156"/>
      <c r="V60" s="156" t="s">
        <v>65</v>
      </c>
      <c r="W60" s="156"/>
      <c r="X60" s="156"/>
    </row>
    <row r="61" spans="1:50" s="60" customFormat="1" x14ac:dyDescent="0.2">
      <c r="A61" s="33" t="s">
        <v>66</v>
      </c>
      <c r="B61" s="33" t="s">
        <v>13</v>
      </c>
      <c r="C61" s="33" t="s">
        <v>56</v>
      </c>
      <c r="D61" s="33" t="s">
        <v>66</v>
      </c>
      <c r="E61" s="33" t="s">
        <v>13</v>
      </c>
      <c r="F61" s="33" t="s">
        <v>56</v>
      </c>
      <c r="G61" s="33" t="s">
        <v>66</v>
      </c>
      <c r="H61" s="33" t="s">
        <v>13</v>
      </c>
      <c r="I61" s="33" t="s">
        <v>56</v>
      </c>
      <c r="J61" s="33" t="s">
        <v>66</v>
      </c>
      <c r="K61" s="33" t="s">
        <v>13</v>
      </c>
      <c r="L61" s="33" t="s">
        <v>56</v>
      </c>
      <c r="M61" s="33" t="s">
        <v>66</v>
      </c>
      <c r="N61" s="33" t="s">
        <v>13</v>
      </c>
      <c r="O61" s="33" t="s">
        <v>56</v>
      </c>
      <c r="P61" s="33" t="s">
        <v>66</v>
      </c>
      <c r="Q61" s="33" t="s">
        <v>13</v>
      </c>
      <c r="R61" s="33" t="s">
        <v>56</v>
      </c>
      <c r="S61" s="33" t="s">
        <v>66</v>
      </c>
      <c r="T61" s="33" t="s">
        <v>13</v>
      </c>
      <c r="U61" s="33" t="s">
        <v>56</v>
      </c>
      <c r="V61" s="33" t="s">
        <v>66</v>
      </c>
      <c r="W61" s="33" t="s">
        <v>13</v>
      </c>
      <c r="X61" s="33" t="s">
        <v>56</v>
      </c>
    </row>
    <row r="62" spans="1:50" x14ac:dyDescent="0.2">
      <c r="A62" s="60">
        <f>AVERAGE(C49,S49,AK49,F87)</f>
        <v>100</v>
      </c>
      <c r="B62" s="60">
        <f>STDEV(C49,S49,AK49,F87)</f>
        <v>0</v>
      </c>
      <c r="C62" s="2">
        <v>4</v>
      </c>
      <c r="D62" s="61">
        <f>AVERAGE(D49,T49,AL49,G87)</f>
        <v>100</v>
      </c>
      <c r="E62" s="61">
        <f>STDEV(D49,T49,AK49,G87)</f>
        <v>0</v>
      </c>
      <c r="F62" s="2">
        <v>4</v>
      </c>
      <c r="G62" s="2">
        <f>AVERAGE(E49,U49,AM49,H87)</f>
        <v>100</v>
      </c>
      <c r="H62" s="2">
        <f>STDEV(E49,U49,H87)</f>
        <v>0</v>
      </c>
      <c r="I62" s="2">
        <v>4</v>
      </c>
      <c r="J62" s="2">
        <f>AVERAGE(F49,V49,AN49,I87)</f>
        <v>100</v>
      </c>
      <c r="K62" s="2">
        <f>STDEV(F49,V49,AN49,I87)</f>
        <v>0</v>
      </c>
      <c r="L62" s="2">
        <v>4</v>
      </c>
      <c r="M62" s="2">
        <f>AVERAGE(G49,W49,AO49,J87)</f>
        <v>100</v>
      </c>
      <c r="N62" s="2">
        <f>STDEV(G49,W49,AO49,J87)</f>
        <v>0</v>
      </c>
      <c r="O62" s="2">
        <v>4</v>
      </c>
      <c r="P62" s="2">
        <f>AVERAGE(H49,X49,K87)</f>
        <v>100</v>
      </c>
      <c r="Q62" s="2">
        <f>STDEV(H49,X49,K87)</f>
        <v>0</v>
      </c>
      <c r="R62" s="2">
        <v>3</v>
      </c>
      <c r="S62" s="2">
        <f>AVERAGE(J49:K49,Y49,AE49,AQ49,AR49)</f>
        <v>100</v>
      </c>
      <c r="T62" s="2">
        <f>STDEV(J49:K49,Y49,AE49,AQ49:AR49)</f>
        <v>0</v>
      </c>
      <c r="U62" s="2">
        <v>6</v>
      </c>
      <c r="V62" s="2">
        <f>AVERAGE(M49:N49,AB49,AF49,AS49:AT49)</f>
        <v>100</v>
      </c>
      <c r="W62" s="2">
        <f>STDEV(M49:N49,AB49,AF49,AS49:AT49)</f>
        <v>0</v>
      </c>
      <c r="X62" s="2">
        <v>6</v>
      </c>
    </row>
    <row r="63" spans="1:50" x14ac:dyDescent="0.2">
      <c r="A63" s="60">
        <f t="shared" ref="A63:A67" si="68">AVERAGE(C50,S50,AK50,F88)</f>
        <v>106.68592134277603</v>
      </c>
      <c r="B63" s="60">
        <f t="shared" ref="B63:B67" si="69">STDEV(C50,S50,AK50,F88)</f>
        <v>8.4386270261263707</v>
      </c>
      <c r="C63" s="2">
        <v>4</v>
      </c>
      <c r="D63" s="61">
        <f t="shared" ref="D63:D67" si="70">AVERAGE(D50,T50,AL50,G88)</f>
        <v>89.617918570605752</v>
      </c>
      <c r="E63" s="61">
        <f t="shared" ref="E63:E67" si="71">STDEV(D50,T50,AK50,G88)</f>
        <v>32.946976550456597</v>
      </c>
      <c r="F63" s="2">
        <v>4</v>
      </c>
      <c r="G63" s="2">
        <f t="shared" ref="G63:G67" si="72">AVERAGE(E50,U50,AM50,H88)</f>
        <v>107.59412553827367</v>
      </c>
      <c r="H63" s="2">
        <f t="shared" ref="H63:H67" si="73">STDEV(E50,U50,H88)</f>
        <v>7.7032399629678023</v>
      </c>
      <c r="I63" s="2">
        <v>4</v>
      </c>
      <c r="J63" s="2">
        <f t="shared" ref="J63:J67" si="74">AVERAGE(F50,V50,AN50,I88)</f>
        <v>113.60458219454472</v>
      </c>
      <c r="K63" s="2">
        <f t="shared" ref="K63:K67" si="75">STDEV(F50,V50,AN50,I88)</f>
        <v>11.8797251471465</v>
      </c>
      <c r="L63" s="2">
        <v>4</v>
      </c>
      <c r="M63" s="2">
        <f>AVERAGE(G50,W50,AO50,J88)</f>
        <v>109.12126100401547</v>
      </c>
      <c r="N63" s="2">
        <f t="shared" ref="N63:N67" si="76">STDEV(G50,W50,AO50,J88)</f>
        <v>11.903486485828108</v>
      </c>
      <c r="O63" s="2">
        <v>4</v>
      </c>
      <c r="P63" s="2">
        <f t="shared" ref="P63:P67" si="77">AVERAGE(H50,X50,K88)</f>
        <v>117.20104257835673</v>
      </c>
      <c r="Q63" s="2">
        <f t="shared" ref="Q63:Q67" si="78">STDEV(H50,X50,K88)</f>
        <v>15.985945615156863</v>
      </c>
      <c r="R63" s="2">
        <v>3</v>
      </c>
      <c r="S63" s="2">
        <f t="shared" ref="S63:S67" si="79">AVERAGE(J50:K50,Y50,AE50)</f>
        <v>121.00523829789572</v>
      </c>
      <c r="T63" s="2">
        <f t="shared" ref="T63:T67" si="80">STDEV(J50:K50,Y50,AE50)</f>
        <v>32.583129985198369</v>
      </c>
      <c r="U63" s="2">
        <v>6</v>
      </c>
      <c r="V63" s="2">
        <f t="shared" ref="V63:V67" si="81">AVERAGE(M50:N50,AB50,AF50)</f>
        <v>153.9386558729008</v>
      </c>
      <c r="W63" s="2">
        <f t="shared" ref="W63:W67" si="82">STDEV(M50:N50,AB50,AF50)</f>
        <v>8.7648617507001561</v>
      </c>
      <c r="X63" s="2">
        <v>6</v>
      </c>
    </row>
    <row r="64" spans="1:50" x14ac:dyDescent="0.2">
      <c r="A64" s="60">
        <f t="shared" si="68"/>
        <v>120.60584176139093</v>
      </c>
      <c r="B64" s="60">
        <f t="shared" si="69"/>
        <v>18.326824369241287</v>
      </c>
      <c r="C64" s="2">
        <v>4</v>
      </c>
      <c r="D64" s="61">
        <f t="shared" si="70"/>
        <v>63.750729886632882</v>
      </c>
      <c r="E64" s="61">
        <f t="shared" si="71"/>
        <v>46.905024056384711</v>
      </c>
      <c r="F64" s="2">
        <v>4</v>
      </c>
      <c r="G64" s="2">
        <f t="shared" si="72"/>
        <v>117.79679755025595</v>
      </c>
      <c r="H64" s="2">
        <f t="shared" si="73"/>
        <v>25.031176100584936</v>
      </c>
      <c r="I64" s="2">
        <v>4</v>
      </c>
      <c r="J64" s="2">
        <f t="shared" si="74"/>
        <v>123.08719277830338</v>
      </c>
      <c r="K64" s="2">
        <f t="shared" si="75"/>
        <v>27.341598014627436</v>
      </c>
      <c r="L64" s="2">
        <v>4</v>
      </c>
      <c r="M64" s="2">
        <f t="shared" ref="M64:M67" si="83">AVERAGE(G51,W51,AO51,J89)</f>
        <v>92.732598679254721</v>
      </c>
      <c r="N64" s="2">
        <f t="shared" si="76"/>
        <v>44.449190344098248</v>
      </c>
      <c r="O64" s="2">
        <v>4</v>
      </c>
      <c r="P64" s="2">
        <f t="shared" si="77"/>
        <v>122.19406933951443</v>
      </c>
      <c r="Q64" s="2">
        <f t="shared" si="78"/>
        <v>23.507073919686295</v>
      </c>
      <c r="R64" s="2">
        <v>3</v>
      </c>
      <c r="S64" s="2">
        <f t="shared" si="79"/>
        <v>142.6368762451109</v>
      </c>
      <c r="T64" s="2">
        <f t="shared" si="80"/>
        <v>90.728065860795525</v>
      </c>
      <c r="U64" s="2">
        <v>6</v>
      </c>
      <c r="V64" s="2">
        <f t="shared" si="81"/>
        <v>184.20300145465046</v>
      </c>
      <c r="W64" s="2">
        <f t="shared" si="82"/>
        <v>53.150299471641667</v>
      </c>
      <c r="X64" s="2">
        <v>6</v>
      </c>
    </row>
    <row r="65" spans="1:24" x14ac:dyDescent="0.2">
      <c r="A65" s="60">
        <f t="shared" si="68"/>
        <v>98.679408761116235</v>
      </c>
      <c r="B65" s="60">
        <f t="shared" si="69"/>
        <v>13.383544179798294</v>
      </c>
      <c r="C65" s="2">
        <v>4</v>
      </c>
      <c r="D65" s="61">
        <f t="shared" si="70"/>
        <v>43.27116652200074</v>
      </c>
      <c r="E65" s="61">
        <f t="shared" si="71"/>
        <v>26.661063538169511</v>
      </c>
      <c r="F65" s="2">
        <v>4</v>
      </c>
      <c r="G65" s="2">
        <f t="shared" si="72"/>
        <v>100.57956748961996</v>
      </c>
      <c r="H65" s="2">
        <f t="shared" si="73"/>
        <v>12.794713313125968</v>
      </c>
      <c r="I65" s="2">
        <v>4</v>
      </c>
      <c r="J65" s="2">
        <f t="shared" si="74"/>
        <v>97.222374206865936</v>
      </c>
      <c r="K65" s="2">
        <f t="shared" si="75"/>
        <v>16.579576209889694</v>
      </c>
      <c r="L65" s="2">
        <v>4</v>
      </c>
      <c r="M65" s="2">
        <f t="shared" si="83"/>
        <v>59.962775661191067</v>
      </c>
      <c r="N65" s="2">
        <f t="shared" si="76"/>
        <v>25.971884358415114</v>
      </c>
      <c r="O65" s="2">
        <v>4</v>
      </c>
      <c r="P65" s="2">
        <f t="shared" si="77"/>
        <v>97.401906581291698</v>
      </c>
      <c r="Q65" s="2">
        <f t="shared" si="78"/>
        <v>28.340780413898692</v>
      </c>
      <c r="R65" s="2">
        <v>3</v>
      </c>
      <c r="S65" s="2">
        <f t="shared" si="79"/>
        <v>95.932916785159208</v>
      </c>
      <c r="T65" s="2">
        <f t="shared" si="80"/>
        <v>52.75863933245698</v>
      </c>
      <c r="U65" s="2">
        <v>6</v>
      </c>
      <c r="V65" s="2">
        <f t="shared" si="81"/>
        <v>135.35965934867085</v>
      </c>
      <c r="W65" s="2">
        <f t="shared" si="82"/>
        <v>61.736254033923032</v>
      </c>
      <c r="X65" s="2">
        <v>6</v>
      </c>
    </row>
    <row r="66" spans="1:24" x14ac:dyDescent="0.2">
      <c r="A66" s="60">
        <f t="shared" si="68"/>
        <v>101.36049835147404</v>
      </c>
      <c r="B66" s="60">
        <f t="shared" si="69"/>
        <v>13.340954359211793</v>
      </c>
      <c r="C66" s="2">
        <v>4</v>
      </c>
      <c r="D66" s="61">
        <f t="shared" si="70"/>
        <v>42.29081901129446</v>
      </c>
      <c r="E66" s="61">
        <f t="shared" si="71"/>
        <v>27.258219738802385</v>
      </c>
      <c r="F66" s="2">
        <v>4</v>
      </c>
      <c r="G66" s="2">
        <f t="shared" si="72"/>
        <v>101.16834725720543</v>
      </c>
      <c r="H66" s="2">
        <f t="shared" si="73"/>
        <v>11.979692232572605</v>
      </c>
      <c r="I66" s="2">
        <v>4</v>
      </c>
      <c r="J66" s="2">
        <f t="shared" si="74"/>
        <v>98.183383102819818</v>
      </c>
      <c r="K66" s="2">
        <f t="shared" si="75"/>
        <v>14.722374801048227</v>
      </c>
      <c r="L66" s="2">
        <v>4</v>
      </c>
      <c r="M66" s="2">
        <f t="shared" si="83"/>
        <v>57.901972945937501</v>
      </c>
      <c r="N66" s="2">
        <f t="shared" si="76"/>
        <v>20.261812253321544</v>
      </c>
      <c r="O66" s="2">
        <v>4</v>
      </c>
      <c r="P66" s="2">
        <f t="shared" si="77"/>
        <v>92.427806195068612</v>
      </c>
      <c r="Q66" s="2">
        <f t="shared" si="78"/>
        <v>35.041842012393168</v>
      </c>
      <c r="R66" s="2">
        <v>3</v>
      </c>
      <c r="S66" s="2">
        <f t="shared" si="79"/>
        <v>87.510635347607092</v>
      </c>
      <c r="T66" s="2">
        <f t="shared" si="80"/>
        <v>42.464385722847467</v>
      </c>
      <c r="U66" s="2">
        <v>6</v>
      </c>
      <c r="V66" s="2">
        <f t="shared" si="81"/>
        <v>131.6130218482763</v>
      </c>
      <c r="W66" s="2">
        <f t="shared" si="82"/>
        <v>60.097113695711933</v>
      </c>
      <c r="X66" s="2">
        <v>6</v>
      </c>
    </row>
    <row r="67" spans="1:24" x14ac:dyDescent="0.2">
      <c r="A67" s="60">
        <f t="shared" si="68"/>
        <v>89.358939722103727</v>
      </c>
      <c r="B67" s="60">
        <f t="shared" si="69"/>
        <v>8.2294120421847961</v>
      </c>
      <c r="C67" s="2">
        <v>4</v>
      </c>
      <c r="D67" s="61">
        <f t="shared" si="70"/>
        <v>11.368110627593886</v>
      </c>
      <c r="E67" s="61">
        <f t="shared" si="71"/>
        <v>35.080203188758432</v>
      </c>
      <c r="F67" s="2">
        <v>4</v>
      </c>
      <c r="G67" s="2">
        <f t="shared" si="72"/>
        <v>88.967018516354642</v>
      </c>
      <c r="H67" s="2">
        <f t="shared" si="73"/>
        <v>3.6461089923823549</v>
      </c>
      <c r="I67" s="2">
        <v>4</v>
      </c>
      <c r="J67" s="2">
        <f t="shared" si="74"/>
        <v>85.784450830993634</v>
      </c>
      <c r="K67" s="2">
        <f t="shared" si="75"/>
        <v>9.2498162043334631</v>
      </c>
      <c r="L67" s="2">
        <v>4</v>
      </c>
      <c r="M67" s="2">
        <f t="shared" si="83"/>
        <v>41.912985668553887</v>
      </c>
      <c r="N67" s="2">
        <f t="shared" si="76"/>
        <v>12.259940752911108</v>
      </c>
      <c r="O67" s="2">
        <v>4</v>
      </c>
      <c r="P67" s="2">
        <f t="shared" si="77"/>
        <v>55.099335658804875</v>
      </c>
      <c r="Q67" s="2">
        <f t="shared" si="78"/>
        <v>9.7909454408081018</v>
      </c>
      <c r="R67" s="2">
        <v>3</v>
      </c>
      <c r="S67" s="2">
        <f t="shared" si="79"/>
        <v>21.891475461625642</v>
      </c>
      <c r="T67" s="2">
        <f t="shared" si="80"/>
        <v>19.480517734807346</v>
      </c>
      <c r="U67" s="2">
        <v>6</v>
      </c>
      <c r="V67" s="2" t="e">
        <f t="shared" si="81"/>
        <v>#DIV/0!</v>
      </c>
      <c r="W67" s="2" t="e">
        <f t="shared" si="82"/>
        <v>#DIV/0!</v>
      </c>
      <c r="X67" s="2">
        <v>6</v>
      </c>
    </row>
    <row r="71" spans="1:24" x14ac:dyDescent="0.2">
      <c r="A71" s="147" t="s">
        <v>131</v>
      </c>
      <c r="B71" s="81" t="s">
        <v>8</v>
      </c>
      <c r="C71" s="37">
        <v>44355</v>
      </c>
      <c r="D71" s="34" t="s">
        <v>16</v>
      </c>
      <c r="E71" s="37">
        <v>44361</v>
      </c>
      <c r="F71" s="34"/>
      <c r="G71" s="34"/>
      <c r="H71" s="34"/>
      <c r="I71" s="34"/>
      <c r="J71" s="34"/>
      <c r="K71" s="34"/>
    </row>
    <row r="72" spans="1:24" ht="60" x14ac:dyDescent="0.2">
      <c r="A72" s="147"/>
      <c r="B72" s="80" t="s">
        <v>17</v>
      </c>
      <c r="C72" s="148" t="s">
        <v>102</v>
      </c>
      <c r="D72" s="148"/>
      <c r="E72" s="148"/>
      <c r="F72" s="148"/>
      <c r="G72" s="148"/>
      <c r="H72" s="148"/>
      <c r="I72" s="148"/>
      <c r="J72" s="148"/>
      <c r="K72" s="148"/>
    </row>
    <row r="73" spans="1:24" ht="30" x14ac:dyDescent="0.2">
      <c r="A73" s="147"/>
      <c r="B73" s="80" t="s">
        <v>19</v>
      </c>
      <c r="C73" s="148" t="s">
        <v>20</v>
      </c>
      <c r="D73" s="148"/>
      <c r="E73" s="148"/>
      <c r="F73" s="148"/>
      <c r="G73" s="148"/>
      <c r="H73" s="148"/>
      <c r="I73" s="148"/>
      <c r="J73" s="148"/>
      <c r="K73" s="148"/>
    </row>
    <row r="74" spans="1:24" x14ac:dyDescent="0.2">
      <c r="A74" s="147"/>
      <c r="B74" s="146" t="s">
        <v>9</v>
      </c>
      <c r="C74" s="31" t="s">
        <v>10</v>
      </c>
      <c r="D74" s="34">
        <v>57</v>
      </c>
      <c r="E74" s="150"/>
      <c r="F74" s="150"/>
      <c r="G74" s="150"/>
      <c r="H74" s="150"/>
      <c r="I74" s="150"/>
      <c r="J74" s="150"/>
      <c r="K74" s="150"/>
    </row>
    <row r="75" spans="1:24" x14ac:dyDescent="0.2">
      <c r="A75" s="147"/>
      <c r="B75" s="146"/>
      <c r="C75" s="31" t="s">
        <v>11</v>
      </c>
      <c r="D75" s="39">
        <v>150000</v>
      </c>
      <c r="E75" s="34"/>
      <c r="F75" s="34"/>
      <c r="G75" s="34"/>
      <c r="H75" s="34"/>
      <c r="I75" s="34"/>
      <c r="J75" s="34"/>
      <c r="K75" s="34"/>
    </row>
    <row r="76" spans="1:24" x14ac:dyDescent="0.2">
      <c r="A76" s="147"/>
      <c r="B76" s="40"/>
      <c r="C76" s="40"/>
      <c r="D76" s="40"/>
      <c r="E76" s="40"/>
      <c r="F76" s="40"/>
      <c r="G76" s="34"/>
      <c r="H76" s="34"/>
      <c r="I76" s="34"/>
      <c r="J76" s="34"/>
      <c r="K76" s="34"/>
    </row>
    <row r="77" spans="1:24" x14ac:dyDescent="0.2">
      <c r="A77" s="4"/>
      <c r="B77" s="81" t="s">
        <v>22</v>
      </c>
      <c r="C77" s="31" t="s">
        <v>11</v>
      </c>
      <c r="D77" s="62">
        <f>100000000000</f>
        <v>100000000000</v>
      </c>
      <c r="E77" s="54" t="s">
        <v>23</v>
      </c>
      <c r="F77" s="62">
        <f>1000000000000</f>
        <v>1000000000000</v>
      </c>
      <c r="G77" s="34"/>
      <c r="H77" s="34"/>
      <c r="I77" s="34"/>
      <c r="J77" s="34"/>
      <c r="K77" s="34"/>
    </row>
    <row r="78" spans="1:24" x14ac:dyDescent="0.2">
      <c r="A78" s="4"/>
      <c r="B78" s="81"/>
      <c r="C78" s="31" t="s">
        <v>24</v>
      </c>
      <c r="D78" s="37">
        <v>44108</v>
      </c>
      <c r="E78" s="34"/>
      <c r="F78" s="34"/>
      <c r="G78" s="34"/>
      <c r="H78" s="34"/>
      <c r="I78" s="34"/>
      <c r="J78" s="34"/>
      <c r="K78" s="34"/>
    </row>
    <row r="79" spans="1:24" x14ac:dyDescent="0.2">
      <c r="A79" s="4"/>
      <c r="B79" s="81"/>
      <c r="C79" s="31" t="s">
        <v>25</v>
      </c>
      <c r="D79" s="37">
        <v>44179</v>
      </c>
      <c r="E79" s="34"/>
      <c r="F79" s="34"/>
      <c r="G79" s="34"/>
      <c r="H79" s="34"/>
      <c r="I79" s="34"/>
      <c r="J79" s="34"/>
      <c r="K79" s="34"/>
    </row>
    <row r="80" spans="1:24" x14ac:dyDescent="0.2">
      <c r="A80" s="4"/>
      <c r="B80" s="81"/>
      <c r="C80" s="31" t="s">
        <v>26</v>
      </c>
      <c r="D80" s="37" t="s">
        <v>27</v>
      </c>
      <c r="E80" s="29" t="s">
        <v>28</v>
      </c>
      <c r="F80" s="34"/>
      <c r="G80" s="34"/>
      <c r="H80" s="34"/>
      <c r="I80" s="34"/>
      <c r="J80" s="34"/>
      <c r="K80" s="34"/>
    </row>
    <row r="81" spans="1:11" x14ac:dyDescent="0.2">
      <c r="A81" s="4"/>
      <c r="B81" s="81"/>
      <c r="C81" s="31"/>
      <c r="D81" s="37" t="s">
        <v>29</v>
      </c>
      <c r="E81" s="29" t="s">
        <v>30</v>
      </c>
      <c r="F81" s="34"/>
      <c r="G81" s="34"/>
      <c r="H81" s="34"/>
      <c r="I81" s="34"/>
      <c r="J81" s="34"/>
      <c r="K81" s="34"/>
    </row>
    <row r="82" spans="1:11" x14ac:dyDescent="0.2">
      <c r="A82" s="4"/>
      <c r="B82" s="81"/>
      <c r="C82" s="31"/>
      <c r="D82" s="37" t="s">
        <v>31</v>
      </c>
      <c r="E82" s="29" t="s">
        <v>32</v>
      </c>
      <c r="F82" s="34"/>
      <c r="G82" s="34"/>
      <c r="H82" s="34"/>
      <c r="I82" s="34"/>
      <c r="J82" s="34"/>
      <c r="K82" s="34"/>
    </row>
    <row r="84" spans="1:11" ht="30" x14ac:dyDescent="0.2">
      <c r="B84" s="34"/>
      <c r="C84" s="81" t="s">
        <v>15</v>
      </c>
      <c r="F84" s="15" t="s">
        <v>38</v>
      </c>
      <c r="G84" s="16" t="s">
        <v>39</v>
      </c>
      <c r="H84" s="21" t="s">
        <v>41</v>
      </c>
      <c r="I84" s="19" t="s">
        <v>41</v>
      </c>
      <c r="J84" s="21" t="s">
        <v>100</v>
      </c>
      <c r="K84" s="23" t="s">
        <v>42</v>
      </c>
    </row>
    <row r="85" spans="1:11" ht="17" thickBot="1" x14ac:dyDescent="0.25">
      <c r="B85" s="47" t="s">
        <v>82</v>
      </c>
      <c r="C85" s="47" t="s">
        <v>1</v>
      </c>
      <c r="D85"/>
      <c r="E85"/>
      <c r="F85"/>
      <c r="G85"/>
      <c r="H85"/>
      <c r="I85"/>
      <c r="J85"/>
    </row>
    <row r="86" spans="1:11" x14ac:dyDescent="0.2">
      <c r="B86" s="34"/>
      <c r="C86" s="34"/>
      <c r="D86"/>
      <c r="E86"/>
      <c r="F86"/>
      <c r="G86"/>
      <c r="H86"/>
      <c r="I86"/>
      <c r="J86"/>
    </row>
    <row r="87" spans="1:11" x14ac:dyDescent="0.2">
      <c r="B87" s="34"/>
      <c r="C87" s="34">
        <v>0</v>
      </c>
      <c r="D87"/>
      <c r="E87"/>
      <c r="F87">
        <v>100</v>
      </c>
      <c r="G87">
        <v>100</v>
      </c>
      <c r="H87">
        <v>100</v>
      </c>
      <c r="I87">
        <v>100</v>
      </c>
      <c r="J87">
        <v>100</v>
      </c>
      <c r="K87" s="2">
        <v>100</v>
      </c>
    </row>
    <row r="88" spans="1:11" x14ac:dyDescent="0.2">
      <c r="B88" s="34" t="s">
        <v>3</v>
      </c>
      <c r="C88" s="34">
        <v>1</v>
      </c>
      <c r="D88"/>
      <c r="E88"/>
      <c r="F88">
        <v>107.48591629502732</v>
      </c>
      <c r="G88">
        <v>91.254826363405357</v>
      </c>
      <c r="H88">
        <v>106.73148840688107</v>
      </c>
      <c r="I88">
        <v>106.88468158347675</v>
      </c>
      <c r="J88">
        <v>107.97872340425532</v>
      </c>
      <c r="K88" s="2">
        <v>102.91075294683665</v>
      </c>
    </row>
    <row r="89" spans="1:11" x14ac:dyDescent="0.2">
      <c r="B89" s="34" t="s">
        <v>4</v>
      </c>
      <c r="C89" s="34">
        <v>2</v>
      </c>
      <c r="D89"/>
      <c r="E89"/>
      <c r="F89">
        <v>117.81214809749272</v>
      </c>
      <c r="G89">
        <v>34.866148955189551</v>
      </c>
      <c r="H89">
        <v>103.21615557217652</v>
      </c>
      <c r="I89">
        <v>99.803294811900656</v>
      </c>
      <c r="J89">
        <v>61.979648473635528</v>
      </c>
      <c r="K89" s="2">
        <v>100.72167428433967</v>
      </c>
    </row>
    <row r="90" spans="1:11" x14ac:dyDescent="0.2">
      <c r="B90" s="34" t="s">
        <v>5</v>
      </c>
      <c r="C90" s="34">
        <v>3</v>
      </c>
      <c r="D90"/>
      <c r="E90"/>
      <c r="F90">
        <v>101.05910069768875</v>
      </c>
      <c r="G90">
        <v>31.201264049680233</v>
      </c>
      <c r="H90">
        <v>102.76738967838443</v>
      </c>
      <c r="I90">
        <v>93.754610277846069</v>
      </c>
      <c r="J90">
        <v>45.420906567992596</v>
      </c>
      <c r="K90" s="2">
        <v>74.861679095501557</v>
      </c>
    </row>
    <row r="91" spans="1:11" x14ac:dyDescent="0.2">
      <c r="B91" s="34" t="s">
        <v>6</v>
      </c>
      <c r="C91" s="34">
        <v>4</v>
      </c>
      <c r="D91"/>
      <c r="E91"/>
      <c r="F91">
        <v>106.13796995251437</v>
      </c>
      <c r="G91">
        <v>31.302364322935667</v>
      </c>
      <c r="H91">
        <v>101.99451508352031</v>
      </c>
      <c r="I91">
        <v>90.951561347430527</v>
      </c>
      <c r="J91">
        <v>45.975948196114715</v>
      </c>
      <c r="K91" s="2">
        <v>62.617272071205186</v>
      </c>
    </row>
    <row r="92" spans="1:11" x14ac:dyDescent="0.2">
      <c r="B92" s="34" t="s">
        <v>7</v>
      </c>
      <c r="C92" s="34">
        <v>5</v>
      </c>
      <c r="D92"/>
      <c r="E92"/>
      <c r="F92">
        <v>96.846768377335749</v>
      </c>
      <c r="G92">
        <v>30.923238298227801</v>
      </c>
      <c r="H92">
        <v>93.118922961854892</v>
      </c>
      <c r="I92">
        <v>88.664863535775751</v>
      </c>
      <c r="J92">
        <v>52.173913043478258</v>
      </c>
      <c r="K92" s="2">
        <v>56.242482559538132</v>
      </c>
    </row>
    <row r="93" spans="1:11" x14ac:dyDescent="0.2">
      <c r="B93" s="34"/>
      <c r="C93" s="34">
        <v>24</v>
      </c>
      <c r="D93"/>
      <c r="E93"/>
      <c r="F93">
        <v>83.848714360246461</v>
      </c>
      <c r="G93">
        <v>6.4064220337861482</v>
      </c>
      <c r="H93">
        <v>99.376714036399903</v>
      </c>
      <c r="I93">
        <v>103.44234079173837</v>
      </c>
      <c r="J93">
        <v>56.105457909343201</v>
      </c>
      <c r="K93" s="2">
        <v>66.466201587683429</v>
      </c>
    </row>
  </sheetData>
  <mergeCells count="63">
    <mergeCell ref="AW45:AX45"/>
    <mergeCell ref="A71:A76"/>
    <mergeCell ref="C72:K72"/>
    <mergeCell ref="C73:K73"/>
    <mergeCell ref="B74:B75"/>
    <mergeCell ref="E74:K74"/>
    <mergeCell ref="A58:D58"/>
    <mergeCell ref="S60:U60"/>
    <mergeCell ref="V60:X60"/>
    <mergeCell ref="A60:C60"/>
    <mergeCell ref="D60:F60"/>
    <mergeCell ref="G60:I60"/>
    <mergeCell ref="J60:L60"/>
    <mergeCell ref="M60:O60"/>
    <mergeCell ref="P60:R60"/>
    <mergeCell ref="AK28:AP28"/>
    <mergeCell ref="AQ28:AS28"/>
    <mergeCell ref="AT28:AV28"/>
    <mergeCell ref="AI44:AS44"/>
    <mergeCell ref="AK45:AP45"/>
    <mergeCell ref="AQ45:AV45"/>
    <mergeCell ref="AI10:AS10"/>
    <mergeCell ref="AK11:AP11"/>
    <mergeCell ref="AQ11:AV11"/>
    <mergeCell ref="AW11:AX11"/>
    <mergeCell ref="AI27:AS27"/>
    <mergeCell ref="AI2:AJ2"/>
    <mergeCell ref="AJ4:AS4"/>
    <mergeCell ref="AJ5:AS5"/>
    <mergeCell ref="AI6:AI7"/>
    <mergeCell ref="AL6:AS6"/>
    <mergeCell ref="A2:B2"/>
    <mergeCell ref="A10:K10"/>
    <mergeCell ref="C11:H11"/>
    <mergeCell ref="I11:N11"/>
    <mergeCell ref="A27:K27"/>
    <mergeCell ref="B5:K5"/>
    <mergeCell ref="A6:A7"/>
    <mergeCell ref="D6:K6"/>
    <mergeCell ref="A44:K44"/>
    <mergeCell ref="C45:H45"/>
    <mergeCell ref="I45:N45"/>
    <mergeCell ref="B4:N4"/>
    <mergeCell ref="C28:H28"/>
    <mergeCell ref="I28:K28"/>
    <mergeCell ref="L28:N28"/>
    <mergeCell ref="Q2:R2"/>
    <mergeCell ref="S11:X11"/>
    <mergeCell ref="Y11:AD11"/>
    <mergeCell ref="AE11:AF11"/>
    <mergeCell ref="Q27:AA27"/>
    <mergeCell ref="Q10:AA10"/>
    <mergeCell ref="R4:AA4"/>
    <mergeCell ref="R5:AA5"/>
    <mergeCell ref="Q6:Q7"/>
    <mergeCell ref="T6:AA6"/>
    <mergeCell ref="AB28:AD28"/>
    <mergeCell ref="Q44:AA44"/>
    <mergeCell ref="S45:X45"/>
    <mergeCell ref="Y45:AD45"/>
    <mergeCell ref="AE45:AF45"/>
    <mergeCell ref="S28:X28"/>
    <mergeCell ref="Y28:AA2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8DA9F-8C36-064C-B734-E996A2097827}">
  <dimension ref="A1:BQ56"/>
  <sheetViews>
    <sheetView zoomScale="75" workbookViewId="0">
      <selection activeCell="X30" sqref="X30"/>
    </sheetView>
  </sheetViews>
  <sheetFormatPr baseColWidth="10" defaultRowHeight="16" x14ac:dyDescent="0.2"/>
  <cols>
    <col min="1" max="6" width="10.83203125" style="61"/>
    <col min="7" max="7" width="12.5" style="61" customWidth="1"/>
    <col min="8" max="21" width="10.83203125" style="61"/>
    <col min="22" max="26" width="10.83203125" style="90"/>
    <col min="27" max="27" width="10.83203125" style="61"/>
    <col min="28" max="69" width="10.33203125" style="61" customWidth="1"/>
    <col min="70" max="16384" width="10.83203125" style="61"/>
  </cols>
  <sheetData>
    <row r="1" spans="1:69" x14ac:dyDescent="0.2">
      <c r="A1" s="159" t="s">
        <v>170</v>
      </c>
      <c r="B1" s="159"/>
      <c r="C1" s="159"/>
      <c r="D1" s="159"/>
    </row>
    <row r="2" spans="1:69" ht="17" thickBot="1" x14ac:dyDescent="0.25">
      <c r="H2" s="158" t="s">
        <v>15</v>
      </c>
      <c r="I2" s="158"/>
      <c r="J2" s="158"/>
      <c r="K2" s="158"/>
      <c r="L2" s="158"/>
      <c r="M2" s="158"/>
      <c r="N2" s="158"/>
      <c r="O2" s="158"/>
      <c r="P2" s="158"/>
      <c r="Q2" s="158"/>
      <c r="R2" s="158"/>
      <c r="S2" s="158"/>
      <c r="T2" s="158"/>
      <c r="U2" s="158"/>
      <c r="V2" s="91"/>
      <c r="W2" s="91"/>
      <c r="X2" s="91"/>
      <c r="Y2" s="91"/>
      <c r="Z2" s="91"/>
      <c r="AB2" s="88" t="s">
        <v>59</v>
      </c>
      <c r="AC2" s="88"/>
      <c r="AD2" s="88"/>
      <c r="AE2" s="88" t="s">
        <v>137</v>
      </c>
      <c r="AF2" s="88"/>
      <c r="AG2" s="88"/>
      <c r="AH2" s="88" t="s">
        <v>61</v>
      </c>
      <c r="AI2" s="88"/>
      <c r="AJ2" s="88"/>
      <c r="AK2" s="88" t="s">
        <v>29</v>
      </c>
      <c r="AL2" s="88"/>
      <c r="AM2" s="88"/>
      <c r="AN2" s="88" t="s">
        <v>138</v>
      </c>
      <c r="AO2" s="88"/>
      <c r="AP2" s="88"/>
      <c r="AQ2" s="88" t="s">
        <v>139</v>
      </c>
      <c r="AR2" s="88"/>
      <c r="AS2" s="88"/>
      <c r="AT2" s="88" t="s">
        <v>140</v>
      </c>
      <c r="AU2" s="88"/>
      <c r="AV2" s="88"/>
      <c r="AW2" s="88" t="s">
        <v>141</v>
      </c>
      <c r="AX2" s="88"/>
      <c r="AY2" s="88"/>
      <c r="AZ2" s="88" t="s">
        <v>142</v>
      </c>
      <c r="BA2" s="88"/>
      <c r="BB2" s="88"/>
      <c r="BC2" s="88" t="s">
        <v>143</v>
      </c>
      <c r="BD2" s="88"/>
      <c r="BE2" s="88"/>
      <c r="BF2" s="88" t="s">
        <v>144</v>
      </c>
      <c r="BG2" s="88"/>
      <c r="BH2" s="88"/>
      <c r="BI2" s="88" t="s">
        <v>145</v>
      </c>
      <c r="BJ2" s="88"/>
      <c r="BK2" s="88"/>
      <c r="BL2" s="88" t="s">
        <v>146</v>
      </c>
      <c r="BM2" s="88"/>
      <c r="BN2" s="88"/>
      <c r="BO2" s="88" t="s">
        <v>147</v>
      </c>
      <c r="BP2" s="89"/>
      <c r="BQ2" s="89"/>
    </row>
    <row r="3" spans="1:69" s="87" customFormat="1" ht="17" thickBot="1" x14ac:dyDescent="0.25">
      <c r="E3" s="88" t="s">
        <v>135</v>
      </c>
      <c r="F3" s="88" t="s">
        <v>10</v>
      </c>
      <c r="G3" s="88" t="s">
        <v>136</v>
      </c>
      <c r="H3" s="88" t="s">
        <v>59</v>
      </c>
      <c r="I3" s="88" t="s">
        <v>137</v>
      </c>
      <c r="J3" s="88" t="s">
        <v>61</v>
      </c>
      <c r="K3" s="88" t="s">
        <v>29</v>
      </c>
      <c r="L3" s="88" t="s">
        <v>138</v>
      </c>
      <c r="M3" s="88" t="s">
        <v>139</v>
      </c>
      <c r="N3" s="88" t="s">
        <v>140</v>
      </c>
      <c r="O3" s="88" t="s">
        <v>141</v>
      </c>
      <c r="P3" s="88" t="s">
        <v>142</v>
      </c>
      <c r="Q3" s="88" t="s">
        <v>143</v>
      </c>
      <c r="R3" s="88" t="s">
        <v>144</v>
      </c>
      <c r="S3" s="88" t="s">
        <v>145</v>
      </c>
      <c r="T3" s="88" t="s">
        <v>146</v>
      </c>
      <c r="U3" s="88" t="s">
        <v>147</v>
      </c>
      <c r="V3" s="92"/>
      <c r="W3" s="160" t="s">
        <v>176</v>
      </c>
      <c r="X3" s="160"/>
      <c r="Y3" s="160"/>
      <c r="Z3" s="92"/>
      <c r="AB3" s="87" t="s">
        <v>148</v>
      </c>
      <c r="AC3" s="87" t="s">
        <v>13</v>
      </c>
      <c r="AD3" s="87" t="s">
        <v>56</v>
      </c>
      <c r="AE3" s="87" t="s">
        <v>148</v>
      </c>
      <c r="AF3" s="87" t="s">
        <v>13</v>
      </c>
      <c r="AG3" s="87" t="s">
        <v>56</v>
      </c>
      <c r="AH3" s="87" t="s">
        <v>148</v>
      </c>
      <c r="AI3" s="87" t="s">
        <v>13</v>
      </c>
      <c r="AJ3" s="87" t="s">
        <v>56</v>
      </c>
      <c r="AK3" s="87" t="s">
        <v>148</v>
      </c>
      <c r="AL3" s="87" t="s">
        <v>13</v>
      </c>
      <c r="AM3" s="87" t="s">
        <v>56</v>
      </c>
      <c r="AN3" s="87" t="s">
        <v>148</v>
      </c>
      <c r="AO3" s="87" t="s">
        <v>13</v>
      </c>
      <c r="AP3" s="87" t="s">
        <v>56</v>
      </c>
      <c r="AQ3" s="87" t="s">
        <v>148</v>
      </c>
      <c r="AR3" s="87" t="s">
        <v>13</v>
      </c>
      <c r="AS3" s="87" t="s">
        <v>56</v>
      </c>
      <c r="AT3" s="87" t="s">
        <v>148</v>
      </c>
      <c r="AU3" s="87" t="s">
        <v>13</v>
      </c>
      <c r="AV3" s="87" t="s">
        <v>56</v>
      </c>
      <c r="AW3" s="87" t="s">
        <v>148</v>
      </c>
      <c r="AX3" s="87" t="s">
        <v>13</v>
      </c>
      <c r="AY3" s="87" t="s">
        <v>56</v>
      </c>
      <c r="AZ3" s="87" t="s">
        <v>148</v>
      </c>
      <c r="BA3" s="87" t="s">
        <v>13</v>
      </c>
      <c r="BB3" s="87" t="s">
        <v>56</v>
      </c>
      <c r="BC3" s="87" t="s">
        <v>148</v>
      </c>
      <c r="BD3" s="87" t="s">
        <v>13</v>
      </c>
      <c r="BE3" s="87" t="s">
        <v>56</v>
      </c>
      <c r="BF3" s="87" t="s">
        <v>148</v>
      </c>
      <c r="BG3" s="87" t="s">
        <v>13</v>
      </c>
      <c r="BH3" s="87" t="s">
        <v>56</v>
      </c>
      <c r="BI3" s="87" t="s">
        <v>148</v>
      </c>
      <c r="BJ3" s="87" t="s">
        <v>13</v>
      </c>
      <c r="BK3" s="87" t="s">
        <v>56</v>
      </c>
      <c r="BL3" s="87" t="s">
        <v>148</v>
      </c>
      <c r="BM3" s="87" t="s">
        <v>13</v>
      </c>
      <c r="BN3" s="87" t="s">
        <v>56</v>
      </c>
      <c r="BO3" s="87" t="s">
        <v>148</v>
      </c>
      <c r="BP3" s="87" t="s">
        <v>13</v>
      </c>
      <c r="BQ3" s="87" t="s">
        <v>56</v>
      </c>
    </row>
    <row r="4" spans="1:69" x14ac:dyDescent="0.15">
      <c r="A4" s="85" t="s">
        <v>8</v>
      </c>
      <c r="B4" s="37">
        <v>44416</v>
      </c>
      <c r="C4" s="34" t="s">
        <v>16</v>
      </c>
      <c r="D4" s="37">
        <v>44422</v>
      </c>
      <c r="E4" s="61">
        <v>37</v>
      </c>
      <c r="F4" s="61">
        <v>66</v>
      </c>
      <c r="G4" s="61">
        <v>0</v>
      </c>
      <c r="H4" s="86">
        <v>100</v>
      </c>
      <c r="I4" s="86">
        <v>100</v>
      </c>
      <c r="J4" s="86">
        <v>100</v>
      </c>
      <c r="K4" s="86">
        <v>100</v>
      </c>
      <c r="L4" s="86">
        <v>100</v>
      </c>
      <c r="M4" s="86">
        <v>100</v>
      </c>
      <c r="N4" s="86">
        <v>100</v>
      </c>
      <c r="O4" s="86">
        <v>100</v>
      </c>
      <c r="P4" s="86">
        <v>100</v>
      </c>
      <c r="Q4" s="86">
        <v>100</v>
      </c>
      <c r="R4" s="86">
        <v>100</v>
      </c>
      <c r="S4" s="86">
        <v>100</v>
      </c>
      <c r="T4" s="86">
        <v>100</v>
      </c>
      <c r="U4" s="86">
        <v>100</v>
      </c>
      <c r="V4" s="93"/>
      <c r="W4" s="90" t="s">
        <v>1</v>
      </c>
      <c r="X4" s="90" t="s">
        <v>66</v>
      </c>
      <c r="Y4" s="90" t="s">
        <v>13</v>
      </c>
      <c r="Z4" s="93"/>
      <c r="AA4" s="61">
        <v>0</v>
      </c>
      <c r="AB4" s="61">
        <f t="shared" ref="AB4:AB10" si="0">AVERAGE(H4,H14,H24)</f>
        <v>100</v>
      </c>
      <c r="AC4" s="61">
        <f>STDEV(H4,H14,H24)</f>
        <v>0</v>
      </c>
      <c r="AD4" s="61">
        <v>3</v>
      </c>
      <c r="AE4" s="61">
        <f>AVERAGE(I4,I14,I24)</f>
        <v>100</v>
      </c>
      <c r="AF4" s="61">
        <f>STDEV(I4,I14,I24)</f>
        <v>0</v>
      </c>
      <c r="AG4" s="61">
        <v>3</v>
      </c>
      <c r="AH4" s="61">
        <f>AVERAGE(J4,J14,J24)</f>
        <v>100</v>
      </c>
      <c r="AI4" s="61">
        <f>STDEV(J4,J14,J24)</f>
        <v>0</v>
      </c>
      <c r="AJ4" s="61">
        <v>3</v>
      </c>
      <c r="AK4" s="61">
        <f>AVERAGE(K4,K14,K24)</f>
        <v>100</v>
      </c>
      <c r="AL4" s="61">
        <f>STDEV(K4,K14,K24)</f>
        <v>0</v>
      </c>
      <c r="AM4" s="61">
        <v>3</v>
      </c>
      <c r="AN4" s="61">
        <f>AVERAGE(L4,L14,L24)</f>
        <v>100</v>
      </c>
      <c r="AO4" s="61">
        <f>STDEV(L4,L14,L24)</f>
        <v>0</v>
      </c>
      <c r="AP4" s="61">
        <v>3</v>
      </c>
      <c r="AQ4" s="61">
        <f>AVERAGE(M4,M14,M24)</f>
        <v>100</v>
      </c>
      <c r="AR4" s="61">
        <f>STDEV(M4,M14,M24)</f>
        <v>0</v>
      </c>
      <c r="AS4" s="61">
        <v>3</v>
      </c>
      <c r="AT4" s="61">
        <f>AVERAGE(N4,N14,N24)</f>
        <v>100</v>
      </c>
      <c r="AU4" s="61">
        <f>STDEV(N4,N14,N24)</f>
        <v>0</v>
      </c>
      <c r="AV4" s="61">
        <v>3</v>
      </c>
      <c r="AW4" s="61">
        <f t="shared" ref="AW4:AW10" si="1">AVERAGE(O4,O14,O24)</f>
        <v>100</v>
      </c>
      <c r="AX4" s="61">
        <f>STDEV(O4,O14,O24)</f>
        <v>0</v>
      </c>
      <c r="AY4" s="61">
        <v>3</v>
      </c>
      <c r="AZ4" s="61">
        <f>AVERAGE(P4,P14,P24)</f>
        <v>100</v>
      </c>
      <c r="BA4" s="61">
        <f>STDEV(P4,P14,P24)</f>
        <v>0</v>
      </c>
      <c r="BB4" s="61">
        <v>3</v>
      </c>
      <c r="BC4" s="61">
        <f>AVERAGE(Q4,Q14,Q24)</f>
        <v>100</v>
      </c>
      <c r="BD4" s="61">
        <f>STDEV(Q4,Q14,Q24)</f>
        <v>0</v>
      </c>
      <c r="BE4" s="61">
        <v>3</v>
      </c>
      <c r="BF4" s="61">
        <f>AVERAGE(R4,R14,R24)</f>
        <v>100</v>
      </c>
      <c r="BG4" s="61">
        <f>STDEV(R4,R14,R24)</f>
        <v>0</v>
      </c>
      <c r="BH4" s="61">
        <v>3</v>
      </c>
      <c r="BI4" s="61">
        <f>AVERAGE(S4,S14,S24)</f>
        <v>100</v>
      </c>
      <c r="BJ4" s="61">
        <f>STDEV(S4,S14,S24)</f>
        <v>0</v>
      </c>
      <c r="BK4" s="61">
        <v>3</v>
      </c>
      <c r="BL4" s="61">
        <f>AVERAGE(T4,T14,T24)</f>
        <v>100</v>
      </c>
      <c r="BM4" s="61">
        <f>STDEV(T4,T14,T24)</f>
        <v>0</v>
      </c>
      <c r="BN4" s="61">
        <v>3</v>
      </c>
      <c r="BO4" s="61">
        <f>AVERAGE(U4,U14,U24)</f>
        <v>100</v>
      </c>
      <c r="BP4" s="61">
        <f>STDEV(U4,U14,U24)</f>
        <v>0</v>
      </c>
      <c r="BQ4" s="61">
        <v>3</v>
      </c>
    </row>
    <row r="5" spans="1:69" x14ac:dyDescent="0.15">
      <c r="G5" s="61">
        <v>1</v>
      </c>
      <c r="H5" s="86">
        <v>106.84040283419536</v>
      </c>
      <c r="I5" s="86">
        <v>70.266176570292103</v>
      </c>
      <c r="J5" s="86">
        <v>103.06996973634143</v>
      </c>
      <c r="K5" s="86">
        <v>107.60192739535941</v>
      </c>
      <c r="L5" s="86">
        <v>108.54727782463758</v>
      </c>
      <c r="M5" s="86">
        <v>107.9259592710366</v>
      </c>
      <c r="N5" s="86">
        <v>104.6751920433332</v>
      </c>
      <c r="O5" s="86">
        <v>104.28715774789607</v>
      </c>
      <c r="P5" s="86">
        <v>92.863880910318812</v>
      </c>
      <c r="Q5" s="86">
        <v>101.78631758522143</v>
      </c>
      <c r="R5" s="86">
        <v>91.80510883112359</v>
      </c>
      <c r="S5" s="86">
        <v>98.318938983252835</v>
      </c>
      <c r="T5" s="86">
        <v>90.97525531625628</v>
      </c>
      <c r="U5" s="86">
        <v>92.599009598628015</v>
      </c>
      <c r="V5" s="93"/>
      <c r="W5" s="112">
        <v>0</v>
      </c>
      <c r="X5" s="112">
        <v>17.526596153846157</v>
      </c>
      <c r="Y5" s="112">
        <v>3.9633982671661592</v>
      </c>
      <c r="Z5" s="93"/>
      <c r="AA5" s="61">
        <v>1</v>
      </c>
      <c r="AB5" s="61">
        <f t="shared" si="0"/>
        <v>112.7538554218341</v>
      </c>
      <c r="AC5" s="61">
        <f t="shared" ref="AC5:AC10" si="2">STDEV(H5,H15,H25)</f>
        <v>6.7652481386101151</v>
      </c>
      <c r="AD5" s="61">
        <v>3</v>
      </c>
      <c r="AE5" s="61">
        <f t="shared" ref="AE5:AE10" si="3">AVERAGE(I5,I15,I25)</f>
        <v>64.033663039138062</v>
      </c>
      <c r="AF5" s="61">
        <f t="shared" ref="AF5:AF10" si="4">STDEV(I5,I15,I25)</f>
        <v>20.560349183603218</v>
      </c>
      <c r="AG5" s="61">
        <v>3</v>
      </c>
      <c r="AH5" s="61">
        <f t="shared" ref="AH5:AH10" si="5">AVERAGE(J5,J15,J25)</f>
        <v>111.17048746633425</v>
      </c>
      <c r="AI5" s="61">
        <f t="shared" ref="AI5:AI10" si="6">STDEV(J5,J15,J25)</f>
        <v>7.0207013973248493</v>
      </c>
      <c r="AJ5" s="61">
        <v>3</v>
      </c>
      <c r="AK5" s="61">
        <f t="shared" ref="AK5:AK10" si="7">AVERAGE(K5,K15,K25)</f>
        <v>113.0852315340956</v>
      </c>
      <c r="AL5" s="61">
        <f t="shared" ref="AL5:AL10" si="8">STDEV(K5,K15,K25)</f>
        <v>4.8442284181982007</v>
      </c>
      <c r="AM5" s="61">
        <v>3</v>
      </c>
      <c r="AN5" s="61">
        <f t="shared" ref="AN5:AN10" si="9">AVERAGE(L5,L15,L25)</f>
        <v>98.388981021468169</v>
      </c>
      <c r="AO5" s="61">
        <f t="shared" ref="AO5:AO10" si="10">STDEV(L5,L15,L25)</f>
        <v>17.61803929973939</v>
      </c>
      <c r="AP5" s="61">
        <v>3</v>
      </c>
      <c r="AQ5" s="61">
        <f t="shared" ref="AQ5:AQ10" si="11">AVERAGE(M5,M15,M25)</f>
        <v>110.53417412897379</v>
      </c>
      <c r="AR5" s="61">
        <f t="shared" ref="AR5:AR10" si="12">STDEV(M5,M15,M25)</f>
        <v>2.7637264038526852</v>
      </c>
      <c r="AS5" s="61">
        <v>3</v>
      </c>
      <c r="AT5" s="61">
        <f t="shared" ref="AT5:AT10" si="13">AVERAGE(N5,N15,N25)</f>
        <v>93.800608075811908</v>
      </c>
      <c r="AU5" s="61">
        <f t="shared" ref="AU5:AU10" si="14">STDEV(N5,N15,N25)</f>
        <v>26.725388446153818</v>
      </c>
      <c r="AV5" s="61">
        <v>3</v>
      </c>
      <c r="AW5" s="61">
        <f t="shared" si="1"/>
        <v>110.41886958916977</v>
      </c>
      <c r="AX5" s="61">
        <f t="shared" ref="AX5:AX10" si="15">STDEV(O5,O15,O25)</f>
        <v>5.4157665759037448</v>
      </c>
      <c r="AY5" s="61">
        <v>3</v>
      </c>
      <c r="AZ5" s="61">
        <f t="shared" ref="AZ5:AZ10" si="16">AVERAGE(P5,P15,P25)</f>
        <v>86.483948492154454</v>
      </c>
      <c r="BA5" s="61">
        <f t="shared" ref="BA5:BA10" si="17">STDEV(P5,P15,P25)</f>
        <v>29.700391672883637</v>
      </c>
      <c r="BB5" s="61">
        <v>3</v>
      </c>
      <c r="BC5" s="61">
        <f t="shared" ref="BC5:BC10" si="18">AVERAGE(Q5,Q15,Q25)</f>
        <v>107.2830912553424</v>
      </c>
      <c r="BD5" s="61">
        <f t="shared" ref="BD5:BD10" si="19">STDEV(Q5,Q15,Q25)</f>
        <v>7.2263800031200818</v>
      </c>
      <c r="BE5" s="61">
        <v>3</v>
      </c>
      <c r="BF5" s="61">
        <f t="shared" ref="BF5:BF10" si="20">AVERAGE(R5,R15,R25)</f>
        <v>82.320188191652278</v>
      </c>
      <c r="BG5" s="61">
        <f t="shared" ref="BG5:BG10" si="21">STDEV(R5,R15,R25)</f>
        <v>29.033565151803902</v>
      </c>
      <c r="BH5" s="61">
        <v>3</v>
      </c>
      <c r="BI5" s="61">
        <f t="shared" ref="BI5:BI10" si="22">AVERAGE(S5,S15,S25)</f>
        <v>92.034016998100739</v>
      </c>
      <c r="BJ5" s="61">
        <f t="shared" ref="BJ5:BJ10" si="23">STDEV(S5,S15,S25)</f>
        <v>16.749340675501827</v>
      </c>
      <c r="BK5" s="61">
        <v>3</v>
      </c>
      <c r="BL5" s="61">
        <f t="shared" ref="BL5:BL10" si="24">AVERAGE(T5,T15,T25)</f>
        <v>78.849876804706113</v>
      </c>
      <c r="BM5" s="61">
        <f t="shared" ref="BM5:BM10" si="25">STDEV(T5,T15,T25)</f>
        <v>25.241881222770647</v>
      </c>
      <c r="BN5" s="61">
        <v>3</v>
      </c>
      <c r="BO5" s="61">
        <f t="shared" ref="BO5:BO10" si="26">AVERAGE(U5,U15,U25)</f>
        <v>84.746034223861543</v>
      </c>
      <c r="BP5" s="61">
        <f t="shared" ref="BP5:BP10" si="27">STDEV(U5,U15,U25)</f>
        <v>22.668799574028426</v>
      </c>
      <c r="BQ5" s="61">
        <v>3</v>
      </c>
    </row>
    <row r="6" spans="1:69" x14ac:dyDescent="0.15">
      <c r="G6" s="61">
        <v>2</v>
      </c>
      <c r="H6" s="86">
        <v>97.019385598892924</v>
      </c>
      <c r="I6" s="86">
        <v>17.98328258422584</v>
      </c>
      <c r="J6" s="86">
        <v>103.99714180436403</v>
      </c>
      <c r="K6" s="86">
        <v>95.845192834968742</v>
      </c>
      <c r="L6" s="86">
        <v>35.608915382548602</v>
      </c>
      <c r="M6" s="86">
        <v>94.864541182375689</v>
      </c>
      <c r="N6" s="86">
        <v>21.95377606940168</v>
      </c>
      <c r="O6" s="86">
        <v>60.602119568052451</v>
      </c>
      <c r="P6" s="86">
        <v>18.420224371218634</v>
      </c>
      <c r="Q6" s="86">
        <v>39.287255405992738</v>
      </c>
      <c r="R6" s="86">
        <v>18.49010033813996</v>
      </c>
      <c r="S6" s="86">
        <v>25.383305003315837</v>
      </c>
      <c r="T6" s="86">
        <v>18.320624018936392</v>
      </c>
      <c r="U6" s="86">
        <v>19.964510880738214</v>
      </c>
      <c r="V6" s="93"/>
      <c r="W6" s="112">
        <v>1</v>
      </c>
      <c r="X6" s="112">
        <v>526.90516758241779</v>
      </c>
      <c r="Y6" s="112">
        <v>17.353771243554739</v>
      </c>
      <c r="Z6" s="93"/>
      <c r="AA6" s="61">
        <v>2</v>
      </c>
      <c r="AB6" s="61">
        <f t="shared" si="0"/>
        <v>104.75905397820357</v>
      </c>
      <c r="AC6" s="61">
        <f t="shared" si="2"/>
        <v>7.240297129003582</v>
      </c>
      <c r="AD6" s="61">
        <v>3</v>
      </c>
      <c r="AE6" s="61">
        <f t="shared" si="3"/>
        <v>20.21147025271744</v>
      </c>
      <c r="AF6" s="61">
        <f t="shared" si="4"/>
        <v>3.5377309841491864</v>
      </c>
      <c r="AG6" s="61">
        <v>3</v>
      </c>
      <c r="AH6" s="61">
        <f t="shared" si="5"/>
        <v>108.13245706308072</v>
      </c>
      <c r="AI6" s="61">
        <f t="shared" si="6"/>
        <v>3.6852951229913686</v>
      </c>
      <c r="AJ6" s="61">
        <v>3</v>
      </c>
      <c r="AK6" s="61">
        <f t="shared" si="7"/>
        <v>107.6360217164957</v>
      </c>
      <c r="AL6" s="61">
        <f t="shared" si="8"/>
        <v>10.216695310057926</v>
      </c>
      <c r="AM6" s="61">
        <v>3</v>
      </c>
      <c r="AN6" s="61">
        <f t="shared" si="9"/>
        <v>36.605585072461132</v>
      </c>
      <c r="AO6" s="61">
        <f t="shared" si="10"/>
        <v>14.638751137797071</v>
      </c>
      <c r="AP6" s="61">
        <v>3</v>
      </c>
      <c r="AQ6" s="61">
        <f t="shared" si="11"/>
        <v>83.14079317521238</v>
      </c>
      <c r="AR6" s="61">
        <f t="shared" si="12"/>
        <v>26.226759586524363</v>
      </c>
      <c r="AS6" s="61">
        <v>3</v>
      </c>
      <c r="AT6" s="61">
        <f t="shared" si="13"/>
        <v>30.933150945110299</v>
      </c>
      <c r="AU6" s="61">
        <f t="shared" si="14"/>
        <v>15.953202827350227</v>
      </c>
      <c r="AV6" s="61">
        <v>3</v>
      </c>
      <c r="AW6" s="61">
        <f t="shared" si="1"/>
        <v>81.396801813961801</v>
      </c>
      <c r="AX6" s="61">
        <f t="shared" si="15"/>
        <v>21.506913577012799</v>
      </c>
      <c r="AY6" s="61">
        <v>3</v>
      </c>
      <c r="AZ6" s="61">
        <f t="shared" si="16"/>
        <v>26.777690967665905</v>
      </c>
      <c r="BA6" s="61">
        <f t="shared" si="17"/>
        <v>13.982492479410183</v>
      </c>
      <c r="BB6" s="61">
        <v>3</v>
      </c>
      <c r="BC6" s="61">
        <f t="shared" si="18"/>
        <v>55.302285879394724</v>
      </c>
      <c r="BD6" s="61">
        <f t="shared" si="19"/>
        <v>24.774262488696788</v>
      </c>
      <c r="BE6" s="61">
        <v>3</v>
      </c>
      <c r="BF6" s="61">
        <f t="shared" si="20"/>
        <v>22.481668069192921</v>
      </c>
      <c r="BG6" s="61">
        <f t="shared" si="21"/>
        <v>6.8999459396509284</v>
      </c>
      <c r="BH6" s="61">
        <v>3</v>
      </c>
      <c r="BI6" s="61">
        <f t="shared" si="22"/>
        <v>33.109099981069107</v>
      </c>
      <c r="BJ6" s="61">
        <f t="shared" si="23"/>
        <v>18.243664964053249</v>
      </c>
      <c r="BK6" s="61">
        <v>3</v>
      </c>
      <c r="BL6" s="61">
        <f t="shared" si="24"/>
        <v>24.547568054897834</v>
      </c>
      <c r="BM6" s="61">
        <f t="shared" si="25"/>
        <v>10.013796774348855</v>
      </c>
      <c r="BN6" s="61">
        <v>3</v>
      </c>
      <c r="BO6" s="61">
        <f t="shared" si="26"/>
        <v>27.647371746636964</v>
      </c>
      <c r="BP6" s="61">
        <f t="shared" si="27"/>
        <v>12.303215170031951</v>
      </c>
      <c r="BQ6" s="61">
        <v>3</v>
      </c>
    </row>
    <row r="7" spans="1:69" x14ac:dyDescent="0.15">
      <c r="G7" s="61">
        <v>3</v>
      </c>
      <c r="H7" s="86">
        <v>95.068048113276078</v>
      </c>
      <c r="I7" s="86">
        <v>14.844098251870067</v>
      </c>
      <c r="J7" s="86">
        <v>99.938188528798506</v>
      </c>
      <c r="K7" s="86">
        <v>98.516140298203112</v>
      </c>
      <c r="L7" s="86">
        <v>26.775136625241586</v>
      </c>
      <c r="M7" s="86">
        <v>75.917277599542558</v>
      </c>
      <c r="N7" s="86">
        <v>16.141375150663105</v>
      </c>
      <c r="O7" s="86">
        <v>38.001103338118256</v>
      </c>
      <c r="P7" s="86">
        <v>12.719774210822422</v>
      </c>
      <c r="Q7" s="86">
        <v>24.820288296051306</v>
      </c>
      <c r="R7" s="86">
        <v>12.7202279845433</v>
      </c>
      <c r="S7" s="86">
        <v>17.314212122929444</v>
      </c>
      <c r="T7" s="86">
        <v>13.579914763379449</v>
      </c>
      <c r="U7" s="86">
        <v>13.545952833530636</v>
      </c>
      <c r="V7" s="93"/>
      <c r="W7" s="112">
        <v>2</v>
      </c>
      <c r="X7" s="112">
        <v>943.83659615384624</v>
      </c>
      <c r="Y7" s="112">
        <v>36.825035417722063</v>
      </c>
      <c r="Z7" s="93"/>
      <c r="AA7" s="61">
        <v>3</v>
      </c>
      <c r="AB7" s="61">
        <f t="shared" si="0"/>
        <v>100.80508594100964</v>
      </c>
      <c r="AC7" s="61">
        <f t="shared" si="2"/>
        <v>6.6798986039804422</v>
      </c>
      <c r="AD7" s="61">
        <v>3</v>
      </c>
      <c r="AE7" s="61">
        <f t="shared" si="3"/>
        <v>16.225219610397328</v>
      </c>
      <c r="AF7" s="61">
        <f t="shared" si="4"/>
        <v>1.858759004161733</v>
      </c>
      <c r="AG7" s="61">
        <v>3</v>
      </c>
      <c r="AH7" s="61">
        <f t="shared" si="5"/>
        <v>103.10962239096405</v>
      </c>
      <c r="AI7" s="61">
        <f t="shared" si="6"/>
        <v>2.8478322643578506</v>
      </c>
      <c r="AJ7" s="61">
        <v>3</v>
      </c>
      <c r="AK7" s="61">
        <f t="shared" si="7"/>
        <v>104.17947386327739</v>
      </c>
      <c r="AL7" s="61">
        <f t="shared" si="8"/>
        <v>4.9364698515189929</v>
      </c>
      <c r="AM7" s="61">
        <v>3</v>
      </c>
      <c r="AN7" s="61">
        <f t="shared" si="9"/>
        <v>24.948962220398982</v>
      </c>
      <c r="AO7" s="61">
        <f t="shared" si="10"/>
        <v>6.0688784652581784</v>
      </c>
      <c r="AP7" s="61">
        <v>3</v>
      </c>
      <c r="AQ7" s="61">
        <f t="shared" si="11"/>
        <v>62.173723321454879</v>
      </c>
      <c r="AR7" s="61">
        <f t="shared" si="12"/>
        <v>12.564824960917608</v>
      </c>
      <c r="AS7" s="61">
        <v>3</v>
      </c>
      <c r="AT7" s="61">
        <f t="shared" si="13"/>
        <v>19.986198020161343</v>
      </c>
      <c r="AU7" s="61">
        <f t="shared" si="14"/>
        <v>5.3719641303306602</v>
      </c>
      <c r="AV7" s="61">
        <v>3</v>
      </c>
      <c r="AW7" s="61">
        <f t="shared" si="1"/>
        <v>43.759252640562487</v>
      </c>
      <c r="AX7" s="61">
        <f t="shared" si="15"/>
        <v>13.229520526557328</v>
      </c>
      <c r="AY7" s="61">
        <v>3</v>
      </c>
      <c r="AZ7" s="61">
        <f t="shared" si="16"/>
        <v>17.374751307938379</v>
      </c>
      <c r="BA7" s="61">
        <f t="shared" si="17"/>
        <v>6.2247517547590787</v>
      </c>
      <c r="BB7" s="61">
        <v>3</v>
      </c>
      <c r="BC7" s="61">
        <f t="shared" si="18"/>
        <v>28.348023821182121</v>
      </c>
      <c r="BD7" s="61">
        <f t="shared" si="19"/>
        <v>7.3827440220562588</v>
      </c>
      <c r="BE7" s="61">
        <v>3</v>
      </c>
      <c r="BF7" s="61">
        <f t="shared" si="20"/>
        <v>15.415923762876625</v>
      </c>
      <c r="BG7" s="61">
        <f t="shared" si="21"/>
        <v>3.9957810267239715</v>
      </c>
      <c r="BH7" s="61">
        <v>3</v>
      </c>
      <c r="BI7" s="61">
        <f t="shared" si="22"/>
        <v>20.818792819479643</v>
      </c>
      <c r="BJ7" s="61">
        <f t="shared" si="23"/>
        <v>8.783021868529886</v>
      </c>
      <c r="BK7" s="61">
        <v>3</v>
      </c>
      <c r="BL7" s="61">
        <f t="shared" si="24"/>
        <v>17.105656116357256</v>
      </c>
      <c r="BM7" s="61">
        <f t="shared" si="25"/>
        <v>5.2943410580448855</v>
      </c>
      <c r="BN7" s="61">
        <v>3</v>
      </c>
      <c r="BO7" s="61">
        <f t="shared" si="26"/>
        <v>18.794073499185767</v>
      </c>
      <c r="BP7" s="61">
        <f t="shared" si="27"/>
        <v>6.3422188877997216</v>
      </c>
      <c r="BQ7" s="61">
        <v>3</v>
      </c>
    </row>
    <row r="8" spans="1:69" x14ac:dyDescent="0.15">
      <c r="G8" s="61">
        <v>4</v>
      </c>
      <c r="H8" s="86">
        <v>87.327027978026763</v>
      </c>
      <c r="I8" s="86">
        <v>14.910419047624057</v>
      </c>
      <c r="J8" s="86">
        <v>90.996129028314073</v>
      </c>
      <c r="K8" s="86">
        <v>90.206525968140582</v>
      </c>
      <c r="L8" s="86">
        <v>29.664021029658205</v>
      </c>
      <c r="M8" s="86">
        <v>52.795988128412077</v>
      </c>
      <c r="N8" s="86">
        <v>18.373674054236616</v>
      </c>
      <c r="O8" s="86">
        <v>29.492744115370645</v>
      </c>
      <c r="P8" s="86">
        <v>14.915503161493554</v>
      </c>
      <c r="Q8" s="86">
        <v>23.871996244637458</v>
      </c>
      <c r="R8" s="86">
        <v>15.396110815196822</v>
      </c>
      <c r="S8" s="86">
        <v>19.152172167906343</v>
      </c>
      <c r="T8" s="86">
        <v>14.688979772706992</v>
      </c>
      <c r="U8" s="86">
        <v>14.20090773630692</v>
      </c>
      <c r="V8" s="93"/>
      <c r="W8" s="112">
        <v>3</v>
      </c>
      <c r="X8" s="112">
        <v>1273.5537390109894</v>
      </c>
      <c r="Y8" s="112">
        <v>44.180234087948563</v>
      </c>
      <c r="Z8" s="93"/>
      <c r="AA8" s="61">
        <v>4</v>
      </c>
      <c r="AB8" s="61">
        <f t="shared" si="0"/>
        <v>95.367979103662833</v>
      </c>
      <c r="AC8" s="61">
        <f t="shared" si="2"/>
        <v>7.31965061279152</v>
      </c>
      <c r="AD8" s="61">
        <v>3</v>
      </c>
      <c r="AE8" s="61">
        <f t="shared" si="3"/>
        <v>17.280864711607514</v>
      </c>
      <c r="AF8" s="61">
        <f t="shared" si="4"/>
        <v>2.6869512645086235</v>
      </c>
      <c r="AG8" s="61">
        <v>3</v>
      </c>
      <c r="AH8" s="61">
        <f t="shared" si="5"/>
        <v>100.59659674330398</v>
      </c>
      <c r="AI8" s="61">
        <f t="shared" si="6"/>
        <v>8.3640411150753575</v>
      </c>
      <c r="AJ8" s="61">
        <v>3</v>
      </c>
      <c r="AK8" s="61">
        <f t="shared" si="7"/>
        <v>97.419810140474127</v>
      </c>
      <c r="AL8" s="61">
        <f t="shared" si="8"/>
        <v>6.346046192576229</v>
      </c>
      <c r="AM8" s="61">
        <v>3</v>
      </c>
      <c r="AN8" s="61">
        <f t="shared" si="9"/>
        <v>27.707542290573645</v>
      </c>
      <c r="AO8" s="61">
        <f t="shared" si="10"/>
        <v>6.9594796104703338</v>
      </c>
      <c r="AP8" s="61">
        <v>3</v>
      </c>
      <c r="AQ8" s="61">
        <f t="shared" si="11"/>
        <v>49.00930290462253</v>
      </c>
      <c r="AR8" s="61">
        <f t="shared" si="12"/>
        <v>3.2835783618968017</v>
      </c>
      <c r="AS8" s="61">
        <v>3</v>
      </c>
      <c r="AT8" s="61">
        <f t="shared" si="13"/>
        <v>20.870612382755969</v>
      </c>
      <c r="AU8" s="61">
        <f t="shared" si="14"/>
        <v>3.9430867316077265</v>
      </c>
      <c r="AV8" s="61">
        <v>3</v>
      </c>
      <c r="AW8" s="61">
        <f t="shared" si="1"/>
        <v>33.456819159703549</v>
      </c>
      <c r="AX8" s="61">
        <f t="shared" si="15"/>
        <v>6.4625524764819273</v>
      </c>
      <c r="AY8" s="61">
        <v>3</v>
      </c>
      <c r="AZ8" s="61">
        <f t="shared" si="16"/>
        <v>18.397021231194735</v>
      </c>
      <c r="BA8" s="61">
        <f t="shared" si="17"/>
        <v>5.0489466817780597</v>
      </c>
      <c r="BB8" s="61">
        <v>3</v>
      </c>
      <c r="BC8" s="61">
        <f t="shared" si="18"/>
        <v>27.173283478205125</v>
      </c>
      <c r="BD8" s="61">
        <f t="shared" si="19"/>
        <v>5.8654536058948334</v>
      </c>
      <c r="BE8" s="61">
        <v>3</v>
      </c>
      <c r="BF8" s="61">
        <f t="shared" si="20"/>
        <v>16.503150524206816</v>
      </c>
      <c r="BG8" s="61">
        <f t="shared" si="21"/>
        <v>4.2301585763697371</v>
      </c>
      <c r="BH8" s="61">
        <v>3</v>
      </c>
      <c r="BI8" s="61">
        <f t="shared" si="22"/>
        <v>20.856767493619557</v>
      </c>
      <c r="BJ8" s="61">
        <f t="shared" si="23"/>
        <v>7.9601221881098407</v>
      </c>
      <c r="BK8" s="61">
        <v>3</v>
      </c>
      <c r="BL8" s="61">
        <f t="shared" si="24"/>
        <v>17.645014920422941</v>
      </c>
      <c r="BM8" s="61">
        <f t="shared" si="25"/>
        <v>5.8368554974023095</v>
      </c>
      <c r="BN8" s="61">
        <v>3</v>
      </c>
      <c r="BO8" s="61">
        <f t="shared" si="26"/>
        <v>20.072194763278276</v>
      </c>
      <c r="BP8" s="61">
        <f t="shared" si="27"/>
        <v>7.0341320789693658</v>
      </c>
      <c r="BQ8" s="61">
        <v>3</v>
      </c>
    </row>
    <row r="9" spans="1:69" x14ac:dyDescent="0.15">
      <c r="G9" s="61">
        <v>5</v>
      </c>
      <c r="H9" s="86">
        <v>97.491137518492593</v>
      </c>
      <c r="I9" s="86">
        <v>14.976739843378054</v>
      </c>
      <c r="J9" s="86">
        <v>95.549574073491613</v>
      </c>
      <c r="K9" s="86">
        <v>49.640084582093543</v>
      </c>
      <c r="L9" s="86">
        <v>28.565767454425441</v>
      </c>
      <c r="M9" s="86">
        <v>48.340567236409235</v>
      </c>
      <c r="N9" s="86">
        <v>16.836336130077502</v>
      </c>
      <c r="O9" s="86">
        <v>28.987079355362393</v>
      </c>
      <c r="P9" s="86">
        <v>13.268706448490205</v>
      </c>
      <c r="Q9" s="86">
        <v>22.592904640404836</v>
      </c>
      <c r="R9" s="86">
        <v>13.201050680676355</v>
      </c>
      <c r="S9" s="86">
        <v>17.246969682259557</v>
      </c>
      <c r="T9" s="86">
        <v>13.797378490698575</v>
      </c>
      <c r="U9" s="86">
        <v>14.113580415936749</v>
      </c>
      <c r="V9" s="93"/>
      <c r="W9" s="112">
        <v>4</v>
      </c>
      <c r="X9" s="112">
        <v>1313.2715961538463</v>
      </c>
      <c r="Y9" s="112">
        <v>49.105449553223508</v>
      </c>
      <c r="Z9" s="93"/>
      <c r="AA9" s="61">
        <v>5</v>
      </c>
      <c r="AB9" s="61">
        <f t="shared" si="0"/>
        <v>96.265468106231381</v>
      </c>
      <c r="AC9" s="61">
        <f t="shared" si="2"/>
        <v>1.0640416215196815</v>
      </c>
      <c r="AD9" s="61">
        <v>3</v>
      </c>
      <c r="AE9" s="61">
        <f t="shared" si="3"/>
        <v>17.364612047918598</v>
      </c>
      <c r="AF9" s="61">
        <f t="shared" si="4"/>
        <v>3.3827758426906596</v>
      </c>
      <c r="AG9" s="61">
        <v>3</v>
      </c>
      <c r="AH9" s="61">
        <f t="shared" si="5"/>
        <v>100.37775871735846</v>
      </c>
      <c r="AI9" s="61">
        <f t="shared" si="6"/>
        <v>4.2907878305395846</v>
      </c>
      <c r="AJ9" s="61">
        <v>3</v>
      </c>
      <c r="AK9" s="61">
        <f t="shared" si="7"/>
        <v>81.846867837584909</v>
      </c>
      <c r="AL9" s="61">
        <f t="shared" si="8"/>
        <v>28.15844825601652</v>
      </c>
      <c r="AM9" s="61">
        <v>3</v>
      </c>
      <c r="AN9" s="61">
        <f t="shared" si="9"/>
        <v>28.369038215448811</v>
      </c>
      <c r="AO9" s="61">
        <f t="shared" si="10"/>
        <v>6.7745902164330438</v>
      </c>
      <c r="AP9" s="61">
        <v>3</v>
      </c>
      <c r="AQ9" s="61">
        <f t="shared" si="11"/>
        <v>47.530406771693343</v>
      </c>
      <c r="AR9" s="61">
        <f t="shared" si="12"/>
        <v>1.5909683694286656</v>
      </c>
      <c r="AS9" s="61">
        <v>3</v>
      </c>
      <c r="AT9" s="61">
        <f t="shared" si="13"/>
        <v>20.293351396135225</v>
      </c>
      <c r="AU9" s="61">
        <f t="shared" si="14"/>
        <v>5.0186105528469769</v>
      </c>
      <c r="AV9" s="61">
        <v>3</v>
      </c>
      <c r="AW9" s="61">
        <f t="shared" si="1"/>
        <v>34.982225175095941</v>
      </c>
      <c r="AX9" s="61">
        <f t="shared" si="15"/>
        <v>7.1793484295454979</v>
      </c>
      <c r="AY9" s="61">
        <v>3</v>
      </c>
      <c r="AZ9" s="61">
        <f t="shared" si="16"/>
        <v>18.134397569470554</v>
      </c>
      <c r="BA9" s="61">
        <f t="shared" si="17"/>
        <v>6.970384048289147</v>
      </c>
      <c r="BB9" s="61">
        <v>3</v>
      </c>
      <c r="BC9" s="61">
        <f t="shared" si="18"/>
        <v>28.825720029541941</v>
      </c>
      <c r="BD9" s="61">
        <f t="shared" si="19"/>
        <v>10.013726913941619</v>
      </c>
      <c r="BE9" s="61">
        <v>3</v>
      </c>
      <c r="BF9" s="61">
        <f t="shared" si="20"/>
        <v>15.700440306646357</v>
      </c>
      <c r="BG9" s="61">
        <f t="shared" si="21"/>
        <v>5.1149534762176803</v>
      </c>
      <c r="BH9" s="61">
        <v>3</v>
      </c>
      <c r="BI9" s="61">
        <f t="shared" si="22"/>
        <v>20.957669031491516</v>
      </c>
      <c r="BJ9" s="61">
        <f t="shared" si="23"/>
        <v>10.304854016855529</v>
      </c>
      <c r="BK9" s="61">
        <v>3</v>
      </c>
      <c r="BL9" s="61">
        <f t="shared" si="24"/>
        <v>17.673129344748645</v>
      </c>
      <c r="BM9" s="61">
        <f t="shared" si="25"/>
        <v>7.0247904071547662</v>
      </c>
      <c r="BN9" s="61">
        <v>3</v>
      </c>
      <c r="BO9" s="61">
        <f t="shared" si="26"/>
        <v>20.42351081875719</v>
      </c>
      <c r="BP9" s="61">
        <f t="shared" si="27"/>
        <v>9.0634536857526626</v>
      </c>
      <c r="BQ9" s="61">
        <v>3</v>
      </c>
    </row>
    <row r="10" spans="1:69" x14ac:dyDescent="0.15">
      <c r="G10" s="61">
        <v>24</v>
      </c>
      <c r="H10" s="86">
        <v>85.011154918173787</v>
      </c>
      <c r="I10" s="86">
        <v>2.3094678543649585</v>
      </c>
      <c r="J10" s="86">
        <v>81.415350992080732</v>
      </c>
      <c r="K10" s="86">
        <v>79.271621396437411</v>
      </c>
      <c r="L10" s="86">
        <v>4.5713143433617907</v>
      </c>
      <c r="M10" s="86">
        <v>46.441150961397504</v>
      </c>
      <c r="N10" s="86">
        <v>2.1789772915193724</v>
      </c>
      <c r="O10" s="86">
        <v>4.0775935688687683</v>
      </c>
      <c r="P10" s="86">
        <v>2.0367083546724816</v>
      </c>
      <c r="Q10" s="86">
        <v>2.2597587938103159</v>
      </c>
      <c r="R10" s="86">
        <v>2.1212233350016119</v>
      </c>
      <c r="S10" s="86">
        <v>2.1174205315350725</v>
      </c>
      <c r="T10" s="86">
        <v>1.9456053518062264</v>
      </c>
      <c r="U10" s="86">
        <v>1.6912690932799124</v>
      </c>
      <c r="V10" s="93"/>
      <c r="W10" s="112">
        <v>5</v>
      </c>
      <c r="X10" s="112">
        <v>1505.4023104395603</v>
      </c>
      <c r="Y10" s="112">
        <v>63.721441166107596</v>
      </c>
      <c r="Z10" s="93"/>
      <c r="AA10" s="61">
        <v>24</v>
      </c>
      <c r="AB10" s="61">
        <f t="shared" si="0"/>
        <v>69.62980365261852</v>
      </c>
      <c r="AC10" s="61">
        <f t="shared" si="2"/>
        <v>25.168552312138061</v>
      </c>
      <c r="AD10" s="61">
        <v>3</v>
      </c>
      <c r="AE10" s="61">
        <f t="shared" si="3"/>
        <v>1.8113849889099409</v>
      </c>
      <c r="AF10" s="61">
        <f t="shared" si="4"/>
        <v>0.6738508752101029</v>
      </c>
      <c r="AG10" s="61">
        <v>3</v>
      </c>
      <c r="AH10" s="61">
        <f t="shared" si="5"/>
        <v>80.84478436088385</v>
      </c>
      <c r="AI10" s="61">
        <f t="shared" si="6"/>
        <v>7.3480956839419438</v>
      </c>
      <c r="AJ10" s="61">
        <v>3</v>
      </c>
      <c r="AK10" s="61">
        <f t="shared" si="7"/>
        <v>81.563411211474758</v>
      </c>
      <c r="AL10" s="61">
        <f t="shared" si="8"/>
        <v>1.9987329730825043</v>
      </c>
      <c r="AM10" s="61">
        <v>3</v>
      </c>
      <c r="AN10" s="61">
        <f t="shared" si="9"/>
        <v>10.952471612781927</v>
      </c>
      <c r="AO10" s="61">
        <f t="shared" si="10"/>
        <v>10.881733417914303</v>
      </c>
      <c r="AP10" s="61">
        <v>3</v>
      </c>
      <c r="AQ10" s="61">
        <f t="shared" si="11"/>
        <v>45.164677525046578</v>
      </c>
      <c r="AR10" s="61">
        <f t="shared" si="12"/>
        <v>1.6949364482164735</v>
      </c>
      <c r="AS10" s="61">
        <v>3</v>
      </c>
      <c r="AT10" s="61">
        <f t="shared" si="13"/>
        <v>2.7475048483429951</v>
      </c>
      <c r="AU10" s="61">
        <f t="shared" si="14"/>
        <v>1.9935648839478566</v>
      </c>
      <c r="AV10" s="61">
        <v>3</v>
      </c>
      <c r="AW10" s="61">
        <f t="shared" si="1"/>
        <v>9.8705229741197247</v>
      </c>
      <c r="AX10" s="61">
        <f t="shared" si="15"/>
        <v>9.6133087230893093</v>
      </c>
      <c r="AY10" s="61">
        <v>3</v>
      </c>
      <c r="AZ10" s="61">
        <f t="shared" si="16"/>
        <v>2.0845713028921065</v>
      </c>
      <c r="BA10" s="61">
        <f t="shared" si="17"/>
        <v>1.3233570862012496</v>
      </c>
      <c r="BB10" s="61">
        <v>3</v>
      </c>
      <c r="BC10" s="61">
        <f t="shared" si="18"/>
        <v>4.916763503597557</v>
      </c>
      <c r="BD10" s="61">
        <f t="shared" si="19"/>
        <v>5.6014221811428273</v>
      </c>
      <c r="BE10" s="61">
        <v>3</v>
      </c>
      <c r="BF10" s="61">
        <f t="shared" si="20"/>
        <v>1.7378249933755558</v>
      </c>
      <c r="BG10" s="61">
        <f t="shared" si="21"/>
        <v>0.72352731650914981</v>
      </c>
      <c r="BH10" s="61">
        <v>3</v>
      </c>
      <c r="BI10" s="61">
        <f t="shared" si="22"/>
        <v>2.1738262690826038</v>
      </c>
      <c r="BJ10" s="61">
        <f t="shared" si="23"/>
        <v>1.5402714627334466</v>
      </c>
      <c r="BK10" s="61">
        <v>3</v>
      </c>
      <c r="BL10" s="61">
        <f t="shared" si="24"/>
        <v>1.8208731302962089</v>
      </c>
      <c r="BM10" s="61">
        <f t="shared" si="25"/>
        <v>0.90002070453466265</v>
      </c>
      <c r="BN10" s="61">
        <v>3</v>
      </c>
      <c r="BO10" s="61">
        <f t="shared" si="26"/>
        <v>1.3467266770520414</v>
      </c>
      <c r="BP10" s="61">
        <f t="shared" si="27"/>
        <v>0.91188292748361266</v>
      </c>
      <c r="BQ10" s="61">
        <v>3</v>
      </c>
    </row>
    <row r="11" spans="1:69" x14ac:dyDescent="0.15">
      <c r="H11" s="86"/>
      <c r="I11" s="86"/>
      <c r="J11" s="86"/>
      <c r="K11" s="86"/>
      <c r="L11" s="86"/>
      <c r="M11" s="86"/>
      <c r="N11" s="86"/>
      <c r="O11" s="86"/>
      <c r="P11" s="86"/>
      <c r="Q11" s="86"/>
      <c r="R11" s="86"/>
      <c r="S11" s="86"/>
      <c r="T11" s="86"/>
      <c r="U11" s="86"/>
      <c r="V11" s="93"/>
      <c r="W11" s="93"/>
      <c r="X11" s="93"/>
      <c r="Y11" s="93"/>
      <c r="Z11" s="93"/>
    </row>
    <row r="12" spans="1:69" x14ac:dyDescent="0.2">
      <c r="H12" s="158" t="s">
        <v>15</v>
      </c>
      <c r="I12" s="158"/>
      <c r="J12" s="158"/>
      <c r="K12" s="158"/>
      <c r="L12" s="158"/>
      <c r="M12" s="158"/>
      <c r="N12" s="158"/>
      <c r="O12" s="158"/>
      <c r="P12" s="158"/>
      <c r="Q12" s="158"/>
      <c r="R12" s="158"/>
      <c r="S12" s="158"/>
      <c r="T12" s="158"/>
      <c r="U12" s="158"/>
      <c r="V12" s="91"/>
      <c r="W12" s="91"/>
      <c r="X12" s="91"/>
      <c r="Y12" s="91"/>
      <c r="Z12" s="91"/>
    </row>
    <row r="13" spans="1:69" ht="17" thickBot="1" x14ac:dyDescent="0.25">
      <c r="E13" s="88" t="s">
        <v>135</v>
      </c>
      <c r="F13" s="88" t="s">
        <v>10</v>
      </c>
      <c r="G13" s="88" t="s">
        <v>136</v>
      </c>
      <c r="H13" s="88" t="s">
        <v>59</v>
      </c>
      <c r="I13" s="88" t="s">
        <v>137</v>
      </c>
      <c r="J13" s="88" t="s">
        <v>61</v>
      </c>
      <c r="K13" s="88" t="s">
        <v>29</v>
      </c>
      <c r="L13" s="88" t="s">
        <v>138</v>
      </c>
      <c r="M13" s="88" t="s">
        <v>139</v>
      </c>
      <c r="N13" s="88" t="s">
        <v>140</v>
      </c>
      <c r="O13" s="88" t="s">
        <v>141</v>
      </c>
      <c r="P13" s="88" t="s">
        <v>142</v>
      </c>
      <c r="Q13" s="88" t="s">
        <v>143</v>
      </c>
      <c r="R13" s="88" t="s">
        <v>144</v>
      </c>
      <c r="S13" s="88" t="s">
        <v>145</v>
      </c>
      <c r="T13" s="88" t="s">
        <v>146</v>
      </c>
      <c r="U13" s="88" t="s">
        <v>147</v>
      </c>
      <c r="V13" s="92"/>
      <c r="W13" s="160" t="s">
        <v>176</v>
      </c>
      <c r="X13" s="160"/>
      <c r="Y13" s="160"/>
      <c r="Z13" s="92"/>
      <c r="AB13" s="160" t="s">
        <v>176</v>
      </c>
      <c r="AC13" s="160"/>
      <c r="AD13" s="160"/>
    </row>
    <row r="14" spans="1:69" x14ac:dyDescent="0.15">
      <c r="A14" s="85" t="s">
        <v>8</v>
      </c>
      <c r="B14" s="37">
        <v>44421</v>
      </c>
      <c r="C14" s="34" t="s">
        <v>16</v>
      </c>
      <c r="D14" s="37">
        <v>44427</v>
      </c>
      <c r="E14" s="61">
        <v>47</v>
      </c>
      <c r="F14" s="61">
        <v>67</v>
      </c>
      <c r="G14" s="61">
        <v>0</v>
      </c>
      <c r="H14" s="86">
        <v>100</v>
      </c>
      <c r="I14" s="86">
        <v>100</v>
      </c>
      <c r="J14" s="86">
        <v>100</v>
      </c>
      <c r="K14" s="86">
        <v>100</v>
      </c>
      <c r="L14" s="86">
        <v>100</v>
      </c>
      <c r="M14" s="86">
        <v>100</v>
      </c>
      <c r="N14" s="86">
        <v>100</v>
      </c>
      <c r="O14" s="86">
        <v>100</v>
      </c>
      <c r="P14" s="86">
        <v>100</v>
      </c>
      <c r="Q14" s="86">
        <v>100</v>
      </c>
      <c r="R14" s="86">
        <v>100</v>
      </c>
      <c r="S14" s="86">
        <v>100</v>
      </c>
      <c r="T14" s="86">
        <v>100</v>
      </c>
      <c r="U14" s="86">
        <v>100</v>
      </c>
      <c r="V14" s="93"/>
      <c r="W14" s="90" t="s">
        <v>1</v>
      </c>
      <c r="X14" s="90" t="s">
        <v>66</v>
      </c>
      <c r="Y14" s="90" t="s">
        <v>13</v>
      </c>
      <c r="Z14" s="93"/>
      <c r="AB14" s="90" t="s">
        <v>1</v>
      </c>
      <c r="AC14" s="90" t="s">
        <v>66</v>
      </c>
      <c r="AD14" s="90" t="s">
        <v>13</v>
      </c>
    </row>
    <row r="15" spans="1:69" x14ac:dyDescent="0.15">
      <c r="G15" s="61">
        <v>1</v>
      </c>
      <c r="H15" s="86">
        <v>120.13120285382841</v>
      </c>
      <c r="I15" s="86">
        <v>41.078182753859451</v>
      </c>
      <c r="J15" s="86">
        <v>114.94423685598998</v>
      </c>
      <c r="K15" s="86">
        <v>116.78426584649308</v>
      </c>
      <c r="L15" s="86">
        <v>78.045427511553783</v>
      </c>
      <c r="M15" s="86">
        <v>113.43079374831308</v>
      </c>
      <c r="N15" s="86">
        <v>63.352239440939108</v>
      </c>
      <c r="O15" s="86">
        <v>114.54873210112271</v>
      </c>
      <c r="P15" s="86">
        <v>54.112042452460699</v>
      </c>
      <c r="Q15" s="86">
        <v>104.59459687374081</v>
      </c>
      <c r="R15" s="86">
        <v>49.730374034051891</v>
      </c>
      <c r="S15" s="86">
        <v>73.051252037657306</v>
      </c>
      <c r="T15" s="86">
        <v>49.833234411656562</v>
      </c>
      <c r="U15" s="86">
        <v>59.194964287335182</v>
      </c>
      <c r="V15" s="93"/>
      <c r="W15" s="112">
        <v>0</v>
      </c>
      <c r="X15" s="112">
        <v>-0.43483241758241775</v>
      </c>
      <c r="Y15" s="112">
        <v>1.6279126053168362</v>
      </c>
      <c r="Z15" s="93"/>
      <c r="AB15" s="61">
        <v>0</v>
      </c>
      <c r="AC15" s="61">
        <f>AVERAGE(X5,X15,X25)</f>
        <v>11.657310439560442</v>
      </c>
      <c r="AD15" s="61">
        <f>STDEV(X5,X15,X25)</f>
        <v>10.473595005867791</v>
      </c>
    </row>
    <row r="16" spans="1:69" x14ac:dyDescent="0.15">
      <c r="G16" s="61">
        <v>2</v>
      </c>
      <c r="H16" s="86">
        <v>111.36659752971265</v>
      </c>
      <c r="I16" s="86">
        <v>18.360445994593967</v>
      </c>
      <c r="J16" s="86">
        <v>109.33076095154148</v>
      </c>
      <c r="K16" s="86">
        <v>113.86778236798854</v>
      </c>
      <c r="L16" s="86">
        <v>22.490637533871183</v>
      </c>
      <c r="M16" s="86">
        <v>101.46069367036739</v>
      </c>
      <c r="N16" s="86">
        <v>21.493272683284847</v>
      </c>
      <c r="O16" s="86">
        <v>80.03688031639787</v>
      </c>
      <c r="P16" s="86">
        <v>18.992952361642299</v>
      </c>
      <c r="Q16" s="86">
        <v>42.781694017270141</v>
      </c>
      <c r="R16" s="86">
        <v>18.505869710851275</v>
      </c>
      <c r="S16" s="86">
        <v>19.999508545456315</v>
      </c>
      <c r="T16" s="86">
        <v>19.223327004889548</v>
      </c>
      <c r="U16" s="86">
        <v>21.139921070667594</v>
      </c>
      <c r="V16" s="93"/>
      <c r="W16" s="112">
        <v>1</v>
      </c>
      <c r="X16" s="112">
        <v>530.34659615384624</v>
      </c>
      <c r="Y16" s="112">
        <v>27.162769536648874</v>
      </c>
      <c r="Z16" s="93"/>
      <c r="AB16" s="61">
        <v>1</v>
      </c>
      <c r="AC16" s="105">
        <f t="shared" ref="AC16:AC20" si="28">AVERAGE(X6,X16,X26)</f>
        <v>519.11088186813197</v>
      </c>
      <c r="AD16" s="105">
        <f t="shared" ref="AD16:AD20" si="29">STDEV(X6,X16,X26)</f>
        <v>16.570049265257552</v>
      </c>
    </row>
    <row r="17" spans="1:30" x14ac:dyDescent="0.15">
      <c r="G17" s="61">
        <v>3</v>
      </c>
      <c r="H17" s="86">
        <v>108.13856208667893</v>
      </c>
      <c r="I17" s="86">
        <v>15.492979221233904</v>
      </c>
      <c r="J17" s="86">
        <v>103.94257504994711</v>
      </c>
      <c r="K17" s="86">
        <v>106.4510296809306</v>
      </c>
      <c r="L17" s="86">
        <v>18.176685559665419</v>
      </c>
      <c r="M17" s="86">
        <v>59.328217801718566</v>
      </c>
      <c r="N17" s="86">
        <v>17.693042892252862</v>
      </c>
      <c r="O17" s="86">
        <v>34.384633937506791</v>
      </c>
      <c r="P17" s="86">
        <v>14.959252867544084</v>
      </c>
      <c r="Q17" s="86">
        <v>23.390937719618236</v>
      </c>
      <c r="R17" s="86">
        <v>13.520904985568375</v>
      </c>
      <c r="S17" s="86">
        <v>14.329122918572512</v>
      </c>
      <c r="T17" s="86">
        <v>14.543378451710751</v>
      </c>
      <c r="U17" s="86">
        <v>16.994711793612943</v>
      </c>
      <c r="V17" s="93"/>
      <c r="W17" s="112">
        <v>2</v>
      </c>
      <c r="X17" s="112">
        <v>1062.7073104395604</v>
      </c>
      <c r="Y17" s="112">
        <v>91.20728086899905</v>
      </c>
      <c r="Z17" s="93"/>
      <c r="AB17" s="61">
        <v>2</v>
      </c>
      <c r="AC17" s="105"/>
      <c r="AD17" s="105"/>
    </row>
    <row r="18" spans="1:30" x14ac:dyDescent="0.15">
      <c r="G18" s="61">
        <v>4</v>
      </c>
      <c r="H18" s="86">
        <v>101.6433634982717</v>
      </c>
      <c r="I18" s="86">
        <v>16.732464858750834</v>
      </c>
      <c r="J18" s="86">
        <v>106.30812007991537</v>
      </c>
      <c r="K18" s="86">
        <v>102.1439050736027</v>
      </c>
      <c r="L18" s="86">
        <v>19.979228872831207</v>
      </c>
      <c r="M18" s="86">
        <v>47.282237533104436</v>
      </c>
      <c r="N18" s="86">
        <v>18.821824018301967</v>
      </c>
      <c r="O18" s="86">
        <v>29.963533285626127</v>
      </c>
      <c r="P18" s="86">
        <v>16.087948597544045</v>
      </c>
      <c r="Q18" s="86">
        <v>23.702435812753205</v>
      </c>
      <c r="R18" s="86">
        <v>12.936586776011403</v>
      </c>
      <c r="S18" s="86">
        <v>13.887025056137507</v>
      </c>
      <c r="T18" s="86">
        <v>13.877532112843848</v>
      </c>
      <c r="U18" s="86">
        <v>18.147282177964726</v>
      </c>
      <c r="V18" s="93"/>
      <c r="W18" s="112">
        <v>3</v>
      </c>
      <c r="X18" s="112"/>
      <c r="Y18" s="112"/>
      <c r="Z18" s="93"/>
      <c r="AB18" s="61">
        <v>3</v>
      </c>
      <c r="AC18" s="105"/>
      <c r="AD18" s="105"/>
    </row>
    <row r="19" spans="1:30" x14ac:dyDescent="0.15">
      <c r="G19" s="61">
        <v>5</v>
      </c>
      <c r="H19" s="86">
        <v>95.578569635602321</v>
      </c>
      <c r="I19" s="86">
        <v>15.881474719560106</v>
      </c>
      <c r="J19" s="86">
        <v>103.75483338090201</v>
      </c>
      <c r="K19" s="86">
        <v>101.81555925151939</v>
      </c>
      <c r="L19" s="86">
        <v>21.498226046847321</v>
      </c>
      <c r="M19" s="86">
        <v>48.55323072680072</v>
      </c>
      <c r="N19" s="86">
        <v>17.994051192532623</v>
      </c>
      <c r="O19" s="86">
        <v>33.0212989347242</v>
      </c>
      <c r="P19" s="86">
        <v>15.014762493609657</v>
      </c>
      <c r="Q19" s="86">
        <v>23.507749504543849</v>
      </c>
      <c r="R19" s="86">
        <v>12.315748678357121</v>
      </c>
      <c r="S19" s="86">
        <v>13.022050977460312</v>
      </c>
      <c r="T19" s="86">
        <v>13.439975947302738</v>
      </c>
      <c r="U19" s="86">
        <v>16.347654735731243</v>
      </c>
      <c r="V19" s="93"/>
      <c r="W19" s="112">
        <v>4</v>
      </c>
      <c r="X19" s="112">
        <v>1705.7594532967032</v>
      </c>
      <c r="Y19" s="112">
        <v>70.513725750599605</v>
      </c>
      <c r="Z19" s="93"/>
      <c r="AB19" s="61">
        <v>4</v>
      </c>
      <c r="AC19" s="105">
        <f t="shared" si="28"/>
        <v>1576.0144532967033</v>
      </c>
      <c r="AD19" s="105">
        <f t="shared" si="29"/>
        <v>227.54780158153966</v>
      </c>
    </row>
    <row r="20" spans="1:30" x14ac:dyDescent="0.15">
      <c r="G20" s="61">
        <v>24</v>
      </c>
      <c r="H20" s="86">
        <v>40.584583997009815</v>
      </c>
      <c r="I20" s="86">
        <v>1.0446466406261292</v>
      </c>
      <c r="J20" s="86">
        <v>73.228037994168687</v>
      </c>
      <c r="K20" s="86">
        <v>82.945331711791255</v>
      </c>
      <c r="L20" s="86">
        <v>4.7690038370165375</v>
      </c>
      <c r="M20" s="86">
        <v>43.24161738001024</v>
      </c>
      <c r="N20" s="86">
        <v>1.0999603393310398</v>
      </c>
      <c r="O20" s="86">
        <v>4.5665498052191298</v>
      </c>
      <c r="P20" s="86">
        <v>0.78579501213476666</v>
      </c>
      <c r="Q20" s="86">
        <v>1.1382926912887914</v>
      </c>
      <c r="R20" s="86">
        <v>0.90328364794754301</v>
      </c>
      <c r="S20" s="86">
        <v>0.6625324754729065</v>
      </c>
      <c r="T20" s="86">
        <v>0.86499223327353369</v>
      </c>
      <c r="U20" s="86">
        <v>0.31277202010032096</v>
      </c>
      <c r="V20" s="93"/>
      <c r="W20" s="112">
        <v>5</v>
      </c>
      <c r="X20" s="112">
        <v>1723.1080247252744</v>
      </c>
      <c r="Y20" s="112">
        <v>53.523183561625231</v>
      </c>
      <c r="Z20" s="93"/>
      <c r="AB20" s="61">
        <v>5</v>
      </c>
      <c r="AC20" s="105">
        <f t="shared" si="28"/>
        <v>1673.5373104395603</v>
      </c>
      <c r="AD20" s="105">
        <f t="shared" si="29"/>
        <v>149.63977376809737</v>
      </c>
    </row>
    <row r="22" spans="1:30" x14ac:dyDescent="0.2">
      <c r="H22" s="158" t="s">
        <v>15</v>
      </c>
      <c r="I22" s="158"/>
      <c r="J22" s="158"/>
      <c r="K22" s="158"/>
      <c r="L22" s="158"/>
      <c r="M22" s="158"/>
      <c r="N22" s="158"/>
      <c r="O22" s="158"/>
      <c r="P22" s="158"/>
      <c r="Q22" s="158"/>
      <c r="R22" s="158"/>
      <c r="S22" s="158"/>
      <c r="T22" s="158"/>
      <c r="U22" s="158"/>
      <c r="V22" s="91"/>
      <c r="W22" s="91"/>
      <c r="X22" s="91"/>
      <c r="Y22" s="91"/>
      <c r="Z22" s="91"/>
    </row>
    <row r="23" spans="1:30" ht="17" thickBot="1" x14ac:dyDescent="0.25">
      <c r="E23" s="88" t="s">
        <v>135</v>
      </c>
      <c r="F23" s="88" t="s">
        <v>10</v>
      </c>
      <c r="G23" s="88" t="s">
        <v>136</v>
      </c>
      <c r="H23" s="88" t="s">
        <v>59</v>
      </c>
      <c r="I23" s="88" t="s">
        <v>137</v>
      </c>
      <c r="J23" s="88" t="s">
        <v>61</v>
      </c>
      <c r="K23" s="88" t="s">
        <v>29</v>
      </c>
      <c r="L23" s="88" t="s">
        <v>138</v>
      </c>
      <c r="M23" s="88" t="s">
        <v>139</v>
      </c>
      <c r="N23" s="88" t="s">
        <v>140</v>
      </c>
      <c r="O23" s="88" t="s">
        <v>141</v>
      </c>
      <c r="P23" s="88" t="s">
        <v>142</v>
      </c>
      <c r="Q23" s="88" t="s">
        <v>143</v>
      </c>
      <c r="R23" s="88" t="s">
        <v>144</v>
      </c>
      <c r="S23" s="88" t="s">
        <v>145</v>
      </c>
      <c r="T23" s="88" t="s">
        <v>146</v>
      </c>
      <c r="U23" s="88" t="s">
        <v>147</v>
      </c>
      <c r="V23" s="92"/>
      <c r="W23" s="160" t="s">
        <v>176</v>
      </c>
      <c r="X23" s="160"/>
      <c r="Y23" s="160"/>
      <c r="Z23" s="92"/>
    </row>
    <row r="24" spans="1:30" x14ac:dyDescent="0.15">
      <c r="A24" s="85" t="s">
        <v>8</v>
      </c>
      <c r="B24" s="37">
        <v>44427</v>
      </c>
      <c r="C24" s="34" t="s">
        <v>16</v>
      </c>
      <c r="D24" s="37">
        <v>44433</v>
      </c>
      <c r="E24" s="61">
        <v>39</v>
      </c>
      <c r="F24" s="61">
        <v>68</v>
      </c>
      <c r="G24" s="61">
        <v>0</v>
      </c>
      <c r="H24" s="86">
        <v>100</v>
      </c>
      <c r="I24" s="86">
        <v>100</v>
      </c>
      <c r="J24" s="86">
        <v>100</v>
      </c>
      <c r="K24" s="86">
        <v>100</v>
      </c>
      <c r="L24" s="86">
        <v>100</v>
      </c>
      <c r="M24" s="86">
        <v>100</v>
      </c>
      <c r="N24" s="86">
        <v>100</v>
      </c>
      <c r="O24" s="86">
        <v>100</v>
      </c>
      <c r="P24" s="86">
        <v>100</v>
      </c>
      <c r="Q24" s="86">
        <v>100</v>
      </c>
      <c r="R24" s="86">
        <v>100</v>
      </c>
      <c r="S24" s="86">
        <v>100</v>
      </c>
      <c r="T24" s="86">
        <v>100</v>
      </c>
      <c r="U24" s="86">
        <v>100</v>
      </c>
      <c r="V24" s="93"/>
      <c r="W24" s="90" t="s">
        <v>1</v>
      </c>
      <c r="X24" s="90" t="s">
        <v>66</v>
      </c>
      <c r="Y24" s="90" t="s">
        <v>13</v>
      </c>
      <c r="Z24" s="93"/>
    </row>
    <row r="25" spans="1:30" x14ac:dyDescent="0.15">
      <c r="G25" s="61">
        <v>1</v>
      </c>
      <c r="H25" s="86">
        <v>111.28996057747852</v>
      </c>
      <c r="I25" s="86">
        <v>80.756629793262618</v>
      </c>
      <c r="J25" s="86">
        <v>115.49725580667132</v>
      </c>
      <c r="K25" s="86">
        <v>114.8695013604343</v>
      </c>
      <c r="L25" s="86">
        <v>108.57423772821315</v>
      </c>
      <c r="M25" s="86">
        <v>110.24576936757168</v>
      </c>
      <c r="N25" s="86">
        <v>113.37439274316343</v>
      </c>
      <c r="O25" s="86">
        <v>112.42071891849055</v>
      </c>
      <c r="P25" s="86">
        <v>112.47592211368385</v>
      </c>
      <c r="Q25" s="86">
        <v>115.4683593070649</v>
      </c>
      <c r="R25" s="86">
        <v>105.42508170978135</v>
      </c>
      <c r="S25" s="86">
        <v>104.73185997339205</v>
      </c>
      <c r="T25" s="86">
        <v>95.741140686205469</v>
      </c>
      <c r="U25" s="86">
        <v>102.44412878562142</v>
      </c>
      <c r="V25" s="93"/>
      <c r="W25" s="112">
        <v>0</v>
      </c>
      <c r="X25" s="112">
        <v>17.880167582417585</v>
      </c>
      <c r="Y25" s="112">
        <v>3.5646312017368094</v>
      </c>
      <c r="Z25" s="93"/>
    </row>
    <row r="26" spans="1:30" x14ac:dyDescent="0.15">
      <c r="G26" s="61">
        <v>2</v>
      </c>
      <c r="H26" s="86">
        <v>105.89117880600514</v>
      </c>
      <c r="I26" s="86">
        <v>24.290682179332514</v>
      </c>
      <c r="J26" s="86">
        <v>111.06946843333667</v>
      </c>
      <c r="K26" s="86">
        <v>113.19508994652981</v>
      </c>
      <c r="L26" s="86">
        <v>51.717202300963606</v>
      </c>
      <c r="M26" s="86">
        <v>53.097144672894068</v>
      </c>
      <c r="N26" s="86">
        <v>49.35240408264437</v>
      </c>
      <c r="O26" s="86">
        <v>103.55140555743507</v>
      </c>
      <c r="P26" s="86">
        <v>42.919896170136788</v>
      </c>
      <c r="Q26" s="86">
        <v>83.837908214921285</v>
      </c>
      <c r="R26" s="86">
        <v>30.44903415858753</v>
      </c>
      <c r="S26" s="86">
        <v>53.944486394435167</v>
      </c>
      <c r="T26" s="86">
        <v>36.098753140867565</v>
      </c>
      <c r="U26" s="86">
        <v>41.837683288505083</v>
      </c>
      <c r="V26" s="93"/>
      <c r="W26" s="112">
        <v>1</v>
      </c>
      <c r="X26" s="112">
        <v>500.08088186813194</v>
      </c>
      <c r="Y26" s="112">
        <v>39.815703049684579</v>
      </c>
      <c r="Z26" s="93"/>
    </row>
    <row r="27" spans="1:30" x14ac:dyDescent="0.15">
      <c r="G27" s="61">
        <v>3</v>
      </c>
      <c r="H27" s="86">
        <v>99.208647623073944</v>
      </c>
      <c r="I27" s="86">
        <v>18.338581358088017</v>
      </c>
      <c r="J27" s="86">
        <v>105.44810359414656</v>
      </c>
      <c r="K27" s="86">
        <v>107.57125161069847</v>
      </c>
      <c r="L27" s="86">
        <v>29.895064476289949</v>
      </c>
      <c r="M27" s="86">
        <v>51.275674563103543</v>
      </c>
      <c r="N27" s="86">
        <v>26.124176017568061</v>
      </c>
      <c r="O27" s="86">
        <v>58.892020646062406</v>
      </c>
      <c r="P27" s="86">
        <v>24.44522684544863</v>
      </c>
      <c r="Q27" s="86">
        <v>36.832845447876821</v>
      </c>
      <c r="R27" s="86">
        <v>20.006638318518206</v>
      </c>
      <c r="S27" s="86">
        <v>30.813043416936974</v>
      </c>
      <c r="T27" s="86">
        <v>23.193675133981575</v>
      </c>
      <c r="U27" s="86">
        <v>25.841555870413718</v>
      </c>
      <c r="V27" s="93"/>
      <c r="W27" s="112">
        <v>2</v>
      </c>
      <c r="X27" s="112" t="e">
        <v>#DIV/0!</v>
      </c>
      <c r="Y27" s="112" t="e">
        <v>#DIV/0!</v>
      </c>
      <c r="Z27" s="93"/>
    </row>
    <row r="28" spans="1:30" x14ac:dyDescent="0.15">
      <c r="G28" s="61">
        <v>4</v>
      </c>
      <c r="H28" s="86">
        <v>97.13354583469004</v>
      </c>
      <c r="I28" s="86">
        <v>20.19971022844765</v>
      </c>
      <c r="J28" s="86">
        <v>104.48554112168252</v>
      </c>
      <c r="K28" s="86">
        <v>99.908999379679102</v>
      </c>
      <c r="L28" s="86">
        <v>33.479376969231517</v>
      </c>
      <c r="M28" s="86">
        <v>46.949683052351062</v>
      </c>
      <c r="N28" s="86">
        <v>25.416339075729326</v>
      </c>
      <c r="O28" s="86">
        <v>40.914180078113873</v>
      </c>
      <c r="P28" s="86">
        <v>24.187611934546606</v>
      </c>
      <c r="Q28" s="86">
        <v>33.945418377224712</v>
      </c>
      <c r="R28" s="86">
        <v>21.176753981412222</v>
      </c>
      <c r="S28" s="86">
        <v>29.531105256814826</v>
      </c>
      <c r="T28" s="86">
        <v>24.368532875717992</v>
      </c>
      <c r="U28" s="86">
        <v>27.868394375563181</v>
      </c>
      <c r="V28" s="93"/>
      <c r="W28" s="112">
        <v>3</v>
      </c>
      <c r="X28" s="112" t="e">
        <v>#DIV/0!</v>
      </c>
      <c r="Y28" s="112" t="e">
        <v>#DIV/0!</v>
      </c>
      <c r="Z28" s="93"/>
    </row>
    <row r="29" spans="1:30" x14ac:dyDescent="0.15">
      <c r="G29" s="61">
        <v>5</v>
      </c>
      <c r="H29" s="86">
        <v>95.726697164599244</v>
      </c>
      <c r="I29" s="86">
        <v>21.235621580817636</v>
      </c>
      <c r="J29" s="86">
        <v>101.82886869768171</v>
      </c>
      <c r="K29" s="86">
        <v>94.084959679141804</v>
      </c>
      <c r="L29" s="86">
        <v>35.04312114507367</v>
      </c>
      <c r="M29" s="86">
        <v>45.697422351870074</v>
      </c>
      <c r="N29" s="86">
        <v>26.049666865795558</v>
      </c>
      <c r="O29" s="86">
        <v>42.938297235201226</v>
      </c>
      <c r="P29" s="86">
        <v>26.119723766311804</v>
      </c>
      <c r="Q29" s="86">
        <v>40.376505943677145</v>
      </c>
      <c r="R29" s="86">
        <v>21.584521560905593</v>
      </c>
      <c r="S29" s="86">
        <v>32.603986434754681</v>
      </c>
      <c r="T29" s="86">
        <v>25.782033596244624</v>
      </c>
      <c r="U29" s="86">
        <v>30.809297304603579</v>
      </c>
      <c r="V29" s="93"/>
      <c r="W29" s="112">
        <v>4</v>
      </c>
      <c r="X29" s="112">
        <v>1709.0123104395605</v>
      </c>
      <c r="Y29" s="112">
        <v>53.954686711460639</v>
      </c>
      <c r="Z29" s="93"/>
    </row>
    <row r="30" spans="1:30" x14ac:dyDescent="0.15">
      <c r="G30" s="61">
        <v>24</v>
      </c>
      <c r="H30" s="86">
        <v>83.293672042671957</v>
      </c>
      <c r="I30" s="86">
        <v>2.0800404717387355</v>
      </c>
      <c r="J30" s="86">
        <v>87.890964096402129</v>
      </c>
      <c r="K30" s="86">
        <v>82.47328052619558</v>
      </c>
      <c r="L30" s="86">
        <v>23.517096657967453</v>
      </c>
      <c r="M30" s="86">
        <v>45.811264233731983</v>
      </c>
      <c r="N30" s="86">
        <v>4.9635769141785744</v>
      </c>
      <c r="O30" s="86">
        <v>20.967425548271279</v>
      </c>
      <c r="P30" s="86">
        <v>3.431210541869071</v>
      </c>
      <c r="Q30" s="86">
        <v>11.352239025693564</v>
      </c>
      <c r="R30" s="86">
        <v>2.1889679971775133</v>
      </c>
      <c r="S30" s="86">
        <v>3.7415258002398319</v>
      </c>
      <c r="T30" s="86">
        <v>2.6520218058088658</v>
      </c>
      <c r="U30" s="86">
        <v>2.0361389177758906</v>
      </c>
      <c r="V30" s="93"/>
      <c r="W30" s="112">
        <v>5</v>
      </c>
      <c r="X30" s="112">
        <v>1792.1015961538462</v>
      </c>
      <c r="Y30" s="112">
        <v>66.077866703850745</v>
      </c>
      <c r="Z30" s="93"/>
    </row>
    <row r="31" spans="1:30" x14ac:dyDescent="0.15">
      <c r="H31" s="86"/>
      <c r="I31" s="86"/>
      <c r="J31" s="86"/>
      <c r="K31" s="86"/>
      <c r="L31" s="86"/>
      <c r="M31" s="86"/>
      <c r="N31" s="86"/>
      <c r="O31" s="86"/>
      <c r="P31" s="86"/>
      <c r="Q31" s="86"/>
      <c r="R31" s="86"/>
      <c r="S31" s="86"/>
      <c r="T31" s="86"/>
      <c r="U31" s="86"/>
      <c r="V31" s="93"/>
      <c r="W31" s="93"/>
      <c r="X31" s="93"/>
      <c r="Y31" s="93"/>
      <c r="Z31" s="93"/>
    </row>
    <row r="32" spans="1:30" x14ac:dyDescent="0.15">
      <c r="H32" s="86"/>
      <c r="I32" s="86"/>
      <c r="J32" s="86"/>
      <c r="K32" s="86"/>
      <c r="L32" s="86"/>
      <c r="M32" s="86"/>
      <c r="N32" s="86"/>
      <c r="O32" s="86"/>
      <c r="P32" s="86"/>
      <c r="Q32" s="86"/>
      <c r="R32" s="86"/>
      <c r="S32" s="86"/>
      <c r="T32" s="86"/>
      <c r="U32" s="86"/>
      <c r="V32" s="93"/>
      <c r="W32" s="93"/>
      <c r="X32" s="93"/>
      <c r="Y32" s="93"/>
      <c r="Z32" s="93"/>
    </row>
    <row r="33" spans="7:26" x14ac:dyDescent="0.15">
      <c r="H33" s="86"/>
      <c r="I33" s="86"/>
      <c r="J33" s="86"/>
      <c r="K33" s="86"/>
      <c r="L33" s="86"/>
      <c r="M33" s="86"/>
      <c r="N33" s="86"/>
      <c r="O33" s="86"/>
      <c r="P33" s="86"/>
      <c r="Q33" s="86"/>
      <c r="R33" s="86"/>
      <c r="S33" s="86"/>
      <c r="T33" s="86"/>
      <c r="U33" s="86"/>
      <c r="V33" s="93"/>
      <c r="W33" s="93"/>
      <c r="X33" s="93"/>
      <c r="Y33" s="93"/>
      <c r="Z33" s="93"/>
    </row>
    <row r="34" spans="7:26" x14ac:dyDescent="0.15">
      <c r="G34" s="157" t="s">
        <v>149</v>
      </c>
      <c r="H34" s="86">
        <f>H5</f>
        <v>106.84040283419536</v>
      </c>
      <c r="I34" s="86">
        <f t="shared" ref="I34:U34" si="30">I5</f>
        <v>70.266176570292103</v>
      </c>
      <c r="J34" s="86">
        <f t="shared" si="30"/>
        <v>103.06996973634143</v>
      </c>
      <c r="K34" s="86">
        <f t="shared" si="30"/>
        <v>107.60192739535941</v>
      </c>
      <c r="L34" s="86">
        <f t="shared" si="30"/>
        <v>108.54727782463758</v>
      </c>
      <c r="M34" s="86">
        <f t="shared" si="30"/>
        <v>107.9259592710366</v>
      </c>
      <c r="N34" s="86">
        <f t="shared" si="30"/>
        <v>104.6751920433332</v>
      </c>
      <c r="O34" s="86">
        <f t="shared" si="30"/>
        <v>104.28715774789607</v>
      </c>
      <c r="P34" s="86">
        <f t="shared" si="30"/>
        <v>92.863880910318812</v>
      </c>
      <c r="Q34" s="86">
        <f t="shared" si="30"/>
        <v>101.78631758522143</v>
      </c>
      <c r="R34" s="86">
        <f t="shared" si="30"/>
        <v>91.80510883112359</v>
      </c>
      <c r="S34" s="86">
        <f t="shared" si="30"/>
        <v>98.318938983252835</v>
      </c>
      <c r="T34" s="86">
        <f t="shared" si="30"/>
        <v>90.97525531625628</v>
      </c>
      <c r="U34" s="86">
        <f t="shared" si="30"/>
        <v>92.599009598628015</v>
      </c>
      <c r="V34" s="93"/>
      <c r="W34" s="93"/>
      <c r="X34" s="93"/>
      <c r="Y34" s="93"/>
      <c r="Z34" s="93"/>
    </row>
    <row r="35" spans="7:26" x14ac:dyDescent="0.15">
      <c r="G35" s="157"/>
      <c r="H35" s="86">
        <f>H15</f>
        <v>120.13120285382841</v>
      </c>
      <c r="I35" s="86">
        <f t="shared" ref="I35:U35" si="31">I15</f>
        <v>41.078182753859451</v>
      </c>
      <c r="J35" s="86">
        <f t="shared" si="31"/>
        <v>114.94423685598998</v>
      </c>
      <c r="K35" s="86">
        <f t="shared" si="31"/>
        <v>116.78426584649308</v>
      </c>
      <c r="L35" s="86">
        <f t="shared" si="31"/>
        <v>78.045427511553783</v>
      </c>
      <c r="M35" s="86">
        <f t="shared" si="31"/>
        <v>113.43079374831308</v>
      </c>
      <c r="N35" s="86">
        <f t="shared" si="31"/>
        <v>63.352239440939108</v>
      </c>
      <c r="O35" s="86">
        <f t="shared" si="31"/>
        <v>114.54873210112271</v>
      </c>
      <c r="P35" s="86">
        <f t="shared" si="31"/>
        <v>54.112042452460699</v>
      </c>
      <c r="Q35" s="86">
        <f t="shared" si="31"/>
        <v>104.59459687374081</v>
      </c>
      <c r="R35" s="86">
        <f t="shared" si="31"/>
        <v>49.730374034051891</v>
      </c>
      <c r="S35" s="86">
        <f t="shared" si="31"/>
        <v>73.051252037657306</v>
      </c>
      <c r="T35" s="86">
        <f t="shared" si="31"/>
        <v>49.833234411656562</v>
      </c>
      <c r="U35" s="86">
        <f t="shared" si="31"/>
        <v>59.194964287335182</v>
      </c>
      <c r="V35" s="93"/>
      <c r="W35" s="93"/>
      <c r="X35" s="93"/>
      <c r="Y35" s="93"/>
      <c r="Z35" s="93"/>
    </row>
    <row r="36" spans="7:26" x14ac:dyDescent="0.2">
      <c r="G36" s="157"/>
      <c r="H36" s="61">
        <f>H25</f>
        <v>111.28996057747852</v>
      </c>
      <c r="I36" s="61">
        <f t="shared" ref="I36:U36" si="32">I25</f>
        <v>80.756629793262618</v>
      </c>
      <c r="J36" s="61">
        <f t="shared" si="32"/>
        <v>115.49725580667132</v>
      </c>
      <c r="K36" s="61">
        <f t="shared" si="32"/>
        <v>114.8695013604343</v>
      </c>
      <c r="L36" s="61">
        <f t="shared" si="32"/>
        <v>108.57423772821315</v>
      </c>
      <c r="M36" s="61">
        <f t="shared" si="32"/>
        <v>110.24576936757168</v>
      </c>
      <c r="N36" s="61">
        <f t="shared" si="32"/>
        <v>113.37439274316343</v>
      </c>
      <c r="O36" s="61">
        <f t="shared" si="32"/>
        <v>112.42071891849055</v>
      </c>
      <c r="P36" s="61">
        <f t="shared" si="32"/>
        <v>112.47592211368385</v>
      </c>
      <c r="Q36" s="61">
        <f t="shared" si="32"/>
        <v>115.4683593070649</v>
      </c>
      <c r="R36" s="61">
        <f t="shared" si="32"/>
        <v>105.42508170978135</v>
      </c>
      <c r="S36" s="61">
        <f t="shared" si="32"/>
        <v>104.73185997339205</v>
      </c>
      <c r="T36" s="61">
        <f t="shared" si="32"/>
        <v>95.741140686205469</v>
      </c>
      <c r="U36" s="61">
        <f t="shared" si="32"/>
        <v>102.44412878562142</v>
      </c>
    </row>
    <row r="38" spans="7:26" x14ac:dyDescent="0.2">
      <c r="G38" s="157" t="s">
        <v>150</v>
      </c>
      <c r="H38" s="61">
        <f>H6</f>
        <v>97.019385598892924</v>
      </c>
      <c r="I38" s="61">
        <f t="shared" ref="I38:U38" si="33">I6</f>
        <v>17.98328258422584</v>
      </c>
      <c r="J38" s="61">
        <f t="shared" si="33"/>
        <v>103.99714180436403</v>
      </c>
      <c r="K38" s="61">
        <f t="shared" si="33"/>
        <v>95.845192834968742</v>
      </c>
      <c r="L38" s="61">
        <f t="shared" si="33"/>
        <v>35.608915382548602</v>
      </c>
      <c r="M38" s="61">
        <f t="shared" si="33"/>
        <v>94.864541182375689</v>
      </c>
      <c r="N38" s="61">
        <f t="shared" si="33"/>
        <v>21.95377606940168</v>
      </c>
      <c r="O38" s="61">
        <f t="shared" si="33"/>
        <v>60.602119568052451</v>
      </c>
      <c r="P38" s="61">
        <f t="shared" si="33"/>
        <v>18.420224371218634</v>
      </c>
      <c r="Q38" s="61">
        <f t="shared" si="33"/>
        <v>39.287255405992738</v>
      </c>
      <c r="R38" s="61">
        <f t="shared" si="33"/>
        <v>18.49010033813996</v>
      </c>
      <c r="S38" s="61">
        <f t="shared" si="33"/>
        <v>25.383305003315837</v>
      </c>
      <c r="T38" s="61">
        <f t="shared" si="33"/>
        <v>18.320624018936392</v>
      </c>
      <c r="U38" s="61">
        <f t="shared" si="33"/>
        <v>19.964510880738214</v>
      </c>
    </row>
    <row r="39" spans="7:26" x14ac:dyDescent="0.2">
      <c r="G39" s="157"/>
      <c r="H39" s="61">
        <f>H16</f>
        <v>111.36659752971265</v>
      </c>
      <c r="I39" s="61">
        <f t="shared" ref="I39:U39" si="34">I16</f>
        <v>18.360445994593967</v>
      </c>
      <c r="J39" s="61">
        <f t="shared" si="34"/>
        <v>109.33076095154148</v>
      </c>
      <c r="K39" s="61">
        <f t="shared" si="34"/>
        <v>113.86778236798854</v>
      </c>
      <c r="L39" s="61">
        <f t="shared" si="34"/>
        <v>22.490637533871183</v>
      </c>
      <c r="M39" s="61">
        <f t="shared" si="34"/>
        <v>101.46069367036739</v>
      </c>
      <c r="N39" s="61">
        <f t="shared" si="34"/>
        <v>21.493272683284847</v>
      </c>
      <c r="O39" s="61">
        <f t="shared" si="34"/>
        <v>80.03688031639787</v>
      </c>
      <c r="P39" s="61">
        <f t="shared" si="34"/>
        <v>18.992952361642299</v>
      </c>
      <c r="Q39" s="61">
        <f t="shared" si="34"/>
        <v>42.781694017270141</v>
      </c>
      <c r="R39" s="61">
        <f t="shared" si="34"/>
        <v>18.505869710851275</v>
      </c>
      <c r="S39" s="61">
        <f t="shared" si="34"/>
        <v>19.999508545456315</v>
      </c>
      <c r="T39" s="61">
        <f t="shared" si="34"/>
        <v>19.223327004889548</v>
      </c>
      <c r="U39" s="61">
        <f t="shared" si="34"/>
        <v>21.139921070667594</v>
      </c>
    </row>
    <row r="40" spans="7:26" x14ac:dyDescent="0.2">
      <c r="G40" s="157"/>
      <c r="H40" s="61">
        <f>H26</f>
        <v>105.89117880600514</v>
      </c>
      <c r="I40" s="61">
        <f t="shared" ref="I40:U40" si="35">I26</f>
        <v>24.290682179332514</v>
      </c>
      <c r="J40" s="61">
        <f t="shared" si="35"/>
        <v>111.06946843333667</v>
      </c>
      <c r="K40" s="61">
        <f t="shared" si="35"/>
        <v>113.19508994652981</v>
      </c>
      <c r="L40" s="61">
        <f t="shared" si="35"/>
        <v>51.717202300963606</v>
      </c>
      <c r="M40" s="61">
        <f t="shared" si="35"/>
        <v>53.097144672894068</v>
      </c>
      <c r="N40" s="61">
        <f t="shared" si="35"/>
        <v>49.35240408264437</v>
      </c>
      <c r="O40" s="61">
        <f t="shared" si="35"/>
        <v>103.55140555743507</v>
      </c>
      <c r="P40" s="61">
        <f t="shared" si="35"/>
        <v>42.919896170136788</v>
      </c>
      <c r="Q40" s="61">
        <f t="shared" si="35"/>
        <v>83.837908214921285</v>
      </c>
      <c r="R40" s="61">
        <f t="shared" si="35"/>
        <v>30.44903415858753</v>
      </c>
      <c r="S40" s="61">
        <f t="shared" si="35"/>
        <v>53.944486394435167</v>
      </c>
      <c r="T40" s="61">
        <f t="shared" si="35"/>
        <v>36.098753140867565</v>
      </c>
      <c r="U40" s="61">
        <f t="shared" si="35"/>
        <v>41.837683288505083</v>
      </c>
    </row>
    <row r="42" spans="7:26" x14ac:dyDescent="0.2">
      <c r="G42" s="157" t="s">
        <v>151</v>
      </c>
      <c r="H42" s="61">
        <f>H7</f>
        <v>95.068048113276078</v>
      </c>
      <c r="I42" s="61">
        <f t="shared" ref="I42:U42" si="36">I7</f>
        <v>14.844098251870067</v>
      </c>
      <c r="J42" s="61">
        <f t="shared" si="36"/>
        <v>99.938188528798506</v>
      </c>
      <c r="K42" s="61">
        <f t="shared" si="36"/>
        <v>98.516140298203112</v>
      </c>
      <c r="L42" s="61">
        <f t="shared" si="36"/>
        <v>26.775136625241586</v>
      </c>
      <c r="M42" s="61">
        <f t="shared" si="36"/>
        <v>75.917277599542558</v>
      </c>
      <c r="N42" s="61">
        <f t="shared" si="36"/>
        <v>16.141375150663105</v>
      </c>
      <c r="O42" s="61">
        <f t="shared" si="36"/>
        <v>38.001103338118256</v>
      </c>
      <c r="P42" s="61">
        <f t="shared" si="36"/>
        <v>12.719774210822422</v>
      </c>
      <c r="Q42" s="61">
        <f t="shared" si="36"/>
        <v>24.820288296051306</v>
      </c>
      <c r="R42" s="61">
        <f t="shared" si="36"/>
        <v>12.7202279845433</v>
      </c>
      <c r="S42" s="61">
        <f t="shared" si="36"/>
        <v>17.314212122929444</v>
      </c>
      <c r="T42" s="61">
        <f t="shared" si="36"/>
        <v>13.579914763379449</v>
      </c>
      <c r="U42" s="61">
        <f t="shared" si="36"/>
        <v>13.545952833530636</v>
      </c>
    </row>
    <row r="43" spans="7:26" x14ac:dyDescent="0.2">
      <c r="G43" s="157"/>
      <c r="H43" s="61">
        <f>H17</f>
        <v>108.13856208667893</v>
      </c>
      <c r="I43" s="61">
        <f t="shared" ref="I43:U43" si="37">I17</f>
        <v>15.492979221233904</v>
      </c>
      <c r="J43" s="61">
        <f t="shared" si="37"/>
        <v>103.94257504994711</v>
      </c>
      <c r="K43" s="61">
        <f t="shared" si="37"/>
        <v>106.4510296809306</v>
      </c>
      <c r="L43" s="61">
        <f t="shared" si="37"/>
        <v>18.176685559665419</v>
      </c>
      <c r="M43" s="61">
        <f t="shared" si="37"/>
        <v>59.328217801718566</v>
      </c>
      <c r="N43" s="61">
        <f t="shared" si="37"/>
        <v>17.693042892252862</v>
      </c>
      <c r="O43" s="61">
        <f t="shared" si="37"/>
        <v>34.384633937506791</v>
      </c>
      <c r="P43" s="61">
        <f t="shared" si="37"/>
        <v>14.959252867544084</v>
      </c>
      <c r="Q43" s="61">
        <f t="shared" si="37"/>
        <v>23.390937719618236</v>
      </c>
      <c r="R43" s="61">
        <f t="shared" si="37"/>
        <v>13.520904985568375</v>
      </c>
      <c r="S43" s="61">
        <f t="shared" si="37"/>
        <v>14.329122918572512</v>
      </c>
      <c r="T43" s="61">
        <f t="shared" si="37"/>
        <v>14.543378451710751</v>
      </c>
      <c r="U43" s="61">
        <f t="shared" si="37"/>
        <v>16.994711793612943</v>
      </c>
    </row>
    <row r="44" spans="7:26" x14ac:dyDescent="0.2">
      <c r="G44" s="157"/>
      <c r="H44" s="61">
        <f>H27</f>
        <v>99.208647623073944</v>
      </c>
      <c r="I44" s="61">
        <f t="shared" ref="I44:U44" si="38">I27</f>
        <v>18.338581358088017</v>
      </c>
      <c r="J44" s="61">
        <f t="shared" si="38"/>
        <v>105.44810359414656</v>
      </c>
      <c r="K44" s="61">
        <f t="shared" si="38"/>
        <v>107.57125161069847</v>
      </c>
      <c r="L44" s="61">
        <f t="shared" si="38"/>
        <v>29.895064476289949</v>
      </c>
      <c r="M44" s="61">
        <f t="shared" si="38"/>
        <v>51.275674563103543</v>
      </c>
      <c r="N44" s="61">
        <f t="shared" si="38"/>
        <v>26.124176017568061</v>
      </c>
      <c r="O44" s="61">
        <f t="shared" si="38"/>
        <v>58.892020646062406</v>
      </c>
      <c r="P44" s="61">
        <f t="shared" si="38"/>
        <v>24.44522684544863</v>
      </c>
      <c r="Q44" s="61">
        <f t="shared" si="38"/>
        <v>36.832845447876821</v>
      </c>
      <c r="R44" s="61">
        <f t="shared" si="38"/>
        <v>20.006638318518206</v>
      </c>
      <c r="S44" s="61">
        <f t="shared" si="38"/>
        <v>30.813043416936974</v>
      </c>
      <c r="T44" s="61">
        <f t="shared" si="38"/>
        <v>23.193675133981575</v>
      </c>
      <c r="U44" s="61">
        <f t="shared" si="38"/>
        <v>25.841555870413718</v>
      </c>
    </row>
    <row r="46" spans="7:26" x14ac:dyDescent="0.2">
      <c r="G46" s="157" t="s">
        <v>152</v>
      </c>
      <c r="H46" s="61">
        <f>H8</f>
        <v>87.327027978026763</v>
      </c>
      <c r="I46" s="61">
        <f t="shared" ref="I46:U46" si="39">I8</f>
        <v>14.910419047624057</v>
      </c>
      <c r="J46" s="61">
        <f t="shared" si="39"/>
        <v>90.996129028314073</v>
      </c>
      <c r="K46" s="61">
        <f t="shared" si="39"/>
        <v>90.206525968140582</v>
      </c>
      <c r="L46" s="61">
        <f t="shared" si="39"/>
        <v>29.664021029658205</v>
      </c>
      <c r="M46" s="61">
        <f t="shared" si="39"/>
        <v>52.795988128412077</v>
      </c>
      <c r="N46" s="61">
        <f t="shared" si="39"/>
        <v>18.373674054236616</v>
      </c>
      <c r="O46" s="61">
        <f t="shared" si="39"/>
        <v>29.492744115370645</v>
      </c>
      <c r="P46" s="61">
        <f t="shared" si="39"/>
        <v>14.915503161493554</v>
      </c>
      <c r="Q46" s="61">
        <f t="shared" si="39"/>
        <v>23.871996244637458</v>
      </c>
      <c r="R46" s="61">
        <f t="shared" si="39"/>
        <v>15.396110815196822</v>
      </c>
      <c r="S46" s="61">
        <f t="shared" si="39"/>
        <v>19.152172167906343</v>
      </c>
      <c r="T46" s="61">
        <f t="shared" si="39"/>
        <v>14.688979772706992</v>
      </c>
      <c r="U46" s="61">
        <f t="shared" si="39"/>
        <v>14.20090773630692</v>
      </c>
    </row>
    <row r="47" spans="7:26" x14ac:dyDescent="0.2">
      <c r="G47" s="157"/>
      <c r="H47" s="61">
        <f>H18</f>
        <v>101.6433634982717</v>
      </c>
      <c r="I47" s="61">
        <f t="shared" ref="I47:U47" si="40">I18</f>
        <v>16.732464858750834</v>
      </c>
      <c r="J47" s="61">
        <f t="shared" si="40"/>
        <v>106.30812007991537</v>
      </c>
      <c r="K47" s="61">
        <f t="shared" si="40"/>
        <v>102.1439050736027</v>
      </c>
      <c r="L47" s="61">
        <f t="shared" si="40"/>
        <v>19.979228872831207</v>
      </c>
      <c r="M47" s="61">
        <f t="shared" si="40"/>
        <v>47.282237533104436</v>
      </c>
      <c r="N47" s="61">
        <f t="shared" si="40"/>
        <v>18.821824018301967</v>
      </c>
      <c r="O47" s="61">
        <f t="shared" si="40"/>
        <v>29.963533285626127</v>
      </c>
      <c r="P47" s="61">
        <f t="shared" si="40"/>
        <v>16.087948597544045</v>
      </c>
      <c r="Q47" s="61">
        <f t="shared" si="40"/>
        <v>23.702435812753205</v>
      </c>
      <c r="R47" s="61">
        <f t="shared" si="40"/>
        <v>12.936586776011403</v>
      </c>
      <c r="S47" s="61">
        <f t="shared" si="40"/>
        <v>13.887025056137507</v>
      </c>
      <c r="T47" s="61">
        <f t="shared" si="40"/>
        <v>13.877532112843848</v>
      </c>
      <c r="U47" s="61">
        <f t="shared" si="40"/>
        <v>18.147282177964726</v>
      </c>
    </row>
    <row r="48" spans="7:26" x14ac:dyDescent="0.2">
      <c r="G48" s="157"/>
      <c r="H48" s="61">
        <f>H28</f>
        <v>97.13354583469004</v>
      </c>
      <c r="I48" s="61">
        <f t="shared" ref="I48:U48" si="41">I28</f>
        <v>20.19971022844765</v>
      </c>
      <c r="J48" s="61">
        <f t="shared" si="41"/>
        <v>104.48554112168252</v>
      </c>
      <c r="K48" s="61">
        <f t="shared" si="41"/>
        <v>99.908999379679102</v>
      </c>
      <c r="L48" s="61">
        <f t="shared" si="41"/>
        <v>33.479376969231517</v>
      </c>
      <c r="M48" s="61">
        <f t="shared" si="41"/>
        <v>46.949683052351062</v>
      </c>
      <c r="N48" s="61">
        <f t="shared" si="41"/>
        <v>25.416339075729326</v>
      </c>
      <c r="O48" s="61">
        <f t="shared" si="41"/>
        <v>40.914180078113873</v>
      </c>
      <c r="P48" s="61">
        <f t="shared" si="41"/>
        <v>24.187611934546606</v>
      </c>
      <c r="Q48" s="61">
        <f t="shared" si="41"/>
        <v>33.945418377224712</v>
      </c>
      <c r="R48" s="61">
        <f t="shared" si="41"/>
        <v>21.176753981412222</v>
      </c>
      <c r="S48" s="61">
        <f t="shared" si="41"/>
        <v>29.531105256814826</v>
      </c>
      <c r="T48" s="61">
        <f t="shared" si="41"/>
        <v>24.368532875717992</v>
      </c>
      <c r="U48" s="61">
        <f t="shared" si="41"/>
        <v>27.868394375563181</v>
      </c>
    </row>
    <row r="50" spans="7:21" x14ac:dyDescent="0.2">
      <c r="G50" s="157" t="s">
        <v>153</v>
      </c>
      <c r="H50" s="61">
        <f>H9</f>
        <v>97.491137518492593</v>
      </c>
      <c r="I50" s="61">
        <f t="shared" ref="I50:U50" si="42">I9</f>
        <v>14.976739843378054</v>
      </c>
      <c r="J50" s="61">
        <f t="shared" si="42"/>
        <v>95.549574073491613</v>
      </c>
      <c r="K50" s="61">
        <f t="shared" si="42"/>
        <v>49.640084582093543</v>
      </c>
      <c r="L50" s="61">
        <f t="shared" si="42"/>
        <v>28.565767454425441</v>
      </c>
      <c r="M50" s="61">
        <f t="shared" si="42"/>
        <v>48.340567236409235</v>
      </c>
      <c r="N50" s="61">
        <f t="shared" si="42"/>
        <v>16.836336130077502</v>
      </c>
      <c r="O50" s="61">
        <f t="shared" si="42"/>
        <v>28.987079355362393</v>
      </c>
      <c r="P50" s="61">
        <f t="shared" si="42"/>
        <v>13.268706448490205</v>
      </c>
      <c r="Q50" s="61">
        <f t="shared" si="42"/>
        <v>22.592904640404836</v>
      </c>
      <c r="R50" s="61">
        <f t="shared" si="42"/>
        <v>13.201050680676355</v>
      </c>
      <c r="S50" s="61">
        <f t="shared" si="42"/>
        <v>17.246969682259557</v>
      </c>
      <c r="T50" s="61">
        <f t="shared" si="42"/>
        <v>13.797378490698575</v>
      </c>
      <c r="U50" s="61">
        <f t="shared" si="42"/>
        <v>14.113580415936749</v>
      </c>
    </row>
    <row r="51" spans="7:21" x14ac:dyDescent="0.2">
      <c r="G51" s="157"/>
      <c r="H51" s="61">
        <f>H19</f>
        <v>95.578569635602321</v>
      </c>
      <c r="I51" s="61">
        <f t="shared" ref="I51:U51" si="43">I19</f>
        <v>15.881474719560106</v>
      </c>
      <c r="J51" s="61">
        <f t="shared" si="43"/>
        <v>103.75483338090201</v>
      </c>
      <c r="K51" s="61">
        <f t="shared" si="43"/>
        <v>101.81555925151939</v>
      </c>
      <c r="L51" s="61">
        <f t="shared" si="43"/>
        <v>21.498226046847321</v>
      </c>
      <c r="M51" s="61">
        <f t="shared" si="43"/>
        <v>48.55323072680072</v>
      </c>
      <c r="N51" s="61">
        <f t="shared" si="43"/>
        <v>17.994051192532623</v>
      </c>
      <c r="O51" s="61">
        <f t="shared" si="43"/>
        <v>33.0212989347242</v>
      </c>
      <c r="P51" s="61">
        <f t="shared" si="43"/>
        <v>15.014762493609657</v>
      </c>
      <c r="Q51" s="61">
        <f t="shared" si="43"/>
        <v>23.507749504543849</v>
      </c>
      <c r="R51" s="61">
        <f t="shared" si="43"/>
        <v>12.315748678357121</v>
      </c>
      <c r="S51" s="61">
        <f t="shared" si="43"/>
        <v>13.022050977460312</v>
      </c>
      <c r="T51" s="61">
        <f t="shared" si="43"/>
        <v>13.439975947302738</v>
      </c>
      <c r="U51" s="61">
        <f t="shared" si="43"/>
        <v>16.347654735731243</v>
      </c>
    </row>
    <row r="52" spans="7:21" x14ac:dyDescent="0.2">
      <c r="G52" s="157"/>
      <c r="H52" s="61">
        <f>H29</f>
        <v>95.726697164599244</v>
      </c>
      <c r="I52" s="61">
        <f t="shared" ref="I52:U52" si="44">I29</f>
        <v>21.235621580817636</v>
      </c>
      <c r="J52" s="61">
        <f t="shared" si="44"/>
        <v>101.82886869768171</v>
      </c>
      <c r="K52" s="61">
        <f t="shared" si="44"/>
        <v>94.084959679141804</v>
      </c>
      <c r="L52" s="61">
        <f t="shared" si="44"/>
        <v>35.04312114507367</v>
      </c>
      <c r="M52" s="61">
        <f t="shared" si="44"/>
        <v>45.697422351870074</v>
      </c>
      <c r="N52" s="61">
        <f t="shared" si="44"/>
        <v>26.049666865795558</v>
      </c>
      <c r="O52" s="61">
        <f t="shared" si="44"/>
        <v>42.938297235201226</v>
      </c>
      <c r="P52" s="61">
        <f t="shared" si="44"/>
        <v>26.119723766311804</v>
      </c>
      <c r="Q52" s="61">
        <f t="shared" si="44"/>
        <v>40.376505943677145</v>
      </c>
      <c r="R52" s="61">
        <f t="shared" si="44"/>
        <v>21.584521560905593</v>
      </c>
      <c r="S52" s="61">
        <f t="shared" si="44"/>
        <v>32.603986434754681</v>
      </c>
      <c r="T52" s="61">
        <f t="shared" si="44"/>
        <v>25.782033596244624</v>
      </c>
      <c r="U52" s="61">
        <f t="shared" si="44"/>
        <v>30.809297304603579</v>
      </c>
    </row>
    <row r="54" spans="7:21" x14ac:dyDescent="0.2">
      <c r="G54" s="157" t="s">
        <v>154</v>
      </c>
      <c r="H54" s="61">
        <f>H10</f>
        <v>85.011154918173787</v>
      </c>
      <c r="I54" s="61">
        <f t="shared" ref="I54:U54" si="45">I10</f>
        <v>2.3094678543649585</v>
      </c>
      <c r="J54" s="61">
        <f t="shared" si="45"/>
        <v>81.415350992080732</v>
      </c>
      <c r="K54" s="61">
        <f t="shared" si="45"/>
        <v>79.271621396437411</v>
      </c>
      <c r="L54" s="61">
        <f t="shared" si="45"/>
        <v>4.5713143433617907</v>
      </c>
      <c r="M54" s="61">
        <f t="shared" si="45"/>
        <v>46.441150961397504</v>
      </c>
      <c r="N54" s="61">
        <f t="shared" si="45"/>
        <v>2.1789772915193724</v>
      </c>
      <c r="O54" s="61">
        <f t="shared" si="45"/>
        <v>4.0775935688687683</v>
      </c>
      <c r="P54" s="61">
        <f t="shared" si="45"/>
        <v>2.0367083546724816</v>
      </c>
      <c r="Q54" s="61">
        <f t="shared" si="45"/>
        <v>2.2597587938103159</v>
      </c>
      <c r="R54" s="61">
        <f t="shared" si="45"/>
        <v>2.1212233350016119</v>
      </c>
      <c r="S54" s="61">
        <f t="shared" si="45"/>
        <v>2.1174205315350725</v>
      </c>
      <c r="T54" s="61">
        <f t="shared" si="45"/>
        <v>1.9456053518062264</v>
      </c>
      <c r="U54" s="61">
        <f t="shared" si="45"/>
        <v>1.6912690932799124</v>
      </c>
    </row>
    <row r="55" spans="7:21" x14ac:dyDescent="0.2">
      <c r="G55" s="157"/>
      <c r="H55" s="61">
        <f>H20</f>
        <v>40.584583997009815</v>
      </c>
      <c r="I55" s="61">
        <f t="shared" ref="I55:U55" si="46">I20</f>
        <v>1.0446466406261292</v>
      </c>
      <c r="J55" s="61">
        <f t="shared" si="46"/>
        <v>73.228037994168687</v>
      </c>
      <c r="K55" s="61">
        <f t="shared" si="46"/>
        <v>82.945331711791255</v>
      </c>
      <c r="L55" s="61">
        <f t="shared" si="46"/>
        <v>4.7690038370165375</v>
      </c>
      <c r="M55" s="61">
        <f t="shared" si="46"/>
        <v>43.24161738001024</v>
      </c>
      <c r="N55" s="61">
        <f t="shared" si="46"/>
        <v>1.0999603393310398</v>
      </c>
      <c r="O55" s="61">
        <f t="shared" si="46"/>
        <v>4.5665498052191298</v>
      </c>
      <c r="P55" s="61">
        <f t="shared" si="46"/>
        <v>0.78579501213476666</v>
      </c>
      <c r="Q55" s="61">
        <f t="shared" si="46"/>
        <v>1.1382926912887914</v>
      </c>
      <c r="R55" s="61">
        <f t="shared" si="46"/>
        <v>0.90328364794754301</v>
      </c>
      <c r="S55" s="61">
        <f t="shared" si="46"/>
        <v>0.6625324754729065</v>
      </c>
      <c r="T55" s="61">
        <f t="shared" si="46"/>
        <v>0.86499223327353369</v>
      </c>
      <c r="U55" s="61">
        <f t="shared" si="46"/>
        <v>0.31277202010032096</v>
      </c>
    </row>
    <row r="56" spans="7:21" x14ac:dyDescent="0.2">
      <c r="G56" s="157"/>
      <c r="H56" s="61">
        <f>H30</f>
        <v>83.293672042671957</v>
      </c>
      <c r="I56" s="61">
        <f t="shared" ref="I56:U56" si="47">I30</f>
        <v>2.0800404717387355</v>
      </c>
      <c r="J56" s="61">
        <f t="shared" si="47"/>
        <v>87.890964096402129</v>
      </c>
      <c r="K56" s="61">
        <f t="shared" si="47"/>
        <v>82.47328052619558</v>
      </c>
      <c r="L56" s="61">
        <f t="shared" si="47"/>
        <v>23.517096657967453</v>
      </c>
      <c r="M56" s="61">
        <f t="shared" si="47"/>
        <v>45.811264233731983</v>
      </c>
      <c r="N56" s="61">
        <f t="shared" si="47"/>
        <v>4.9635769141785744</v>
      </c>
      <c r="O56" s="61">
        <f t="shared" si="47"/>
        <v>20.967425548271279</v>
      </c>
      <c r="P56" s="61">
        <f t="shared" si="47"/>
        <v>3.431210541869071</v>
      </c>
      <c r="Q56" s="61">
        <f t="shared" si="47"/>
        <v>11.352239025693564</v>
      </c>
      <c r="R56" s="61">
        <f t="shared" si="47"/>
        <v>2.1889679971775133</v>
      </c>
      <c r="S56" s="61">
        <f t="shared" si="47"/>
        <v>3.7415258002398319</v>
      </c>
      <c r="T56" s="61">
        <f t="shared" si="47"/>
        <v>2.6520218058088658</v>
      </c>
      <c r="U56" s="61">
        <f t="shared" si="47"/>
        <v>2.0361389177758906</v>
      </c>
    </row>
  </sheetData>
  <mergeCells count="14">
    <mergeCell ref="A1:D1"/>
    <mergeCell ref="W3:Y3"/>
    <mergeCell ref="W13:Y13"/>
    <mergeCell ref="W23:Y23"/>
    <mergeCell ref="AB13:AD13"/>
    <mergeCell ref="G42:G44"/>
    <mergeCell ref="G46:G48"/>
    <mergeCell ref="G50:G52"/>
    <mergeCell ref="G54:G56"/>
    <mergeCell ref="H2:U2"/>
    <mergeCell ref="H12:U12"/>
    <mergeCell ref="H22:U22"/>
    <mergeCell ref="G34:G36"/>
    <mergeCell ref="G38:G4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1E0C5-0A03-554A-8CE0-8488B6CE10F1}">
  <dimension ref="A1:AW107"/>
  <sheetViews>
    <sheetView topLeftCell="Y1" zoomScale="75" workbookViewId="0">
      <selection activeCell="AC107" sqref="AC107:AH107"/>
    </sheetView>
  </sheetViews>
  <sheetFormatPr baseColWidth="10" defaultColWidth="11.1640625" defaultRowHeight="16" x14ac:dyDescent="0.2"/>
  <cols>
    <col min="1" max="1" width="20.1640625" style="40" customWidth="1"/>
    <col min="2" max="2" width="15.83203125" style="40" customWidth="1"/>
    <col min="3" max="3" width="11.1640625" style="40"/>
    <col min="4" max="4" width="12.83203125" style="40" customWidth="1"/>
    <col min="5" max="18" width="11.1640625" style="40"/>
    <col min="20" max="24" width="11.1640625" style="40"/>
    <col min="25" max="25" width="11.1640625" style="124"/>
    <col min="44" max="16384" width="11.1640625" style="40"/>
  </cols>
  <sheetData>
    <row r="1" spans="1:49" x14ac:dyDescent="0.2">
      <c r="A1" s="101" t="s">
        <v>8</v>
      </c>
      <c r="B1" s="37">
        <v>44465</v>
      </c>
      <c r="C1" s="34" t="s">
        <v>16</v>
      </c>
      <c r="D1" s="37">
        <v>44470</v>
      </c>
      <c r="E1" s="34"/>
      <c r="F1" s="34"/>
      <c r="G1" s="34"/>
      <c r="H1" s="34"/>
      <c r="I1" s="34"/>
      <c r="J1" s="34"/>
      <c r="K1" s="34"/>
      <c r="L1" s="34"/>
      <c r="M1" s="34"/>
      <c r="N1" s="34"/>
      <c r="O1" s="34"/>
      <c r="P1" s="34"/>
      <c r="Q1" s="34"/>
      <c r="R1" s="34"/>
      <c r="V1"/>
      <c r="W1"/>
      <c r="X1"/>
      <c r="Y1" s="97"/>
      <c r="AA1" s="101" t="s">
        <v>8</v>
      </c>
      <c r="AB1" s="37">
        <v>44475</v>
      </c>
      <c r="AC1" s="34" t="s">
        <v>16</v>
      </c>
      <c r="AD1" s="37">
        <v>44481</v>
      </c>
      <c r="AE1" s="34"/>
      <c r="AF1" s="34"/>
      <c r="AG1" s="34"/>
      <c r="AH1" s="34"/>
      <c r="AI1" s="34"/>
      <c r="AJ1" s="34"/>
      <c r="AK1" s="34"/>
      <c r="AL1" s="34"/>
      <c r="AM1" s="34"/>
      <c r="AN1" s="34"/>
      <c r="AO1" s="34"/>
      <c r="AP1" s="34"/>
      <c r="AQ1" s="34"/>
      <c r="AR1" s="34"/>
      <c r="AS1"/>
      <c r="AV1"/>
      <c r="AW1"/>
    </row>
    <row r="2" spans="1:49" ht="35" customHeight="1" x14ac:dyDescent="0.2">
      <c r="A2" s="99" t="s">
        <v>17</v>
      </c>
      <c r="B2" s="148" t="s">
        <v>177</v>
      </c>
      <c r="C2" s="148"/>
      <c r="D2" s="148"/>
      <c r="E2" s="148"/>
      <c r="F2" s="148"/>
      <c r="G2" s="148"/>
      <c r="H2" s="148"/>
      <c r="I2" s="148"/>
      <c r="J2" s="148"/>
      <c r="K2" s="148"/>
      <c r="L2" s="100"/>
      <c r="M2" s="100"/>
      <c r="N2" s="100"/>
      <c r="O2" s="100"/>
      <c r="P2" s="100"/>
      <c r="Q2" s="100"/>
      <c r="R2" s="100"/>
      <c r="V2"/>
      <c r="W2"/>
      <c r="X2"/>
      <c r="Y2" s="97"/>
      <c r="AA2" s="99" t="s">
        <v>17</v>
      </c>
      <c r="AB2" s="148" t="s">
        <v>202</v>
      </c>
      <c r="AC2" s="148"/>
      <c r="AD2" s="148"/>
      <c r="AE2" s="148"/>
      <c r="AF2" s="148"/>
      <c r="AG2" s="148"/>
      <c r="AH2" s="148"/>
      <c r="AI2" s="148"/>
      <c r="AJ2" s="148"/>
      <c r="AK2" s="148"/>
      <c r="AL2" s="100"/>
      <c r="AM2" s="100"/>
      <c r="AN2" s="100"/>
      <c r="AO2" s="100"/>
      <c r="AP2" s="100"/>
      <c r="AQ2" s="100"/>
      <c r="AR2" s="100"/>
      <c r="AS2"/>
      <c r="AV2"/>
      <c r="AW2"/>
    </row>
    <row r="3" spans="1:49" ht="35" customHeight="1" x14ac:dyDescent="0.2">
      <c r="A3" s="99" t="s">
        <v>19</v>
      </c>
      <c r="B3" s="148" t="s">
        <v>178</v>
      </c>
      <c r="C3" s="148"/>
      <c r="D3" s="148"/>
      <c r="E3" s="148"/>
      <c r="F3" s="148"/>
      <c r="G3" s="148"/>
      <c r="H3" s="148"/>
      <c r="I3" s="148"/>
      <c r="J3" s="148"/>
      <c r="K3" s="148"/>
      <c r="L3" s="100"/>
      <c r="M3" s="100"/>
      <c r="N3" s="100"/>
      <c r="O3" s="100"/>
      <c r="P3" s="100"/>
      <c r="Q3" s="100"/>
      <c r="R3" s="100"/>
      <c r="V3"/>
      <c r="W3"/>
      <c r="X3"/>
      <c r="Y3" s="97"/>
      <c r="AA3" s="99" t="s">
        <v>19</v>
      </c>
      <c r="AB3" s="148" t="s">
        <v>203</v>
      </c>
      <c r="AC3" s="148"/>
      <c r="AD3" s="148"/>
      <c r="AE3" s="148"/>
      <c r="AF3" s="148"/>
      <c r="AG3" s="148"/>
      <c r="AH3" s="148"/>
      <c r="AI3" s="148"/>
      <c r="AJ3" s="148"/>
      <c r="AK3" s="148"/>
      <c r="AL3" s="100"/>
      <c r="AM3" s="100"/>
      <c r="AN3" s="100"/>
      <c r="AO3" s="100"/>
      <c r="AP3" s="100"/>
      <c r="AQ3" s="100"/>
      <c r="AR3" s="100"/>
      <c r="AS3"/>
      <c r="AV3"/>
      <c r="AW3"/>
    </row>
    <row r="4" spans="1:49" x14ac:dyDescent="0.2">
      <c r="A4" s="146" t="s">
        <v>9</v>
      </c>
      <c r="B4" s="31" t="s">
        <v>10</v>
      </c>
      <c r="C4" s="34">
        <v>75</v>
      </c>
      <c r="D4" s="150"/>
      <c r="E4" s="150"/>
      <c r="F4" s="150"/>
      <c r="G4" s="150"/>
      <c r="H4" s="150"/>
      <c r="I4" s="150"/>
      <c r="J4" s="150"/>
      <c r="K4" s="150"/>
      <c r="L4" s="102"/>
      <c r="M4" s="102"/>
      <c r="N4" s="102"/>
      <c r="O4" s="102"/>
      <c r="P4" s="102"/>
      <c r="Q4" s="102"/>
      <c r="R4" s="102"/>
      <c r="V4"/>
      <c r="W4"/>
      <c r="X4"/>
      <c r="Y4" s="97"/>
      <c r="AA4" s="146" t="s">
        <v>9</v>
      </c>
      <c r="AB4" s="31" t="s">
        <v>10</v>
      </c>
      <c r="AC4" s="34">
        <v>77</v>
      </c>
      <c r="AD4" s="150"/>
      <c r="AE4" s="150"/>
      <c r="AF4" s="150"/>
      <c r="AG4" s="150"/>
      <c r="AH4" s="150"/>
      <c r="AI4" s="150"/>
      <c r="AJ4" s="150"/>
      <c r="AK4" s="150"/>
      <c r="AL4" s="102"/>
      <c r="AM4" s="102"/>
      <c r="AN4" s="102"/>
      <c r="AO4" s="102"/>
      <c r="AP4" s="102"/>
      <c r="AQ4" s="102"/>
      <c r="AR4" s="102"/>
      <c r="AS4"/>
      <c r="AV4"/>
      <c r="AW4"/>
    </row>
    <row r="5" spans="1:49" x14ac:dyDescent="0.2">
      <c r="A5" s="146"/>
      <c r="B5" s="31" t="s">
        <v>11</v>
      </c>
      <c r="C5" s="39">
        <v>150000</v>
      </c>
      <c r="D5" s="34"/>
      <c r="E5" s="34"/>
      <c r="F5" s="34"/>
      <c r="G5" s="34"/>
      <c r="H5" s="34"/>
      <c r="I5" s="34"/>
      <c r="J5" s="34"/>
      <c r="K5" s="34"/>
      <c r="L5" s="34"/>
      <c r="M5" s="34"/>
      <c r="N5" s="34"/>
      <c r="O5" s="34"/>
      <c r="P5" s="34"/>
      <c r="Q5" s="34"/>
      <c r="R5" s="34"/>
      <c r="V5"/>
      <c r="W5"/>
      <c r="X5"/>
      <c r="Y5" s="97"/>
      <c r="AA5" s="146"/>
      <c r="AB5" s="31" t="s">
        <v>11</v>
      </c>
      <c r="AC5" s="39">
        <v>150000</v>
      </c>
      <c r="AD5" s="34"/>
      <c r="AE5" s="34"/>
      <c r="AF5" s="34"/>
      <c r="AG5" s="34"/>
      <c r="AH5" s="34"/>
      <c r="AI5" s="34"/>
      <c r="AJ5" s="34"/>
      <c r="AK5" s="34"/>
      <c r="AL5" s="34"/>
      <c r="AM5" s="34"/>
      <c r="AN5" s="34"/>
      <c r="AO5" s="34"/>
      <c r="AP5" s="34"/>
      <c r="AQ5" s="34"/>
      <c r="AR5" s="34"/>
      <c r="AS5"/>
      <c r="AV5"/>
      <c r="AW5"/>
    </row>
    <row r="6" spans="1:49" x14ac:dyDescent="0.2">
      <c r="F6" s="34"/>
      <c r="G6" s="34"/>
      <c r="H6" s="34"/>
      <c r="I6" s="34"/>
      <c r="J6" s="34"/>
      <c r="K6" s="34"/>
      <c r="L6" s="34"/>
      <c r="M6" s="34"/>
      <c r="N6" s="34"/>
      <c r="O6" s="34"/>
      <c r="P6" s="34"/>
      <c r="Q6" s="34"/>
      <c r="R6" s="34"/>
      <c r="V6"/>
      <c r="W6"/>
      <c r="X6"/>
      <c r="Y6" s="97"/>
      <c r="AA6" s="40"/>
      <c r="AB6" s="40"/>
      <c r="AC6" s="40"/>
      <c r="AD6" s="40"/>
      <c r="AE6" s="40"/>
      <c r="AF6" s="34"/>
      <c r="AG6" s="34"/>
      <c r="AH6" s="34"/>
      <c r="AI6" s="34"/>
      <c r="AJ6" s="34"/>
      <c r="AK6" s="34"/>
      <c r="AL6" s="34"/>
      <c r="AM6" s="34"/>
      <c r="AN6" s="34"/>
      <c r="AO6" s="34"/>
      <c r="AP6" s="34"/>
      <c r="AQ6" s="34"/>
      <c r="AR6" s="34"/>
      <c r="AS6"/>
      <c r="AV6"/>
      <c r="AW6"/>
    </row>
    <row r="7" spans="1:49" x14ac:dyDescent="0.2">
      <c r="A7" s="101"/>
      <c r="B7" s="31"/>
      <c r="C7" s="37"/>
      <c r="D7" s="34"/>
      <c r="E7" s="34"/>
      <c r="F7" s="34"/>
      <c r="G7" s="34"/>
      <c r="H7" s="34"/>
      <c r="I7" s="34"/>
      <c r="J7" s="34"/>
      <c r="K7" s="34"/>
      <c r="L7" s="34"/>
      <c r="M7" s="34"/>
      <c r="N7" s="34"/>
      <c r="O7" s="34"/>
      <c r="P7" s="34"/>
      <c r="Q7" s="34"/>
      <c r="R7" s="34"/>
      <c r="V7"/>
      <c r="W7"/>
      <c r="X7"/>
      <c r="Y7" s="97"/>
      <c r="AA7" s="101"/>
      <c r="AB7" s="31"/>
      <c r="AC7" s="37"/>
      <c r="AD7" s="34"/>
      <c r="AE7" s="34"/>
      <c r="AF7" s="34"/>
      <c r="AG7" s="34"/>
      <c r="AH7" s="34"/>
      <c r="AI7" s="34"/>
      <c r="AJ7" s="34"/>
      <c r="AK7" s="34"/>
      <c r="AL7" s="34"/>
      <c r="AM7" s="34"/>
      <c r="AN7" s="34"/>
      <c r="AO7" s="34"/>
      <c r="AP7" s="34"/>
      <c r="AQ7" s="34"/>
      <c r="AR7" s="34"/>
      <c r="AS7"/>
      <c r="AV7"/>
      <c r="AW7"/>
    </row>
    <row r="8" spans="1:49" ht="30" x14ac:dyDescent="0.2">
      <c r="A8" s="144" t="s">
        <v>179</v>
      </c>
      <c r="B8" s="104"/>
      <c r="C8" s="104" t="s">
        <v>180</v>
      </c>
      <c r="D8" s="104"/>
      <c r="E8" s="104" t="s">
        <v>181</v>
      </c>
      <c r="F8" s="104" t="s">
        <v>182</v>
      </c>
      <c r="G8" s="104"/>
      <c r="H8" s="34"/>
      <c r="I8" s="34"/>
      <c r="J8" s="34"/>
      <c r="K8" s="34"/>
      <c r="L8" s="34"/>
      <c r="M8" s="34"/>
      <c r="N8" s="34"/>
      <c r="O8" s="34"/>
      <c r="P8" s="34"/>
      <c r="Q8" s="34"/>
      <c r="R8" s="34"/>
      <c r="V8"/>
      <c r="W8"/>
      <c r="X8"/>
      <c r="Y8" s="97"/>
      <c r="AA8" s="144" t="s">
        <v>179</v>
      </c>
      <c r="AB8" s="104"/>
      <c r="AC8" s="104" t="s">
        <v>180</v>
      </c>
      <c r="AD8" s="104"/>
      <c r="AE8" s="104" t="s">
        <v>181</v>
      </c>
      <c r="AF8" s="104" t="s">
        <v>182</v>
      </c>
      <c r="AG8" s="104"/>
      <c r="AH8" s="34"/>
      <c r="AI8" s="34"/>
      <c r="AJ8" s="34"/>
      <c r="AK8" s="34"/>
      <c r="AL8" s="34"/>
      <c r="AM8" s="34"/>
      <c r="AN8" s="34"/>
      <c r="AO8" s="34"/>
      <c r="AP8" s="34"/>
      <c r="AQ8" s="34"/>
      <c r="AR8" s="34"/>
      <c r="AS8"/>
      <c r="AV8"/>
      <c r="AW8"/>
    </row>
    <row r="9" spans="1:49" x14ac:dyDescent="0.2">
      <c r="A9" s="144"/>
      <c r="B9" s="34">
        <v>700</v>
      </c>
      <c r="C9" s="101">
        <f>18*B9</f>
        <v>12600</v>
      </c>
      <c r="D9" s="34"/>
      <c r="E9" s="34">
        <f>13*1000</f>
        <v>13000</v>
      </c>
      <c r="F9" s="101">
        <f>C9+(2*E9)</f>
        <v>38600</v>
      </c>
      <c r="G9" s="101"/>
      <c r="H9" s="34"/>
      <c r="I9" s="34"/>
      <c r="J9" s="34"/>
      <c r="K9" s="34"/>
      <c r="L9" s="34"/>
      <c r="M9" s="34"/>
      <c r="N9" s="34"/>
      <c r="O9" s="34"/>
      <c r="P9" s="34"/>
      <c r="Q9" s="34"/>
      <c r="R9" s="34"/>
      <c r="V9"/>
      <c r="W9"/>
      <c r="X9"/>
      <c r="Y9" s="97"/>
      <c r="AA9" s="144"/>
      <c r="AB9" s="34">
        <v>700</v>
      </c>
      <c r="AC9" s="101">
        <f>10*AB9</f>
        <v>7000</v>
      </c>
      <c r="AD9" s="34"/>
      <c r="AE9" s="34">
        <f>13*1000</f>
        <v>13000</v>
      </c>
      <c r="AF9" s="101">
        <f>AC9+(2*AE9)</f>
        <v>33000</v>
      </c>
      <c r="AG9" s="101"/>
      <c r="AH9" s="34"/>
      <c r="AI9" s="34"/>
      <c r="AJ9" s="34"/>
      <c r="AK9" s="34"/>
      <c r="AL9" s="34"/>
      <c r="AM9" s="34"/>
      <c r="AN9" s="34"/>
      <c r="AO9" s="34"/>
      <c r="AP9" s="34"/>
      <c r="AQ9" s="34"/>
      <c r="AR9" s="34"/>
      <c r="AS9"/>
      <c r="AV9"/>
      <c r="AW9"/>
    </row>
    <row r="10" spans="1:49" x14ac:dyDescent="0.2">
      <c r="A10" s="99"/>
      <c r="B10" s="34"/>
      <c r="C10" s="101"/>
      <c r="D10" s="34"/>
      <c r="E10" s="34"/>
      <c r="F10" s="101"/>
      <c r="G10" s="101"/>
      <c r="H10" s="34"/>
      <c r="I10" s="34"/>
      <c r="J10" s="34"/>
      <c r="K10" s="34"/>
      <c r="L10" s="34"/>
      <c r="M10" s="34"/>
      <c r="N10" s="34"/>
      <c r="O10" s="34"/>
      <c r="P10" s="34"/>
      <c r="Q10" s="34"/>
      <c r="R10" s="34"/>
      <c r="V10"/>
      <c r="W10"/>
      <c r="X10"/>
      <c r="Y10" s="97"/>
      <c r="AA10" s="99"/>
      <c r="AB10" s="34"/>
      <c r="AC10" s="101"/>
      <c r="AD10" s="34"/>
      <c r="AE10" s="34"/>
      <c r="AF10" s="101"/>
      <c r="AG10" s="101"/>
      <c r="AH10" s="34"/>
      <c r="AI10" s="34"/>
      <c r="AJ10" s="34"/>
      <c r="AK10" s="34"/>
      <c r="AL10" s="34"/>
      <c r="AM10" s="34"/>
      <c r="AN10" s="34"/>
      <c r="AO10" s="34"/>
      <c r="AP10" s="34"/>
      <c r="AQ10" s="34"/>
      <c r="AR10" s="34"/>
      <c r="AS10"/>
      <c r="AV10"/>
      <c r="AW10"/>
    </row>
    <row r="11" spans="1:49" x14ac:dyDescent="0.2">
      <c r="A11" s="99"/>
      <c r="B11" s="34"/>
      <c r="C11" s="101" t="s">
        <v>183</v>
      </c>
      <c r="D11" s="34"/>
      <c r="F11"/>
      <c r="G11"/>
      <c r="H11"/>
      <c r="I11"/>
      <c r="J11"/>
      <c r="K11"/>
      <c r="L11"/>
      <c r="M11"/>
      <c r="N11"/>
      <c r="O11"/>
      <c r="P11"/>
      <c r="Q11"/>
      <c r="R11"/>
      <c r="V11"/>
      <c r="W11"/>
      <c r="X11"/>
      <c r="Y11" s="97"/>
      <c r="AA11" s="99"/>
      <c r="AB11" s="34"/>
      <c r="AC11" s="101" t="s">
        <v>183</v>
      </c>
      <c r="AD11" s="34"/>
      <c r="AE11" s="40"/>
      <c r="AR11"/>
      <c r="AS11"/>
      <c r="AV11"/>
      <c r="AW11"/>
    </row>
    <row r="12" spans="1:49" x14ac:dyDescent="0.2">
      <c r="B12" s="11"/>
      <c r="C12" s="34"/>
      <c r="D12" s="34"/>
      <c r="E12" s="34"/>
      <c r="F12" s="34"/>
      <c r="G12" s="34"/>
      <c r="H12" s="34"/>
      <c r="I12" s="34"/>
      <c r="J12" s="34"/>
      <c r="V12"/>
      <c r="W12"/>
      <c r="X12"/>
      <c r="Y12" s="97"/>
      <c r="AA12" s="146" t="s">
        <v>204</v>
      </c>
      <c r="AB12" s="127"/>
      <c r="AC12" s="128"/>
      <c r="AD12" s="128"/>
      <c r="AE12" s="40"/>
      <c r="AR12"/>
      <c r="AS12"/>
      <c r="AV12"/>
      <c r="AW12"/>
    </row>
    <row r="13" spans="1:49" x14ac:dyDescent="0.2">
      <c r="A13" s="11" t="s">
        <v>184</v>
      </c>
      <c r="C13" s="34"/>
      <c r="D13" s="34"/>
      <c r="E13" s="34"/>
      <c r="F13" s="34"/>
      <c r="G13" s="34"/>
      <c r="H13" s="34"/>
      <c r="I13" s="34"/>
      <c r="J13" s="34"/>
      <c r="K13" s="34"/>
      <c r="L13" s="34"/>
      <c r="M13" s="34"/>
      <c r="N13" s="34"/>
      <c r="O13" s="34"/>
      <c r="P13" s="34"/>
      <c r="Q13" s="34"/>
      <c r="R13" s="34"/>
      <c r="V13"/>
      <c r="W13"/>
      <c r="X13"/>
      <c r="Y13" s="97"/>
      <c r="AA13" s="146"/>
      <c r="AB13" s="129"/>
      <c r="AC13" s="128"/>
      <c r="AE13" s="40"/>
      <c r="AR13"/>
      <c r="AS13"/>
      <c r="AV13"/>
      <c r="AW13"/>
    </row>
    <row r="14" spans="1:49" x14ac:dyDescent="0.2">
      <c r="A14" s="40" t="s">
        <v>185</v>
      </c>
      <c r="C14" s="34"/>
      <c r="D14" s="54"/>
      <c r="E14" s="54"/>
      <c r="F14" s="54"/>
      <c r="G14" s="54"/>
      <c r="H14" s="54"/>
      <c r="I14" s="54"/>
      <c r="J14" s="54"/>
      <c r="K14" s="54"/>
      <c r="L14" s="54"/>
      <c r="M14" s="54"/>
      <c r="N14" s="54"/>
      <c r="O14" s="54"/>
      <c r="P14" s="54"/>
      <c r="Q14" s="54"/>
      <c r="R14" s="54"/>
      <c r="V14"/>
      <c r="W14"/>
      <c r="X14"/>
      <c r="Y14" s="97"/>
      <c r="AA14" s="146"/>
      <c r="AR14"/>
      <c r="AS14"/>
      <c r="AV14"/>
      <c r="AW14"/>
    </row>
    <row r="15" spans="1:49" x14ac:dyDescent="0.2">
      <c r="A15" s="40" t="s">
        <v>186</v>
      </c>
      <c r="C15" s="54"/>
      <c r="D15" s="54"/>
      <c r="E15" s="54"/>
      <c r="F15" s="54"/>
      <c r="G15" s="54"/>
      <c r="H15" s="54"/>
      <c r="I15" s="54"/>
      <c r="J15" s="54"/>
      <c r="K15" s="54"/>
      <c r="L15" s="54"/>
      <c r="M15" s="54"/>
      <c r="N15" s="54"/>
      <c r="O15" s="54"/>
      <c r="P15" s="54"/>
      <c r="Q15" s="54"/>
      <c r="R15" s="54"/>
      <c r="V15"/>
      <c r="W15"/>
      <c r="X15"/>
      <c r="Y15" s="97"/>
      <c r="AA15" s="40"/>
      <c r="AB15" s="40"/>
      <c r="AC15" s="40"/>
      <c r="AD15" s="40"/>
      <c r="AE15" s="40"/>
      <c r="AR15"/>
      <c r="AS15"/>
      <c r="AV15"/>
      <c r="AW15"/>
    </row>
    <row r="16" spans="1:49" x14ac:dyDescent="0.2">
      <c r="C16" s="54"/>
      <c r="D16" s="54"/>
      <c r="E16" s="54"/>
      <c r="F16" s="54"/>
      <c r="G16" s="54"/>
      <c r="H16" s="54"/>
      <c r="AA16" s="99"/>
      <c r="AB16" s="34"/>
      <c r="AC16" s="101"/>
      <c r="AD16" s="34"/>
      <c r="AE16" s="34"/>
      <c r="AR16"/>
      <c r="AS16"/>
      <c r="AV16"/>
      <c r="AW16"/>
    </row>
    <row r="17" spans="1:49" ht="31" thickBot="1" x14ac:dyDescent="0.25">
      <c r="A17" s="152" t="s">
        <v>69</v>
      </c>
      <c r="B17" s="152"/>
      <c r="C17" s="152"/>
      <c r="D17" s="152"/>
      <c r="E17" s="152"/>
      <c r="F17" s="152"/>
      <c r="G17" s="152"/>
      <c r="H17" s="152"/>
      <c r="I17" s="152"/>
      <c r="J17" s="152"/>
      <c r="K17" s="152"/>
      <c r="L17" s="103"/>
      <c r="M17" s="103"/>
      <c r="N17" s="103"/>
      <c r="O17" s="103"/>
      <c r="P17" s="103"/>
      <c r="Q17" s="103"/>
      <c r="R17" s="103"/>
      <c r="T17" s="113"/>
      <c r="U17" s="113"/>
      <c r="V17" s="113"/>
      <c r="W17" s="113"/>
      <c r="AA17" s="99" t="s">
        <v>205</v>
      </c>
      <c r="AB17" s="34"/>
      <c r="AC17" s="34"/>
      <c r="AD17" s="34"/>
      <c r="AE17" s="34"/>
      <c r="AF17" s="34"/>
      <c r="AG17" s="34"/>
      <c r="AH17" s="34"/>
      <c r="AI17" s="34"/>
      <c r="AJ17" s="34"/>
      <c r="AK17" s="34"/>
      <c r="AL17" s="34"/>
      <c r="AM17" s="34"/>
      <c r="AN17" s="34"/>
      <c r="AO17" s="34"/>
      <c r="AP17" s="34"/>
      <c r="AQ17" s="34"/>
      <c r="AR17" s="34"/>
      <c r="AS17"/>
      <c r="AV17"/>
      <c r="AW17"/>
    </row>
    <row r="18" spans="1:49" ht="15" customHeight="1" x14ac:dyDescent="0.2">
      <c r="A18" s="101"/>
      <c r="B18" s="101"/>
      <c r="C18" s="146" t="s">
        <v>70</v>
      </c>
      <c r="D18" s="146"/>
      <c r="E18" s="146"/>
      <c r="F18" s="146"/>
      <c r="G18" s="146"/>
      <c r="H18" s="146"/>
      <c r="I18" s="146"/>
      <c r="J18" s="153"/>
      <c r="K18" s="154" t="s">
        <v>89</v>
      </c>
      <c r="L18" s="146"/>
      <c r="M18" s="146"/>
      <c r="N18" s="146"/>
      <c r="O18" s="146"/>
      <c r="P18" s="146"/>
      <c r="Q18" s="146"/>
      <c r="R18" s="146"/>
      <c r="T18" s="114"/>
      <c r="U18" s="161" t="s">
        <v>187</v>
      </c>
      <c r="V18" s="162"/>
      <c r="W18" s="115"/>
      <c r="AA18" s="34"/>
      <c r="AB18" s="99" t="s">
        <v>70</v>
      </c>
      <c r="AC18" s="130" t="s">
        <v>206</v>
      </c>
      <c r="AD18" s="131" t="s">
        <v>206</v>
      </c>
      <c r="AE18" s="131" t="s">
        <v>206</v>
      </c>
      <c r="AF18" s="131" t="s">
        <v>206</v>
      </c>
      <c r="AG18" s="131" t="s">
        <v>206</v>
      </c>
      <c r="AH18" s="132" t="s">
        <v>206</v>
      </c>
      <c r="AI18" s="34"/>
      <c r="AR18"/>
      <c r="AS18"/>
      <c r="AV18"/>
      <c r="AW18"/>
    </row>
    <row r="19" spans="1:49" ht="15" customHeight="1" x14ac:dyDescent="0.2">
      <c r="A19" s="101"/>
      <c r="B19" s="42" t="s">
        <v>14</v>
      </c>
      <c r="C19" s="42">
        <v>1</v>
      </c>
      <c r="D19" s="42">
        <v>2</v>
      </c>
      <c r="E19" s="42">
        <v>3</v>
      </c>
      <c r="F19" s="42">
        <v>4</v>
      </c>
      <c r="G19" s="42">
        <v>5</v>
      </c>
      <c r="H19" s="42">
        <v>6</v>
      </c>
      <c r="I19" s="42">
        <v>7</v>
      </c>
      <c r="J19" s="42">
        <v>8</v>
      </c>
      <c r="K19" s="42">
        <v>9</v>
      </c>
      <c r="L19" s="42">
        <v>10</v>
      </c>
      <c r="M19" s="42">
        <v>11</v>
      </c>
      <c r="N19" s="42">
        <v>12</v>
      </c>
      <c r="O19" s="42">
        <v>13</v>
      </c>
      <c r="P19" s="42">
        <v>14</v>
      </c>
      <c r="Q19" s="42">
        <v>15</v>
      </c>
      <c r="R19" s="42">
        <v>16</v>
      </c>
      <c r="T19" s="114"/>
      <c r="U19" s="116"/>
      <c r="V19" s="115"/>
      <c r="W19" s="115"/>
      <c r="AA19" s="34"/>
      <c r="AB19" s="104"/>
      <c r="AC19" s="133" t="s">
        <v>206</v>
      </c>
      <c r="AD19" s="54"/>
      <c r="AE19" s="54"/>
      <c r="AF19" s="54"/>
      <c r="AG19" s="54"/>
      <c r="AH19" s="134" t="s">
        <v>206</v>
      </c>
      <c r="AI19" s="34"/>
      <c r="AR19"/>
      <c r="AS19"/>
      <c r="AT19"/>
      <c r="AU19"/>
      <c r="AV19"/>
      <c r="AW19"/>
    </row>
    <row r="20" spans="1:49" s="117" customFormat="1" x14ac:dyDescent="0.2">
      <c r="A20" s="101"/>
      <c r="B20" s="117" t="s">
        <v>188</v>
      </c>
      <c r="S20" s="118"/>
      <c r="T20" s="115"/>
      <c r="U20" s="115"/>
      <c r="V20" s="115"/>
      <c r="W20" s="115"/>
      <c r="Y20" s="125"/>
      <c r="Z20" s="118"/>
      <c r="AA20" s="34"/>
      <c r="AB20" s="11"/>
      <c r="AC20" s="133" t="s">
        <v>206</v>
      </c>
      <c r="AD20" s="54"/>
      <c r="AE20" s="54"/>
      <c r="AF20" s="54"/>
      <c r="AG20" s="54"/>
      <c r="AH20" s="134" t="s">
        <v>206</v>
      </c>
      <c r="AI20" s="34"/>
      <c r="AJ20"/>
      <c r="AK20"/>
      <c r="AL20"/>
      <c r="AM20"/>
      <c r="AN20"/>
      <c r="AO20"/>
      <c r="AP20"/>
      <c r="AQ20"/>
      <c r="AR20"/>
      <c r="AS20"/>
      <c r="AT20"/>
      <c r="AU20"/>
      <c r="AV20"/>
      <c r="AW20"/>
    </row>
    <row r="21" spans="1:49" s="104" customFormat="1" ht="17" thickBot="1" x14ac:dyDescent="0.25">
      <c r="B21" s="99" t="s">
        <v>15</v>
      </c>
      <c r="C21" s="155" t="s">
        <v>189</v>
      </c>
      <c r="D21" s="155"/>
      <c r="E21" s="155"/>
      <c r="F21" s="155"/>
      <c r="G21" s="155" t="s">
        <v>190</v>
      </c>
      <c r="H21" s="155"/>
      <c r="I21" s="155"/>
      <c r="J21" s="155"/>
      <c r="K21" s="155" t="s">
        <v>191</v>
      </c>
      <c r="L21" s="155"/>
      <c r="M21" s="155"/>
      <c r="N21" s="155"/>
      <c r="O21" s="155" t="s">
        <v>192</v>
      </c>
      <c r="P21" s="155"/>
      <c r="Q21" s="155"/>
      <c r="R21" s="155"/>
      <c r="S21"/>
      <c r="T21" s="119"/>
      <c r="U21" s="163" t="s">
        <v>193</v>
      </c>
      <c r="V21" s="163"/>
      <c r="W21" s="119"/>
      <c r="Y21" s="126"/>
      <c r="Z21"/>
      <c r="AA21" s="34"/>
      <c r="AB21" s="11"/>
      <c r="AC21" s="135" t="s">
        <v>206</v>
      </c>
      <c r="AD21" s="136" t="s">
        <v>206</v>
      </c>
      <c r="AE21" s="136" t="s">
        <v>206</v>
      </c>
      <c r="AF21" s="136" t="s">
        <v>206</v>
      </c>
      <c r="AG21" s="136" t="s">
        <v>206</v>
      </c>
      <c r="AH21" s="137" t="s">
        <v>206</v>
      </c>
      <c r="AI21" s="34"/>
      <c r="AJ21"/>
      <c r="AK21"/>
      <c r="AL21"/>
      <c r="AM21"/>
      <c r="AN21"/>
      <c r="AO21"/>
      <c r="AP21"/>
      <c r="AQ21"/>
      <c r="AR21"/>
      <c r="AS21"/>
      <c r="AT21" s="40"/>
      <c r="AU21" s="40"/>
      <c r="AV21"/>
      <c r="AW21"/>
    </row>
    <row r="22" spans="1:49" ht="17" thickBot="1" x14ac:dyDescent="0.25">
      <c r="A22" s="47" t="s">
        <v>82</v>
      </c>
      <c r="B22" s="47" t="s">
        <v>1</v>
      </c>
      <c r="C22" s="48">
        <v>1</v>
      </c>
      <c r="D22" s="48">
        <v>2</v>
      </c>
      <c r="E22" s="48">
        <v>3</v>
      </c>
      <c r="F22" s="48">
        <v>4</v>
      </c>
      <c r="G22" s="48">
        <v>5</v>
      </c>
      <c r="H22" s="48">
        <v>6</v>
      </c>
      <c r="I22" s="48">
        <v>7</v>
      </c>
      <c r="J22" s="48">
        <v>8</v>
      </c>
      <c r="K22" s="48">
        <v>1</v>
      </c>
      <c r="L22" s="48">
        <v>2</v>
      </c>
      <c r="M22" s="48">
        <v>3</v>
      </c>
      <c r="N22" s="48">
        <v>4</v>
      </c>
      <c r="O22" s="48">
        <v>5</v>
      </c>
      <c r="P22" s="48">
        <v>6</v>
      </c>
      <c r="Q22" s="48">
        <v>7</v>
      </c>
      <c r="R22" s="48">
        <v>8</v>
      </c>
      <c r="T22" s="113"/>
      <c r="U22" s="120" t="s">
        <v>66</v>
      </c>
      <c r="V22" s="120" t="s">
        <v>13</v>
      </c>
      <c r="W22" s="113"/>
      <c r="AA22" s="40"/>
      <c r="AR22"/>
      <c r="AS22"/>
      <c r="AV22"/>
      <c r="AW22"/>
    </row>
    <row r="23" spans="1:49" x14ac:dyDescent="0.2">
      <c r="A23" s="34" t="s">
        <v>2</v>
      </c>
      <c r="B23" s="51">
        <v>0</v>
      </c>
      <c r="C23" s="34">
        <v>167</v>
      </c>
      <c r="D23" s="34">
        <v>159</v>
      </c>
      <c r="E23" s="34">
        <v>165</v>
      </c>
      <c r="F23" s="34">
        <v>165</v>
      </c>
      <c r="G23" s="34">
        <v>168</v>
      </c>
      <c r="H23" s="34">
        <v>175</v>
      </c>
      <c r="I23" s="34">
        <v>162</v>
      </c>
      <c r="J23" s="54">
        <v>174</v>
      </c>
      <c r="K23" s="54">
        <v>180</v>
      </c>
      <c r="L23" s="54">
        <v>170</v>
      </c>
      <c r="M23" s="54">
        <v>163</v>
      </c>
      <c r="N23" s="54">
        <v>159</v>
      </c>
      <c r="O23" s="54">
        <v>152</v>
      </c>
      <c r="P23" s="54">
        <v>165</v>
      </c>
      <c r="Q23" s="54">
        <v>149</v>
      </c>
      <c r="R23" s="54">
        <v>148</v>
      </c>
      <c r="T23" s="113">
        <v>0</v>
      </c>
      <c r="U23" s="113">
        <f t="shared" ref="U23:U28" si="0">AVERAGE(C23:R23)</f>
        <v>163.8125</v>
      </c>
      <c r="V23" s="121">
        <f t="shared" ref="V23:V28" si="1">STDEV(C23:R23)</f>
        <v>9.020116407231118</v>
      </c>
      <c r="W23" s="113"/>
      <c r="AA23" s="40"/>
      <c r="AJ23" s="138"/>
      <c r="AR23"/>
      <c r="AS23"/>
      <c r="AV23"/>
      <c r="AW23"/>
    </row>
    <row r="24" spans="1:49" x14ac:dyDescent="0.2">
      <c r="A24" s="34"/>
      <c r="B24" s="51">
        <v>1</v>
      </c>
      <c r="C24" s="34">
        <v>821</v>
      </c>
      <c r="D24" s="34">
        <v>806</v>
      </c>
      <c r="E24" s="34">
        <v>817</v>
      </c>
      <c r="F24" s="34">
        <v>905</v>
      </c>
      <c r="G24" s="34">
        <v>875</v>
      </c>
      <c r="H24" s="34">
        <v>875</v>
      </c>
      <c r="I24" s="34">
        <v>941</v>
      </c>
      <c r="J24" s="54">
        <v>900</v>
      </c>
      <c r="K24" s="54">
        <v>1074</v>
      </c>
      <c r="L24" s="54">
        <v>1011</v>
      </c>
      <c r="M24" s="54">
        <v>852</v>
      </c>
      <c r="N24" s="54">
        <v>936</v>
      </c>
      <c r="O24" s="54">
        <v>984</v>
      </c>
      <c r="P24" s="54">
        <v>970</v>
      </c>
      <c r="Q24" s="54">
        <v>840</v>
      </c>
      <c r="R24" s="54">
        <v>854</v>
      </c>
      <c r="S24">
        <f>U24-U23</f>
        <v>740</v>
      </c>
      <c r="T24" s="113">
        <v>1</v>
      </c>
      <c r="U24" s="113">
        <f t="shared" si="0"/>
        <v>903.8125</v>
      </c>
      <c r="V24" s="121">
        <f t="shared" si="1"/>
        <v>76.836813008696112</v>
      </c>
      <c r="W24" s="113"/>
      <c r="AA24" s="40"/>
      <c r="AB24" s="11"/>
      <c r="AC24" s="34"/>
      <c r="AD24" s="34"/>
      <c r="AE24" s="34"/>
      <c r="AF24" s="34"/>
      <c r="AG24" s="34"/>
      <c r="AH24" s="34"/>
      <c r="AI24" s="34"/>
      <c r="AJ24" s="34"/>
      <c r="AK24" s="40"/>
      <c r="AL24" s="40"/>
      <c r="AM24" s="40"/>
      <c r="AN24" s="40"/>
      <c r="AO24" s="40"/>
      <c r="AP24" s="40"/>
      <c r="AQ24" s="40"/>
      <c r="AS24"/>
      <c r="AV24"/>
      <c r="AW24"/>
    </row>
    <row r="25" spans="1:49" ht="30" x14ac:dyDescent="0.2">
      <c r="A25" s="34"/>
      <c r="B25" s="51">
        <v>2</v>
      </c>
      <c r="C25" s="34">
        <v>2219</v>
      </c>
      <c r="D25" s="34">
        <v>2363</v>
      </c>
      <c r="E25" s="34">
        <v>2510</v>
      </c>
      <c r="F25" s="34">
        <v>2669</v>
      </c>
      <c r="G25" s="34">
        <v>2734</v>
      </c>
      <c r="H25" s="34">
        <v>2779</v>
      </c>
      <c r="I25" s="34">
        <v>2534</v>
      </c>
      <c r="J25" s="54">
        <v>2700</v>
      </c>
      <c r="K25" s="54">
        <v>2969</v>
      </c>
      <c r="L25" s="54">
        <v>2854</v>
      </c>
      <c r="M25" s="54">
        <v>2910</v>
      </c>
      <c r="N25" s="54">
        <v>2934</v>
      </c>
      <c r="O25" s="54">
        <v>2972</v>
      </c>
      <c r="P25" s="54">
        <v>3018</v>
      </c>
      <c r="Q25" s="54">
        <v>2862</v>
      </c>
      <c r="R25" s="54">
        <v>2793</v>
      </c>
      <c r="S25">
        <f>U25-U24</f>
        <v>1834.9375</v>
      </c>
      <c r="T25" s="113">
        <v>2</v>
      </c>
      <c r="U25" s="113">
        <f t="shared" si="0"/>
        <v>2738.75</v>
      </c>
      <c r="V25" s="121">
        <f t="shared" si="1"/>
        <v>230.63000672072141</v>
      </c>
      <c r="W25" s="113"/>
      <c r="AA25" s="11" t="s">
        <v>184</v>
      </c>
      <c r="AB25" s="40"/>
      <c r="AC25" s="34"/>
      <c r="AD25" s="34"/>
      <c r="AE25" s="34"/>
      <c r="AF25" s="34"/>
      <c r="AG25" s="34"/>
      <c r="AH25" s="34"/>
      <c r="AI25" s="34"/>
      <c r="AJ25" s="34"/>
      <c r="AK25" s="34"/>
      <c r="AL25" s="34"/>
      <c r="AM25" s="34"/>
      <c r="AN25" s="34"/>
      <c r="AO25" s="34"/>
      <c r="AP25" s="34"/>
      <c r="AQ25" s="34"/>
      <c r="AR25" s="34"/>
      <c r="AS25"/>
      <c r="AV25"/>
      <c r="AW25"/>
    </row>
    <row r="26" spans="1:49" x14ac:dyDescent="0.2">
      <c r="A26" s="34"/>
      <c r="B26" s="51">
        <v>3</v>
      </c>
      <c r="C26" s="34">
        <v>3824</v>
      </c>
      <c r="D26" s="34">
        <v>4256</v>
      </c>
      <c r="E26" s="34">
        <v>4709</v>
      </c>
      <c r="F26" s="34">
        <v>5050</v>
      </c>
      <c r="G26" s="34">
        <v>5141</v>
      </c>
      <c r="H26" s="34">
        <v>5187</v>
      </c>
      <c r="I26" s="34">
        <v>567</v>
      </c>
      <c r="J26" s="54">
        <v>5305</v>
      </c>
      <c r="K26" s="54">
        <v>5455</v>
      </c>
      <c r="L26" s="54">
        <v>5225</v>
      </c>
      <c r="M26" s="54">
        <v>5345</v>
      </c>
      <c r="N26" s="54">
        <v>5398</v>
      </c>
      <c r="O26" s="54">
        <v>5035</v>
      </c>
      <c r="P26" s="54">
        <v>5357</v>
      </c>
      <c r="Q26" s="54">
        <v>5825</v>
      </c>
      <c r="R26" s="54">
        <v>5044</v>
      </c>
      <c r="S26">
        <f>U26-U25</f>
        <v>2056.4375</v>
      </c>
      <c r="T26" s="113">
        <v>3</v>
      </c>
      <c r="U26" s="113">
        <f t="shared" si="0"/>
        <v>4795.1875</v>
      </c>
      <c r="V26" s="121">
        <f t="shared" si="1"/>
        <v>1224.6958925246163</v>
      </c>
      <c r="W26" s="113"/>
      <c r="AA26" s="40" t="s">
        <v>185</v>
      </c>
      <c r="AB26" s="40"/>
      <c r="AC26" s="34"/>
      <c r="AD26" s="54"/>
      <c r="AE26" s="54"/>
      <c r="AF26" s="54"/>
      <c r="AG26" s="54"/>
      <c r="AH26" s="54"/>
      <c r="AI26" s="54"/>
      <c r="AJ26" s="54"/>
      <c r="AK26" s="54"/>
      <c r="AL26" s="54"/>
      <c r="AM26" s="54"/>
      <c r="AN26" s="54"/>
      <c r="AO26" s="54"/>
      <c r="AP26" s="54"/>
      <c r="AQ26" s="54"/>
      <c r="AR26" s="54"/>
      <c r="AS26"/>
      <c r="AV26"/>
      <c r="AW26"/>
    </row>
    <row r="27" spans="1:49" x14ac:dyDescent="0.2">
      <c r="A27" s="34"/>
      <c r="B27" s="51">
        <v>4</v>
      </c>
      <c r="C27" s="34">
        <v>4973</v>
      </c>
      <c r="D27" s="34">
        <v>5401</v>
      </c>
      <c r="E27" s="34">
        <v>5625</v>
      </c>
      <c r="F27" s="34">
        <v>6070</v>
      </c>
      <c r="G27" s="34">
        <v>6202</v>
      </c>
      <c r="H27" s="34">
        <v>5978</v>
      </c>
      <c r="I27" s="34">
        <v>5970</v>
      </c>
      <c r="J27" s="54">
        <v>6284</v>
      </c>
      <c r="K27" s="54">
        <v>6062</v>
      </c>
      <c r="L27" s="54">
        <v>6272</v>
      </c>
      <c r="M27" s="54">
        <v>6248</v>
      </c>
      <c r="N27" s="54">
        <v>6335</v>
      </c>
      <c r="O27" s="54">
        <v>6569</v>
      </c>
      <c r="P27" s="54">
        <v>6549</v>
      </c>
      <c r="Q27" s="54">
        <v>6821</v>
      </c>
      <c r="R27" s="54">
        <v>6773</v>
      </c>
      <c r="S27">
        <f>U27-U26</f>
        <v>1338.0625</v>
      </c>
      <c r="T27" s="113">
        <v>4</v>
      </c>
      <c r="U27" s="113">
        <f t="shared" si="0"/>
        <v>6133.25</v>
      </c>
      <c r="V27" s="121">
        <f t="shared" si="1"/>
        <v>486.21661839143263</v>
      </c>
      <c r="W27" s="113"/>
      <c r="AA27" s="40" t="s">
        <v>186</v>
      </c>
      <c r="AB27" s="40"/>
      <c r="AC27" s="54"/>
      <c r="AD27" s="54"/>
      <c r="AE27" s="54"/>
      <c r="AF27" s="54"/>
      <c r="AG27" s="54"/>
      <c r="AH27" s="54"/>
      <c r="AI27" s="54"/>
      <c r="AJ27" s="54"/>
      <c r="AK27" s="54"/>
      <c r="AL27" s="54"/>
      <c r="AM27" s="54"/>
      <c r="AN27" s="54"/>
      <c r="AO27" s="54"/>
      <c r="AP27" s="54"/>
      <c r="AQ27" s="54"/>
      <c r="AR27" s="54"/>
      <c r="AS27"/>
      <c r="AV27"/>
      <c r="AW27"/>
    </row>
    <row r="28" spans="1:49" x14ac:dyDescent="0.2">
      <c r="A28" s="34"/>
      <c r="B28" s="51">
        <v>5</v>
      </c>
      <c r="C28" s="34">
        <v>5206</v>
      </c>
      <c r="D28" s="34">
        <v>5752</v>
      </c>
      <c r="E28" s="34">
        <v>5668</v>
      </c>
      <c r="F28" s="34">
        <v>5975</v>
      </c>
      <c r="G28" s="34">
        <v>5562</v>
      </c>
      <c r="H28" s="34">
        <v>5830</v>
      </c>
      <c r="I28" s="34">
        <v>5780</v>
      </c>
      <c r="J28" s="54">
        <v>5792</v>
      </c>
      <c r="K28" s="54">
        <v>6321</v>
      </c>
      <c r="L28" s="54">
        <v>6157</v>
      </c>
      <c r="M28" s="54">
        <v>6162</v>
      </c>
      <c r="N28" s="54">
        <v>6136</v>
      </c>
      <c r="O28" s="54">
        <v>5612</v>
      </c>
      <c r="P28" s="54">
        <v>5974</v>
      </c>
      <c r="Q28" s="54">
        <v>6112</v>
      </c>
      <c r="R28" s="54">
        <v>6239</v>
      </c>
      <c r="S28">
        <f>U28-U27</f>
        <v>-240.875</v>
      </c>
      <c r="T28" s="113">
        <v>5</v>
      </c>
      <c r="U28" s="113">
        <f t="shared" si="0"/>
        <v>5892.375</v>
      </c>
      <c r="V28" s="121">
        <f t="shared" si="1"/>
        <v>297.00524686723412</v>
      </c>
      <c r="W28" s="113"/>
      <c r="AA28" s="40"/>
      <c r="AB28" s="40"/>
      <c r="AC28" s="54"/>
      <c r="AD28" s="54"/>
      <c r="AE28" s="54"/>
      <c r="AF28" s="54"/>
      <c r="AG28" s="54"/>
      <c r="AH28" s="54"/>
      <c r="AI28" s="40"/>
      <c r="AJ28" s="40"/>
      <c r="AK28" s="40"/>
      <c r="AL28" s="40"/>
      <c r="AM28" s="40"/>
      <c r="AN28" s="40"/>
      <c r="AO28" s="40"/>
      <c r="AP28" s="40"/>
      <c r="AQ28" s="40"/>
      <c r="AS28"/>
    </row>
    <row r="29" spans="1:49" x14ac:dyDescent="0.2">
      <c r="A29" s="34" t="s">
        <v>194</v>
      </c>
      <c r="B29" s="55">
        <f t="shared" ref="B29:B34" si="2">B28+(1/24)</f>
        <v>5.041666666666667</v>
      </c>
      <c r="C29" s="34">
        <v>5727</v>
      </c>
      <c r="D29" s="34">
        <v>6292</v>
      </c>
      <c r="E29" s="34">
        <v>6371</v>
      </c>
      <c r="F29" s="34">
        <v>6648</v>
      </c>
      <c r="G29" s="34">
        <v>6277</v>
      </c>
      <c r="H29" s="34">
        <v>6210</v>
      </c>
      <c r="I29" s="34">
        <v>6546</v>
      </c>
      <c r="J29" s="54">
        <v>6634</v>
      </c>
      <c r="K29" s="54">
        <v>7482</v>
      </c>
      <c r="L29" s="54">
        <v>7320</v>
      </c>
      <c r="M29" s="54">
        <v>7452</v>
      </c>
      <c r="N29" s="54">
        <v>7355</v>
      </c>
      <c r="O29" s="54">
        <v>7662</v>
      </c>
      <c r="P29" s="54">
        <v>6807</v>
      </c>
      <c r="Q29" s="54">
        <v>7673</v>
      </c>
      <c r="R29" s="54">
        <v>8062</v>
      </c>
      <c r="T29" s="113"/>
      <c r="U29" s="113"/>
      <c r="V29" s="121"/>
      <c r="W29" s="113"/>
      <c r="AA29" s="140" t="s">
        <v>69</v>
      </c>
      <c r="AB29" s="140"/>
      <c r="AC29" s="140"/>
      <c r="AD29" s="140"/>
      <c r="AE29" s="140"/>
      <c r="AF29" s="140"/>
      <c r="AG29" s="140"/>
      <c r="AH29" s="140"/>
      <c r="AI29" s="140"/>
      <c r="AJ29" s="140"/>
      <c r="AK29" s="140"/>
      <c r="AL29" s="103"/>
      <c r="AM29" s="103"/>
      <c r="AN29" s="103"/>
      <c r="AO29" s="103"/>
      <c r="AP29" s="103"/>
      <c r="AQ29" s="103"/>
      <c r="AR29" s="103"/>
      <c r="AS29"/>
      <c r="AT29" s="113"/>
      <c r="AU29" s="113"/>
      <c r="AV29" s="113"/>
      <c r="AW29" s="113"/>
    </row>
    <row r="30" spans="1:49" x14ac:dyDescent="0.2">
      <c r="A30" s="34" t="s">
        <v>195</v>
      </c>
      <c r="B30" s="55">
        <f t="shared" si="2"/>
        <v>5.0833333333333339</v>
      </c>
      <c r="C30" s="34">
        <v>5006</v>
      </c>
      <c r="D30" s="34">
        <v>5541</v>
      </c>
      <c r="E30" s="34">
        <v>5492</v>
      </c>
      <c r="F30" s="34">
        <v>5889</v>
      </c>
      <c r="G30" s="34">
        <v>5737</v>
      </c>
      <c r="H30" s="34">
        <v>2449</v>
      </c>
      <c r="I30" s="34">
        <v>5865</v>
      </c>
      <c r="J30" s="54">
        <v>5927</v>
      </c>
      <c r="K30" s="54">
        <v>5862</v>
      </c>
      <c r="L30" s="54">
        <v>6353</v>
      </c>
      <c r="M30" s="54">
        <v>6045</v>
      </c>
      <c r="N30" s="54">
        <v>5859</v>
      </c>
      <c r="O30" s="54">
        <v>5794</v>
      </c>
      <c r="P30" s="54">
        <v>6002</v>
      </c>
      <c r="Q30" s="54">
        <v>6363</v>
      </c>
      <c r="R30" s="54">
        <v>6153</v>
      </c>
      <c r="T30" s="113"/>
      <c r="U30" s="113"/>
      <c r="V30" s="113"/>
      <c r="W30" s="113"/>
      <c r="AA30" s="101"/>
      <c r="AB30" s="101"/>
      <c r="AC30" s="146" t="s">
        <v>70</v>
      </c>
      <c r="AD30" s="146"/>
      <c r="AE30" s="146"/>
      <c r="AF30" s="146"/>
      <c r="AG30" s="146"/>
      <c r="AH30" s="146"/>
      <c r="AI30" s="146"/>
      <c r="AJ30" s="153"/>
      <c r="AK30" s="154"/>
      <c r="AL30" s="146"/>
      <c r="AM30" s="146"/>
      <c r="AN30" s="146"/>
      <c r="AO30" s="146"/>
      <c r="AP30" s="146"/>
      <c r="AQ30" s="146"/>
      <c r="AR30" s="146"/>
      <c r="AS30"/>
      <c r="AT30" s="114"/>
      <c r="AU30" s="161" t="s">
        <v>187</v>
      </c>
      <c r="AV30" s="162"/>
      <c r="AW30" s="115"/>
    </row>
    <row r="31" spans="1:49" x14ac:dyDescent="0.2">
      <c r="A31" s="34" t="s">
        <v>196</v>
      </c>
      <c r="B31" s="55">
        <f t="shared" si="2"/>
        <v>5.1250000000000009</v>
      </c>
      <c r="C31" s="34">
        <v>4903</v>
      </c>
      <c r="D31" s="34">
        <v>5264</v>
      </c>
      <c r="E31" s="34">
        <v>5317</v>
      </c>
      <c r="F31" s="34">
        <v>5705</v>
      </c>
      <c r="G31" s="34">
        <v>5767</v>
      </c>
      <c r="H31" s="34">
        <v>2685</v>
      </c>
      <c r="I31" s="34">
        <v>5698</v>
      </c>
      <c r="J31" s="54">
        <v>5799</v>
      </c>
      <c r="K31" s="54">
        <v>2030</v>
      </c>
      <c r="L31" s="54">
        <v>1899</v>
      </c>
      <c r="M31" s="54">
        <v>2238</v>
      </c>
      <c r="N31" s="54">
        <v>1934</v>
      </c>
      <c r="O31" s="54">
        <v>1811</v>
      </c>
      <c r="P31" s="54">
        <v>1740</v>
      </c>
      <c r="Q31" s="54">
        <v>2271</v>
      </c>
      <c r="R31" s="54">
        <v>2055</v>
      </c>
      <c r="T31" s="113"/>
      <c r="U31" s="113"/>
      <c r="V31" s="113"/>
      <c r="W31" s="113"/>
      <c r="AA31" s="101"/>
      <c r="AB31" s="42" t="s">
        <v>14</v>
      </c>
      <c r="AC31" s="42">
        <v>1</v>
      </c>
      <c r="AD31" s="42">
        <v>2</v>
      </c>
      <c r="AE31" s="42">
        <v>3</v>
      </c>
      <c r="AF31" s="42">
        <v>4</v>
      </c>
      <c r="AG31" s="42">
        <v>5</v>
      </c>
      <c r="AH31" s="42">
        <v>6</v>
      </c>
      <c r="AI31" s="42"/>
      <c r="AJ31" s="42"/>
      <c r="AK31" s="42"/>
      <c r="AL31" s="42"/>
      <c r="AM31" s="42"/>
      <c r="AN31" s="42"/>
      <c r="AO31" s="42"/>
      <c r="AP31" s="42"/>
      <c r="AQ31" s="42"/>
      <c r="AR31" s="42"/>
      <c r="AS31"/>
      <c r="AT31" s="114"/>
      <c r="AU31" s="116"/>
      <c r="AV31" s="115"/>
      <c r="AW31" s="115"/>
    </row>
    <row r="32" spans="1:49" x14ac:dyDescent="0.2">
      <c r="A32" s="34" t="s">
        <v>197</v>
      </c>
      <c r="B32" s="55">
        <f t="shared" si="2"/>
        <v>5.1666666666666679</v>
      </c>
      <c r="C32" s="34">
        <v>4682</v>
      </c>
      <c r="D32" s="34">
        <v>4813</v>
      </c>
      <c r="E32" s="34">
        <v>5231</v>
      </c>
      <c r="F32" s="34">
        <v>5219</v>
      </c>
      <c r="G32" s="34">
        <v>5601</v>
      </c>
      <c r="H32" s="34">
        <v>2880</v>
      </c>
      <c r="I32" s="34">
        <v>5490</v>
      </c>
      <c r="J32" s="54">
        <v>5551</v>
      </c>
      <c r="K32" s="54">
        <v>1344</v>
      </c>
      <c r="L32" s="54">
        <v>1231</v>
      </c>
      <c r="M32" s="54">
        <v>1707</v>
      </c>
      <c r="N32" s="54">
        <v>1481</v>
      </c>
      <c r="O32" s="54">
        <v>1284</v>
      </c>
      <c r="P32" s="54">
        <v>1215</v>
      </c>
      <c r="Q32" s="54">
        <v>1695</v>
      </c>
      <c r="R32" s="54">
        <v>1586</v>
      </c>
      <c r="T32" s="113"/>
      <c r="U32" s="113"/>
      <c r="V32" s="113"/>
      <c r="W32" s="113"/>
      <c r="AA32" s="101"/>
      <c r="AB32" s="117" t="s">
        <v>188</v>
      </c>
      <c r="AC32" s="117"/>
      <c r="AD32" s="117"/>
      <c r="AE32" s="117"/>
      <c r="AF32" s="117"/>
      <c r="AG32" s="117"/>
      <c r="AH32" s="117"/>
      <c r="AI32" s="117"/>
      <c r="AJ32" s="117"/>
      <c r="AK32" s="117"/>
      <c r="AL32" s="117"/>
      <c r="AM32" s="117"/>
      <c r="AN32" s="117"/>
      <c r="AO32" s="117"/>
      <c r="AP32" s="117"/>
      <c r="AQ32" s="117"/>
      <c r="AR32" s="117"/>
      <c r="AS32" s="118"/>
      <c r="AT32" s="115"/>
      <c r="AU32" s="115"/>
      <c r="AV32" s="115"/>
      <c r="AW32" s="115"/>
    </row>
    <row r="33" spans="1:49" ht="30" x14ac:dyDescent="0.2">
      <c r="A33" s="34" t="s">
        <v>198</v>
      </c>
      <c r="B33" s="55">
        <f t="shared" si="2"/>
        <v>5.2083333333333348</v>
      </c>
      <c r="C33" s="34">
        <v>4901</v>
      </c>
      <c r="D33" s="34">
        <v>5041</v>
      </c>
      <c r="E33" s="34">
        <v>5321</v>
      </c>
      <c r="F33" s="34">
        <v>5440</v>
      </c>
      <c r="G33" s="34">
        <v>5774</v>
      </c>
      <c r="H33" s="34">
        <v>3251</v>
      </c>
      <c r="I33" s="34">
        <v>6106</v>
      </c>
      <c r="J33" s="54">
        <v>6133</v>
      </c>
      <c r="K33" s="54">
        <v>1503</v>
      </c>
      <c r="L33" s="54">
        <v>1168</v>
      </c>
      <c r="M33" s="54">
        <v>1903</v>
      </c>
      <c r="N33" s="54">
        <v>1680</v>
      </c>
      <c r="O33" s="54">
        <v>1493</v>
      </c>
      <c r="P33" s="54">
        <v>1284</v>
      </c>
      <c r="Q33" s="54">
        <v>1941</v>
      </c>
      <c r="R33" s="54">
        <v>1807</v>
      </c>
      <c r="T33" s="113"/>
      <c r="U33" s="113"/>
      <c r="V33" s="113"/>
      <c r="W33" s="113"/>
      <c r="AA33" s="104"/>
      <c r="AB33" s="99" t="s">
        <v>15</v>
      </c>
      <c r="AC33" s="104" t="s">
        <v>59</v>
      </c>
      <c r="AD33" s="104" t="s">
        <v>207</v>
      </c>
      <c r="AE33" s="104" t="s">
        <v>208</v>
      </c>
      <c r="AF33" s="104" t="s">
        <v>209</v>
      </c>
      <c r="AG33" s="104" t="s">
        <v>210</v>
      </c>
      <c r="AH33" s="104" t="s">
        <v>211</v>
      </c>
      <c r="AI33" s="104"/>
      <c r="AJ33" s="104"/>
      <c r="AK33" s="104"/>
      <c r="AL33" s="104"/>
      <c r="AM33" s="104"/>
      <c r="AN33" s="104"/>
      <c r="AO33" s="104"/>
      <c r="AP33" s="104"/>
      <c r="AQ33" s="104"/>
      <c r="AR33" s="104"/>
      <c r="AS33"/>
      <c r="AT33" s="119"/>
      <c r="AU33" s="163" t="s">
        <v>193</v>
      </c>
      <c r="AV33" s="163"/>
      <c r="AW33" s="119"/>
    </row>
    <row r="34" spans="1:49" ht="17" thickBot="1" x14ac:dyDescent="0.25">
      <c r="A34" s="34" t="s">
        <v>199</v>
      </c>
      <c r="B34" s="55">
        <f t="shared" si="2"/>
        <v>5.2500000000000018</v>
      </c>
      <c r="C34" s="34">
        <v>4455</v>
      </c>
      <c r="D34" s="34">
        <v>4653</v>
      </c>
      <c r="E34" s="34">
        <v>4830</v>
      </c>
      <c r="F34" s="34">
        <v>4830</v>
      </c>
      <c r="G34" s="34">
        <v>5497</v>
      </c>
      <c r="H34" s="34">
        <v>3422</v>
      </c>
      <c r="I34" s="34">
        <v>5473</v>
      </c>
      <c r="J34" s="54">
        <v>5342</v>
      </c>
      <c r="K34" s="54">
        <v>1505</v>
      </c>
      <c r="L34" s="54">
        <v>1129</v>
      </c>
      <c r="M34" s="54">
        <v>1854</v>
      </c>
      <c r="N34" s="54">
        <v>1534</v>
      </c>
      <c r="O34" s="54">
        <v>1455</v>
      </c>
      <c r="P34" s="54">
        <v>1301</v>
      </c>
      <c r="Q34" s="54">
        <v>2011</v>
      </c>
      <c r="R34" s="54">
        <v>1725</v>
      </c>
      <c r="T34" s="113"/>
      <c r="U34" s="113"/>
      <c r="V34" s="113"/>
      <c r="W34" s="113"/>
      <c r="AA34" s="47" t="s">
        <v>82</v>
      </c>
      <c r="AB34" s="47" t="s">
        <v>1</v>
      </c>
      <c r="AC34" s="48">
        <v>1</v>
      </c>
      <c r="AD34" s="48">
        <v>2</v>
      </c>
      <c r="AE34" s="48">
        <v>3</v>
      </c>
      <c r="AF34" s="48">
        <v>4</v>
      </c>
      <c r="AG34" s="48">
        <v>5</v>
      </c>
      <c r="AH34" s="48">
        <v>6</v>
      </c>
      <c r="AI34" s="48"/>
      <c r="AJ34" s="48"/>
      <c r="AK34" s="48"/>
      <c r="AL34" s="48"/>
      <c r="AM34" s="48"/>
      <c r="AN34" s="48"/>
      <c r="AO34" s="48"/>
      <c r="AP34" s="48"/>
      <c r="AQ34" s="48"/>
      <c r="AR34" s="48"/>
      <c r="AS34"/>
      <c r="AT34" s="113"/>
      <c r="AU34" s="120" t="s">
        <v>66</v>
      </c>
      <c r="AV34" s="120" t="s">
        <v>13</v>
      </c>
      <c r="AW34" s="113"/>
    </row>
    <row r="35" spans="1:49" x14ac:dyDescent="0.2">
      <c r="A35" s="34"/>
      <c r="B35" s="55">
        <v>6</v>
      </c>
      <c r="C35" s="34">
        <v>5067</v>
      </c>
      <c r="D35" s="34">
        <v>4571</v>
      </c>
      <c r="E35" s="34">
        <v>4698</v>
      </c>
      <c r="F35" s="34">
        <v>4645</v>
      </c>
      <c r="G35" s="34">
        <v>5532</v>
      </c>
      <c r="H35" s="34">
        <v>5135</v>
      </c>
      <c r="I35" s="34">
        <v>4921</v>
      </c>
      <c r="J35" s="54">
        <v>5257</v>
      </c>
      <c r="K35" s="54">
        <v>256</v>
      </c>
      <c r="L35" s="54">
        <v>249</v>
      </c>
      <c r="M35" s="54">
        <v>256</v>
      </c>
      <c r="N35" s="54">
        <v>261</v>
      </c>
      <c r="O35" s="54">
        <v>276</v>
      </c>
      <c r="P35" s="54">
        <v>273</v>
      </c>
      <c r="Q35" s="54">
        <v>293</v>
      </c>
      <c r="R35" s="54">
        <v>278</v>
      </c>
      <c r="T35" s="113"/>
      <c r="U35" s="113"/>
      <c r="V35" s="113"/>
      <c r="W35" s="113"/>
      <c r="AA35" s="34" t="s">
        <v>2</v>
      </c>
      <c r="AB35" s="51">
        <v>0</v>
      </c>
      <c r="AC35" s="34">
        <v>238</v>
      </c>
      <c r="AD35" s="34">
        <v>256</v>
      </c>
      <c r="AE35" s="34">
        <v>254</v>
      </c>
      <c r="AF35" s="34">
        <v>225</v>
      </c>
      <c r="AG35" s="34">
        <v>244</v>
      </c>
      <c r="AH35" s="34">
        <v>216</v>
      </c>
      <c r="AI35" s="34"/>
      <c r="AJ35" s="54"/>
      <c r="AK35" s="54"/>
      <c r="AL35" s="54"/>
      <c r="AM35" s="54"/>
      <c r="AN35" s="54"/>
      <c r="AO35" s="54"/>
      <c r="AP35" s="54"/>
      <c r="AQ35" s="54"/>
      <c r="AR35" s="54"/>
      <c r="AS35"/>
      <c r="AT35" s="113">
        <v>0</v>
      </c>
      <c r="AU35" s="113">
        <f t="shared" ref="AU35:AU47" si="3">AVERAGE(AC35:AR35)</f>
        <v>238.83333333333334</v>
      </c>
      <c r="AV35" s="121">
        <f t="shared" ref="AV35:AV47" si="4">STDEV(AC35:AR35)</f>
        <v>15.904925861715503</v>
      </c>
      <c r="AW35" s="113"/>
    </row>
    <row r="36" spans="1:49" x14ac:dyDescent="0.2">
      <c r="A36" s="34"/>
      <c r="B36" s="55"/>
      <c r="C36" s="34"/>
      <c r="D36" s="34"/>
      <c r="E36" s="34"/>
      <c r="F36" s="34"/>
      <c r="G36" s="34"/>
      <c r="H36" s="34"/>
      <c r="I36" s="34"/>
      <c r="J36" s="34"/>
      <c r="K36" s="34"/>
      <c r="L36" s="34"/>
      <c r="M36" s="34"/>
      <c r="N36" s="34"/>
      <c r="O36" s="34"/>
      <c r="P36" s="34"/>
      <c r="Q36" s="34"/>
      <c r="R36" s="34"/>
      <c r="T36" s="113"/>
      <c r="U36" s="113"/>
      <c r="V36" s="113"/>
      <c r="W36" s="113"/>
      <c r="AA36" s="34"/>
      <c r="AB36" s="51">
        <v>1</v>
      </c>
      <c r="AC36" s="34">
        <v>1344</v>
      </c>
      <c r="AD36" s="34">
        <v>1459</v>
      </c>
      <c r="AE36" s="34">
        <v>1453</v>
      </c>
      <c r="AF36" s="34">
        <v>1338</v>
      </c>
      <c r="AG36" s="34">
        <v>1328</v>
      </c>
      <c r="AH36" s="34">
        <v>1367</v>
      </c>
      <c r="AI36" s="34"/>
      <c r="AJ36" s="54"/>
      <c r="AK36" s="54"/>
      <c r="AL36" s="54"/>
      <c r="AM36" s="54"/>
      <c r="AN36" s="54"/>
      <c r="AO36" s="54"/>
      <c r="AP36" s="54"/>
      <c r="AQ36" s="54"/>
      <c r="AR36" s="54"/>
      <c r="AS36">
        <f>AU36-AU35</f>
        <v>1142.6666666666667</v>
      </c>
      <c r="AT36" s="113">
        <v>1</v>
      </c>
      <c r="AU36" s="113">
        <f t="shared" si="3"/>
        <v>1381.5</v>
      </c>
      <c r="AV36" s="121">
        <f t="shared" si="4"/>
        <v>59.143046928611987</v>
      </c>
      <c r="AW36" s="113"/>
    </row>
    <row r="37" spans="1:49" x14ac:dyDescent="0.2">
      <c r="A37" s="152" t="s">
        <v>33</v>
      </c>
      <c r="B37" s="152"/>
      <c r="C37" s="152"/>
      <c r="D37" s="152"/>
      <c r="E37" s="152"/>
      <c r="F37" s="152"/>
      <c r="G37" s="152"/>
      <c r="H37" s="152"/>
      <c r="I37" s="152"/>
      <c r="J37" s="152"/>
      <c r="K37" s="152"/>
      <c r="L37" s="103"/>
      <c r="M37" s="103"/>
      <c r="N37" s="103"/>
      <c r="O37" s="103"/>
      <c r="P37" s="103"/>
      <c r="Q37" s="103"/>
      <c r="R37" s="103"/>
      <c r="T37" s="113"/>
      <c r="U37" s="113"/>
      <c r="V37" s="113"/>
      <c r="W37" s="113"/>
      <c r="AA37" s="34"/>
      <c r="AB37" s="51">
        <v>2</v>
      </c>
      <c r="AC37" s="34">
        <v>3375</v>
      </c>
      <c r="AD37" s="34">
        <v>3348</v>
      </c>
      <c r="AE37" s="34">
        <v>3512</v>
      </c>
      <c r="AF37" s="34">
        <v>3317</v>
      </c>
      <c r="AG37" s="34">
        <v>3268</v>
      </c>
      <c r="AH37" s="34">
        <v>3166</v>
      </c>
      <c r="AI37" s="34"/>
      <c r="AJ37" s="54"/>
      <c r="AK37" s="54"/>
      <c r="AL37" s="54"/>
      <c r="AM37" s="54"/>
      <c r="AN37" s="54"/>
      <c r="AO37" s="54"/>
      <c r="AP37" s="54"/>
      <c r="AQ37" s="54"/>
      <c r="AR37" s="54"/>
      <c r="AS37">
        <f>AU37-AU36</f>
        <v>1949.5</v>
      </c>
      <c r="AT37" s="113">
        <v>2</v>
      </c>
      <c r="AU37" s="113">
        <f t="shared" si="3"/>
        <v>3331</v>
      </c>
      <c r="AV37" s="121">
        <f t="shared" si="4"/>
        <v>115.21805414083333</v>
      </c>
      <c r="AW37" s="113"/>
    </row>
    <row r="38" spans="1:49" x14ac:dyDescent="0.2">
      <c r="A38" s="34"/>
      <c r="B38" s="101"/>
      <c r="C38" s="146" t="s">
        <v>89</v>
      </c>
      <c r="D38" s="146"/>
      <c r="E38" s="146"/>
      <c r="F38" s="146"/>
      <c r="G38" s="146"/>
      <c r="H38" s="146"/>
      <c r="I38" s="146"/>
      <c r="J38" s="153"/>
      <c r="K38" s="154" t="s">
        <v>89</v>
      </c>
      <c r="L38" s="146"/>
      <c r="M38" s="146"/>
      <c r="N38" s="146"/>
      <c r="O38" s="146"/>
      <c r="P38" s="146"/>
      <c r="Q38" s="146"/>
      <c r="R38" s="146"/>
      <c r="T38" s="162" t="s">
        <v>200</v>
      </c>
      <c r="U38" s="162"/>
      <c r="V38" s="162"/>
      <c r="W38" s="115"/>
      <c r="AA38" s="34"/>
      <c r="AB38" s="51">
        <v>3</v>
      </c>
      <c r="AC38" s="34">
        <v>5648</v>
      </c>
      <c r="AD38" s="34">
        <v>5555</v>
      </c>
      <c r="AE38" s="34">
        <v>5408</v>
      </c>
      <c r="AF38" s="34">
        <v>5487</v>
      </c>
      <c r="AG38" s="34">
        <v>5495</v>
      </c>
      <c r="AH38" s="34">
        <v>5238</v>
      </c>
      <c r="AI38" s="34"/>
      <c r="AJ38" s="54"/>
      <c r="AK38" s="54"/>
      <c r="AL38" s="54"/>
      <c r="AM38" s="54"/>
      <c r="AN38" s="54"/>
      <c r="AO38" s="54"/>
      <c r="AP38" s="54"/>
      <c r="AQ38" s="54"/>
      <c r="AR38" s="54"/>
      <c r="AS38">
        <f>AU38-AU37</f>
        <v>2140.833333333333</v>
      </c>
      <c r="AT38" s="113">
        <v>3</v>
      </c>
      <c r="AU38" s="113">
        <f t="shared" si="3"/>
        <v>5471.833333333333</v>
      </c>
      <c r="AV38" s="121">
        <f t="shared" si="4"/>
        <v>139.62151219159125</v>
      </c>
      <c r="AW38" s="113"/>
    </row>
    <row r="39" spans="1:49" x14ac:dyDescent="0.2">
      <c r="A39" s="34"/>
      <c r="B39" s="42" t="s">
        <v>14</v>
      </c>
      <c r="C39" s="42">
        <v>1</v>
      </c>
      <c r="D39" s="42">
        <v>2</v>
      </c>
      <c r="E39" s="42">
        <v>3</v>
      </c>
      <c r="F39" s="42">
        <v>4</v>
      </c>
      <c r="G39" s="42">
        <v>5</v>
      </c>
      <c r="H39" s="42">
        <v>6</v>
      </c>
      <c r="I39" s="42">
        <v>7</v>
      </c>
      <c r="J39" s="42">
        <v>8</v>
      </c>
      <c r="K39" s="42">
        <v>9</v>
      </c>
      <c r="L39" s="42">
        <v>10</v>
      </c>
      <c r="M39" s="42">
        <v>11</v>
      </c>
      <c r="N39" s="44">
        <v>12</v>
      </c>
      <c r="O39" s="42">
        <v>13</v>
      </c>
      <c r="P39" s="42">
        <v>14</v>
      </c>
      <c r="Q39" s="42">
        <v>15</v>
      </c>
      <c r="R39" s="42">
        <v>16</v>
      </c>
      <c r="T39" s="115"/>
      <c r="U39" s="115"/>
      <c r="V39" s="115"/>
      <c r="W39" s="115"/>
      <c r="AA39" s="34"/>
      <c r="AB39" s="51">
        <v>4</v>
      </c>
      <c r="AC39" s="34">
        <v>6877</v>
      </c>
      <c r="AD39" s="34">
        <v>7108</v>
      </c>
      <c r="AE39" s="34">
        <v>7057</v>
      </c>
      <c r="AF39" s="34">
        <v>6928</v>
      </c>
      <c r="AG39" s="34">
        <v>7120</v>
      </c>
      <c r="AH39" s="34">
        <v>6805</v>
      </c>
      <c r="AI39" s="34"/>
      <c r="AJ39" s="54"/>
      <c r="AK39" s="54"/>
      <c r="AL39" s="54"/>
      <c r="AM39" s="54"/>
      <c r="AN39" s="54"/>
      <c r="AO39" s="54"/>
      <c r="AP39" s="54"/>
      <c r="AQ39" s="54"/>
      <c r="AR39" s="54"/>
      <c r="AS39">
        <f>AU39-AU38</f>
        <v>1510.666666666667</v>
      </c>
      <c r="AT39" s="113">
        <v>4</v>
      </c>
      <c r="AU39" s="113">
        <f t="shared" si="3"/>
        <v>6982.5</v>
      </c>
      <c r="AV39" s="121">
        <f t="shared" si="4"/>
        <v>131.0064883889344</v>
      </c>
      <c r="AW39" s="113"/>
    </row>
    <row r="40" spans="1:49" x14ac:dyDescent="0.2">
      <c r="A40" s="34"/>
      <c r="B40" s="117" t="s">
        <v>188</v>
      </c>
      <c r="C40" s="117"/>
      <c r="D40" s="117"/>
      <c r="E40" s="117"/>
      <c r="F40" s="117"/>
      <c r="G40" s="117"/>
      <c r="H40" s="117"/>
      <c r="I40" s="117"/>
      <c r="J40" s="117"/>
      <c r="K40" s="117"/>
      <c r="L40" s="117"/>
      <c r="M40" s="117"/>
      <c r="N40" s="117"/>
      <c r="O40" s="117"/>
      <c r="P40" s="117"/>
      <c r="Q40" s="117"/>
      <c r="R40" s="117"/>
      <c r="T40" s="101"/>
      <c r="U40" s="101"/>
      <c r="V40" s="101"/>
      <c r="W40" s="101"/>
      <c r="AA40" s="34"/>
      <c r="AB40" s="51">
        <v>5</v>
      </c>
      <c r="AC40" s="34">
        <v>7933</v>
      </c>
      <c r="AD40" s="34">
        <v>7786</v>
      </c>
      <c r="AE40" s="34">
        <v>7902</v>
      </c>
      <c r="AF40" s="34">
        <v>7922</v>
      </c>
      <c r="AG40" s="34">
        <v>7920</v>
      </c>
      <c r="AH40" s="34">
        <v>7790</v>
      </c>
      <c r="AI40" s="34"/>
      <c r="AJ40" s="54"/>
      <c r="AK40" s="54"/>
      <c r="AL40" s="54"/>
      <c r="AM40" s="54"/>
      <c r="AN40" s="54"/>
      <c r="AO40" s="54"/>
      <c r="AP40" s="54"/>
      <c r="AQ40" s="54"/>
      <c r="AR40" s="54"/>
      <c r="AS40">
        <f>AU40-AU39</f>
        <v>893</v>
      </c>
      <c r="AT40" s="113">
        <v>5</v>
      </c>
      <c r="AU40" s="113">
        <f t="shared" si="3"/>
        <v>7875.5</v>
      </c>
      <c r="AV40" s="121">
        <f t="shared" si="4"/>
        <v>68.514961869652964</v>
      </c>
      <c r="AW40" s="113"/>
    </row>
    <row r="41" spans="1:49" x14ac:dyDescent="0.2">
      <c r="A41" s="34"/>
      <c r="B41" s="99" t="s">
        <v>15</v>
      </c>
      <c r="C41" s="155" t="s">
        <v>189</v>
      </c>
      <c r="D41" s="155"/>
      <c r="E41" s="155"/>
      <c r="F41" s="155"/>
      <c r="G41" s="155" t="s">
        <v>190</v>
      </c>
      <c r="H41" s="155"/>
      <c r="I41" s="155"/>
      <c r="J41" s="155"/>
      <c r="K41" s="155" t="s">
        <v>191</v>
      </c>
      <c r="L41" s="155"/>
      <c r="M41" s="155"/>
      <c r="N41" s="155"/>
      <c r="O41" s="155" t="s">
        <v>192</v>
      </c>
      <c r="P41" s="155"/>
      <c r="Q41" s="155"/>
      <c r="R41" s="155"/>
      <c r="T41" s="113"/>
      <c r="U41" s="122" t="s">
        <v>193</v>
      </c>
      <c r="V41" s="122"/>
      <c r="W41" s="119"/>
      <c r="AA41" s="34" t="s">
        <v>194</v>
      </c>
      <c r="AB41" s="55">
        <f t="shared" ref="AB41:AB46" si="5">AB40+(1/24)</f>
        <v>5.041666666666667</v>
      </c>
      <c r="AC41" s="34">
        <v>6935</v>
      </c>
      <c r="AD41" s="34">
        <v>7283</v>
      </c>
      <c r="AE41" s="34">
        <v>6915</v>
      </c>
      <c r="AF41" s="34">
        <v>7173</v>
      </c>
      <c r="AG41" s="34">
        <v>7080</v>
      </c>
      <c r="AH41" s="34">
        <v>6894</v>
      </c>
      <c r="AI41" s="34"/>
      <c r="AJ41" s="54"/>
      <c r="AK41" s="54"/>
      <c r="AL41" s="54"/>
      <c r="AM41" s="54"/>
      <c r="AN41" s="54"/>
      <c r="AO41" s="54"/>
      <c r="AP41" s="54"/>
      <c r="AQ41" s="54"/>
      <c r="AR41" s="54"/>
      <c r="AS41"/>
      <c r="AT41" s="113"/>
      <c r="AU41" s="113">
        <f t="shared" si="3"/>
        <v>7046.666666666667</v>
      </c>
      <c r="AV41" s="121">
        <f t="shared" si="4"/>
        <v>158.76859471150669</v>
      </c>
      <c r="AW41" s="113"/>
    </row>
    <row r="42" spans="1:49" ht="17" thickBot="1" x14ac:dyDescent="0.25">
      <c r="A42" s="34"/>
      <c r="B42" s="47" t="s">
        <v>1</v>
      </c>
      <c r="C42" s="48">
        <v>1</v>
      </c>
      <c r="D42" s="48">
        <v>2</v>
      </c>
      <c r="E42" s="48">
        <v>3</v>
      </c>
      <c r="F42" s="48">
        <v>4</v>
      </c>
      <c r="G42" s="48">
        <v>5</v>
      </c>
      <c r="H42" s="48">
        <v>6</v>
      </c>
      <c r="I42" s="48">
        <v>7</v>
      </c>
      <c r="J42" s="48">
        <v>8</v>
      </c>
      <c r="K42" s="48">
        <v>1</v>
      </c>
      <c r="L42" s="48">
        <v>2</v>
      </c>
      <c r="M42" s="48">
        <v>3</v>
      </c>
      <c r="N42" s="48">
        <v>4</v>
      </c>
      <c r="O42" s="48">
        <v>5</v>
      </c>
      <c r="P42" s="48">
        <v>6</v>
      </c>
      <c r="Q42" s="48">
        <v>7</v>
      </c>
      <c r="R42" s="48">
        <v>8</v>
      </c>
      <c r="T42" s="113"/>
      <c r="U42" s="120" t="s">
        <v>66</v>
      </c>
      <c r="V42" s="120" t="s">
        <v>13</v>
      </c>
      <c r="W42" s="113"/>
      <c r="AA42" s="34" t="s">
        <v>212</v>
      </c>
      <c r="AB42" s="55">
        <f t="shared" si="5"/>
        <v>5.0833333333333339</v>
      </c>
      <c r="AC42" s="34">
        <v>7112</v>
      </c>
      <c r="AD42" s="34">
        <v>7282</v>
      </c>
      <c r="AE42" s="34">
        <v>7236</v>
      </c>
      <c r="AF42" s="34">
        <v>7967</v>
      </c>
      <c r="AG42" s="34">
        <v>7280</v>
      </c>
      <c r="AH42" s="34">
        <v>7500</v>
      </c>
      <c r="AI42" s="34"/>
      <c r="AJ42" s="54"/>
      <c r="AK42" s="54"/>
      <c r="AL42" s="54"/>
      <c r="AM42" s="54"/>
      <c r="AN42" s="54"/>
      <c r="AO42" s="54"/>
      <c r="AP42" s="54"/>
      <c r="AQ42" s="54"/>
      <c r="AR42" s="54"/>
      <c r="AS42"/>
      <c r="AT42" s="113"/>
      <c r="AU42" s="113">
        <f t="shared" si="3"/>
        <v>7396.166666666667</v>
      </c>
      <c r="AV42" s="113">
        <f t="shared" si="4"/>
        <v>306.45222574924571</v>
      </c>
      <c r="AW42" s="113"/>
    </row>
    <row r="43" spans="1:49" x14ac:dyDescent="0.2">
      <c r="A43" s="34" t="s">
        <v>2</v>
      </c>
      <c r="B43" s="51">
        <v>0</v>
      </c>
      <c r="C43" s="34">
        <f t="shared" ref="C43:R55" si="6">C23*0.33</f>
        <v>55.11</v>
      </c>
      <c r="D43" s="34">
        <f t="shared" si="6"/>
        <v>52.470000000000006</v>
      </c>
      <c r="E43" s="34">
        <f t="shared" si="6"/>
        <v>54.45</v>
      </c>
      <c r="F43" s="34">
        <f t="shared" si="6"/>
        <v>54.45</v>
      </c>
      <c r="G43" s="34">
        <f t="shared" si="6"/>
        <v>55.440000000000005</v>
      </c>
      <c r="H43" s="34">
        <f t="shared" si="6"/>
        <v>57.75</v>
      </c>
      <c r="I43" s="34">
        <f t="shared" si="6"/>
        <v>53.46</v>
      </c>
      <c r="J43" s="34">
        <f t="shared" si="6"/>
        <v>57.42</v>
      </c>
      <c r="K43" s="34">
        <f t="shared" si="6"/>
        <v>59.400000000000006</v>
      </c>
      <c r="L43" s="34">
        <f t="shared" si="6"/>
        <v>56.1</v>
      </c>
      <c r="M43" s="34">
        <f t="shared" si="6"/>
        <v>53.79</v>
      </c>
      <c r="N43" s="34">
        <f t="shared" si="6"/>
        <v>52.470000000000006</v>
      </c>
      <c r="O43" s="34">
        <f t="shared" si="6"/>
        <v>50.160000000000004</v>
      </c>
      <c r="P43" s="34">
        <f t="shared" si="6"/>
        <v>54.45</v>
      </c>
      <c r="Q43" s="34">
        <f t="shared" si="6"/>
        <v>49.17</v>
      </c>
      <c r="R43" s="34">
        <f t="shared" si="6"/>
        <v>48.84</v>
      </c>
      <c r="T43" s="113">
        <v>0</v>
      </c>
      <c r="U43" s="113">
        <f t="shared" ref="U43:U48" si="7">AVERAGE(C43:R43)</f>
        <v>54.058125000000004</v>
      </c>
      <c r="V43" s="113">
        <f t="shared" ref="V43:V48" si="8">STDEV(C43:R43)</f>
        <v>2.9766384143862683</v>
      </c>
      <c r="W43" s="113"/>
      <c r="AA43" s="34" t="s">
        <v>213</v>
      </c>
      <c r="AB43" s="55">
        <f t="shared" si="5"/>
        <v>5.1250000000000009</v>
      </c>
      <c r="AC43" s="34">
        <v>6536</v>
      </c>
      <c r="AD43" s="34">
        <v>2340</v>
      </c>
      <c r="AE43" s="34">
        <v>6932</v>
      </c>
      <c r="AF43" s="34">
        <v>6787</v>
      </c>
      <c r="AG43" s="34">
        <v>7363</v>
      </c>
      <c r="AH43" s="34">
        <v>6956</v>
      </c>
      <c r="AI43" s="34"/>
      <c r="AJ43" s="54"/>
      <c r="AK43" s="54"/>
      <c r="AL43" s="54"/>
      <c r="AM43" s="54"/>
      <c r="AN43" s="54"/>
      <c r="AO43" s="54"/>
      <c r="AP43" s="54"/>
      <c r="AQ43" s="54"/>
      <c r="AR43" s="54"/>
      <c r="AS43"/>
      <c r="AT43" s="113"/>
      <c r="AU43" s="113">
        <f t="shared" si="3"/>
        <v>6152.333333333333</v>
      </c>
      <c r="AV43" s="113">
        <f t="shared" si="4"/>
        <v>1886.9743683120523</v>
      </c>
      <c r="AW43" s="113"/>
    </row>
    <row r="44" spans="1:49" x14ac:dyDescent="0.2">
      <c r="A44" s="34"/>
      <c r="B44" s="51">
        <v>1</v>
      </c>
      <c r="C44" s="34">
        <f t="shared" si="6"/>
        <v>270.93</v>
      </c>
      <c r="D44" s="34">
        <f t="shared" si="6"/>
        <v>265.98</v>
      </c>
      <c r="E44" s="34">
        <f t="shared" si="6"/>
        <v>269.61</v>
      </c>
      <c r="F44" s="34">
        <f t="shared" si="6"/>
        <v>298.65000000000003</v>
      </c>
      <c r="G44" s="34">
        <f t="shared" si="6"/>
        <v>288.75</v>
      </c>
      <c r="H44" s="34">
        <f t="shared" si="6"/>
        <v>288.75</v>
      </c>
      <c r="I44" s="34">
        <f t="shared" si="6"/>
        <v>310.53000000000003</v>
      </c>
      <c r="J44" s="34">
        <f t="shared" si="6"/>
        <v>297</v>
      </c>
      <c r="K44" s="34">
        <f t="shared" si="6"/>
        <v>354.42</v>
      </c>
      <c r="L44" s="34">
        <f t="shared" si="6"/>
        <v>333.63</v>
      </c>
      <c r="M44" s="34">
        <f t="shared" si="6"/>
        <v>281.16000000000003</v>
      </c>
      <c r="N44" s="34">
        <f t="shared" si="6"/>
        <v>308.88</v>
      </c>
      <c r="O44" s="34">
        <f t="shared" si="6"/>
        <v>324.72000000000003</v>
      </c>
      <c r="P44" s="34">
        <f t="shared" si="6"/>
        <v>320.10000000000002</v>
      </c>
      <c r="Q44" s="34">
        <f t="shared" si="6"/>
        <v>277.2</v>
      </c>
      <c r="R44" s="34">
        <f t="shared" si="6"/>
        <v>281.82</v>
      </c>
      <c r="T44" s="113">
        <v>1</v>
      </c>
      <c r="U44" s="113">
        <f t="shared" si="7"/>
        <v>298.25812500000001</v>
      </c>
      <c r="V44" s="113">
        <f t="shared" si="8"/>
        <v>25.356148292869722</v>
      </c>
      <c r="W44" s="113"/>
      <c r="AA44" s="34" t="s">
        <v>214</v>
      </c>
      <c r="AB44" s="55">
        <f t="shared" si="5"/>
        <v>5.1666666666666679</v>
      </c>
      <c r="AC44" s="34">
        <v>6879</v>
      </c>
      <c r="AD44" s="34">
        <v>2644</v>
      </c>
      <c r="AE44" s="34">
        <v>6887</v>
      </c>
      <c r="AF44" s="34">
        <v>6905</v>
      </c>
      <c r="AG44" s="34">
        <v>7441</v>
      </c>
      <c r="AH44" s="34">
        <v>7361</v>
      </c>
      <c r="AI44" s="34"/>
      <c r="AJ44" s="54"/>
      <c r="AK44" s="54"/>
      <c r="AL44" s="54"/>
      <c r="AM44" s="54"/>
      <c r="AN44" s="54"/>
      <c r="AO44" s="54"/>
      <c r="AP44" s="54"/>
      <c r="AQ44" s="54"/>
      <c r="AR44" s="54"/>
      <c r="AS44"/>
      <c r="AT44" s="113"/>
      <c r="AU44" s="113">
        <f t="shared" si="3"/>
        <v>6352.833333333333</v>
      </c>
      <c r="AV44" s="113">
        <f t="shared" si="4"/>
        <v>1834.2859555332884</v>
      </c>
      <c r="AW44" s="113"/>
    </row>
    <row r="45" spans="1:49" x14ac:dyDescent="0.2">
      <c r="A45" s="34"/>
      <c r="B45" s="51">
        <v>2</v>
      </c>
      <c r="C45" s="34">
        <f t="shared" si="6"/>
        <v>732.27</v>
      </c>
      <c r="D45" s="34">
        <f t="shared" si="6"/>
        <v>779.79000000000008</v>
      </c>
      <c r="E45" s="34">
        <f t="shared" si="6"/>
        <v>828.30000000000007</v>
      </c>
      <c r="F45" s="34">
        <f t="shared" si="6"/>
        <v>880.7700000000001</v>
      </c>
      <c r="G45" s="34">
        <f t="shared" si="6"/>
        <v>902.22</v>
      </c>
      <c r="H45" s="34">
        <f t="shared" si="6"/>
        <v>917.07</v>
      </c>
      <c r="I45" s="34">
        <f t="shared" si="6"/>
        <v>836.22</v>
      </c>
      <c r="J45" s="34">
        <f t="shared" si="6"/>
        <v>891</v>
      </c>
      <c r="K45" s="34">
        <f t="shared" si="6"/>
        <v>979.7700000000001</v>
      </c>
      <c r="L45" s="34">
        <f t="shared" si="6"/>
        <v>941.82</v>
      </c>
      <c r="M45" s="34">
        <f t="shared" si="6"/>
        <v>960.30000000000007</v>
      </c>
      <c r="N45" s="34">
        <f t="shared" si="6"/>
        <v>968.22</v>
      </c>
      <c r="O45" s="34">
        <f t="shared" si="6"/>
        <v>980.76</v>
      </c>
      <c r="P45" s="34">
        <f t="shared" si="6"/>
        <v>995.94</v>
      </c>
      <c r="Q45" s="34">
        <f t="shared" si="6"/>
        <v>944.46</v>
      </c>
      <c r="R45" s="34">
        <f t="shared" si="6"/>
        <v>921.69</v>
      </c>
      <c r="T45" s="113">
        <v>2</v>
      </c>
      <c r="U45" s="113">
        <f t="shared" si="7"/>
        <v>903.78750000000002</v>
      </c>
      <c r="V45" s="113">
        <f t="shared" si="8"/>
        <v>76.10790221783806</v>
      </c>
      <c r="W45" s="113"/>
      <c r="AA45" s="34" t="s">
        <v>215</v>
      </c>
      <c r="AB45" s="55">
        <f t="shared" si="5"/>
        <v>5.2083333333333348</v>
      </c>
      <c r="AC45" s="34">
        <v>6375</v>
      </c>
      <c r="AD45" s="34">
        <v>3078</v>
      </c>
      <c r="AE45" s="34">
        <v>6496</v>
      </c>
      <c r="AF45" s="34">
        <v>6216</v>
      </c>
      <c r="AG45" s="34">
        <v>6734</v>
      </c>
      <c r="AH45" s="34">
        <v>6415</v>
      </c>
      <c r="AI45" s="34"/>
      <c r="AJ45" s="54"/>
      <c r="AK45" s="54"/>
      <c r="AL45" s="54"/>
      <c r="AM45" s="54"/>
      <c r="AN45" s="54"/>
      <c r="AO45" s="54"/>
      <c r="AP45" s="54"/>
      <c r="AQ45" s="54"/>
      <c r="AR45" s="54"/>
      <c r="AS45"/>
      <c r="AT45" s="113"/>
      <c r="AU45" s="113">
        <f t="shared" si="3"/>
        <v>5885.666666666667</v>
      </c>
      <c r="AV45" s="113">
        <f t="shared" si="4"/>
        <v>1385.9241922510296</v>
      </c>
      <c r="AW45" s="113"/>
    </row>
    <row r="46" spans="1:49" x14ac:dyDescent="0.2">
      <c r="A46" s="34"/>
      <c r="B46" s="51">
        <v>3</v>
      </c>
      <c r="C46" s="34">
        <f t="shared" si="6"/>
        <v>1261.92</v>
      </c>
      <c r="D46" s="34">
        <f t="shared" si="6"/>
        <v>1404.48</v>
      </c>
      <c r="E46" s="34">
        <f t="shared" si="6"/>
        <v>1553.97</v>
      </c>
      <c r="F46" s="34">
        <f t="shared" si="6"/>
        <v>1666.5</v>
      </c>
      <c r="G46" s="34">
        <f t="shared" si="6"/>
        <v>1696.53</v>
      </c>
      <c r="H46" s="34">
        <f t="shared" si="6"/>
        <v>1711.71</v>
      </c>
      <c r="I46" s="34">
        <f t="shared" si="6"/>
        <v>187.11</v>
      </c>
      <c r="J46" s="34">
        <f t="shared" si="6"/>
        <v>1750.65</v>
      </c>
      <c r="K46" s="34">
        <f t="shared" si="6"/>
        <v>1800.15</v>
      </c>
      <c r="L46" s="34">
        <f t="shared" si="6"/>
        <v>1724.25</v>
      </c>
      <c r="M46" s="34">
        <f t="shared" si="6"/>
        <v>1763.8500000000001</v>
      </c>
      <c r="N46" s="34">
        <f t="shared" si="6"/>
        <v>1781.3400000000001</v>
      </c>
      <c r="O46" s="34">
        <f t="shared" si="6"/>
        <v>1661.5500000000002</v>
      </c>
      <c r="P46" s="34">
        <f t="shared" si="6"/>
        <v>1767.8100000000002</v>
      </c>
      <c r="Q46" s="34">
        <f t="shared" si="6"/>
        <v>1922.25</v>
      </c>
      <c r="R46" s="34">
        <f t="shared" si="6"/>
        <v>1664.52</v>
      </c>
      <c r="T46" s="113">
        <v>3</v>
      </c>
      <c r="U46" s="113">
        <f t="shared" si="7"/>
        <v>1582.411875</v>
      </c>
      <c r="V46" s="113">
        <f t="shared" si="8"/>
        <v>404.14964453312382</v>
      </c>
      <c r="W46" s="113"/>
      <c r="AA46" s="34" t="s">
        <v>216</v>
      </c>
      <c r="AB46" s="55">
        <f t="shared" si="5"/>
        <v>5.2500000000000018</v>
      </c>
      <c r="AC46" s="34">
        <v>6783</v>
      </c>
      <c r="AD46" s="34">
        <v>3452</v>
      </c>
      <c r="AE46" s="34">
        <v>7215</v>
      </c>
      <c r="AF46" s="34">
        <v>6493</v>
      </c>
      <c r="AG46" s="34">
        <v>7345</v>
      </c>
      <c r="AH46" s="34">
        <v>7103</v>
      </c>
      <c r="AI46" s="34"/>
      <c r="AJ46" s="54"/>
      <c r="AK46" s="54"/>
      <c r="AL46" s="54"/>
      <c r="AM46" s="54"/>
      <c r="AN46" s="54"/>
      <c r="AO46" s="54"/>
      <c r="AP46" s="54"/>
      <c r="AQ46" s="54"/>
      <c r="AR46" s="54"/>
      <c r="AS46"/>
      <c r="AT46" s="113"/>
      <c r="AU46" s="113">
        <f t="shared" si="3"/>
        <v>6398.5</v>
      </c>
      <c r="AV46" s="113">
        <f t="shared" si="4"/>
        <v>1476.3121282438888</v>
      </c>
      <c r="AW46" s="113"/>
    </row>
    <row r="47" spans="1:49" x14ac:dyDescent="0.2">
      <c r="A47" s="34"/>
      <c r="B47" s="51">
        <v>4</v>
      </c>
      <c r="C47" s="34">
        <f t="shared" si="6"/>
        <v>1641.0900000000001</v>
      </c>
      <c r="D47" s="34">
        <f t="shared" si="6"/>
        <v>1782.3300000000002</v>
      </c>
      <c r="E47" s="34">
        <f t="shared" si="6"/>
        <v>1856.25</v>
      </c>
      <c r="F47" s="34">
        <f t="shared" si="6"/>
        <v>2003.1000000000001</v>
      </c>
      <c r="G47" s="34">
        <f t="shared" si="6"/>
        <v>2046.66</v>
      </c>
      <c r="H47" s="34">
        <f t="shared" si="6"/>
        <v>1972.74</v>
      </c>
      <c r="I47" s="34">
        <f t="shared" si="6"/>
        <v>1970.1000000000001</v>
      </c>
      <c r="J47" s="34">
        <f t="shared" si="6"/>
        <v>2073.7200000000003</v>
      </c>
      <c r="K47" s="34">
        <f t="shared" si="6"/>
        <v>2000.46</v>
      </c>
      <c r="L47" s="34">
        <f t="shared" si="6"/>
        <v>2069.7600000000002</v>
      </c>
      <c r="M47" s="34">
        <f t="shared" si="6"/>
        <v>2061.84</v>
      </c>
      <c r="N47" s="34">
        <f t="shared" si="6"/>
        <v>2090.5500000000002</v>
      </c>
      <c r="O47" s="34">
        <f t="shared" si="6"/>
        <v>2167.77</v>
      </c>
      <c r="P47" s="34">
        <f t="shared" si="6"/>
        <v>2161.17</v>
      </c>
      <c r="Q47" s="34">
        <f t="shared" si="6"/>
        <v>2250.9300000000003</v>
      </c>
      <c r="R47" s="34">
        <f t="shared" si="6"/>
        <v>2235.09</v>
      </c>
      <c r="T47" s="113">
        <v>4</v>
      </c>
      <c r="U47" s="113">
        <f t="shared" si="7"/>
        <v>2023.9725000000001</v>
      </c>
      <c r="V47" s="113">
        <f t="shared" si="8"/>
        <v>160.45148406917278</v>
      </c>
      <c r="W47" s="113"/>
      <c r="AA47" s="34"/>
      <c r="AB47" s="55">
        <v>6</v>
      </c>
      <c r="AC47" s="34">
        <v>5041</v>
      </c>
      <c r="AD47" s="34">
        <v>5570</v>
      </c>
      <c r="AE47" s="34">
        <v>5518</v>
      </c>
      <c r="AF47" s="34">
        <v>4385</v>
      </c>
      <c r="AG47" s="34">
        <v>5139</v>
      </c>
      <c r="AH47" s="34">
        <v>5432</v>
      </c>
      <c r="AI47" s="34"/>
      <c r="AJ47" s="54"/>
      <c r="AK47" s="54"/>
      <c r="AL47" s="54"/>
      <c r="AM47" s="54"/>
      <c r="AN47" s="54"/>
      <c r="AO47" s="54"/>
      <c r="AP47" s="54"/>
      <c r="AQ47" s="54"/>
      <c r="AR47" s="54"/>
      <c r="AS47"/>
      <c r="AT47" s="113"/>
      <c r="AU47" s="113">
        <f t="shared" si="3"/>
        <v>5180.833333333333</v>
      </c>
      <c r="AV47" s="113">
        <f t="shared" si="4"/>
        <v>443.36685336938154</v>
      </c>
      <c r="AW47" s="113"/>
    </row>
    <row r="48" spans="1:49" x14ac:dyDescent="0.2">
      <c r="A48" s="34"/>
      <c r="B48" s="51">
        <v>5</v>
      </c>
      <c r="C48" s="34">
        <f t="shared" si="6"/>
        <v>1717.98</v>
      </c>
      <c r="D48" s="34">
        <f t="shared" si="6"/>
        <v>1898.16</v>
      </c>
      <c r="E48" s="34">
        <f t="shared" si="6"/>
        <v>1870.44</v>
      </c>
      <c r="F48" s="34">
        <f t="shared" si="6"/>
        <v>1971.75</v>
      </c>
      <c r="G48" s="34">
        <f t="shared" si="6"/>
        <v>1835.46</v>
      </c>
      <c r="H48" s="34">
        <f t="shared" si="6"/>
        <v>1923.9</v>
      </c>
      <c r="I48" s="34">
        <f t="shared" si="6"/>
        <v>1907.4</v>
      </c>
      <c r="J48" s="34">
        <f t="shared" si="6"/>
        <v>1911.3600000000001</v>
      </c>
      <c r="K48" s="34">
        <f t="shared" si="6"/>
        <v>2085.9300000000003</v>
      </c>
      <c r="L48" s="34">
        <f t="shared" si="6"/>
        <v>2031.8100000000002</v>
      </c>
      <c r="M48" s="34">
        <f t="shared" si="6"/>
        <v>2033.46</v>
      </c>
      <c r="N48" s="34">
        <f t="shared" si="6"/>
        <v>2024.88</v>
      </c>
      <c r="O48" s="34">
        <f t="shared" si="6"/>
        <v>1851.96</v>
      </c>
      <c r="P48" s="34">
        <f t="shared" si="6"/>
        <v>1971.42</v>
      </c>
      <c r="Q48" s="34">
        <f t="shared" si="6"/>
        <v>2016.96</v>
      </c>
      <c r="R48" s="34">
        <f t="shared" si="6"/>
        <v>2058.87</v>
      </c>
      <c r="T48" s="113">
        <v>5</v>
      </c>
      <c r="U48" s="113">
        <f t="shared" si="7"/>
        <v>1944.4837500000001</v>
      </c>
      <c r="V48" s="113">
        <f t="shared" si="8"/>
        <v>98.011731466187285</v>
      </c>
      <c r="W48" s="113"/>
      <c r="AA48" s="34"/>
      <c r="AB48" s="55"/>
      <c r="AC48" s="34"/>
      <c r="AD48" s="34"/>
      <c r="AE48" s="34"/>
      <c r="AF48" s="34"/>
      <c r="AG48" s="34"/>
      <c r="AH48" s="34"/>
      <c r="AI48" s="34"/>
      <c r="AJ48" s="34"/>
      <c r="AK48" s="34"/>
      <c r="AL48" s="34"/>
      <c r="AM48" s="34"/>
      <c r="AN48" s="34"/>
      <c r="AO48" s="34"/>
      <c r="AP48" s="34"/>
      <c r="AQ48" s="34"/>
      <c r="AR48" s="34"/>
      <c r="AS48"/>
      <c r="AT48" s="113"/>
      <c r="AU48" s="113"/>
      <c r="AV48" s="113"/>
      <c r="AW48" s="113"/>
    </row>
    <row r="49" spans="1:49" x14ac:dyDescent="0.2">
      <c r="A49" s="34" t="s">
        <v>194</v>
      </c>
      <c r="B49" s="55">
        <f t="shared" ref="B49:B54" si="9">B48+(1/24)</f>
        <v>5.041666666666667</v>
      </c>
      <c r="C49" s="34">
        <f t="shared" si="6"/>
        <v>1889.91</v>
      </c>
      <c r="D49" s="34">
        <f t="shared" si="6"/>
        <v>2076.36</v>
      </c>
      <c r="E49" s="34">
        <f t="shared" si="6"/>
        <v>2102.4300000000003</v>
      </c>
      <c r="F49" s="34">
        <f t="shared" si="6"/>
        <v>2193.84</v>
      </c>
      <c r="G49" s="34">
        <f t="shared" si="6"/>
        <v>2071.4100000000003</v>
      </c>
      <c r="H49" s="34">
        <f t="shared" si="6"/>
        <v>2049.3000000000002</v>
      </c>
      <c r="I49" s="34">
        <f t="shared" si="6"/>
        <v>2160.1800000000003</v>
      </c>
      <c r="J49" s="34">
        <f t="shared" si="6"/>
        <v>2189.2200000000003</v>
      </c>
      <c r="K49" s="34">
        <f t="shared" si="6"/>
        <v>2469.06</v>
      </c>
      <c r="L49" s="34">
        <f t="shared" si="6"/>
        <v>2415.6</v>
      </c>
      <c r="M49" s="34">
        <f t="shared" si="6"/>
        <v>2459.1600000000003</v>
      </c>
      <c r="N49" s="34">
        <f t="shared" si="6"/>
        <v>2427.15</v>
      </c>
      <c r="O49" s="34">
        <f t="shared" si="6"/>
        <v>2528.46</v>
      </c>
      <c r="P49" s="34">
        <f t="shared" si="6"/>
        <v>2246.31</v>
      </c>
      <c r="Q49" s="34">
        <f t="shared" si="6"/>
        <v>2532.09</v>
      </c>
      <c r="R49" s="34">
        <f t="shared" si="6"/>
        <v>2660.46</v>
      </c>
      <c r="T49" s="113"/>
      <c r="U49" s="113"/>
      <c r="V49" s="113"/>
      <c r="W49" s="113"/>
      <c r="AA49" s="140" t="s">
        <v>33</v>
      </c>
      <c r="AB49" s="140"/>
      <c r="AC49" s="140"/>
      <c r="AD49" s="140"/>
      <c r="AE49" s="140"/>
      <c r="AF49" s="140"/>
      <c r="AG49" s="140"/>
      <c r="AH49" s="140"/>
      <c r="AI49" s="140"/>
      <c r="AJ49" s="140"/>
      <c r="AK49" s="140"/>
      <c r="AL49" s="103"/>
      <c r="AM49" s="103"/>
      <c r="AN49" s="103"/>
      <c r="AO49" s="103"/>
      <c r="AP49" s="103"/>
      <c r="AQ49" s="103"/>
      <c r="AR49" s="103"/>
      <c r="AS49"/>
      <c r="AT49" s="113"/>
      <c r="AU49" s="113"/>
      <c r="AV49" s="113"/>
      <c r="AW49" s="113"/>
    </row>
    <row r="50" spans="1:49" x14ac:dyDescent="0.2">
      <c r="A50" s="34" t="s">
        <v>195</v>
      </c>
      <c r="B50" s="55">
        <f t="shared" si="9"/>
        <v>5.0833333333333339</v>
      </c>
      <c r="C50" s="34">
        <f t="shared" si="6"/>
        <v>1651.98</v>
      </c>
      <c r="D50" s="34">
        <f t="shared" si="6"/>
        <v>1828.53</v>
      </c>
      <c r="E50" s="34">
        <f t="shared" si="6"/>
        <v>1812.3600000000001</v>
      </c>
      <c r="F50" s="34">
        <f t="shared" si="6"/>
        <v>1943.3700000000001</v>
      </c>
      <c r="G50" s="34">
        <f t="shared" si="6"/>
        <v>1893.21</v>
      </c>
      <c r="H50" s="34">
        <f t="shared" si="6"/>
        <v>808.17000000000007</v>
      </c>
      <c r="I50" s="34">
        <f t="shared" si="6"/>
        <v>1935.45</v>
      </c>
      <c r="J50" s="34">
        <f t="shared" si="6"/>
        <v>1955.91</v>
      </c>
      <c r="K50" s="34">
        <f t="shared" si="6"/>
        <v>1934.46</v>
      </c>
      <c r="L50" s="34">
        <f t="shared" si="6"/>
        <v>2096.4900000000002</v>
      </c>
      <c r="M50" s="34">
        <f t="shared" si="6"/>
        <v>1994.8500000000001</v>
      </c>
      <c r="N50" s="34">
        <f t="shared" si="6"/>
        <v>1933.47</v>
      </c>
      <c r="O50" s="34">
        <f t="shared" si="6"/>
        <v>1912.02</v>
      </c>
      <c r="P50" s="34">
        <f t="shared" si="6"/>
        <v>1980.66</v>
      </c>
      <c r="Q50" s="34">
        <f t="shared" si="6"/>
        <v>2099.79</v>
      </c>
      <c r="R50" s="34">
        <f t="shared" si="6"/>
        <v>2030.49</v>
      </c>
      <c r="T50" s="113"/>
      <c r="U50" s="113"/>
      <c r="V50" s="113"/>
      <c r="W50" s="113"/>
      <c r="AA50" s="34"/>
      <c r="AB50" s="101"/>
      <c r="AC50" s="146" t="s">
        <v>89</v>
      </c>
      <c r="AD50" s="146"/>
      <c r="AE50" s="146"/>
      <c r="AF50" s="146"/>
      <c r="AG50" s="146"/>
      <c r="AH50" s="146"/>
      <c r="AI50" s="146"/>
      <c r="AJ50" s="153"/>
      <c r="AK50" s="154"/>
      <c r="AL50" s="146"/>
      <c r="AM50" s="146"/>
      <c r="AN50" s="146"/>
      <c r="AO50" s="146"/>
      <c r="AP50" s="146"/>
      <c r="AQ50" s="146"/>
      <c r="AR50" s="146"/>
      <c r="AS50"/>
      <c r="AT50" s="162" t="s">
        <v>200</v>
      </c>
      <c r="AU50" s="162"/>
      <c r="AV50" s="162"/>
      <c r="AW50" s="115"/>
    </row>
    <row r="51" spans="1:49" x14ac:dyDescent="0.2">
      <c r="A51" s="34" t="s">
        <v>196</v>
      </c>
      <c r="B51" s="55">
        <f t="shared" si="9"/>
        <v>5.1250000000000009</v>
      </c>
      <c r="C51" s="34">
        <f t="shared" si="6"/>
        <v>1617.99</v>
      </c>
      <c r="D51" s="34">
        <f t="shared" si="6"/>
        <v>1737.1200000000001</v>
      </c>
      <c r="E51" s="34">
        <f t="shared" si="6"/>
        <v>1754.6100000000001</v>
      </c>
      <c r="F51" s="34">
        <f t="shared" si="6"/>
        <v>1882.65</v>
      </c>
      <c r="G51" s="34">
        <f t="shared" si="6"/>
        <v>1903.1100000000001</v>
      </c>
      <c r="H51" s="34">
        <f t="shared" si="6"/>
        <v>886.05000000000007</v>
      </c>
      <c r="I51" s="34">
        <f t="shared" si="6"/>
        <v>1880.3400000000001</v>
      </c>
      <c r="J51" s="34">
        <f t="shared" si="6"/>
        <v>1913.67</v>
      </c>
      <c r="K51" s="34">
        <f t="shared" si="6"/>
        <v>669.9</v>
      </c>
      <c r="L51" s="34">
        <f t="shared" si="6"/>
        <v>626.67000000000007</v>
      </c>
      <c r="M51" s="34">
        <f t="shared" si="6"/>
        <v>738.54000000000008</v>
      </c>
      <c r="N51" s="34">
        <f t="shared" si="6"/>
        <v>638.22</v>
      </c>
      <c r="O51" s="34">
        <f t="shared" si="6"/>
        <v>597.63</v>
      </c>
      <c r="P51" s="34">
        <f t="shared" si="6"/>
        <v>574.20000000000005</v>
      </c>
      <c r="Q51" s="34">
        <f t="shared" si="6"/>
        <v>749.43000000000006</v>
      </c>
      <c r="R51" s="34">
        <f t="shared" si="6"/>
        <v>678.15</v>
      </c>
      <c r="T51" s="113"/>
      <c r="U51" s="113"/>
      <c r="V51" s="113"/>
      <c r="W51" s="113"/>
      <c r="AA51" s="34"/>
      <c r="AB51" s="42" t="s">
        <v>14</v>
      </c>
      <c r="AC51" s="42">
        <v>1</v>
      </c>
      <c r="AD51" s="42">
        <v>2</v>
      </c>
      <c r="AE51" s="42">
        <v>3</v>
      </c>
      <c r="AF51" s="42">
        <v>4</v>
      </c>
      <c r="AG51" s="42">
        <v>5</v>
      </c>
      <c r="AH51" s="42">
        <v>6</v>
      </c>
      <c r="AI51" s="42"/>
      <c r="AJ51" s="42"/>
      <c r="AK51" s="42"/>
      <c r="AL51" s="42"/>
      <c r="AM51" s="42"/>
      <c r="AN51" s="44"/>
      <c r="AO51" s="42"/>
      <c r="AP51" s="42"/>
      <c r="AQ51" s="42"/>
      <c r="AR51" s="42"/>
      <c r="AS51"/>
      <c r="AT51" s="115"/>
      <c r="AU51" s="115"/>
      <c r="AV51" s="115"/>
      <c r="AW51" s="115"/>
    </row>
    <row r="52" spans="1:49" x14ac:dyDescent="0.2">
      <c r="A52" s="34" t="s">
        <v>197</v>
      </c>
      <c r="B52" s="55">
        <f t="shared" si="9"/>
        <v>5.1666666666666679</v>
      </c>
      <c r="C52" s="34">
        <f t="shared" si="6"/>
        <v>1545.0600000000002</v>
      </c>
      <c r="D52" s="34">
        <f t="shared" si="6"/>
        <v>1588.29</v>
      </c>
      <c r="E52" s="34">
        <f t="shared" si="6"/>
        <v>1726.23</v>
      </c>
      <c r="F52" s="34">
        <f t="shared" si="6"/>
        <v>1722.27</v>
      </c>
      <c r="G52" s="34">
        <f t="shared" si="6"/>
        <v>1848.3300000000002</v>
      </c>
      <c r="H52" s="34">
        <f t="shared" si="6"/>
        <v>950.40000000000009</v>
      </c>
      <c r="I52" s="34">
        <f t="shared" si="6"/>
        <v>1811.7</v>
      </c>
      <c r="J52" s="34">
        <f t="shared" si="6"/>
        <v>1831.8300000000002</v>
      </c>
      <c r="K52" s="34">
        <f t="shared" si="6"/>
        <v>443.52000000000004</v>
      </c>
      <c r="L52" s="34">
        <f t="shared" si="6"/>
        <v>406.23</v>
      </c>
      <c r="M52" s="34">
        <f t="shared" si="6"/>
        <v>563.31000000000006</v>
      </c>
      <c r="N52" s="34">
        <f t="shared" si="6"/>
        <v>488.73</v>
      </c>
      <c r="O52" s="34">
        <f t="shared" si="6"/>
        <v>423.72</v>
      </c>
      <c r="P52" s="34">
        <f t="shared" si="6"/>
        <v>400.95000000000005</v>
      </c>
      <c r="Q52" s="34">
        <f t="shared" si="6"/>
        <v>559.35</v>
      </c>
      <c r="R52" s="34">
        <f t="shared" si="6"/>
        <v>523.38</v>
      </c>
      <c r="T52" s="113"/>
      <c r="U52" s="113"/>
      <c r="V52" s="113"/>
      <c r="W52" s="113"/>
      <c r="AA52" s="34"/>
      <c r="AB52" s="117" t="s">
        <v>188</v>
      </c>
      <c r="AC52" s="117"/>
      <c r="AD52" s="117"/>
      <c r="AE52" s="117"/>
      <c r="AF52" s="117"/>
      <c r="AG52" s="117"/>
      <c r="AH52" s="117"/>
      <c r="AI52" s="117"/>
      <c r="AJ52" s="117"/>
      <c r="AK52" s="117"/>
      <c r="AL52" s="117"/>
      <c r="AM52" s="117"/>
      <c r="AN52" s="117"/>
      <c r="AO52" s="117"/>
      <c r="AP52" s="117"/>
      <c r="AQ52" s="117"/>
      <c r="AR52" s="117"/>
      <c r="AS52"/>
      <c r="AT52" s="101"/>
      <c r="AU52" s="101"/>
      <c r="AV52" s="101"/>
      <c r="AW52" s="101"/>
    </row>
    <row r="53" spans="1:49" x14ac:dyDescent="0.2">
      <c r="A53" s="34" t="s">
        <v>198</v>
      </c>
      <c r="B53" s="55">
        <f t="shared" si="9"/>
        <v>5.2083333333333348</v>
      </c>
      <c r="C53" s="34">
        <f t="shared" si="6"/>
        <v>1617.3300000000002</v>
      </c>
      <c r="D53" s="34">
        <f t="shared" si="6"/>
        <v>1663.53</v>
      </c>
      <c r="E53" s="34">
        <f t="shared" si="6"/>
        <v>1755.93</v>
      </c>
      <c r="F53" s="34">
        <f t="shared" si="6"/>
        <v>1795.2</v>
      </c>
      <c r="G53" s="34">
        <f t="shared" si="6"/>
        <v>1905.42</v>
      </c>
      <c r="H53" s="34">
        <f t="shared" si="6"/>
        <v>1072.8300000000002</v>
      </c>
      <c r="I53" s="34">
        <f t="shared" si="6"/>
        <v>2014.98</v>
      </c>
      <c r="J53" s="34">
        <f t="shared" si="6"/>
        <v>2023.89</v>
      </c>
      <c r="K53" s="34">
        <f t="shared" si="6"/>
        <v>495.99</v>
      </c>
      <c r="L53" s="34">
        <f t="shared" si="6"/>
        <v>385.44</v>
      </c>
      <c r="M53" s="34">
        <f t="shared" si="6"/>
        <v>627.99</v>
      </c>
      <c r="N53" s="34">
        <f t="shared" si="6"/>
        <v>554.4</v>
      </c>
      <c r="O53" s="34">
        <f t="shared" si="6"/>
        <v>492.69</v>
      </c>
      <c r="P53" s="34">
        <f t="shared" si="6"/>
        <v>423.72</v>
      </c>
      <c r="Q53" s="34">
        <f t="shared" si="6"/>
        <v>640.53000000000009</v>
      </c>
      <c r="R53" s="34">
        <f t="shared" si="6"/>
        <v>596.31000000000006</v>
      </c>
      <c r="T53" s="113"/>
      <c r="U53" s="113"/>
      <c r="V53" s="113"/>
      <c r="W53" s="113"/>
      <c r="AA53" s="34"/>
      <c r="AB53" s="99" t="s">
        <v>15</v>
      </c>
      <c r="AC53" s="104"/>
      <c r="AD53" s="104"/>
      <c r="AE53" s="104"/>
      <c r="AF53" s="104"/>
      <c r="AG53" s="104"/>
      <c r="AH53" s="104"/>
      <c r="AI53" s="104"/>
      <c r="AJ53" s="104"/>
      <c r="AK53" s="104"/>
      <c r="AL53" s="104"/>
      <c r="AM53" s="104"/>
      <c r="AN53" s="104"/>
      <c r="AO53" s="104"/>
      <c r="AP53" s="104"/>
      <c r="AQ53" s="104"/>
      <c r="AR53" s="104"/>
      <c r="AS53"/>
      <c r="AT53" s="113"/>
      <c r="AU53" s="122" t="s">
        <v>193</v>
      </c>
      <c r="AV53" s="122"/>
      <c r="AW53" s="119"/>
    </row>
    <row r="54" spans="1:49" ht="17" thickBot="1" x14ac:dyDescent="0.25">
      <c r="A54" s="34" t="s">
        <v>199</v>
      </c>
      <c r="B54" s="55">
        <f t="shared" si="9"/>
        <v>5.2500000000000018</v>
      </c>
      <c r="C54" s="34">
        <f t="shared" si="6"/>
        <v>1470.15</v>
      </c>
      <c r="D54" s="34">
        <f t="shared" si="6"/>
        <v>1535.49</v>
      </c>
      <c r="E54" s="34">
        <f t="shared" si="6"/>
        <v>1593.9</v>
      </c>
      <c r="F54" s="34">
        <f t="shared" si="6"/>
        <v>1593.9</v>
      </c>
      <c r="G54" s="34">
        <f t="shared" si="6"/>
        <v>1814.01</v>
      </c>
      <c r="H54" s="34">
        <f t="shared" si="6"/>
        <v>1129.26</v>
      </c>
      <c r="I54" s="34">
        <f t="shared" si="6"/>
        <v>1806.0900000000001</v>
      </c>
      <c r="J54" s="34">
        <f t="shared" si="6"/>
        <v>1762.8600000000001</v>
      </c>
      <c r="K54" s="34">
        <f t="shared" si="6"/>
        <v>496.65000000000003</v>
      </c>
      <c r="L54" s="34">
        <f t="shared" si="6"/>
        <v>372.57</v>
      </c>
      <c r="M54" s="34">
        <f t="shared" si="6"/>
        <v>611.82000000000005</v>
      </c>
      <c r="N54" s="34">
        <f t="shared" si="6"/>
        <v>506.22</v>
      </c>
      <c r="O54" s="34">
        <f t="shared" si="6"/>
        <v>480.15000000000003</v>
      </c>
      <c r="P54" s="34">
        <f t="shared" si="6"/>
        <v>429.33000000000004</v>
      </c>
      <c r="Q54" s="34">
        <f t="shared" si="6"/>
        <v>663.63</v>
      </c>
      <c r="R54" s="34">
        <f t="shared" si="6"/>
        <v>569.25</v>
      </c>
      <c r="T54" s="113"/>
      <c r="U54" s="113"/>
      <c r="V54" s="113"/>
      <c r="W54" s="113"/>
      <c r="AA54" s="34"/>
      <c r="AB54" s="47" t="s">
        <v>1</v>
      </c>
      <c r="AC54" s="48">
        <v>1</v>
      </c>
      <c r="AD54" s="48">
        <v>2</v>
      </c>
      <c r="AE54" s="48">
        <v>3</v>
      </c>
      <c r="AF54" s="48">
        <v>4</v>
      </c>
      <c r="AG54" s="48">
        <v>5</v>
      </c>
      <c r="AH54" s="48">
        <v>6</v>
      </c>
      <c r="AI54" s="48"/>
      <c r="AJ54" s="48"/>
      <c r="AK54" s="48"/>
      <c r="AL54" s="48"/>
      <c r="AM54" s="48"/>
      <c r="AN54" s="48"/>
      <c r="AO54" s="48"/>
      <c r="AP54" s="48"/>
      <c r="AQ54" s="48"/>
      <c r="AR54" s="48"/>
      <c r="AS54"/>
      <c r="AT54" s="113"/>
      <c r="AU54" s="120" t="s">
        <v>66</v>
      </c>
      <c r="AV54" s="120" t="s">
        <v>13</v>
      </c>
      <c r="AW54" s="113"/>
    </row>
    <row r="55" spans="1:49" x14ac:dyDescent="0.2">
      <c r="A55" s="34"/>
      <c r="B55" s="55">
        <v>6</v>
      </c>
      <c r="C55" s="34">
        <f t="shared" si="6"/>
        <v>1672.1100000000001</v>
      </c>
      <c r="D55" s="34">
        <f t="shared" si="6"/>
        <v>1508.43</v>
      </c>
      <c r="E55" s="34">
        <f t="shared" si="6"/>
        <v>1550.3400000000001</v>
      </c>
      <c r="F55" s="34">
        <f t="shared" si="6"/>
        <v>1532.8500000000001</v>
      </c>
      <c r="G55" s="34">
        <f t="shared" si="6"/>
        <v>1825.5600000000002</v>
      </c>
      <c r="H55" s="34">
        <f t="shared" si="6"/>
        <v>1694.5500000000002</v>
      </c>
      <c r="I55" s="34">
        <f t="shared" si="6"/>
        <v>1623.93</v>
      </c>
      <c r="J55" s="34">
        <f t="shared" si="6"/>
        <v>1734.8100000000002</v>
      </c>
      <c r="K55" s="34">
        <f t="shared" si="6"/>
        <v>84.48</v>
      </c>
      <c r="L55" s="34">
        <f t="shared" si="6"/>
        <v>82.17</v>
      </c>
      <c r="M55" s="34">
        <f t="shared" si="6"/>
        <v>84.48</v>
      </c>
      <c r="N55" s="34">
        <f t="shared" si="6"/>
        <v>86.13000000000001</v>
      </c>
      <c r="O55" s="34">
        <f t="shared" si="6"/>
        <v>91.08</v>
      </c>
      <c r="P55" s="34">
        <f t="shared" si="6"/>
        <v>90.09</v>
      </c>
      <c r="Q55" s="34">
        <f t="shared" si="6"/>
        <v>96.69</v>
      </c>
      <c r="R55" s="34">
        <f t="shared" si="6"/>
        <v>91.740000000000009</v>
      </c>
      <c r="T55" s="113"/>
      <c r="U55" s="113"/>
      <c r="V55" s="113"/>
      <c r="W55" s="113"/>
      <c r="AA55" s="34" t="s">
        <v>2</v>
      </c>
      <c r="AB55" s="51">
        <v>0</v>
      </c>
      <c r="AC55" s="34">
        <f t="shared" ref="AC55:AH67" si="10">AC35*0.33</f>
        <v>78.540000000000006</v>
      </c>
      <c r="AD55" s="34">
        <f t="shared" si="10"/>
        <v>84.48</v>
      </c>
      <c r="AE55" s="34">
        <f t="shared" si="10"/>
        <v>83.820000000000007</v>
      </c>
      <c r="AF55" s="34">
        <f t="shared" si="10"/>
        <v>74.25</v>
      </c>
      <c r="AG55" s="34">
        <f t="shared" si="10"/>
        <v>80.52000000000001</v>
      </c>
      <c r="AH55" s="34">
        <f t="shared" si="10"/>
        <v>71.28</v>
      </c>
      <c r="AI55" s="34"/>
      <c r="AJ55" s="34"/>
      <c r="AK55" s="34"/>
      <c r="AL55" s="34"/>
      <c r="AM55" s="34"/>
      <c r="AN55" s="34"/>
      <c r="AO55" s="34"/>
      <c r="AP55" s="34"/>
      <c r="AQ55" s="34"/>
      <c r="AR55" s="34"/>
      <c r="AS55"/>
      <c r="AT55" s="113">
        <v>0</v>
      </c>
      <c r="AU55" s="113">
        <f t="shared" ref="AU55:AU60" si="11">AVERAGE(AC55:AR55)</f>
        <v>78.814999999999998</v>
      </c>
      <c r="AV55" s="113">
        <f t="shared" ref="AV55:AV60" si="12">STDEV(AC55:AR55)</f>
        <v>5.248625534366119</v>
      </c>
      <c r="AW55" s="113"/>
    </row>
    <row r="56" spans="1:49" x14ac:dyDescent="0.2">
      <c r="A56" s="34"/>
      <c r="B56" s="55"/>
      <c r="C56" s="34"/>
      <c r="D56" s="34"/>
      <c r="E56" s="34"/>
      <c r="F56" s="34"/>
      <c r="G56" s="34"/>
      <c r="H56" s="34"/>
      <c r="I56" s="34"/>
      <c r="J56" s="34"/>
      <c r="K56" s="34"/>
      <c r="L56" s="34"/>
      <c r="M56" s="34"/>
      <c r="N56" s="34"/>
      <c r="O56" s="34"/>
      <c r="P56" s="34"/>
      <c r="Q56" s="34"/>
      <c r="R56" s="34"/>
      <c r="T56" s="113"/>
      <c r="U56" s="113"/>
      <c r="V56" s="113"/>
      <c r="W56" s="113"/>
      <c r="AA56" s="34"/>
      <c r="AB56" s="51">
        <v>1</v>
      </c>
      <c r="AC56" s="34">
        <f t="shared" si="10"/>
        <v>443.52000000000004</v>
      </c>
      <c r="AD56" s="34">
        <f t="shared" si="10"/>
        <v>481.47</v>
      </c>
      <c r="AE56" s="34">
        <f t="shared" si="10"/>
        <v>479.49</v>
      </c>
      <c r="AF56" s="34">
        <f t="shared" si="10"/>
        <v>441.54</v>
      </c>
      <c r="AG56" s="34">
        <f t="shared" si="10"/>
        <v>438.24</v>
      </c>
      <c r="AH56" s="34">
        <f t="shared" si="10"/>
        <v>451.11</v>
      </c>
      <c r="AI56" s="34"/>
      <c r="AJ56" s="34"/>
      <c r="AK56" s="34"/>
      <c r="AL56" s="34"/>
      <c r="AM56" s="34"/>
      <c r="AN56" s="34"/>
      <c r="AO56" s="34"/>
      <c r="AP56" s="34"/>
      <c r="AQ56" s="34"/>
      <c r="AR56" s="34"/>
      <c r="AS56"/>
      <c r="AT56" s="113">
        <v>1</v>
      </c>
      <c r="AU56" s="113">
        <f t="shared" si="11"/>
        <v>455.89500000000004</v>
      </c>
      <c r="AV56" s="113">
        <f t="shared" si="12"/>
        <v>19.517205486441956</v>
      </c>
      <c r="AW56" s="113"/>
    </row>
    <row r="57" spans="1:49" x14ac:dyDescent="0.2">
      <c r="A57" s="34"/>
      <c r="B57" s="55"/>
      <c r="C57" s="34"/>
      <c r="D57" s="34"/>
      <c r="E57" s="34"/>
      <c r="F57" s="34"/>
      <c r="G57" s="34"/>
      <c r="H57" s="34"/>
      <c r="I57" s="34"/>
      <c r="J57" s="34"/>
      <c r="K57" s="34"/>
      <c r="L57" s="34"/>
      <c r="M57" s="34"/>
      <c r="N57" s="34"/>
      <c r="O57" s="34"/>
      <c r="P57" s="34"/>
      <c r="Q57" s="34"/>
      <c r="R57" s="34"/>
      <c r="T57" s="113"/>
      <c r="U57" s="113"/>
      <c r="V57" s="113"/>
      <c r="W57" s="113"/>
      <c r="AA57" s="34"/>
      <c r="AB57" s="51">
        <v>2</v>
      </c>
      <c r="AC57" s="34">
        <f t="shared" si="10"/>
        <v>1113.75</v>
      </c>
      <c r="AD57" s="34">
        <f t="shared" si="10"/>
        <v>1104.8400000000001</v>
      </c>
      <c r="AE57" s="34">
        <f t="shared" si="10"/>
        <v>1158.96</v>
      </c>
      <c r="AF57" s="34">
        <f t="shared" si="10"/>
        <v>1094.6100000000001</v>
      </c>
      <c r="AG57" s="34">
        <f t="shared" si="10"/>
        <v>1078.44</v>
      </c>
      <c r="AH57" s="34">
        <f t="shared" si="10"/>
        <v>1044.78</v>
      </c>
      <c r="AI57" s="34"/>
      <c r="AJ57" s="34"/>
      <c r="AK57" s="34"/>
      <c r="AL57" s="34"/>
      <c r="AM57" s="34"/>
      <c r="AN57" s="34"/>
      <c r="AO57" s="34"/>
      <c r="AP57" s="34"/>
      <c r="AQ57" s="34"/>
      <c r="AR57" s="34"/>
      <c r="AS57"/>
      <c r="AT57" s="113">
        <v>2</v>
      </c>
      <c r="AU57" s="113">
        <f t="shared" si="11"/>
        <v>1099.23</v>
      </c>
      <c r="AV57" s="113">
        <f t="shared" si="12"/>
        <v>38.021957866475013</v>
      </c>
      <c r="AW57" s="113"/>
    </row>
    <row r="58" spans="1:49" x14ac:dyDescent="0.2">
      <c r="A58" s="152" t="s">
        <v>201</v>
      </c>
      <c r="B58" s="152"/>
      <c r="C58" s="152"/>
      <c r="D58" s="152"/>
      <c r="E58" s="152"/>
      <c r="F58" s="152"/>
      <c r="G58" s="152"/>
      <c r="H58" s="152"/>
      <c r="I58" s="152"/>
      <c r="J58" s="152"/>
      <c r="K58" s="152"/>
      <c r="L58" s="103"/>
      <c r="M58" s="103"/>
      <c r="N58" s="103"/>
      <c r="O58" s="103"/>
      <c r="P58" s="103"/>
      <c r="Q58" s="103"/>
      <c r="R58" s="103"/>
      <c r="T58" s="113"/>
      <c r="U58" s="113"/>
      <c r="V58" s="113"/>
      <c r="W58" s="113"/>
      <c r="AA58" s="34"/>
      <c r="AB58" s="51">
        <v>3</v>
      </c>
      <c r="AC58" s="34">
        <f t="shared" si="10"/>
        <v>1863.8400000000001</v>
      </c>
      <c r="AD58" s="34">
        <f t="shared" si="10"/>
        <v>1833.15</v>
      </c>
      <c r="AE58" s="34">
        <f t="shared" si="10"/>
        <v>1784.64</v>
      </c>
      <c r="AF58" s="34">
        <f t="shared" si="10"/>
        <v>1810.71</v>
      </c>
      <c r="AG58" s="34">
        <f t="shared" si="10"/>
        <v>1813.3500000000001</v>
      </c>
      <c r="AH58" s="34">
        <f t="shared" si="10"/>
        <v>1728.5400000000002</v>
      </c>
      <c r="AI58" s="34"/>
      <c r="AJ58" s="34"/>
      <c r="AK58" s="34"/>
      <c r="AL58" s="34"/>
      <c r="AM58" s="34"/>
      <c r="AN58" s="34"/>
      <c r="AO58" s="34"/>
      <c r="AP58" s="34"/>
      <c r="AQ58" s="34"/>
      <c r="AR58" s="34"/>
      <c r="AS58"/>
      <c r="AT58" s="113">
        <v>3</v>
      </c>
      <c r="AU58" s="113">
        <f t="shared" si="11"/>
        <v>1805.7050000000002</v>
      </c>
      <c r="AV58" s="113">
        <f t="shared" si="12"/>
        <v>46.075099023225093</v>
      </c>
      <c r="AW58" s="113"/>
    </row>
    <row r="59" spans="1:49" x14ac:dyDescent="0.2">
      <c r="A59" s="34"/>
      <c r="B59" s="101"/>
      <c r="C59" s="146" t="s">
        <v>89</v>
      </c>
      <c r="D59" s="146"/>
      <c r="E59" s="146"/>
      <c r="F59" s="146"/>
      <c r="G59" s="146"/>
      <c r="H59" s="146"/>
      <c r="I59" s="146"/>
      <c r="J59" s="153"/>
      <c r="K59" s="154" t="s">
        <v>89</v>
      </c>
      <c r="L59" s="146"/>
      <c r="M59" s="146"/>
      <c r="N59" s="146"/>
      <c r="O59" s="146"/>
      <c r="P59" s="146"/>
      <c r="Q59" s="146"/>
      <c r="R59" s="146"/>
      <c r="T59" s="113"/>
      <c r="U59" s="113"/>
      <c r="V59" s="113"/>
      <c r="W59" s="113"/>
      <c r="AA59" s="34"/>
      <c r="AB59" s="51">
        <v>4</v>
      </c>
      <c r="AC59" s="34">
        <f t="shared" si="10"/>
        <v>2269.4100000000003</v>
      </c>
      <c r="AD59" s="34">
        <f t="shared" si="10"/>
        <v>2345.6400000000003</v>
      </c>
      <c r="AE59" s="34">
        <f t="shared" si="10"/>
        <v>2328.81</v>
      </c>
      <c r="AF59" s="34">
        <f t="shared" si="10"/>
        <v>2286.2400000000002</v>
      </c>
      <c r="AG59" s="34">
        <f t="shared" si="10"/>
        <v>2349.6</v>
      </c>
      <c r="AH59" s="34">
        <f t="shared" si="10"/>
        <v>2245.65</v>
      </c>
      <c r="AI59" s="34"/>
      <c r="AJ59" s="34"/>
      <c r="AK59" s="34"/>
      <c r="AL59" s="34"/>
      <c r="AM59" s="34"/>
      <c r="AN59" s="34"/>
      <c r="AO59" s="34"/>
      <c r="AP59" s="34"/>
      <c r="AQ59" s="34"/>
      <c r="AR59" s="34"/>
      <c r="AS59"/>
      <c r="AT59" s="113">
        <v>4</v>
      </c>
      <c r="AU59" s="113">
        <f t="shared" si="11"/>
        <v>2304.2249999999999</v>
      </c>
      <c r="AV59" s="113">
        <f t="shared" si="12"/>
        <v>43.232141168348292</v>
      </c>
      <c r="AW59" s="113"/>
    </row>
    <row r="60" spans="1:49" x14ac:dyDescent="0.2">
      <c r="A60" s="34"/>
      <c r="B60" s="42" t="s">
        <v>14</v>
      </c>
      <c r="C60" s="42">
        <v>1</v>
      </c>
      <c r="D60" s="42">
        <v>2</v>
      </c>
      <c r="E60" s="42">
        <v>3</v>
      </c>
      <c r="F60" s="42">
        <v>4</v>
      </c>
      <c r="G60" s="42">
        <v>5</v>
      </c>
      <c r="H60" s="42">
        <v>6</v>
      </c>
      <c r="I60" s="42">
        <v>7</v>
      </c>
      <c r="J60" s="42">
        <v>8</v>
      </c>
      <c r="K60" s="42">
        <v>9</v>
      </c>
      <c r="L60" s="42">
        <v>10</v>
      </c>
      <c r="M60" s="42">
        <v>11</v>
      </c>
      <c r="N60" s="44">
        <v>12</v>
      </c>
      <c r="O60" s="42">
        <v>13</v>
      </c>
      <c r="P60" s="42">
        <v>14</v>
      </c>
      <c r="Q60" s="42">
        <v>15</v>
      </c>
      <c r="R60" s="42">
        <v>16</v>
      </c>
      <c r="T60" s="113"/>
      <c r="U60" s="113"/>
      <c r="V60" s="113"/>
      <c r="W60" s="113"/>
      <c r="AA60" s="34"/>
      <c r="AB60" s="51">
        <v>5</v>
      </c>
      <c r="AC60" s="34">
        <f t="shared" si="10"/>
        <v>2617.8900000000003</v>
      </c>
      <c r="AD60" s="34">
        <f t="shared" si="10"/>
        <v>2569.38</v>
      </c>
      <c r="AE60" s="34">
        <f t="shared" si="10"/>
        <v>2607.6600000000003</v>
      </c>
      <c r="AF60" s="34">
        <f t="shared" si="10"/>
        <v>2614.2600000000002</v>
      </c>
      <c r="AG60" s="34">
        <f t="shared" si="10"/>
        <v>2613.6</v>
      </c>
      <c r="AH60" s="34">
        <f t="shared" si="10"/>
        <v>2570.7000000000003</v>
      </c>
      <c r="AI60" s="34"/>
      <c r="AJ60" s="34"/>
      <c r="AK60" s="34"/>
      <c r="AL60" s="34"/>
      <c r="AM60" s="34"/>
      <c r="AN60" s="34"/>
      <c r="AO60" s="34"/>
      <c r="AP60" s="34"/>
      <c r="AQ60" s="34"/>
      <c r="AR60" s="34"/>
      <c r="AS60"/>
      <c r="AT60" s="113">
        <v>5</v>
      </c>
      <c r="AU60" s="113">
        <f t="shared" si="11"/>
        <v>2598.9150000000004</v>
      </c>
      <c r="AV60" s="113">
        <f t="shared" si="12"/>
        <v>22.609937416985478</v>
      </c>
      <c r="AW60" s="113"/>
    </row>
    <row r="61" spans="1:49" ht="17" thickBot="1" x14ac:dyDescent="0.25">
      <c r="A61" s="34"/>
      <c r="B61" s="117" t="s">
        <v>188</v>
      </c>
      <c r="C61" s="117"/>
      <c r="D61" s="117"/>
      <c r="E61" s="117"/>
      <c r="F61" s="117"/>
      <c r="G61" s="117"/>
      <c r="H61" s="117"/>
      <c r="I61" s="117"/>
      <c r="J61" s="117"/>
      <c r="K61" s="117"/>
      <c r="L61" s="117"/>
      <c r="M61" s="117"/>
      <c r="N61" s="117"/>
      <c r="O61" s="117"/>
      <c r="P61" s="117"/>
      <c r="Q61" s="117"/>
      <c r="R61" s="117"/>
      <c r="T61" s="113"/>
      <c r="U61" s="113"/>
      <c r="V61" s="113"/>
      <c r="W61" s="113"/>
      <c r="AA61" s="34" t="s">
        <v>194</v>
      </c>
      <c r="AB61" s="55">
        <f t="shared" ref="AB61:AB66" si="13">AB60+(1/24)</f>
        <v>5.041666666666667</v>
      </c>
      <c r="AC61" s="34">
        <f t="shared" si="10"/>
        <v>2288.5500000000002</v>
      </c>
      <c r="AD61" s="34">
        <f t="shared" si="10"/>
        <v>2403.3900000000003</v>
      </c>
      <c r="AE61" s="34">
        <f t="shared" si="10"/>
        <v>2281.9500000000003</v>
      </c>
      <c r="AF61" s="34">
        <f t="shared" si="10"/>
        <v>2367.09</v>
      </c>
      <c r="AG61" s="34">
        <f t="shared" si="10"/>
        <v>2336.4</v>
      </c>
      <c r="AH61" s="34">
        <f t="shared" si="10"/>
        <v>2275.02</v>
      </c>
      <c r="AI61" s="34"/>
      <c r="AJ61" s="34"/>
      <c r="AK61" s="34"/>
      <c r="AL61" s="34"/>
      <c r="AM61" s="34"/>
      <c r="AN61" s="34"/>
      <c r="AO61" s="34"/>
      <c r="AP61" s="34"/>
      <c r="AQ61" s="34"/>
      <c r="AR61" s="34"/>
      <c r="AS61"/>
      <c r="AT61" s="113"/>
      <c r="AU61" s="113"/>
      <c r="AV61" s="113"/>
      <c r="AW61" s="113"/>
    </row>
    <row r="62" spans="1:49" ht="30" x14ac:dyDescent="0.2">
      <c r="A62" s="34"/>
      <c r="B62" s="99" t="s">
        <v>15</v>
      </c>
      <c r="C62" s="155" t="s">
        <v>189</v>
      </c>
      <c r="D62" s="155"/>
      <c r="E62" s="155"/>
      <c r="F62" s="155"/>
      <c r="G62" s="155" t="s">
        <v>190</v>
      </c>
      <c r="H62" s="155"/>
      <c r="I62" s="155"/>
      <c r="J62" s="155"/>
      <c r="K62" s="155" t="s">
        <v>191</v>
      </c>
      <c r="L62" s="155"/>
      <c r="M62" s="155"/>
      <c r="N62" s="155"/>
      <c r="O62" s="155" t="s">
        <v>192</v>
      </c>
      <c r="P62" s="155"/>
      <c r="Q62" s="155"/>
      <c r="R62" s="155"/>
      <c r="S62" s="109" t="s">
        <v>169</v>
      </c>
      <c r="T62" s="113"/>
      <c r="U62" s="113"/>
      <c r="V62" s="113"/>
      <c r="W62" s="113"/>
      <c r="AA62" s="34" t="s">
        <v>195</v>
      </c>
      <c r="AB62" s="55">
        <f t="shared" si="13"/>
        <v>5.0833333333333339</v>
      </c>
      <c r="AC62" s="34">
        <f t="shared" si="10"/>
        <v>2346.96</v>
      </c>
      <c r="AD62" s="34">
        <f t="shared" si="10"/>
        <v>2403.06</v>
      </c>
      <c r="AE62" s="34">
        <f t="shared" si="10"/>
        <v>2387.88</v>
      </c>
      <c r="AF62" s="34">
        <f t="shared" si="10"/>
        <v>2629.11</v>
      </c>
      <c r="AG62" s="34">
        <f t="shared" si="10"/>
        <v>2402.4</v>
      </c>
      <c r="AH62" s="34">
        <f t="shared" si="10"/>
        <v>2475</v>
      </c>
      <c r="AI62" s="34"/>
      <c r="AJ62" s="34"/>
      <c r="AK62" s="34"/>
      <c r="AL62" s="34"/>
      <c r="AM62" s="34"/>
      <c r="AN62" s="34"/>
      <c r="AO62" s="34"/>
      <c r="AP62" s="34"/>
      <c r="AQ62" s="34"/>
      <c r="AR62" s="34"/>
      <c r="AS62"/>
      <c r="AT62" s="113"/>
      <c r="AU62" s="113"/>
      <c r="AV62" s="113"/>
      <c r="AW62" s="113"/>
    </row>
    <row r="63" spans="1:49" ht="17" thickBot="1" x14ac:dyDescent="0.25">
      <c r="A63" s="34"/>
      <c r="B63" s="47" t="s">
        <v>1</v>
      </c>
      <c r="C63" s="48">
        <v>1</v>
      </c>
      <c r="D63" s="48">
        <v>2</v>
      </c>
      <c r="E63" s="48">
        <v>3</v>
      </c>
      <c r="F63" s="48">
        <v>4</v>
      </c>
      <c r="G63" s="48">
        <v>5</v>
      </c>
      <c r="H63" s="48">
        <v>6</v>
      </c>
      <c r="I63" s="48">
        <v>7</v>
      </c>
      <c r="J63" s="48">
        <v>8</v>
      </c>
      <c r="K63" s="48">
        <v>1</v>
      </c>
      <c r="L63" s="48">
        <v>2</v>
      </c>
      <c r="M63" s="48">
        <v>3</v>
      </c>
      <c r="N63" s="48">
        <v>4</v>
      </c>
      <c r="O63" s="48">
        <v>5</v>
      </c>
      <c r="P63" s="48">
        <v>6</v>
      </c>
      <c r="Q63" s="48">
        <v>7</v>
      </c>
      <c r="R63" s="48">
        <v>8</v>
      </c>
      <c r="S63" s="110">
        <v>54.625546703296706</v>
      </c>
      <c r="T63" s="113"/>
      <c r="U63" s="113"/>
      <c r="V63" s="113"/>
      <c r="W63" s="113"/>
      <c r="AA63" s="34" t="s">
        <v>196</v>
      </c>
      <c r="AB63" s="55">
        <f t="shared" si="13"/>
        <v>5.1250000000000009</v>
      </c>
      <c r="AC63" s="34">
        <f t="shared" si="10"/>
        <v>2156.88</v>
      </c>
      <c r="AD63" s="34">
        <f t="shared" si="10"/>
        <v>772.2</v>
      </c>
      <c r="AE63" s="34">
        <f t="shared" si="10"/>
        <v>2287.56</v>
      </c>
      <c r="AF63" s="34">
        <f t="shared" si="10"/>
        <v>2239.71</v>
      </c>
      <c r="AG63" s="34">
        <f t="shared" si="10"/>
        <v>2429.79</v>
      </c>
      <c r="AH63" s="34">
        <f t="shared" si="10"/>
        <v>2295.48</v>
      </c>
      <c r="AI63" s="34"/>
      <c r="AJ63" s="34"/>
      <c r="AK63" s="34"/>
      <c r="AL63" s="34"/>
      <c r="AM63" s="34"/>
      <c r="AN63" s="34"/>
      <c r="AO63" s="34"/>
      <c r="AP63" s="34"/>
      <c r="AQ63" s="34"/>
      <c r="AR63" s="34"/>
      <c r="AS63"/>
      <c r="AT63" s="113"/>
      <c r="AU63" s="113"/>
      <c r="AV63" s="113"/>
      <c r="AW63" s="113"/>
    </row>
    <row r="64" spans="1:49" x14ac:dyDescent="0.2">
      <c r="A64" s="34" t="s">
        <v>2</v>
      </c>
      <c r="B64" s="51">
        <v>0</v>
      </c>
      <c r="C64" s="34">
        <f>C43-$S$63</f>
        <v>0.48445329670329329</v>
      </c>
      <c r="D64" s="34">
        <f t="shared" ref="D64:R64" si="14">D43-$S$63</f>
        <v>-2.1555467032967002</v>
      </c>
      <c r="E64" s="34">
        <f t="shared" si="14"/>
        <v>-0.1755467032967033</v>
      </c>
      <c r="F64" s="34">
        <f t="shared" si="14"/>
        <v>-0.1755467032967033</v>
      </c>
      <c r="G64" s="34">
        <f t="shared" si="14"/>
        <v>0.81445329670329869</v>
      </c>
      <c r="H64" s="34">
        <f t="shared" si="14"/>
        <v>3.1244532967032939</v>
      </c>
      <c r="I64" s="34">
        <f t="shared" si="14"/>
        <v>-1.1655467032967053</v>
      </c>
      <c r="J64" s="34">
        <f t="shared" si="14"/>
        <v>2.7944532967032956</v>
      </c>
      <c r="K64" s="34">
        <f t="shared" si="14"/>
        <v>4.7744532967032995</v>
      </c>
      <c r="L64" s="34">
        <f t="shared" si="14"/>
        <v>1.4744532967032953</v>
      </c>
      <c r="M64" s="34">
        <f t="shared" si="14"/>
        <v>-0.83554670329670699</v>
      </c>
      <c r="N64" s="34">
        <f t="shared" si="14"/>
        <v>-2.1555467032967002</v>
      </c>
      <c r="O64" s="34">
        <f t="shared" si="14"/>
        <v>-4.4655467032967024</v>
      </c>
      <c r="P64" s="34">
        <f t="shared" si="14"/>
        <v>-0.1755467032967033</v>
      </c>
      <c r="Q64" s="34">
        <f t="shared" si="14"/>
        <v>-5.4555467032967044</v>
      </c>
      <c r="R64" s="34">
        <f t="shared" si="14"/>
        <v>-5.7855467032967027</v>
      </c>
      <c r="T64" s="113"/>
      <c r="U64" s="113"/>
      <c r="V64" s="113"/>
      <c r="W64" s="113"/>
      <c r="AA64" s="34" t="s">
        <v>197</v>
      </c>
      <c r="AB64" s="55">
        <f t="shared" si="13"/>
        <v>5.1666666666666679</v>
      </c>
      <c r="AC64" s="34">
        <f t="shared" si="10"/>
        <v>2270.0700000000002</v>
      </c>
      <c r="AD64" s="34">
        <f t="shared" si="10"/>
        <v>872.5200000000001</v>
      </c>
      <c r="AE64" s="34">
        <f t="shared" si="10"/>
        <v>2272.71</v>
      </c>
      <c r="AF64" s="34">
        <f t="shared" si="10"/>
        <v>2278.65</v>
      </c>
      <c r="AG64" s="34">
        <f t="shared" si="10"/>
        <v>2455.5300000000002</v>
      </c>
      <c r="AH64" s="34">
        <f t="shared" si="10"/>
        <v>2429.13</v>
      </c>
      <c r="AI64" s="34"/>
      <c r="AJ64" s="34"/>
      <c r="AK64" s="34"/>
      <c r="AL64" s="34"/>
      <c r="AM64" s="34"/>
      <c r="AN64" s="34"/>
      <c r="AO64" s="34"/>
      <c r="AP64" s="34"/>
      <c r="AQ64" s="34"/>
      <c r="AR64" s="34"/>
      <c r="AS64"/>
      <c r="AT64" s="113"/>
      <c r="AU64" s="113"/>
      <c r="AV64" s="113"/>
      <c r="AW64" s="113"/>
    </row>
    <row r="65" spans="1:49" x14ac:dyDescent="0.2">
      <c r="A65" s="34"/>
      <c r="B65" s="51">
        <v>1</v>
      </c>
      <c r="C65" s="34">
        <f t="shared" ref="C65:R72" si="15">C44-$S$63</f>
        <v>216.30445329670329</v>
      </c>
      <c r="D65" s="34">
        <f t="shared" si="15"/>
        <v>211.3544532967033</v>
      </c>
      <c r="E65" s="34">
        <f t="shared" si="15"/>
        <v>214.98445329670329</v>
      </c>
      <c r="F65" s="34">
        <f t="shared" si="15"/>
        <v>244.02445329670331</v>
      </c>
      <c r="G65" s="34">
        <f t="shared" si="15"/>
        <v>234.12445329670328</v>
      </c>
      <c r="H65" s="34">
        <f t="shared" si="15"/>
        <v>234.12445329670328</v>
      </c>
      <c r="I65" s="34">
        <f t="shared" si="15"/>
        <v>255.90445329670331</v>
      </c>
      <c r="J65" s="34">
        <f t="shared" si="15"/>
        <v>242.37445329670328</v>
      </c>
      <c r="K65" s="34">
        <f t="shared" si="15"/>
        <v>299.7944532967033</v>
      </c>
      <c r="L65" s="34">
        <f t="shared" si="15"/>
        <v>279.00445329670328</v>
      </c>
      <c r="M65" s="34">
        <f t="shared" si="15"/>
        <v>226.5344532967033</v>
      </c>
      <c r="N65" s="34">
        <f t="shared" si="15"/>
        <v>254.25445329670328</v>
      </c>
      <c r="O65" s="34">
        <f t="shared" si="15"/>
        <v>270.09445329670331</v>
      </c>
      <c r="P65" s="34">
        <f t="shared" si="15"/>
        <v>265.4744532967033</v>
      </c>
      <c r="Q65" s="34">
        <f t="shared" si="15"/>
        <v>222.57445329670327</v>
      </c>
      <c r="R65" s="34">
        <f t="shared" si="15"/>
        <v>227.19445329670327</v>
      </c>
      <c r="T65" s="113"/>
      <c r="U65" s="113"/>
      <c r="V65" s="113"/>
      <c r="W65" s="113"/>
      <c r="AA65" s="34" t="s">
        <v>198</v>
      </c>
      <c r="AB65" s="55">
        <f t="shared" si="13"/>
        <v>5.2083333333333348</v>
      </c>
      <c r="AC65" s="34">
        <f t="shared" si="10"/>
        <v>2103.75</v>
      </c>
      <c r="AD65" s="34">
        <f t="shared" si="10"/>
        <v>1015.74</v>
      </c>
      <c r="AE65" s="34">
        <f t="shared" si="10"/>
        <v>2143.6800000000003</v>
      </c>
      <c r="AF65" s="34">
        <f t="shared" si="10"/>
        <v>2051.2800000000002</v>
      </c>
      <c r="AG65" s="34">
        <f t="shared" si="10"/>
        <v>2222.2200000000003</v>
      </c>
      <c r="AH65" s="34">
        <f t="shared" si="10"/>
        <v>2116.9500000000003</v>
      </c>
      <c r="AI65" s="34"/>
      <c r="AJ65" s="34"/>
      <c r="AK65" s="34"/>
      <c r="AL65" s="34"/>
      <c r="AM65" s="34"/>
      <c r="AN65" s="34"/>
      <c r="AO65" s="34"/>
      <c r="AP65" s="34"/>
      <c r="AQ65" s="34"/>
      <c r="AR65" s="34"/>
      <c r="AS65"/>
      <c r="AT65" s="113"/>
      <c r="AU65" s="113"/>
      <c r="AV65" s="113"/>
      <c r="AW65" s="113"/>
    </row>
    <row r="66" spans="1:49" x14ac:dyDescent="0.2">
      <c r="A66" s="34"/>
      <c r="B66" s="51">
        <v>2</v>
      </c>
      <c r="C66" s="34">
        <f t="shared" si="15"/>
        <v>677.64445329670332</v>
      </c>
      <c r="D66" s="34">
        <f t="shared" si="15"/>
        <v>725.16445329670341</v>
      </c>
      <c r="E66" s="34">
        <f t="shared" si="15"/>
        <v>773.6744532967034</v>
      </c>
      <c r="F66" s="34">
        <f t="shared" si="15"/>
        <v>826.14445329670343</v>
      </c>
      <c r="G66" s="34">
        <f t="shared" si="15"/>
        <v>847.59445329670336</v>
      </c>
      <c r="H66" s="34">
        <f t="shared" si="15"/>
        <v>862.44445329670339</v>
      </c>
      <c r="I66" s="34">
        <f t="shared" si="15"/>
        <v>781.59445329670336</v>
      </c>
      <c r="J66" s="34">
        <f t="shared" si="15"/>
        <v>836.37445329670334</v>
      </c>
      <c r="K66" s="34">
        <f t="shared" si="15"/>
        <v>925.14445329670343</v>
      </c>
      <c r="L66" s="34">
        <f t="shared" si="15"/>
        <v>887.19445329670339</v>
      </c>
      <c r="M66" s="34">
        <f t="shared" si="15"/>
        <v>905.6744532967034</v>
      </c>
      <c r="N66" s="34">
        <f t="shared" si="15"/>
        <v>913.59445329670336</v>
      </c>
      <c r="O66" s="34">
        <f t="shared" si="15"/>
        <v>926.13445329670333</v>
      </c>
      <c r="P66" s="34">
        <f t="shared" si="15"/>
        <v>941.31445329670339</v>
      </c>
      <c r="Q66" s="34">
        <f t="shared" si="15"/>
        <v>889.83445329670337</v>
      </c>
      <c r="R66" s="34">
        <f t="shared" si="15"/>
        <v>867.06445329670339</v>
      </c>
      <c r="T66" s="113"/>
      <c r="U66" s="113"/>
      <c r="V66" s="113"/>
      <c r="W66" s="113"/>
      <c r="AA66" s="34" t="s">
        <v>199</v>
      </c>
      <c r="AB66" s="55">
        <f t="shared" si="13"/>
        <v>5.2500000000000018</v>
      </c>
      <c r="AC66" s="34">
        <f t="shared" si="10"/>
        <v>2238.3900000000003</v>
      </c>
      <c r="AD66" s="34">
        <f t="shared" si="10"/>
        <v>1139.1600000000001</v>
      </c>
      <c r="AE66" s="34">
        <f t="shared" si="10"/>
        <v>2380.9500000000003</v>
      </c>
      <c r="AF66" s="34">
        <f t="shared" si="10"/>
        <v>2142.69</v>
      </c>
      <c r="AG66" s="34">
        <f t="shared" si="10"/>
        <v>2423.85</v>
      </c>
      <c r="AH66" s="34">
        <f t="shared" si="10"/>
        <v>2343.9900000000002</v>
      </c>
      <c r="AI66" s="34"/>
      <c r="AJ66" s="34"/>
      <c r="AK66" s="34"/>
      <c r="AL66" s="34"/>
      <c r="AM66" s="34"/>
      <c r="AN66" s="34"/>
      <c r="AO66" s="34"/>
      <c r="AP66" s="34"/>
      <c r="AQ66" s="34"/>
      <c r="AR66" s="34"/>
      <c r="AS66"/>
      <c r="AT66" s="113"/>
      <c r="AU66" s="113"/>
      <c r="AV66" s="113"/>
      <c r="AW66" s="113"/>
    </row>
    <row r="67" spans="1:49" x14ac:dyDescent="0.2">
      <c r="A67" s="34"/>
      <c r="B67" s="51">
        <v>3</v>
      </c>
      <c r="C67" s="34">
        <f t="shared" si="15"/>
        <v>1207.2944532967033</v>
      </c>
      <c r="D67" s="34">
        <f t="shared" si="15"/>
        <v>1349.8544532967032</v>
      </c>
      <c r="E67" s="34">
        <f t="shared" si="15"/>
        <v>1499.3444532967033</v>
      </c>
      <c r="F67" s="34">
        <f t="shared" si="15"/>
        <v>1611.8744532967032</v>
      </c>
      <c r="G67" s="34">
        <f t="shared" si="15"/>
        <v>1641.9044532967032</v>
      </c>
      <c r="H67" s="34">
        <f t="shared" si="15"/>
        <v>1657.0844532967033</v>
      </c>
      <c r="I67" s="34">
        <f t="shared" si="15"/>
        <v>132.48445329670329</v>
      </c>
      <c r="J67" s="34">
        <f t="shared" si="15"/>
        <v>1696.0244532967033</v>
      </c>
      <c r="K67" s="34">
        <f t="shared" si="15"/>
        <v>1745.5244532967033</v>
      </c>
      <c r="L67" s="34">
        <f t="shared" si="15"/>
        <v>1669.6244532967032</v>
      </c>
      <c r="M67" s="34">
        <f t="shared" si="15"/>
        <v>1709.2244532967034</v>
      </c>
      <c r="N67" s="34">
        <f t="shared" si="15"/>
        <v>1726.7144532967034</v>
      </c>
      <c r="O67" s="34">
        <f t="shared" si="15"/>
        <v>1606.9244532967034</v>
      </c>
      <c r="P67" s="34">
        <f t="shared" si="15"/>
        <v>1713.1844532967034</v>
      </c>
      <c r="Q67" s="34">
        <f t="shared" si="15"/>
        <v>1867.6244532967032</v>
      </c>
      <c r="R67" s="34">
        <f t="shared" si="15"/>
        <v>1609.8944532967032</v>
      </c>
      <c r="T67" s="113"/>
      <c r="U67" s="113"/>
      <c r="V67" s="113"/>
      <c r="W67" s="113"/>
      <c r="AA67" s="34"/>
      <c r="AB67" s="55">
        <v>6</v>
      </c>
      <c r="AC67" s="34">
        <f t="shared" si="10"/>
        <v>1663.53</v>
      </c>
      <c r="AD67" s="34">
        <f t="shared" si="10"/>
        <v>1838.1000000000001</v>
      </c>
      <c r="AE67" s="34">
        <f t="shared" si="10"/>
        <v>1820.94</v>
      </c>
      <c r="AF67" s="34">
        <f t="shared" si="10"/>
        <v>1447.05</v>
      </c>
      <c r="AG67" s="34">
        <f t="shared" si="10"/>
        <v>1695.8700000000001</v>
      </c>
      <c r="AH67" s="34">
        <f t="shared" si="10"/>
        <v>1792.5600000000002</v>
      </c>
      <c r="AI67" s="34"/>
      <c r="AJ67" s="34"/>
      <c r="AK67" s="34"/>
      <c r="AL67" s="34"/>
      <c r="AM67" s="34"/>
      <c r="AN67" s="34"/>
      <c r="AO67" s="34"/>
      <c r="AP67" s="34"/>
      <c r="AQ67" s="34"/>
      <c r="AR67" s="34"/>
      <c r="AS67"/>
      <c r="AT67" s="113"/>
      <c r="AU67" s="113"/>
      <c r="AV67" s="113"/>
      <c r="AW67" s="113"/>
    </row>
    <row r="68" spans="1:49" x14ac:dyDescent="0.2">
      <c r="A68" s="34"/>
      <c r="B68" s="51">
        <v>4</v>
      </c>
      <c r="C68" s="34">
        <f t="shared" si="15"/>
        <v>1586.4644532967034</v>
      </c>
      <c r="D68" s="34">
        <f t="shared" si="15"/>
        <v>1727.7044532967034</v>
      </c>
      <c r="E68" s="34">
        <f t="shared" si="15"/>
        <v>1801.6244532967032</v>
      </c>
      <c r="F68" s="34">
        <f t="shared" si="15"/>
        <v>1948.4744532967034</v>
      </c>
      <c r="G68" s="34">
        <f t="shared" si="15"/>
        <v>1992.0344532967033</v>
      </c>
      <c r="H68" s="34">
        <f t="shared" si="15"/>
        <v>1918.1144532967032</v>
      </c>
      <c r="I68" s="34">
        <f t="shared" si="15"/>
        <v>1915.4744532967034</v>
      </c>
      <c r="J68" s="34">
        <f t="shared" si="15"/>
        <v>2019.0944532967035</v>
      </c>
      <c r="K68" s="34">
        <f t="shared" si="15"/>
        <v>1945.8344532967033</v>
      </c>
      <c r="L68" s="34">
        <f t="shared" si="15"/>
        <v>2015.1344532967034</v>
      </c>
      <c r="M68" s="34">
        <f t="shared" si="15"/>
        <v>2007.2144532967034</v>
      </c>
      <c r="N68" s="34">
        <f t="shared" si="15"/>
        <v>2035.9244532967034</v>
      </c>
      <c r="O68" s="34">
        <f t="shared" si="15"/>
        <v>2113.1444532967034</v>
      </c>
      <c r="P68" s="34">
        <f t="shared" si="15"/>
        <v>2106.5444532967035</v>
      </c>
      <c r="Q68" s="34">
        <f t="shared" si="15"/>
        <v>2196.3044532967037</v>
      </c>
      <c r="R68" s="34">
        <f t="shared" si="15"/>
        <v>2180.4644532967036</v>
      </c>
      <c r="T68" s="113"/>
      <c r="U68" s="113"/>
      <c r="V68" s="113"/>
      <c r="W68" s="113"/>
      <c r="AA68" s="34"/>
      <c r="AB68" s="55"/>
      <c r="AC68" s="34"/>
      <c r="AD68" s="34"/>
      <c r="AE68" s="34"/>
      <c r="AF68" s="34"/>
      <c r="AG68" s="34"/>
      <c r="AH68" s="34"/>
      <c r="AI68" s="34"/>
      <c r="AJ68" s="34"/>
      <c r="AK68" s="34"/>
      <c r="AL68" s="34"/>
      <c r="AM68" s="34"/>
      <c r="AN68" s="34"/>
      <c r="AO68" s="34"/>
      <c r="AP68" s="34"/>
      <c r="AQ68" s="34"/>
      <c r="AR68" s="34"/>
      <c r="AS68"/>
      <c r="AT68" s="113"/>
      <c r="AU68" s="113"/>
      <c r="AV68" s="113"/>
      <c r="AW68" s="113"/>
    </row>
    <row r="69" spans="1:49" x14ac:dyDescent="0.2">
      <c r="A69" s="34"/>
      <c r="B69" s="51">
        <v>5</v>
      </c>
      <c r="C69" s="34">
        <f t="shared" si="15"/>
        <v>1663.3544532967032</v>
      </c>
      <c r="D69" s="34">
        <f t="shared" si="15"/>
        <v>1843.5344532967033</v>
      </c>
      <c r="E69" s="34">
        <f t="shared" si="15"/>
        <v>1815.8144532967033</v>
      </c>
      <c r="F69" s="34">
        <f t="shared" si="15"/>
        <v>1917.1244532967032</v>
      </c>
      <c r="G69" s="34">
        <f t="shared" si="15"/>
        <v>1780.8344532967033</v>
      </c>
      <c r="H69" s="34">
        <f t="shared" si="15"/>
        <v>1869.2744532967033</v>
      </c>
      <c r="I69" s="34">
        <f t="shared" si="15"/>
        <v>1852.7744532967033</v>
      </c>
      <c r="J69" s="34">
        <f t="shared" si="15"/>
        <v>1856.7344532967034</v>
      </c>
      <c r="K69" s="34">
        <f t="shared" si="15"/>
        <v>2031.3044532967035</v>
      </c>
      <c r="L69" s="34">
        <f t="shared" si="15"/>
        <v>1977.1844532967034</v>
      </c>
      <c r="M69" s="34">
        <f t="shared" si="15"/>
        <v>1978.8344532967033</v>
      </c>
      <c r="N69" s="34">
        <f t="shared" si="15"/>
        <v>1970.2544532967033</v>
      </c>
      <c r="O69" s="34">
        <f t="shared" si="15"/>
        <v>1797.3344532967033</v>
      </c>
      <c r="P69" s="34">
        <f t="shared" si="15"/>
        <v>1916.7944532967033</v>
      </c>
      <c r="Q69" s="34">
        <f t="shared" si="15"/>
        <v>1962.3344532967033</v>
      </c>
      <c r="R69" s="34">
        <f t="shared" si="15"/>
        <v>2004.2444532967031</v>
      </c>
      <c r="T69" s="113"/>
      <c r="U69" s="113"/>
      <c r="V69" s="113"/>
      <c r="W69" s="113"/>
      <c r="AA69" s="140" t="s">
        <v>168</v>
      </c>
      <c r="AB69" s="140"/>
      <c r="AC69" s="140"/>
      <c r="AD69" s="140"/>
      <c r="AE69" s="140"/>
      <c r="AF69" s="140"/>
      <c r="AG69" s="140"/>
      <c r="AH69" s="140"/>
      <c r="AI69" s="140"/>
      <c r="AJ69" s="140"/>
      <c r="AK69" s="140"/>
      <c r="AL69" s="103"/>
      <c r="AM69" s="103"/>
      <c r="AN69" s="103"/>
      <c r="AO69" s="103"/>
      <c r="AP69" s="103"/>
      <c r="AQ69" s="103"/>
      <c r="AR69" s="103"/>
      <c r="AS69"/>
      <c r="AT69" s="113"/>
      <c r="AU69" s="113"/>
      <c r="AV69" s="113"/>
      <c r="AW69" s="113"/>
    </row>
    <row r="70" spans="1:49" x14ac:dyDescent="0.2">
      <c r="A70" s="34" t="s">
        <v>194</v>
      </c>
      <c r="B70" s="55">
        <f t="shared" ref="B70:B75" si="16">B69+(1/24)</f>
        <v>5.041666666666667</v>
      </c>
      <c r="C70" s="34">
        <f t="shared" si="15"/>
        <v>1835.2844532967033</v>
      </c>
      <c r="D70" s="34">
        <f t="shared" si="15"/>
        <v>2021.7344532967034</v>
      </c>
      <c r="E70" s="34">
        <f t="shared" si="15"/>
        <v>2047.8044532967035</v>
      </c>
      <c r="F70" s="34">
        <f t="shared" si="15"/>
        <v>2139.2144532967036</v>
      </c>
      <c r="G70" s="34">
        <f t="shared" si="15"/>
        <v>2016.7844532967035</v>
      </c>
      <c r="H70" s="34">
        <f t="shared" si="15"/>
        <v>1994.6744532967034</v>
      </c>
      <c r="I70" s="34">
        <f t="shared" si="15"/>
        <v>2105.5544532967037</v>
      </c>
      <c r="J70" s="34">
        <f t="shared" si="15"/>
        <v>2134.5944532967037</v>
      </c>
      <c r="K70" s="34">
        <f t="shared" si="15"/>
        <v>2414.4344532967034</v>
      </c>
      <c r="L70" s="34">
        <f t="shared" si="15"/>
        <v>2360.9744532967034</v>
      </c>
      <c r="M70" s="34">
        <f t="shared" si="15"/>
        <v>2404.5344532967038</v>
      </c>
      <c r="N70" s="34">
        <f t="shared" si="15"/>
        <v>2372.5244532967035</v>
      </c>
      <c r="O70" s="34">
        <f t="shared" si="15"/>
        <v>2473.8344532967035</v>
      </c>
      <c r="P70" s="34">
        <f t="shared" si="15"/>
        <v>2191.6844532967034</v>
      </c>
      <c r="Q70" s="34">
        <f t="shared" si="15"/>
        <v>2477.4644532967036</v>
      </c>
      <c r="R70" s="34">
        <f t="shared" si="15"/>
        <v>2605.8344532967035</v>
      </c>
      <c r="T70" s="113"/>
      <c r="U70" s="113"/>
      <c r="V70" s="113"/>
      <c r="W70" s="113"/>
      <c r="AA70" s="34"/>
      <c r="AB70" s="101"/>
      <c r="AC70" s="146" t="s">
        <v>89</v>
      </c>
      <c r="AD70" s="146"/>
      <c r="AE70" s="146"/>
      <c r="AF70" s="146"/>
      <c r="AG70" s="146"/>
      <c r="AH70" s="146"/>
      <c r="AI70" s="146"/>
      <c r="AJ70" s="153"/>
      <c r="AK70" s="154"/>
      <c r="AL70" s="146"/>
      <c r="AM70" s="146"/>
      <c r="AN70" s="146"/>
      <c r="AO70" s="146"/>
      <c r="AP70" s="146"/>
      <c r="AQ70" s="146"/>
      <c r="AR70" s="146"/>
      <c r="AS70"/>
      <c r="AT70" s="113"/>
      <c r="AU70" s="113"/>
      <c r="AV70" s="113"/>
      <c r="AW70" s="113"/>
    </row>
    <row r="71" spans="1:49" x14ac:dyDescent="0.2">
      <c r="A71" s="34" t="s">
        <v>195</v>
      </c>
      <c r="B71" s="55">
        <f t="shared" si="16"/>
        <v>5.0833333333333339</v>
      </c>
      <c r="C71" s="34">
        <f t="shared" si="15"/>
        <v>1597.3544532967032</v>
      </c>
      <c r="D71" s="34">
        <f t="shared" si="15"/>
        <v>1773.9044532967032</v>
      </c>
      <c r="E71" s="34">
        <f t="shared" si="15"/>
        <v>1757.7344532967034</v>
      </c>
      <c r="F71" s="34">
        <f t="shared" si="15"/>
        <v>1888.7444532967033</v>
      </c>
      <c r="G71" s="34">
        <f t="shared" si="15"/>
        <v>1838.5844532967033</v>
      </c>
      <c r="H71" s="34">
        <f t="shared" si="15"/>
        <v>753.54445329670341</v>
      </c>
      <c r="I71" s="34">
        <f t="shared" si="15"/>
        <v>1880.8244532967033</v>
      </c>
      <c r="J71" s="34">
        <f t="shared" si="15"/>
        <v>1901.2844532967033</v>
      </c>
      <c r="K71" s="34">
        <f t="shared" si="15"/>
        <v>1879.8344532967033</v>
      </c>
      <c r="L71" s="34">
        <f t="shared" si="15"/>
        <v>2041.8644532967035</v>
      </c>
      <c r="M71" s="34">
        <f t="shared" si="15"/>
        <v>1940.2244532967034</v>
      </c>
      <c r="N71" s="34">
        <f t="shared" si="15"/>
        <v>1878.8444532967033</v>
      </c>
      <c r="O71" s="34">
        <f t="shared" si="15"/>
        <v>1857.3944532967032</v>
      </c>
      <c r="P71" s="34">
        <f t="shared" si="15"/>
        <v>1926.0344532967033</v>
      </c>
      <c r="Q71" s="34">
        <f t="shared" si="15"/>
        <v>2045.1644532967032</v>
      </c>
      <c r="R71" s="34">
        <f t="shared" si="15"/>
        <v>1975.8644532967032</v>
      </c>
      <c r="T71" s="113"/>
      <c r="U71" s="113"/>
      <c r="V71" s="113"/>
      <c r="W71" s="113"/>
      <c r="AA71" s="34"/>
      <c r="AB71" s="42" t="s">
        <v>14</v>
      </c>
      <c r="AC71" s="42">
        <v>1</v>
      </c>
      <c r="AD71" s="42">
        <v>2</v>
      </c>
      <c r="AE71" s="42">
        <v>3</v>
      </c>
      <c r="AF71" s="42">
        <v>4</v>
      </c>
      <c r="AG71" s="42">
        <v>5</v>
      </c>
      <c r="AH71" s="42">
        <v>6</v>
      </c>
      <c r="AI71" s="42"/>
      <c r="AJ71" s="42"/>
      <c r="AK71" s="42"/>
      <c r="AL71" s="42"/>
      <c r="AM71" s="42"/>
      <c r="AN71" s="44"/>
      <c r="AO71" s="42"/>
      <c r="AP71" s="42"/>
      <c r="AQ71" s="42"/>
      <c r="AR71" s="42"/>
      <c r="AS71"/>
      <c r="AT71" s="113"/>
      <c r="AU71" s="113"/>
      <c r="AV71" s="113"/>
      <c r="AW71" s="113"/>
    </row>
    <row r="72" spans="1:49" x14ac:dyDescent="0.2">
      <c r="A72" s="34" t="s">
        <v>196</v>
      </c>
      <c r="B72" s="55">
        <f t="shared" si="16"/>
        <v>5.1250000000000009</v>
      </c>
      <c r="C72" s="34">
        <f>C51-$S$63</f>
        <v>1563.3644532967032</v>
      </c>
      <c r="D72" s="34">
        <f t="shared" si="15"/>
        <v>1682.4944532967033</v>
      </c>
      <c r="E72" s="34">
        <f t="shared" si="15"/>
        <v>1699.9844532967034</v>
      </c>
      <c r="F72" s="34">
        <f t="shared" si="15"/>
        <v>1828.0244532967033</v>
      </c>
      <c r="G72" s="34">
        <f t="shared" si="15"/>
        <v>1848.4844532967034</v>
      </c>
      <c r="H72" s="34">
        <f t="shared" si="15"/>
        <v>831.4244532967034</v>
      </c>
      <c r="I72" s="34">
        <f t="shared" si="15"/>
        <v>1825.7144532967034</v>
      </c>
      <c r="J72" s="34">
        <f t="shared" si="15"/>
        <v>1859.0444532967033</v>
      </c>
      <c r="K72" s="34">
        <f t="shared" si="15"/>
        <v>615.27445329670331</v>
      </c>
      <c r="L72" s="34">
        <f t="shared" si="15"/>
        <v>572.04445329670341</v>
      </c>
      <c r="M72" s="34">
        <f t="shared" si="15"/>
        <v>683.91445329670341</v>
      </c>
      <c r="N72" s="34">
        <f t="shared" si="15"/>
        <v>583.59445329670336</v>
      </c>
      <c r="O72" s="34">
        <f t="shared" si="15"/>
        <v>543.00445329670333</v>
      </c>
      <c r="P72" s="34">
        <f t="shared" si="15"/>
        <v>519.57445329670338</v>
      </c>
      <c r="Q72" s="34">
        <f t="shared" si="15"/>
        <v>694.8044532967034</v>
      </c>
      <c r="R72" s="34">
        <f t="shared" si="15"/>
        <v>623.52445329670331</v>
      </c>
      <c r="T72" s="113"/>
      <c r="U72" s="113"/>
      <c r="V72" s="113"/>
      <c r="W72" s="113"/>
      <c r="AA72" s="34"/>
      <c r="AB72" s="117" t="s">
        <v>188</v>
      </c>
      <c r="AC72" s="117"/>
      <c r="AD72" s="117"/>
      <c r="AE72" s="117"/>
      <c r="AF72" s="117"/>
      <c r="AG72" s="117"/>
      <c r="AH72" s="117"/>
      <c r="AI72" s="117"/>
      <c r="AJ72" s="117"/>
      <c r="AK72" s="117"/>
      <c r="AL72" s="117"/>
      <c r="AM72" s="117"/>
      <c r="AN72" s="117"/>
      <c r="AO72" s="117"/>
      <c r="AP72" s="117"/>
      <c r="AQ72" s="117"/>
      <c r="AR72" s="117"/>
      <c r="AS72"/>
      <c r="AT72" s="113"/>
      <c r="AU72" s="113"/>
      <c r="AV72" s="113"/>
      <c r="AW72" s="113"/>
    </row>
    <row r="73" spans="1:49" ht="17" thickBot="1" x14ac:dyDescent="0.25">
      <c r="A73" s="34" t="s">
        <v>197</v>
      </c>
      <c r="B73" s="55">
        <f t="shared" si="16"/>
        <v>5.1666666666666679</v>
      </c>
      <c r="C73" s="34">
        <f t="shared" ref="C73:R76" si="17">C52-$S$63</f>
        <v>1490.4344532967034</v>
      </c>
      <c r="D73" s="34">
        <f t="shared" si="17"/>
        <v>1533.6644532967032</v>
      </c>
      <c r="E73" s="34">
        <f t="shared" si="17"/>
        <v>1671.6044532967032</v>
      </c>
      <c r="F73" s="34">
        <f t="shared" si="17"/>
        <v>1667.6444532967032</v>
      </c>
      <c r="G73" s="34">
        <f t="shared" si="17"/>
        <v>1793.7044532967034</v>
      </c>
      <c r="H73" s="34">
        <f t="shared" si="17"/>
        <v>895.77445329670343</v>
      </c>
      <c r="I73" s="34">
        <f t="shared" si="17"/>
        <v>1757.0744532967033</v>
      </c>
      <c r="J73" s="34">
        <f t="shared" si="17"/>
        <v>1777.2044532967034</v>
      </c>
      <c r="K73" s="34">
        <f t="shared" si="17"/>
        <v>388.89445329670332</v>
      </c>
      <c r="L73" s="34">
        <f t="shared" si="17"/>
        <v>351.6044532967033</v>
      </c>
      <c r="M73" s="34">
        <f t="shared" si="17"/>
        <v>508.68445329670334</v>
      </c>
      <c r="N73" s="34">
        <f t="shared" si="17"/>
        <v>434.1044532967033</v>
      </c>
      <c r="O73" s="34">
        <f t="shared" si="17"/>
        <v>369.09445329670331</v>
      </c>
      <c r="P73" s="34">
        <f t="shared" si="17"/>
        <v>346.32445329670333</v>
      </c>
      <c r="Q73" s="34">
        <f t="shared" si="17"/>
        <v>504.7244532967033</v>
      </c>
      <c r="R73" s="34">
        <f t="shared" si="17"/>
        <v>468.75445329670328</v>
      </c>
      <c r="T73" s="113"/>
      <c r="U73" s="113"/>
      <c r="V73" s="113"/>
      <c r="W73" s="113"/>
      <c r="AA73" s="34"/>
      <c r="AB73" s="99" t="s">
        <v>15</v>
      </c>
      <c r="AC73" s="104"/>
      <c r="AD73" s="104"/>
      <c r="AE73" s="104"/>
      <c r="AF73" s="104"/>
      <c r="AG73" s="104"/>
      <c r="AH73" s="104"/>
      <c r="AI73" s="104"/>
      <c r="AJ73" s="104"/>
      <c r="AK73" s="104"/>
      <c r="AL73" s="104"/>
      <c r="AM73" s="104"/>
      <c r="AN73" s="104"/>
      <c r="AO73" s="104"/>
      <c r="AP73" s="104"/>
      <c r="AQ73" s="104"/>
      <c r="AR73" s="104"/>
      <c r="AS73"/>
      <c r="AT73" s="113"/>
      <c r="AU73" s="113"/>
      <c r="AV73" s="113"/>
      <c r="AW73" s="113"/>
    </row>
    <row r="74" spans="1:49" ht="31" thickBot="1" x14ac:dyDescent="0.25">
      <c r="A74" s="34" t="s">
        <v>198</v>
      </c>
      <c r="B74" s="55">
        <f t="shared" si="16"/>
        <v>5.2083333333333348</v>
      </c>
      <c r="C74" s="34">
        <f t="shared" si="17"/>
        <v>1562.7044532967034</v>
      </c>
      <c r="D74" s="34">
        <f t="shared" si="17"/>
        <v>1608.9044532967032</v>
      </c>
      <c r="E74" s="34">
        <f t="shared" si="17"/>
        <v>1701.3044532967033</v>
      </c>
      <c r="F74" s="34">
        <f t="shared" si="17"/>
        <v>1740.5744532967033</v>
      </c>
      <c r="G74" s="34">
        <f t="shared" si="17"/>
        <v>1850.7944532967033</v>
      </c>
      <c r="H74" s="34">
        <f t="shared" si="17"/>
        <v>1018.2044532967035</v>
      </c>
      <c r="I74" s="34">
        <f t="shared" si="17"/>
        <v>1960.3544532967032</v>
      </c>
      <c r="J74" s="34">
        <f t="shared" si="17"/>
        <v>1969.2644532967033</v>
      </c>
      <c r="K74" s="34">
        <f t="shared" si="17"/>
        <v>441.36445329670329</v>
      </c>
      <c r="L74" s="34">
        <f t="shared" si="17"/>
        <v>330.81445329670328</v>
      </c>
      <c r="M74" s="34">
        <f t="shared" si="17"/>
        <v>573.36445329670335</v>
      </c>
      <c r="N74" s="34">
        <f t="shared" si="17"/>
        <v>499.77445329670326</v>
      </c>
      <c r="O74" s="34">
        <f t="shared" si="17"/>
        <v>438.06445329670328</v>
      </c>
      <c r="P74" s="34">
        <f t="shared" si="17"/>
        <v>369.09445329670331</v>
      </c>
      <c r="Q74" s="34">
        <f t="shared" si="17"/>
        <v>585.90445329670342</v>
      </c>
      <c r="R74" s="34">
        <f t="shared" si="17"/>
        <v>541.6844532967034</v>
      </c>
      <c r="T74" s="113"/>
      <c r="U74" s="113"/>
      <c r="V74" s="113"/>
      <c r="W74" s="113"/>
      <c r="AA74" s="34"/>
      <c r="AB74" s="47" t="s">
        <v>1</v>
      </c>
      <c r="AC74" s="48">
        <v>1</v>
      </c>
      <c r="AD74" s="48">
        <v>2</v>
      </c>
      <c r="AE74" s="48">
        <v>3</v>
      </c>
      <c r="AF74" s="48">
        <v>4</v>
      </c>
      <c r="AG74" s="48">
        <v>5</v>
      </c>
      <c r="AH74" s="48">
        <v>6</v>
      </c>
      <c r="AI74" s="48"/>
      <c r="AJ74" s="48"/>
      <c r="AK74" s="48"/>
      <c r="AL74" s="48"/>
      <c r="AM74" s="48"/>
      <c r="AN74" s="48"/>
      <c r="AO74" s="48"/>
      <c r="AP74" s="48"/>
      <c r="AQ74" s="48"/>
      <c r="AR74" s="48"/>
      <c r="AS74" s="109" t="s">
        <v>169</v>
      </c>
      <c r="AT74" s="113"/>
      <c r="AU74" s="113"/>
      <c r="AV74" s="113"/>
      <c r="AW74" s="113"/>
    </row>
    <row r="75" spans="1:49" ht="17" thickBot="1" x14ac:dyDescent="0.25">
      <c r="A75" s="34" t="s">
        <v>199</v>
      </c>
      <c r="B75" s="55">
        <f t="shared" si="16"/>
        <v>5.2500000000000018</v>
      </c>
      <c r="C75" s="34">
        <f t="shared" si="17"/>
        <v>1415.5244532967033</v>
      </c>
      <c r="D75" s="34">
        <f t="shared" si="17"/>
        <v>1480.8644532967032</v>
      </c>
      <c r="E75" s="34">
        <f t="shared" si="17"/>
        <v>1539.2744532967033</v>
      </c>
      <c r="F75" s="34">
        <f t="shared" si="17"/>
        <v>1539.2744532967033</v>
      </c>
      <c r="G75" s="34">
        <f t="shared" si="17"/>
        <v>1759.3844532967032</v>
      </c>
      <c r="H75" s="34">
        <f t="shared" si="17"/>
        <v>1074.6344532967032</v>
      </c>
      <c r="I75" s="34">
        <f t="shared" si="17"/>
        <v>1751.4644532967034</v>
      </c>
      <c r="J75" s="34">
        <f t="shared" si="17"/>
        <v>1708.2344532967034</v>
      </c>
      <c r="K75" s="34">
        <f t="shared" si="17"/>
        <v>442.02445329670331</v>
      </c>
      <c r="L75" s="34">
        <f t="shared" si="17"/>
        <v>317.94445329670327</v>
      </c>
      <c r="M75" s="34">
        <f t="shared" si="17"/>
        <v>557.19445329670339</v>
      </c>
      <c r="N75" s="34">
        <f t="shared" si="17"/>
        <v>451.59445329670331</v>
      </c>
      <c r="O75" s="34">
        <f t="shared" si="17"/>
        <v>425.52445329670331</v>
      </c>
      <c r="P75" s="34">
        <f t="shared" si="17"/>
        <v>374.70445329670332</v>
      </c>
      <c r="Q75" s="34">
        <f t="shared" si="17"/>
        <v>609.00445329670333</v>
      </c>
      <c r="R75" s="34">
        <f t="shared" si="17"/>
        <v>514.62445329670334</v>
      </c>
      <c r="T75" s="113"/>
      <c r="U75" s="113"/>
      <c r="V75" s="113"/>
      <c r="W75" s="113"/>
      <c r="AA75" s="34" t="s">
        <v>2</v>
      </c>
      <c r="AB75" s="51">
        <v>0</v>
      </c>
      <c r="AC75" s="34">
        <f>AC55-$S$75</f>
        <v>78.540000000000006</v>
      </c>
      <c r="AD75" s="34">
        <f t="shared" ref="AD75:AH75" si="18">AD55-$S$75</f>
        <v>84.48</v>
      </c>
      <c r="AE75" s="34">
        <f t="shared" si="18"/>
        <v>83.820000000000007</v>
      </c>
      <c r="AF75" s="34">
        <f t="shared" si="18"/>
        <v>74.25</v>
      </c>
      <c r="AG75" s="34">
        <f t="shared" si="18"/>
        <v>80.52000000000001</v>
      </c>
      <c r="AH75" s="34">
        <f t="shared" si="18"/>
        <v>71.28</v>
      </c>
      <c r="AI75" s="34"/>
      <c r="AJ75" s="34"/>
      <c r="AK75" s="34"/>
      <c r="AL75" s="34"/>
      <c r="AM75" s="34"/>
      <c r="AN75" s="34"/>
      <c r="AO75" s="34"/>
      <c r="AP75" s="34"/>
      <c r="AQ75" s="34"/>
      <c r="AR75" s="34"/>
      <c r="AS75" s="110">
        <v>54.625546703296706</v>
      </c>
      <c r="AT75" s="113"/>
      <c r="AU75" s="113"/>
      <c r="AV75" s="113"/>
      <c r="AW75" s="113"/>
    </row>
    <row r="76" spans="1:49" x14ac:dyDescent="0.2">
      <c r="A76" s="34"/>
      <c r="B76" s="55">
        <v>6</v>
      </c>
      <c r="C76" s="34">
        <f t="shared" si="17"/>
        <v>1617.4844532967034</v>
      </c>
      <c r="D76" s="34">
        <f t="shared" si="17"/>
        <v>1453.8044532967033</v>
      </c>
      <c r="E76" s="34">
        <f t="shared" si="17"/>
        <v>1495.7144532967034</v>
      </c>
      <c r="F76" s="34">
        <f t="shared" si="17"/>
        <v>1478.2244532967034</v>
      </c>
      <c r="G76" s="34">
        <f t="shared" si="17"/>
        <v>1770.9344532967034</v>
      </c>
      <c r="H76" s="34">
        <f t="shared" si="17"/>
        <v>1639.9244532967034</v>
      </c>
      <c r="I76" s="34">
        <f t="shared" si="17"/>
        <v>1569.3044532967033</v>
      </c>
      <c r="J76" s="34">
        <f t="shared" si="17"/>
        <v>1680.1844532967034</v>
      </c>
      <c r="K76" s="34">
        <f t="shared" si="17"/>
        <v>29.854453296703298</v>
      </c>
      <c r="L76" s="34">
        <f t="shared" si="17"/>
        <v>27.544453296703296</v>
      </c>
      <c r="M76" s="34">
        <f t="shared" si="17"/>
        <v>29.854453296703298</v>
      </c>
      <c r="N76" s="34">
        <f t="shared" si="17"/>
        <v>31.504453296703304</v>
      </c>
      <c r="O76" s="34">
        <f t="shared" si="17"/>
        <v>36.454453296703292</v>
      </c>
      <c r="P76" s="34">
        <f t="shared" si="17"/>
        <v>35.464453296703297</v>
      </c>
      <c r="Q76" s="34">
        <f t="shared" si="17"/>
        <v>42.064453296703292</v>
      </c>
      <c r="R76" s="34">
        <f t="shared" si="17"/>
        <v>37.114453296703303</v>
      </c>
      <c r="T76" s="113"/>
      <c r="U76" s="113"/>
      <c r="V76" s="113"/>
      <c r="W76" s="113"/>
      <c r="AA76" s="34"/>
      <c r="AB76" s="51">
        <v>1</v>
      </c>
      <c r="AC76" s="34">
        <f t="shared" ref="AC76:AH87" si="19">AC56-$S$75</f>
        <v>443.52000000000004</v>
      </c>
      <c r="AD76" s="34">
        <f t="shared" si="19"/>
        <v>481.47</v>
      </c>
      <c r="AE76" s="34">
        <f t="shared" si="19"/>
        <v>479.49</v>
      </c>
      <c r="AF76" s="34">
        <f t="shared" si="19"/>
        <v>441.54</v>
      </c>
      <c r="AG76" s="34">
        <f t="shared" si="19"/>
        <v>438.24</v>
      </c>
      <c r="AH76" s="34">
        <f t="shared" si="19"/>
        <v>451.11</v>
      </c>
      <c r="AI76" s="34"/>
      <c r="AJ76" s="34"/>
      <c r="AK76" s="34"/>
      <c r="AL76" s="34"/>
      <c r="AM76" s="34"/>
      <c r="AN76" s="34"/>
      <c r="AO76" s="34"/>
      <c r="AP76" s="34"/>
      <c r="AQ76" s="34"/>
      <c r="AR76" s="34"/>
      <c r="AS76"/>
      <c r="AT76" s="113"/>
      <c r="AU76" s="113"/>
      <c r="AV76" s="113"/>
      <c r="AW76" s="113"/>
    </row>
    <row r="77" spans="1:49" x14ac:dyDescent="0.2">
      <c r="A77" s="34"/>
      <c r="B77" s="55"/>
      <c r="C77" s="34"/>
      <c r="D77" s="34"/>
      <c r="E77" s="34"/>
      <c r="F77" s="34"/>
      <c r="G77" s="34"/>
      <c r="H77" s="34"/>
      <c r="I77" s="34"/>
      <c r="J77" s="34"/>
      <c r="K77" s="34"/>
      <c r="L77" s="34"/>
      <c r="M77" s="34"/>
      <c r="N77" s="34"/>
      <c r="O77" s="34"/>
      <c r="P77" s="34"/>
      <c r="Q77" s="34"/>
      <c r="R77" s="34"/>
      <c r="T77" s="113"/>
      <c r="U77" s="113"/>
      <c r="V77" s="113"/>
      <c r="W77" s="113"/>
      <c r="AA77" s="34"/>
      <c r="AB77" s="51">
        <v>2</v>
      </c>
      <c r="AC77" s="34">
        <f t="shared" si="19"/>
        <v>1113.75</v>
      </c>
      <c r="AD77" s="34">
        <f t="shared" si="19"/>
        <v>1104.8400000000001</v>
      </c>
      <c r="AE77" s="34">
        <f t="shared" si="19"/>
        <v>1158.96</v>
      </c>
      <c r="AF77" s="34">
        <f t="shared" si="19"/>
        <v>1094.6100000000001</v>
      </c>
      <c r="AG77" s="34">
        <f t="shared" si="19"/>
        <v>1078.44</v>
      </c>
      <c r="AH77" s="34">
        <f t="shared" si="19"/>
        <v>1044.78</v>
      </c>
      <c r="AI77" s="34"/>
      <c r="AJ77" s="34"/>
      <c r="AK77" s="34"/>
      <c r="AL77" s="34"/>
      <c r="AM77" s="34"/>
      <c r="AN77" s="34"/>
      <c r="AO77" s="34"/>
      <c r="AP77" s="34"/>
      <c r="AQ77" s="34"/>
      <c r="AR77" s="34"/>
      <c r="AS77"/>
      <c r="AT77" s="113"/>
      <c r="AU77" s="113"/>
      <c r="AV77" s="113"/>
      <c r="AW77" s="113"/>
    </row>
    <row r="78" spans="1:49" x14ac:dyDescent="0.2">
      <c r="A78" s="34"/>
      <c r="B78" s="55"/>
      <c r="C78" s="34"/>
      <c r="D78" s="34"/>
      <c r="E78" s="34"/>
      <c r="F78" s="34"/>
      <c r="G78" s="34"/>
      <c r="H78" s="34"/>
      <c r="I78" s="34"/>
      <c r="J78" s="34"/>
      <c r="K78" s="34"/>
      <c r="L78" s="34"/>
      <c r="M78" s="34"/>
      <c r="N78" s="34"/>
      <c r="O78" s="34"/>
      <c r="P78" s="34"/>
      <c r="Q78" s="34"/>
      <c r="R78" s="34"/>
      <c r="T78" s="113"/>
      <c r="U78" s="113"/>
      <c r="V78" s="113"/>
      <c r="W78" s="113"/>
      <c r="AA78" s="34"/>
      <c r="AB78" s="51">
        <v>3</v>
      </c>
      <c r="AC78" s="34">
        <f t="shared" si="19"/>
        <v>1863.8400000000001</v>
      </c>
      <c r="AD78" s="34">
        <f t="shared" si="19"/>
        <v>1833.15</v>
      </c>
      <c r="AE78" s="34">
        <f t="shared" si="19"/>
        <v>1784.64</v>
      </c>
      <c r="AF78" s="34">
        <f t="shared" si="19"/>
        <v>1810.71</v>
      </c>
      <c r="AG78" s="34">
        <f t="shared" si="19"/>
        <v>1813.3500000000001</v>
      </c>
      <c r="AH78" s="34">
        <f t="shared" si="19"/>
        <v>1728.5400000000002</v>
      </c>
      <c r="AI78" s="34"/>
      <c r="AJ78" s="34"/>
      <c r="AK78" s="34"/>
      <c r="AL78" s="34"/>
      <c r="AM78" s="34"/>
      <c r="AN78" s="34"/>
      <c r="AO78" s="34"/>
      <c r="AP78" s="34"/>
      <c r="AQ78" s="34"/>
      <c r="AR78" s="34"/>
      <c r="AS78"/>
      <c r="AT78" s="113"/>
      <c r="AU78" s="113"/>
      <c r="AV78" s="113"/>
      <c r="AW78" s="113"/>
    </row>
    <row r="79" spans="1:49" x14ac:dyDescent="0.2">
      <c r="T79" s="123"/>
      <c r="U79" s="123"/>
      <c r="V79" s="123"/>
      <c r="W79" s="123"/>
      <c r="AA79" s="34"/>
      <c r="AB79" s="51">
        <v>4</v>
      </c>
      <c r="AC79" s="34">
        <f t="shared" si="19"/>
        <v>2269.4100000000003</v>
      </c>
      <c r="AD79" s="34">
        <f t="shared" si="19"/>
        <v>2345.6400000000003</v>
      </c>
      <c r="AE79" s="34">
        <f t="shared" si="19"/>
        <v>2328.81</v>
      </c>
      <c r="AF79" s="34">
        <f t="shared" si="19"/>
        <v>2286.2400000000002</v>
      </c>
      <c r="AG79" s="34">
        <f t="shared" si="19"/>
        <v>2349.6</v>
      </c>
      <c r="AH79" s="34">
        <f t="shared" si="19"/>
        <v>2245.65</v>
      </c>
      <c r="AI79" s="34"/>
      <c r="AJ79" s="34"/>
      <c r="AK79" s="34"/>
      <c r="AL79" s="34"/>
      <c r="AM79" s="34"/>
      <c r="AN79" s="34"/>
      <c r="AO79" s="34"/>
      <c r="AP79" s="34"/>
      <c r="AQ79" s="34"/>
      <c r="AR79" s="34"/>
      <c r="AS79"/>
      <c r="AT79" s="113"/>
      <c r="AU79" s="113"/>
      <c r="AV79" s="113"/>
      <c r="AW79" s="113"/>
    </row>
    <row r="80" spans="1:49" x14ac:dyDescent="0.2">
      <c r="A80" s="152" t="s">
        <v>83</v>
      </c>
      <c r="B80" s="152"/>
      <c r="C80" s="152"/>
      <c r="D80" s="152"/>
      <c r="E80" s="152"/>
      <c r="F80" s="152"/>
      <c r="G80" s="152"/>
      <c r="H80" s="152"/>
      <c r="I80" s="152"/>
      <c r="J80" s="152"/>
      <c r="K80" s="152"/>
      <c r="L80" s="103"/>
      <c r="M80" s="103"/>
      <c r="N80" s="103"/>
      <c r="O80" s="103"/>
      <c r="P80" s="103"/>
      <c r="Q80" s="103"/>
      <c r="R80" s="103"/>
      <c r="T80" s="113"/>
      <c r="U80" s="113"/>
      <c r="V80" s="113"/>
      <c r="W80" s="113"/>
      <c r="AA80" s="34"/>
      <c r="AB80" s="51">
        <v>5</v>
      </c>
      <c r="AC80" s="34">
        <f t="shared" si="19"/>
        <v>2617.8900000000003</v>
      </c>
      <c r="AD80" s="34">
        <f t="shared" si="19"/>
        <v>2569.38</v>
      </c>
      <c r="AE80" s="34">
        <f t="shared" si="19"/>
        <v>2607.6600000000003</v>
      </c>
      <c r="AF80" s="34">
        <f t="shared" si="19"/>
        <v>2614.2600000000002</v>
      </c>
      <c r="AG80" s="34">
        <f t="shared" si="19"/>
        <v>2613.6</v>
      </c>
      <c r="AH80" s="34">
        <f t="shared" si="19"/>
        <v>2570.7000000000003</v>
      </c>
      <c r="AI80" s="34"/>
      <c r="AJ80" s="34"/>
      <c r="AK80" s="34"/>
      <c r="AL80" s="34"/>
      <c r="AM80" s="34"/>
      <c r="AN80" s="34"/>
      <c r="AO80" s="34"/>
      <c r="AP80" s="34"/>
      <c r="AQ80" s="34"/>
      <c r="AR80" s="34"/>
      <c r="AS80"/>
      <c r="AT80" s="113"/>
      <c r="AU80" s="113"/>
      <c r="AV80" s="113"/>
      <c r="AW80" s="113"/>
    </row>
    <row r="81" spans="1:49" x14ac:dyDescent="0.2">
      <c r="A81" s="101"/>
      <c r="B81" s="101"/>
      <c r="C81" s="146" t="s">
        <v>89</v>
      </c>
      <c r="D81" s="146"/>
      <c r="E81" s="146"/>
      <c r="F81" s="146"/>
      <c r="G81" s="146"/>
      <c r="H81" s="146"/>
      <c r="I81" s="146"/>
      <c r="J81" s="153"/>
      <c r="K81" s="154" t="s">
        <v>89</v>
      </c>
      <c r="L81" s="146"/>
      <c r="M81" s="146"/>
      <c r="N81" s="146"/>
      <c r="O81" s="146"/>
      <c r="P81" s="146"/>
      <c r="Q81" s="146"/>
      <c r="R81" s="146"/>
      <c r="T81" s="113"/>
      <c r="U81" s="113"/>
      <c r="V81" s="113"/>
      <c r="W81" s="113"/>
      <c r="AA81" s="34" t="s">
        <v>194</v>
      </c>
      <c r="AB81" s="55">
        <f t="shared" ref="AB81:AB86" si="20">AB80+(1/24)</f>
        <v>5.041666666666667</v>
      </c>
      <c r="AC81" s="34">
        <f t="shared" si="19"/>
        <v>2288.5500000000002</v>
      </c>
      <c r="AD81" s="34">
        <f t="shared" si="19"/>
        <v>2403.3900000000003</v>
      </c>
      <c r="AE81" s="34">
        <f t="shared" si="19"/>
        <v>2281.9500000000003</v>
      </c>
      <c r="AF81" s="34">
        <f t="shared" si="19"/>
        <v>2367.09</v>
      </c>
      <c r="AG81" s="34">
        <f t="shared" si="19"/>
        <v>2336.4</v>
      </c>
      <c r="AH81" s="34">
        <f t="shared" si="19"/>
        <v>2275.02</v>
      </c>
      <c r="AI81" s="34"/>
      <c r="AJ81" s="34"/>
      <c r="AK81" s="34"/>
      <c r="AL81" s="34"/>
      <c r="AM81" s="34"/>
      <c r="AN81" s="34"/>
      <c r="AO81" s="34"/>
      <c r="AP81" s="34"/>
      <c r="AQ81" s="34"/>
      <c r="AR81" s="34"/>
      <c r="AS81"/>
      <c r="AT81" s="113"/>
      <c r="AU81" s="113"/>
      <c r="AV81" s="113"/>
      <c r="AW81" s="113"/>
    </row>
    <row r="82" spans="1:49" x14ac:dyDescent="0.2">
      <c r="A82" s="101"/>
      <c r="B82" s="42" t="s">
        <v>14</v>
      </c>
      <c r="C82" s="42">
        <v>1</v>
      </c>
      <c r="D82" s="42">
        <v>2</v>
      </c>
      <c r="E82" s="42">
        <v>3</v>
      </c>
      <c r="F82" s="42">
        <v>4</v>
      </c>
      <c r="G82" s="42">
        <v>5</v>
      </c>
      <c r="H82" s="42">
        <v>6</v>
      </c>
      <c r="I82" s="42">
        <v>7</v>
      </c>
      <c r="J82" s="42">
        <v>8</v>
      </c>
      <c r="K82" s="42">
        <v>9</v>
      </c>
      <c r="L82" s="42">
        <v>10</v>
      </c>
      <c r="M82" s="42">
        <v>11</v>
      </c>
      <c r="N82" s="44">
        <v>12</v>
      </c>
      <c r="O82" s="42">
        <v>13</v>
      </c>
      <c r="P82" s="42">
        <v>14</v>
      </c>
      <c r="Q82" s="42">
        <v>15</v>
      </c>
      <c r="R82" s="42">
        <v>16</v>
      </c>
      <c r="T82" s="113"/>
      <c r="U82" s="113"/>
      <c r="V82" s="113"/>
      <c r="W82" s="113"/>
      <c r="AA82" s="34" t="s">
        <v>195</v>
      </c>
      <c r="AB82" s="55">
        <f t="shared" si="20"/>
        <v>5.0833333333333339</v>
      </c>
      <c r="AC82" s="34">
        <f t="shared" si="19"/>
        <v>2346.96</v>
      </c>
      <c r="AD82" s="34">
        <f t="shared" si="19"/>
        <v>2403.06</v>
      </c>
      <c r="AE82" s="34">
        <f t="shared" si="19"/>
        <v>2387.88</v>
      </c>
      <c r="AF82" s="34">
        <f t="shared" si="19"/>
        <v>2629.11</v>
      </c>
      <c r="AG82" s="34">
        <f t="shared" si="19"/>
        <v>2402.4</v>
      </c>
      <c r="AH82" s="34">
        <f t="shared" si="19"/>
        <v>2475</v>
      </c>
      <c r="AI82" s="34"/>
      <c r="AJ82" s="34"/>
      <c r="AK82" s="34"/>
      <c r="AL82" s="34"/>
      <c r="AM82" s="34"/>
      <c r="AN82" s="34"/>
      <c r="AO82" s="34"/>
      <c r="AP82" s="34"/>
      <c r="AQ82" s="34"/>
      <c r="AR82" s="34"/>
      <c r="AS82"/>
      <c r="AT82" s="113"/>
      <c r="AU82" s="113"/>
      <c r="AV82" s="113"/>
      <c r="AW82" s="113"/>
    </row>
    <row r="83" spans="1:49" x14ac:dyDescent="0.2">
      <c r="A83" s="34"/>
      <c r="B83" s="117" t="s">
        <v>188</v>
      </c>
      <c r="C83" s="117"/>
      <c r="D83" s="117"/>
      <c r="E83" s="117"/>
      <c r="F83" s="117"/>
      <c r="G83" s="117"/>
      <c r="H83" s="117"/>
      <c r="I83" s="117"/>
      <c r="J83" s="117"/>
      <c r="K83" s="117"/>
      <c r="L83" s="117"/>
      <c r="M83" s="117"/>
      <c r="N83" s="117"/>
      <c r="O83" s="117"/>
      <c r="P83" s="117"/>
      <c r="Q83" s="117"/>
      <c r="R83" s="117"/>
      <c r="T83" s="113"/>
      <c r="U83" s="113"/>
      <c r="V83" s="113"/>
      <c r="W83" s="113"/>
      <c r="AA83" s="34" t="s">
        <v>196</v>
      </c>
      <c r="AB83" s="55">
        <f t="shared" si="20"/>
        <v>5.1250000000000009</v>
      </c>
      <c r="AC83" s="34">
        <f t="shared" si="19"/>
        <v>2156.88</v>
      </c>
      <c r="AD83" s="34">
        <f t="shared" si="19"/>
        <v>772.2</v>
      </c>
      <c r="AE83" s="34">
        <f t="shared" si="19"/>
        <v>2287.56</v>
      </c>
      <c r="AF83" s="34">
        <f t="shared" si="19"/>
        <v>2239.71</v>
      </c>
      <c r="AG83" s="34">
        <f t="shared" si="19"/>
        <v>2429.79</v>
      </c>
      <c r="AH83" s="34">
        <f t="shared" si="19"/>
        <v>2295.48</v>
      </c>
      <c r="AI83" s="34"/>
      <c r="AJ83" s="34"/>
      <c r="AK83" s="34"/>
      <c r="AL83" s="34"/>
      <c r="AM83" s="34"/>
      <c r="AN83" s="34"/>
      <c r="AO83" s="34"/>
      <c r="AP83" s="34"/>
      <c r="AQ83" s="34"/>
      <c r="AR83" s="34"/>
      <c r="AS83"/>
      <c r="AT83" s="113"/>
      <c r="AU83" s="113"/>
      <c r="AV83" s="113"/>
      <c r="AW83" s="113"/>
    </row>
    <row r="84" spans="1:49" ht="17" thickBot="1" x14ac:dyDescent="0.25">
      <c r="A84" s="47" t="s">
        <v>82</v>
      </c>
      <c r="B84" s="99" t="s">
        <v>15</v>
      </c>
      <c r="C84" s="155" t="s">
        <v>189</v>
      </c>
      <c r="D84" s="155"/>
      <c r="E84" s="155"/>
      <c r="F84" s="155"/>
      <c r="G84" s="155" t="s">
        <v>190</v>
      </c>
      <c r="H84" s="155"/>
      <c r="I84" s="155"/>
      <c r="J84" s="155"/>
      <c r="K84" s="155" t="s">
        <v>191</v>
      </c>
      <c r="L84" s="155"/>
      <c r="M84" s="155"/>
      <c r="N84" s="155"/>
      <c r="O84" s="155" t="s">
        <v>192</v>
      </c>
      <c r="P84" s="155"/>
      <c r="Q84" s="155"/>
      <c r="R84" s="155"/>
      <c r="T84" s="113"/>
      <c r="U84" s="113"/>
      <c r="V84" s="113"/>
      <c r="W84" s="113"/>
      <c r="AA84" s="34" t="s">
        <v>197</v>
      </c>
      <c r="AB84" s="55">
        <f t="shared" si="20"/>
        <v>5.1666666666666679</v>
      </c>
      <c r="AC84" s="34">
        <f t="shared" si="19"/>
        <v>2270.0700000000002</v>
      </c>
      <c r="AD84" s="34">
        <f t="shared" si="19"/>
        <v>872.5200000000001</v>
      </c>
      <c r="AE84" s="34">
        <f t="shared" si="19"/>
        <v>2272.71</v>
      </c>
      <c r="AF84" s="34">
        <f t="shared" si="19"/>
        <v>2278.65</v>
      </c>
      <c r="AG84" s="34">
        <f t="shared" si="19"/>
        <v>2455.5300000000002</v>
      </c>
      <c r="AH84" s="34">
        <f t="shared" si="19"/>
        <v>2429.13</v>
      </c>
      <c r="AI84" s="34"/>
      <c r="AJ84" s="34"/>
      <c r="AK84" s="34"/>
      <c r="AL84" s="34"/>
      <c r="AM84" s="34"/>
      <c r="AN84" s="34"/>
      <c r="AO84" s="34"/>
      <c r="AP84" s="34"/>
      <c r="AQ84" s="34"/>
      <c r="AR84" s="34"/>
      <c r="AS84"/>
      <c r="AT84" s="113"/>
      <c r="AU84" s="113"/>
      <c r="AV84" s="113"/>
      <c r="AW84" s="113"/>
    </row>
    <row r="85" spans="1:49" ht="17" thickBot="1" x14ac:dyDescent="0.25">
      <c r="A85" s="34" t="s">
        <v>2</v>
      </c>
      <c r="B85" s="47" t="s">
        <v>1</v>
      </c>
      <c r="C85" s="48">
        <v>1</v>
      </c>
      <c r="D85" s="48">
        <v>2</v>
      </c>
      <c r="E85" s="48">
        <v>3</v>
      </c>
      <c r="F85" s="48">
        <v>4</v>
      </c>
      <c r="G85" s="48">
        <v>5</v>
      </c>
      <c r="H85" s="48">
        <v>6</v>
      </c>
      <c r="I85" s="48">
        <v>7</v>
      </c>
      <c r="J85" s="48">
        <v>8</v>
      </c>
      <c r="K85" s="48">
        <v>1</v>
      </c>
      <c r="L85" s="48">
        <v>2</v>
      </c>
      <c r="M85" s="48">
        <v>3</v>
      </c>
      <c r="N85" s="48">
        <v>4</v>
      </c>
      <c r="O85" s="48">
        <v>5</v>
      </c>
      <c r="P85" s="48">
        <v>6</v>
      </c>
      <c r="Q85" s="48">
        <v>7</v>
      </c>
      <c r="R85" s="48">
        <v>8</v>
      </c>
      <c r="T85" s="113"/>
      <c r="U85" s="113"/>
      <c r="V85" s="113"/>
      <c r="W85" s="113"/>
      <c r="AA85" s="34" t="s">
        <v>198</v>
      </c>
      <c r="AB85" s="55">
        <f t="shared" si="20"/>
        <v>5.2083333333333348</v>
      </c>
      <c r="AC85" s="34">
        <f t="shared" si="19"/>
        <v>2103.75</v>
      </c>
      <c r="AD85" s="34">
        <f t="shared" si="19"/>
        <v>1015.74</v>
      </c>
      <c r="AE85" s="34">
        <f t="shared" si="19"/>
        <v>2143.6800000000003</v>
      </c>
      <c r="AF85" s="34">
        <f t="shared" si="19"/>
        <v>2051.2800000000002</v>
      </c>
      <c r="AG85" s="34">
        <f t="shared" si="19"/>
        <v>2222.2200000000003</v>
      </c>
      <c r="AH85" s="34">
        <f t="shared" si="19"/>
        <v>2116.9500000000003</v>
      </c>
      <c r="AI85" s="34"/>
      <c r="AJ85" s="34"/>
      <c r="AK85" s="34"/>
      <c r="AL85" s="34"/>
      <c r="AM85" s="34"/>
      <c r="AN85" s="34"/>
      <c r="AO85" s="34"/>
      <c r="AP85" s="34"/>
      <c r="AQ85" s="34"/>
      <c r="AR85" s="34"/>
      <c r="AS85"/>
      <c r="AT85" s="113"/>
      <c r="AU85" s="113"/>
      <c r="AV85" s="113"/>
      <c r="AW85" s="113"/>
    </row>
    <row r="86" spans="1:49" x14ac:dyDescent="0.2">
      <c r="A86" s="34"/>
      <c r="B86" s="34"/>
      <c r="C86" s="34"/>
      <c r="D86" s="34"/>
      <c r="E86" s="34"/>
      <c r="F86" s="34"/>
      <c r="G86" s="34"/>
      <c r="H86" s="34"/>
      <c r="I86" s="34"/>
      <c r="T86" s="113"/>
      <c r="U86" s="113"/>
      <c r="V86" s="113"/>
      <c r="W86" s="113"/>
      <c r="AA86" s="34" t="s">
        <v>199</v>
      </c>
      <c r="AB86" s="55">
        <f t="shared" si="20"/>
        <v>5.2500000000000018</v>
      </c>
      <c r="AC86" s="34">
        <f t="shared" si="19"/>
        <v>2238.3900000000003</v>
      </c>
      <c r="AD86" s="34">
        <f t="shared" si="19"/>
        <v>1139.1600000000001</v>
      </c>
      <c r="AE86" s="34">
        <f t="shared" si="19"/>
        <v>2380.9500000000003</v>
      </c>
      <c r="AF86" s="34">
        <f t="shared" si="19"/>
        <v>2142.69</v>
      </c>
      <c r="AG86" s="34">
        <f t="shared" si="19"/>
        <v>2423.85</v>
      </c>
      <c r="AH86" s="34">
        <f t="shared" si="19"/>
        <v>2343.9900000000002</v>
      </c>
      <c r="AI86" s="34"/>
      <c r="AJ86" s="34"/>
      <c r="AK86" s="34"/>
      <c r="AL86" s="34"/>
      <c r="AM86" s="34"/>
      <c r="AN86" s="34"/>
      <c r="AO86" s="34"/>
      <c r="AP86" s="34"/>
      <c r="AQ86" s="34"/>
      <c r="AR86" s="34"/>
      <c r="AS86"/>
      <c r="AT86" s="113"/>
      <c r="AU86" s="113"/>
      <c r="AV86" s="113"/>
      <c r="AW86" s="113"/>
    </row>
    <row r="87" spans="1:49" x14ac:dyDescent="0.2">
      <c r="A87" s="34"/>
      <c r="B87" s="34"/>
      <c r="C87" s="34"/>
      <c r="D87" s="34"/>
      <c r="E87" s="34"/>
      <c r="F87" s="34"/>
      <c r="G87" s="34"/>
      <c r="H87" s="34"/>
      <c r="I87" s="34"/>
      <c r="T87" s="113"/>
      <c r="U87" s="113"/>
      <c r="V87" s="113"/>
      <c r="W87" s="113"/>
      <c r="AA87" s="34"/>
      <c r="AB87" s="55">
        <v>6</v>
      </c>
      <c r="AC87" s="34">
        <f t="shared" si="19"/>
        <v>1663.53</v>
      </c>
      <c r="AD87" s="34">
        <f t="shared" si="19"/>
        <v>1838.1000000000001</v>
      </c>
      <c r="AE87" s="34">
        <f t="shared" si="19"/>
        <v>1820.94</v>
      </c>
      <c r="AF87" s="34">
        <f t="shared" si="19"/>
        <v>1447.05</v>
      </c>
      <c r="AG87" s="34">
        <f t="shared" si="19"/>
        <v>1695.8700000000001</v>
      </c>
      <c r="AH87" s="34">
        <f t="shared" si="19"/>
        <v>1792.5600000000002</v>
      </c>
      <c r="AI87" s="34"/>
      <c r="AJ87" s="34"/>
      <c r="AK87" s="34"/>
      <c r="AL87" s="34"/>
      <c r="AM87" s="34"/>
      <c r="AN87" s="34"/>
      <c r="AO87" s="34"/>
      <c r="AP87" s="34"/>
      <c r="AQ87" s="34"/>
      <c r="AR87" s="34"/>
      <c r="AS87"/>
      <c r="AT87" s="113"/>
      <c r="AU87" s="113"/>
      <c r="AV87" s="113"/>
      <c r="AW87" s="113"/>
    </row>
    <row r="88" spans="1:49" x14ac:dyDescent="0.2">
      <c r="A88" s="34"/>
      <c r="B88" s="34"/>
      <c r="C88" s="34"/>
      <c r="D88" s="34"/>
      <c r="E88" s="34"/>
      <c r="F88" s="34"/>
      <c r="G88" s="34"/>
      <c r="H88" s="34"/>
      <c r="I88" s="34"/>
      <c r="T88" s="113"/>
      <c r="U88" s="113"/>
      <c r="V88" s="113"/>
      <c r="W88" s="113"/>
      <c r="AA88" s="34"/>
      <c r="AB88" s="55"/>
      <c r="AC88" s="34"/>
      <c r="AD88" s="34"/>
      <c r="AE88" s="34"/>
      <c r="AF88" s="34"/>
      <c r="AG88" s="34"/>
      <c r="AH88" s="34"/>
      <c r="AI88" s="34"/>
      <c r="AJ88" s="34"/>
      <c r="AK88" s="34"/>
      <c r="AL88" s="34"/>
      <c r="AM88" s="34"/>
      <c r="AN88" s="34"/>
      <c r="AO88" s="34"/>
      <c r="AP88" s="34"/>
      <c r="AQ88" s="34"/>
      <c r="AR88" s="34"/>
      <c r="AS88"/>
      <c r="AT88" s="113"/>
      <c r="AU88" s="113"/>
      <c r="AV88" s="113"/>
      <c r="AW88" s="113"/>
    </row>
    <row r="89" spans="1:49" x14ac:dyDescent="0.2">
      <c r="A89" s="34"/>
      <c r="B89" s="34"/>
      <c r="C89" s="34"/>
      <c r="D89" s="34"/>
      <c r="E89" s="34"/>
      <c r="F89" s="34"/>
      <c r="G89" s="34"/>
      <c r="H89" s="34"/>
      <c r="I89" s="34"/>
      <c r="T89" s="113"/>
      <c r="U89" s="113"/>
      <c r="V89" s="113"/>
      <c r="W89" s="113"/>
      <c r="AA89" s="40"/>
      <c r="AB89" s="40"/>
      <c r="AC89" s="40"/>
      <c r="AD89" s="40"/>
      <c r="AE89" s="40"/>
      <c r="AF89" s="40"/>
      <c r="AG89" s="40"/>
      <c r="AH89" s="40"/>
      <c r="AI89" s="40"/>
      <c r="AJ89" s="40"/>
      <c r="AK89" s="40"/>
      <c r="AL89" s="40"/>
      <c r="AM89" s="40"/>
      <c r="AN89" s="40"/>
      <c r="AO89" s="40"/>
      <c r="AP89" s="40"/>
      <c r="AQ89" s="40"/>
      <c r="AS89"/>
      <c r="AT89" s="123"/>
      <c r="AU89" s="123"/>
      <c r="AV89" s="123"/>
      <c r="AW89" s="123"/>
    </row>
    <row r="90" spans="1:49" x14ac:dyDescent="0.2">
      <c r="A90" s="34"/>
      <c r="B90" s="34">
        <v>0</v>
      </c>
      <c r="C90" s="34">
        <f>(C69/C$69)*100</f>
        <v>100</v>
      </c>
      <c r="D90" s="34">
        <f t="shared" ref="D90:R90" si="21">(D69/D$69)*100</f>
        <v>100</v>
      </c>
      <c r="E90" s="34">
        <f t="shared" si="21"/>
        <v>100</v>
      </c>
      <c r="F90" s="34">
        <f t="shared" si="21"/>
        <v>100</v>
      </c>
      <c r="G90" s="34">
        <f t="shared" si="21"/>
        <v>100</v>
      </c>
      <c r="H90" s="34">
        <f t="shared" si="21"/>
        <v>100</v>
      </c>
      <c r="I90" s="34">
        <f t="shared" si="21"/>
        <v>100</v>
      </c>
      <c r="J90" s="34">
        <f t="shared" si="21"/>
        <v>100</v>
      </c>
      <c r="K90" s="34">
        <f t="shared" si="21"/>
        <v>100</v>
      </c>
      <c r="L90" s="34">
        <f t="shared" si="21"/>
        <v>100</v>
      </c>
      <c r="M90" s="34">
        <f t="shared" si="21"/>
        <v>100</v>
      </c>
      <c r="N90" s="34">
        <f t="shared" si="21"/>
        <v>100</v>
      </c>
      <c r="O90" s="34">
        <f t="shared" si="21"/>
        <v>100</v>
      </c>
      <c r="P90" s="34">
        <f t="shared" si="21"/>
        <v>100</v>
      </c>
      <c r="Q90" s="34">
        <f t="shared" si="21"/>
        <v>100</v>
      </c>
      <c r="R90" s="34">
        <f t="shared" si="21"/>
        <v>100</v>
      </c>
      <c r="T90" s="113"/>
      <c r="U90" s="113"/>
      <c r="V90" s="113"/>
      <c r="W90" s="113"/>
      <c r="AA90" s="140" t="s">
        <v>83</v>
      </c>
      <c r="AB90" s="140"/>
      <c r="AC90" s="140"/>
      <c r="AD90" s="140"/>
      <c r="AE90" s="140"/>
      <c r="AF90" s="140"/>
      <c r="AG90" s="140"/>
      <c r="AH90" s="140"/>
      <c r="AI90" s="140"/>
      <c r="AJ90" s="140"/>
      <c r="AK90" s="140"/>
      <c r="AL90" s="103"/>
      <c r="AM90" s="103"/>
      <c r="AN90" s="103"/>
      <c r="AO90" s="103"/>
      <c r="AP90" s="103"/>
      <c r="AQ90" s="103"/>
      <c r="AR90" s="103"/>
      <c r="AS90"/>
      <c r="AT90" s="113"/>
      <c r="AU90" s="113"/>
      <c r="AV90" s="113"/>
      <c r="AW90" s="113"/>
    </row>
    <row r="91" spans="1:49" x14ac:dyDescent="0.2">
      <c r="A91" s="34" t="s">
        <v>194</v>
      </c>
      <c r="B91" s="34">
        <v>1</v>
      </c>
      <c r="C91" s="34">
        <f t="shared" ref="C91:R97" si="22">(C70/C$69)*100</f>
        <v>110.33634170150815</v>
      </c>
      <c r="D91" s="34">
        <f t="shared" si="22"/>
        <v>109.66621479090523</v>
      </c>
      <c r="E91" s="34">
        <f t="shared" si="22"/>
        <v>112.77608511039278</v>
      </c>
      <c r="F91" s="34">
        <f t="shared" si="22"/>
        <v>111.58453743668505</v>
      </c>
      <c r="G91" s="34">
        <f t="shared" si="22"/>
        <v>113.24940673532045</v>
      </c>
      <c r="H91" s="34">
        <f t="shared" si="22"/>
        <v>106.70848519749687</v>
      </c>
      <c r="I91" s="34">
        <f t="shared" si="22"/>
        <v>113.64332283134738</v>
      </c>
      <c r="J91" s="34">
        <f t="shared" si="22"/>
        <v>114.96498325361762</v>
      </c>
      <c r="K91" s="34">
        <f t="shared" si="22"/>
        <v>118.86127898642664</v>
      </c>
      <c r="L91" s="34">
        <f t="shared" si="22"/>
        <v>119.4109355533359</v>
      </c>
      <c r="M91" s="34">
        <f t="shared" si="22"/>
        <v>121.51266364352975</v>
      </c>
      <c r="N91" s="34">
        <f t="shared" si="22"/>
        <v>120.41715979004168</v>
      </c>
      <c r="O91" s="34">
        <f t="shared" si="22"/>
        <v>137.63907150164243</v>
      </c>
      <c r="P91" s="34">
        <f t="shared" si="22"/>
        <v>114.34113081489856</v>
      </c>
      <c r="Q91" s="34">
        <f t="shared" si="22"/>
        <v>126.25087681330707</v>
      </c>
      <c r="R91" s="34">
        <f t="shared" si="22"/>
        <v>130.01579967006862</v>
      </c>
      <c r="T91" s="113"/>
      <c r="U91" s="113"/>
      <c r="V91" s="113"/>
      <c r="W91" s="113"/>
      <c r="AA91" s="101"/>
      <c r="AB91" s="101"/>
      <c r="AC91" s="146" t="s">
        <v>89</v>
      </c>
      <c r="AD91" s="146"/>
      <c r="AE91" s="146"/>
      <c r="AF91" s="146"/>
      <c r="AG91" s="146"/>
      <c r="AH91" s="146"/>
      <c r="AI91" s="146"/>
      <c r="AJ91" s="153"/>
      <c r="AK91" s="154"/>
      <c r="AL91" s="146"/>
      <c r="AM91" s="146"/>
      <c r="AN91" s="146"/>
      <c r="AO91" s="146"/>
      <c r="AP91" s="146"/>
      <c r="AQ91" s="146"/>
      <c r="AR91" s="146"/>
      <c r="AS91"/>
      <c r="AT91" s="113"/>
      <c r="AU91" s="113"/>
      <c r="AV91" s="113"/>
      <c r="AW91" s="113"/>
    </row>
    <row r="92" spans="1:49" x14ac:dyDescent="0.2">
      <c r="A92" s="34" t="s">
        <v>195</v>
      </c>
      <c r="B92" s="34">
        <v>2</v>
      </c>
      <c r="C92" s="34">
        <f t="shared" si="22"/>
        <v>96.032114509977688</v>
      </c>
      <c r="D92" s="34">
        <f t="shared" si="22"/>
        <v>96.223016072442576</v>
      </c>
      <c r="E92" s="34">
        <f t="shared" si="22"/>
        <v>96.801435306644208</v>
      </c>
      <c r="F92" s="34">
        <f t="shared" si="22"/>
        <v>98.519657920423612</v>
      </c>
      <c r="G92" s="34">
        <f t="shared" si="22"/>
        <v>103.24286178836515</v>
      </c>
      <c r="H92" s="34">
        <f t="shared" si="22"/>
        <v>40.312135650692269</v>
      </c>
      <c r="I92" s="34">
        <f t="shared" si="22"/>
        <v>101.51394574499284</v>
      </c>
      <c r="J92" s="34">
        <f t="shared" si="22"/>
        <v>102.39937379957051</v>
      </c>
      <c r="K92" s="34">
        <f t="shared" si="22"/>
        <v>92.543215284435959</v>
      </c>
      <c r="L92" s="34">
        <f t="shared" si="22"/>
        <v>103.27131845954757</v>
      </c>
      <c r="M92" s="34">
        <f t="shared" si="22"/>
        <v>98.048851436982204</v>
      </c>
      <c r="N92" s="34">
        <f t="shared" si="22"/>
        <v>95.360497734338352</v>
      </c>
      <c r="O92" s="34">
        <f t="shared" si="22"/>
        <v>103.34161512843849</v>
      </c>
      <c r="P92" s="34">
        <f t="shared" si="22"/>
        <v>100.48205481730751</v>
      </c>
      <c r="Q92" s="34">
        <f t="shared" si="22"/>
        <v>104.22099300457404</v>
      </c>
      <c r="R92" s="34">
        <f t="shared" si="22"/>
        <v>98.584005062190954</v>
      </c>
      <c r="T92" s="113"/>
      <c r="U92" s="113"/>
      <c r="V92" s="113"/>
      <c r="W92" s="113"/>
      <c r="AA92" s="101"/>
      <c r="AB92" s="42" t="s">
        <v>14</v>
      </c>
      <c r="AC92" s="42">
        <v>1</v>
      </c>
      <c r="AD92" s="42">
        <v>2</v>
      </c>
      <c r="AE92" s="42">
        <v>3</v>
      </c>
      <c r="AF92" s="42">
        <v>4</v>
      </c>
      <c r="AG92" s="42">
        <v>5</v>
      </c>
      <c r="AH92" s="42">
        <v>6</v>
      </c>
      <c r="AI92" s="42">
        <v>7</v>
      </c>
      <c r="AJ92" s="42">
        <v>8</v>
      </c>
      <c r="AK92" s="42"/>
      <c r="AL92" s="42"/>
      <c r="AM92" s="42"/>
      <c r="AN92" s="44"/>
      <c r="AO92" s="42"/>
      <c r="AP92" s="42"/>
      <c r="AQ92" s="42"/>
      <c r="AR92" s="42"/>
      <c r="AS92"/>
      <c r="AT92" s="113"/>
      <c r="AU92" s="113"/>
      <c r="AV92" s="113"/>
      <c r="AW92" s="113"/>
    </row>
    <row r="93" spans="1:49" x14ac:dyDescent="0.2">
      <c r="A93" s="34" t="s">
        <v>196</v>
      </c>
      <c r="B93" s="34">
        <v>3</v>
      </c>
      <c r="C93" s="34">
        <f t="shared" si="22"/>
        <v>93.988653482616186</v>
      </c>
      <c r="D93" s="34">
        <f t="shared" si="22"/>
        <v>91.264605892663425</v>
      </c>
      <c r="E93" s="34">
        <f t="shared" si="22"/>
        <v>93.621044276318827</v>
      </c>
      <c r="F93" s="34">
        <f t="shared" si="22"/>
        <v>95.352414401329938</v>
      </c>
      <c r="G93" s="34">
        <f t="shared" si="22"/>
        <v>103.79878095208488</v>
      </c>
      <c r="H93" s="34">
        <f t="shared" si="22"/>
        <v>44.478458036506126</v>
      </c>
      <c r="I93" s="34">
        <f t="shared" si="22"/>
        <v>98.539487634242192</v>
      </c>
      <c r="J93" s="34">
        <f t="shared" si="22"/>
        <v>100.12441197479254</v>
      </c>
      <c r="K93" s="34">
        <f t="shared" si="22"/>
        <v>30.289622626393808</v>
      </c>
      <c r="L93" s="34">
        <f t="shared" si="22"/>
        <v>28.932275506359161</v>
      </c>
      <c r="M93" s="34">
        <f t="shared" si="22"/>
        <v>34.561478963402628</v>
      </c>
      <c r="N93" s="34">
        <f t="shared" si="22"/>
        <v>29.620258049421551</v>
      </c>
      <c r="O93" s="34">
        <f t="shared" si="22"/>
        <v>30.211653279149843</v>
      </c>
      <c r="P93" s="34">
        <f t="shared" si="22"/>
        <v>27.106425125713663</v>
      </c>
      <c r="Q93" s="34">
        <f t="shared" si="22"/>
        <v>35.407035336379003</v>
      </c>
      <c r="R93" s="34">
        <f t="shared" si="22"/>
        <v>31.110199769848052</v>
      </c>
      <c r="T93" s="113"/>
      <c r="U93" s="113"/>
      <c r="V93" s="113"/>
      <c r="W93" s="113"/>
      <c r="AA93" s="34"/>
      <c r="AB93" s="117" t="s">
        <v>188</v>
      </c>
      <c r="AC93" s="117"/>
      <c r="AD93" s="117"/>
      <c r="AE93" s="117"/>
      <c r="AF93" s="117"/>
      <c r="AG93" s="117"/>
      <c r="AH93" s="117"/>
      <c r="AI93" s="117"/>
      <c r="AJ93" s="117"/>
      <c r="AK93" s="117"/>
      <c r="AL93" s="117"/>
      <c r="AM93" s="117"/>
      <c r="AN93" s="117"/>
      <c r="AO93" s="117"/>
      <c r="AP93" s="117"/>
      <c r="AQ93" s="117"/>
      <c r="AR93" s="117"/>
      <c r="AS93"/>
      <c r="AT93" s="113"/>
      <c r="AU93" s="113"/>
      <c r="AV93" s="113"/>
      <c r="AW93" s="113"/>
    </row>
    <row r="94" spans="1:49" ht="17" thickBot="1" x14ac:dyDescent="0.25">
      <c r="A94" s="34" t="s">
        <v>197</v>
      </c>
      <c r="B94" s="34">
        <v>4</v>
      </c>
      <c r="C94" s="34">
        <f t="shared" si="22"/>
        <v>89.604140016141528</v>
      </c>
      <c r="D94" s="34">
        <f t="shared" si="22"/>
        <v>83.191526502481437</v>
      </c>
      <c r="E94" s="34">
        <f t="shared" si="22"/>
        <v>92.058109255701794</v>
      </c>
      <c r="F94" s="34">
        <f t="shared" si="22"/>
        <v>86.986760323723786</v>
      </c>
      <c r="G94" s="34">
        <f t="shared" si="22"/>
        <v>100.72269491283568</v>
      </c>
      <c r="H94" s="34">
        <f t="shared" si="22"/>
        <v>47.920970177326886</v>
      </c>
      <c r="I94" s="34">
        <f t="shared" si="22"/>
        <v>94.834773340612628</v>
      </c>
      <c r="J94" s="34">
        <f t="shared" si="22"/>
        <v>95.716673439285231</v>
      </c>
      <c r="K94" s="34">
        <f t="shared" si="22"/>
        <v>19.145059848884173</v>
      </c>
      <c r="L94" s="34">
        <f t="shared" si="22"/>
        <v>17.783088103411274</v>
      </c>
      <c r="M94" s="34">
        <f t="shared" si="22"/>
        <v>25.706266254321779</v>
      </c>
      <c r="N94" s="34">
        <f t="shared" si="22"/>
        <v>22.032913188971278</v>
      </c>
      <c r="O94" s="34">
        <f t="shared" si="22"/>
        <v>20.535657824825179</v>
      </c>
      <c r="P94" s="34">
        <f t="shared" si="22"/>
        <v>18.067897301197753</v>
      </c>
      <c r="Q94" s="34">
        <f t="shared" si="22"/>
        <v>25.720613142615473</v>
      </c>
      <c r="R94" s="34">
        <f t="shared" si="22"/>
        <v>23.388087841563809</v>
      </c>
      <c r="T94" s="113"/>
      <c r="U94" s="113"/>
      <c r="V94" s="113"/>
      <c r="W94" s="113"/>
      <c r="AA94" s="47" t="s">
        <v>82</v>
      </c>
      <c r="AB94" s="99" t="s">
        <v>15</v>
      </c>
      <c r="AC94" s="104"/>
      <c r="AD94" s="104"/>
      <c r="AE94" s="104"/>
      <c r="AF94" s="104"/>
      <c r="AG94" s="104"/>
      <c r="AH94" s="104"/>
      <c r="AI94" s="104"/>
      <c r="AJ94" s="104"/>
      <c r="AK94" s="104"/>
      <c r="AL94" s="104"/>
      <c r="AM94" s="104"/>
      <c r="AN94" s="104"/>
      <c r="AO94" s="104"/>
      <c r="AP94" s="104"/>
      <c r="AQ94" s="104"/>
      <c r="AR94" s="104"/>
      <c r="AS94"/>
      <c r="AT94" s="113"/>
      <c r="AU94" s="113"/>
      <c r="AV94" s="113"/>
      <c r="AW94" s="113"/>
    </row>
    <row r="95" spans="1:49" ht="17" thickBot="1" x14ac:dyDescent="0.25">
      <c r="A95" s="34" t="s">
        <v>198</v>
      </c>
      <c r="B95" s="34">
        <v>5</v>
      </c>
      <c r="C95" s="34">
        <f t="shared" si="22"/>
        <v>93.94897462771597</v>
      </c>
      <c r="D95" s="34">
        <f t="shared" si="22"/>
        <v>87.272817191974767</v>
      </c>
      <c r="E95" s="34">
        <f t="shared" si="22"/>
        <v>93.693738928440553</v>
      </c>
      <c r="F95" s="34">
        <f t="shared" si="22"/>
        <v>90.790895202635227</v>
      </c>
      <c r="G95" s="34">
        <f t="shared" si="22"/>
        <v>103.92849542361948</v>
      </c>
      <c r="H95" s="34">
        <f t="shared" si="22"/>
        <v>54.470570199093579</v>
      </c>
      <c r="I95" s="34">
        <f t="shared" si="22"/>
        <v>105.80642721020787</v>
      </c>
      <c r="J95" s="34">
        <f t="shared" si="22"/>
        <v>106.06064048632258</v>
      </c>
      <c r="K95" s="34">
        <f t="shared" si="22"/>
        <v>21.728129064079553</v>
      </c>
      <c r="L95" s="34">
        <f t="shared" si="22"/>
        <v>16.731592884270981</v>
      </c>
      <c r="M95" s="34">
        <f t="shared" si="22"/>
        <v>28.974857009462728</v>
      </c>
      <c r="N95" s="34">
        <f t="shared" si="22"/>
        <v>25.365985213760688</v>
      </c>
      <c r="O95" s="34">
        <f t="shared" si="22"/>
        <v>24.37300706572433</v>
      </c>
      <c r="P95" s="34">
        <f t="shared" si="22"/>
        <v>19.255818100991274</v>
      </c>
      <c r="Q95" s="34">
        <f t="shared" si="22"/>
        <v>29.85752262120198</v>
      </c>
      <c r="R95" s="34">
        <f t="shared" si="22"/>
        <v>27.026865530584747</v>
      </c>
      <c r="T95" s="113"/>
      <c r="U95" s="113"/>
      <c r="V95" s="113"/>
      <c r="W95" s="113"/>
      <c r="AA95" s="34" t="s">
        <v>2</v>
      </c>
      <c r="AB95" s="47" t="s">
        <v>1</v>
      </c>
      <c r="AC95" s="48">
        <v>1</v>
      </c>
      <c r="AD95" s="48">
        <v>2</v>
      </c>
      <c r="AE95" s="48">
        <v>3</v>
      </c>
      <c r="AF95" s="48">
        <v>4</v>
      </c>
      <c r="AG95" s="48">
        <v>5</v>
      </c>
      <c r="AH95" s="48">
        <v>6</v>
      </c>
      <c r="AI95" s="48"/>
      <c r="AJ95" s="48"/>
      <c r="AK95" s="48"/>
      <c r="AL95" s="48"/>
      <c r="AM95" s="48"/>
      <c r="AN95" s="48"/>
      <c r="AO95" s="48"/>
      <c r="AP95" s="48"/>
      <c r="AQ95" s="48"/>
      <c r="AR95" s="48"/>
      <c r="AS95"/>
      <c r="AT95" s="113"/>
      <c r="AU95" s="113"/>
      <c r="AV95" s="113"/>
      <c r="AW95" s="113"/>
    </row>
    <row r="96" spans="1:49" x14ac:dyDescent="0.2">
      <c r="A96" s="34" t="s">
        <v>199</v>
      </c>
      <c r="B96" s="34">
        <v>6</v>
      </c>
      <c r="C96" s="34">
        <f t="shared" si="22"/>
        <v>85.100589984966192</v>
      </c>
      <c r="D96" s="34">
        <f t="shared" si="22"/>
        <v>80.327462860731742</v>
      </c>
      <c r="E96" s="34">
        <f t="shared" si="22"/>
        <v>84.770470380499091</v>
      </c>
      <c r="F96" s="34">
        <f t="shared" si="22"/>
        <v>80.290794405639872</v>
      </c>
      <c r="G96" s="34">
        <f t="shared" si="22"/>
        <v>98.795508478607232</v>
      </c>
      <c r="H96" s="34">
        <f t="shared" si="22"/>
        <v>57.489388537967159</v>
      </c>
      <c r="I96" s="34">
        <f t="shared" si="22"/>
        <v>94.531984191614058</v>
      </c>
      <c r="J96" s="34">
        <f t="shared" si="22"/>
        <v>92.002087334764937</v>
      </c>
      <c r="K96" s="34">
        <f t="shared" si="22"/>
        <v>21.760620500748679</v>
      </c>
      <c r="L96" s="34">
        <f t="shared" si="22"/>
        <v>16.080667272422225</v>
      </c>
      <c r="M96" s="34">
        <f t="shared" si="22"/>
        <v>28.157709320677498</v>
      </c>
      <c r="N96" s="34">
        <f t="shared" si="22"/>
        <v>22.920615788538306</v>
      </c>
      <c r="O96" s="34">
        <f t="shared" si="22"/>
        <v>23.675307203742673</v>
      </c>
      <c r="P96" s="34">
        <f t="shared" si="22"/>
        <v>19.548494240070834</v>
      </c>
      <c r="Q96" s="34">
        <f t="shared" si="22"/>
        <v>31.034691985027408</v>
      </c>
      <c r="R96" s="34">
        <f t="shared" si="22"/>
        <v>25.676730822441236</v>
      </c>
      <c r="T96" s="113"/>
      <c r="U96" s="113"/>
      <c r="V96" s="113"/>
      <c r="W96" s="113"/>
      <c r="AA96" s="34"/>
      <c r="AB96" s="34"/>
      <c r="AC96" s="34"/>
      <c r="AD96" s="34"/>
      <c r="AE96" s="34"/>
      <c r="AF96" s="34"/>
      <c r="AG96" s="34"/>
      <c r="AH96" s="34"/>
      <c r="AI96" s="34"/>
      <c r="AJ96" s="40"/>
      <c r="AK96" s="40"/>
      <c r="AL96" s="40"/>
      <c r="AM96" s="40"/>
      <c r="AN96" s="40"/>
      <c r="AO96" s="40"/>
      <c r="AP96" s="40"/>
      <c r="AQ96" s="40"/>
      <c r="AS96"/>
      <c r="AT96" s="113"/>
      <c r="AU96" s="113"/>
      <c r="AV96" s="113"/>
      <c r="AW96" s="113"/>
    </row>
    <row r="97" spans="1:49" x14ac:dyDescent="0.2">
      <c r="A97" s="34"/>
      <c r="B97" s="34">
        <v>24</v>
      </c>
      <c r="C97" s="34">
        <f t="shared" si="22"/>
        <v>97.242319584434483</v>
      </c>
      <c r="D97" s="34">
        <f t="shared" si="22"/>
        <v>78.859630244335023</v>
      </c>
      <c r="E97" s="34">
        <f t="shared" si="22"/>
        <v>82.371546860482241</v>
      </c>
      <c r="F97" s="34">
        <f t="shared" si="22"/>
        <v>77.106337606551108</v>
      </c>
      <c r="G97" s="34">
        <f t="shared" si="22"/>
        <v>99.444080836280264</v>
      </c>
      <c r="H97" s="34">
        <f t="shared" si="22"/>
        <v>87.730533651946502</v>
      </c>
      <c r="I97" s="34">
        <f t="shared" si="22"/>
        <v>84.700242412366364</v>
      </c>
      <c r="J97" s="34">
        <f t="shared" si="22"/>
        <v>90.491370497998318</v>
      </c>
      <c r="K97" s="34">
        <f t="shared" si="22"/>
        <v>1.4697183008805519</v>
      </c>
      <c r="L97" s="34">
        <f t="shared" si="22"/>
        <v>1.393115005065735</v>
      </c>
      <c r="M97" s="34">
        <f t="shared" si="22"/>
        <v>1.508688776211992</v>
      </c>
      <c r="N97" s="34">
        <f t="shared" si="22"/>
        <v>1.5990042932773925</v>
      </c>
      <c r="O97" s="34">
        <f t="shared" si="22"/>
        <v>2.0282509596273459</v>
      </c>
      <c r="P97" s="34">
        <f t="shared" si="22"/>
        <v>1.850195947494935</v>
      </c>
      <c r="Q97" s="34">
        <f t="shared" si="22"/>
        <v>2.1435924557118899</v>
      </c>
      <c r="R97" s="34">
        <f t="shared" si="22"/>
        <v>1.851792740933133</v>
      </c>
      <c r="T97" s="113"/>
      <c r="U97" s="113"/>
      <c r="V97" s="113"/>
      <c r="W97" s="113"/>
      <c r="AA97" s="34"/>
      <c r="AB97" s="34"/>
      <c r="AC97" s="34"/>
      <c r="AD97" s="34"/>
      <c r="AE97" s="34"/>
      <c r="AF97" s="34"/>
      <c r="AG97" s="34"/>
      <c r="AH97" s="34"/>
      <c r="AI97" s="34"/>
      <c r="AJ97" s="40"/>
      <c r="AK97" s="40"/>
      <c r="AL97" s="40"/>
      <c r="AM97" s="40"/>
      <c r="AN97" s="40"/>
      <c r="AO97" s="40"/>
      <c r="AP97" s="40"/>
      <c r="AQ97" s="40"/>
      <c r="AS97"/>
      <c r="AT97" s="113"/>
      <c r="AU97" s="113"/>
      <c r="AV97" s="113"/>
      <c r="AW97" s="113"/>
    </row>
    <row r="98" spans="1:49" x14ac:dyDescent="0.2">
      <c r="AA98" s="34"/>
      <c r="AB98" s="34"/>
      <c r="AC98" s="34"/>
      <c r="AD98" s="34"/>
      <c r="AE98" s="34"/>
      <c r="AF98" s="34"/>
      <c r="AG98" s="34"/>
      <c r="AH98" s="34"/>
      <c r="AI98" s="34"/>
      <c r="AJ98" s="40"/>
      <c r="AK98" s="40"/>
      <c r="AL98" s="40"/>
      <c r="AM98" s="40"/>
      <c r="AN98" s="40"/>
      <c r="AO98" s="40"/>
      <c r="AP98" s="40"/>
      <c r="AQ98" s="40"/>
      <c r="AS98"/>
      <c r="AT98" s="113"/>
      <c r="AU98" s="113"/>
      <c r="AV98" s="113"/>
      <c r="AW98" s="113"/>
    </row>
    <row r="99" spans="1:49" x14ac:dyDescent="0.2">
      <c r="AA99" s="34"/>
      <c r="AB99" s="34"/>
      <c r="AC99" s="34"/>
      <c r="AD99" s="34"/>
      <c r="AE99" s="34"/>
      <c r="AF99" s="34"/>
      <c r="AG99" s="34"/>
      <c r="AH99" s="34"/>
      <c r="AI99" s="34"/>
      <c r="AJ99" s="40"/>
      <c r="AK99" s="40"/>
      <c r="AL99" s="40"/>
      <c r="AM99" s="40"/>
      <c r="AN99" s="40"/>
      <c r="AO99" s="40"/>
      <c r="AP99" s="40"/>
      <c r="AQ99" s="40"/>
      <c r="AS99"/>
      <c r="AT99" s="113"/>
      <c r="AU99" s="113"/>
      <c r="AV99" s="113"/>
      <c r="AW99" s="113"/>
    </row>
    <row r="100" spans="1:49" x14ac:dyDescent="0.2">
      <c r="C100" s="155" t="s">
        <v>189</v>
      </c>
      <c r="D100" s="155" t="s">
        <v>190</v>
      </c>
      <c r="E100" s="155" t="s">
        <v>191</v>
      </c>
      <c r="F100" s="155" t="s">
        <v>192</v>
      </c>
      <c r="AA100" s="34"/>
      <c r="AB100" s="34">
        <v>0</v>
      </c>
      <c r="AC100" s="34">
        <f>(AC80/AC$80)*100</f>
        <v>100</v>
      </c>
      <c r="AD100" s="34">
        <f t="shared" ref="AD100:AH100" si="23">(AD80/AD$80)*100</f>
        <v>100</v>
      </c>
      <c r="AE100" s="34">
        <f t="shared" si="23"/>
        <v>100</v>
      </c>
      <c r="AF100" s="34">
        <f t="shared" si="23"/>
        <v>100</v>
      </c>
      <c r="AG100" s="34">
        <f t="shared" si="23"/>
        <v>100</v>
      </c>
      <c r="AH100" s="34">
        <f t="shared" si="23"/>
        <v>100</v>
      </c>
      <c r="AI100" s="34"/>
      <c r="AJ100" s="34"/>
      <c r="AK100" s="34"/>
      <c r="AL100" s="34"/>
      <c r="AM100" s="34"/>
      <c r="AN100" s="34"/>
      <c r="AO100" s="34"/>
      <c r="AP100" s="34"/>
      <c r="AQ100" s="34"/>
      <c r="AR100" s="34"/>
      <c r="AS100"/>
      <c r="AT100" s="113"/>
      <c r="AU100" s="113"/>
      <c r="AV100" s="113"/>
      <c r="AW100" s="113"/>
    </row>
    <row r="101" spans="1:49" x14ac:dyDescent="0.2">
      <c r="C101" s="155"/>
      <c r="D101" s="155"/>
      <c r="E101" s="155"/>
      <c r="F101" s="155"/>
      <c r="AA101" s="34" t="s">
        <v>194</v>
      </c>
      <c r="AB101" s="34">
        <v>1</v>
      </c>
      <c r="AC101" s="34">
        <f t="shared" ref="AC101:AH107" si="24">(AC81/AC$80)*100</f>
        <v>87.419639480650446</v>
      </c>
      <c r="AD101" s="34">
        <f t="shared" si="24"/>
        <v>93.53968661700489</v>
      </c>
      <c r="AE101" s="34">
        <f t="shared" si="24"/>
        <v>87.509491268033415</v>
      </c>
      <c r="AF101" s="34">
        <f t="shared" si="24"/>
        <v>90.545316839182021</v>
      </c>
      <c r="AG101" s="34">
        <f t="shared" si="24"/>
        <v>89.393939393939405</v>
      </c>
      <c r="AH101" s="34">
        <f t="shared" si="24"/>
        <v>88.498074454428746</v>
      </c>
      <c r="AI101" s="34"/>
      <c r="AJ101" s="34"/>
      <c r="AK101" s="34"/>
      <c r="AL101" s="34"/>
      <c r="AM101" s="34"/>
      <c r="AN101" s="34"/>
      <c r="AO101" s="34"/>
      <c r="AP101" s="34"/>
      <c r="AQ101" s="34"/>
      <c r="AR101" s="34"/>
      <c r="AS101"/>
      <c r="AT101" s="113"/>
      <c r="AU101" s="113"/>
      <c r="AV101" s="113"/>
      <c r="AW101" s="113"/>
    </row>
    <row r="102" spans="1:49" x14ac:dyDescent="0.2">
      <c r="C102" s="155"/>
      <c r="D102" s="155"/>
      <c r="E102" s="155"/>
      <c r="F102" s="155"/>
      <c r="AA102" s="34" t="s">
        <v>195</v>
      </c>
      <c r="AB102" s="34">
        <v>2</v>
      </c>
      <c r="AC102" s="34">
        <f t="shared" si="24"/>
        <v>89.650825664943895</v>
      </c>
      <c r="AD102" s="34">
        <f t="shared" si="24"/>
        <v>93.526843051631118</v>
      </c>
      <c r="AE102" s="34">
        <f t="shared" si="24"/>
        <v>91.571753986332567</v>
      </c>
      <c r="AF102" s="34">
        <f t="shared" si="24"/>
        <v>100.56803837414793</v>
      </c>
      <c r="AG102" s="34">
        <f t="shared" si="24"/>
        <v>91.919191919191917</v>
      </c>
      <c r="AH102" s="34">
        <f t="shared" si="24"/>
        <v>96.277278562259298</v>
      </c>
      <c r="AI102" s="34"/>
      <c r="AJ102" s="34"/>
      <c r="AK102" s="34"/>
      <c r="AL102" s="34"/>
      <c r="AM102" s="34"/>
      <c r="AN102" s="34"/>
      <c r="AO102" s="34"/>
      <c r="AP102" s="34"/>
      <c r="AQ102" s="34"/>
      <c r="AR102" s="34"/>
      <c r="AS102"/>
      <c r="AT102" s="113"/>
      <c r="AU102" s="113"/>
      <c r="AV102" s="113"/>
      <c r="AW102" s="113"/>
    </row>
    <row r="103" spans="1:49" x14ac:dyDescent="0.2">
      <c r="C103" s="155"/>
      <c r="D103" s="155"/>
      <c r="E103" s="155"/>
      <c r="F103" s="155"/>
      <c r="AA103" s="34" t="s">
        <v>196</v>
      </c>
      <c r="AB103" s="34">
        <v>3</v>
      </c>
      <c r="AC103" s="34">
        <f t="shared" si="24"/>
        <v>82.390016387243165</v>
      </c>
      <c r="AD103" s="139">
        <f t="shared" si="24"/>
        <v>30.053942974569743</v>
      </c>
      <c r="AE103" s="34">
        <f t="shared" si="24"/>
        <v>87.724626676790677</v>
      </c>
      <c r="AF103" s="34">
        <f t="shared" si="24"/>
        <v>85.672809896490776</v>
      </c>
      <c r="AG103" s="34">
        <f t="shared" si="24"/>
        <v>92.967171717171709</v>
      </c>
      <c r="AH103" s="34">
        <f t="shared" si="24"/>
        <v>89.293966623876756</v>
      </c>
      <c r="AI103" s="34"/>
      <c r="AJ103" s="34"/>
      <c r="AK103" s="34"/>
      <c r="AL103" s="34"/>
      <c r="AM103" s="34"/>
      <c r="AN103" s="34"/>
      <c r="AO103" s="34"/>
      <c r="AP103" s="34"/>
      <c r="AQ103" s="34"/>
      <c r="AR103" s="34"/>
      <c r="AS103"/>
      <c r="AT103" s="113"/>
      <c r="AU103" s="113"/>
      <c r="AV103" s="113"/>
      <c r="AW103" s="113"/>
    </row>
    <row r="104" spans="1:49" x14ac:dyDescent="0.2">
      <c r="C104" s="40">
        <v>97.242319584434483</v>
      </c>
      <c r="D104" s="40">
        <v>99.444080836280264</v>
      </c>
      <c r="E104" s="40">
        <v>1.4697183008805519</v>
      </c>
      <c r="F104" s="40">
        <v>2.0282509596273459</v>
      </c>
      <c r="AA104" s="34" t="s">
        <v>197</v>
      </c>
      <c r="AB104" s="34">
        <v>4</v>
      </c>
      <c r="AC104" s="34">
        <f t="shared" si="24"/>
        <v>86.71372746754065</v>
      </c>
      <c r="AD104" s="139">
        <f t="shared" si="24"/>
        <v>33.958386848189058</v>
      </c>
      <c r="AE104" s="34">
        <f t="shared" si="24"/>
        <v>87.155150594786122</v>
      </c>
      <c r="AF104" s="34">
        <f t="shared" si="24"/>
        <v>87.162332744256503</v>
      </c>
      <c r="AG104" s="34">
        <f t="shared" si="24"/>
        <v>93.952020202020208</v>
      </c>
      <c r="AH104" s="34">
        <f t="shared" si="24"/>
        <v>94.492939666238769</v>
      </c>
      <c r="AI104" s="34"/>
      <c r="AJ104" s="34"/>
      <c r="AK104" s="34"/>
      <c r="AL104" s="34"/>
      <c r="AM104" s="34"/>
      <c r="AN104" s="34"/>
      <c r="AO104" s="34"/>
      <c r="AP104" s="34"/>
      <c r="AQ104" s="34"/>
      <c r="AR104" s="34"/>
      <c r="AS104"/>
      <c r="AT104" s="113"/>
      <c r="AU104" s="113"/>
      <c r="AV104" s="113"/>
      <c r="AW104" s="113"/>
    </row>
    <row r="105" spans="1:49" x14ac:dyDescent="0.2">
      <c r="C105" s="40">
        <v>78.859630244335023</v>
      </c>
      <c r="D105" s="40">
        <v>87.730533651946502</v>
      </c>
      <c r="E105" s="40">
        <v>1.393115005065735</v>
      </c>
      <c r="F105" s="40">
        <v>1.850195947494935</v>
      </c>
      <c r="AA105" s="34" t="s">
        <v>198</v>
      </c>
      <c r="AB105" s="34">
        <v>5</v>
      </c>
      <c r="AC105" s="34">
        <f t="shared" si="24"/>
        <v>80.36051934955249</v>
      </c>
      <c r="AD105" s="139">
        <f t="shared" si="24"/>
        <v>39.532494220395584</v>
      </c>
      <c r="AE105" s="34">
        <f t="shared" si="24"/>
        <v>82.207036193368765</v>
      </c>
      <c r="AF105" s="34">
        <f t="shared" si="24"/>
        <v>78.465034082302452</v>
      </c>
      <c r="AG105" s="34">
        <f t="shared" si="24"/>
        <v>85.02525252525254</v>
      </c>
      <c r="AH105" s="34">
        <f t="shared" si="24"/>
        <v>82.349165596919121</v>
      </c>
      <c r="AI105" s="34"/>
      <c r="AJ105" s="34"/>
      <c r="AK105" s="34"/>
      <c r="AL105" s="34"/>
      <c r="AM105" s="34"/>
      <c r="AN105" s="34"/>
      <c r="AO105" s="34"/>
      <c r="AP105" s="34"/>
      <c r="AQ105" s="34"/>
      <c r="AR105" s="34"/>
      <c r="AS105"/>
      <c r="AT105" s="113"/>
      <c r="AU105" s="113"/>
      <c r="AV105" s="113"/>
      <c r="AW105" s="113"/>
    </row>
    <row r="106" spans="1:49" x14ac:dyDescent="0.2">
      <c r="C106" s="40">
        <v>82.371546860482241</v>
      </c>
      <c r="D106" s="40">
        <v>84.700242412366364</v>
      </c>
      <c r="E106" s="40">
        <v>1.508688776211992</v>
      </c>
      <c r="F106" s="40">
        <v>2.1435924557118899</v>
      </c>
      <c r="AA106" s="34" t="s">
        <v>199</v>
      </c>
      <c r="AB106" s="34">
        <v>6</v>
      </c>
      <c r="AC106" s="34">
        <f t="shared" si="24"/>
        <v>85.503592587923862</v>
      </c>
      <c r="AD106" s="139">
        <f t="shared" si="24"/>
        <v>44.335987670177239</v>
      </c>
      <c r="AE106" s="34">
        <f t="shared" si="24"/>
        <v>91.305998481397111</v>
      </c>
      <c r="AF106" s="34">
        <f t="shared" si="24"/>
        <v>81.961625852057551</v>
      </c>
      <c r="AG106" s="34">
        <f t="shared" si="24"/>
        <v>92.73989898989899</v>
      </c>
      <c r="AH106" s="34">
        <f t="shared" si="24"/>
        <v>91.181001283697043</v>
      </c>
      <c r="AI106" s="34"/>
      <c r="AJ106" s="34"/>
      <c r="AK106" s="34"/>
      <c r="AL106" s="34"/>
      <c r="AM106" s="34"/>
      <c r="AN106" s="34"/>
      <c r="AO106" s="34"/>
      <c r="AP106" s="34"/>
      <c r="AQ106" s="34"/>
      <c r="AR106" s="34"/>
      <c r="AS106"/>
      <c r="AT106" s="113"/>
      <c r="AU106" s="113"/>
      <c r="AV106" s="113"/>
      <c r="AW106" s="113"/>
    </row>
    <row r="107" spans="1:49" x14ac:dyDescent="0.2">
      <c r="C107" s="40">
        <v>77.106337606551108</v>
      </c>
      <c r="D107" s="40">
        <v>90.491370497998318</v>
      </c>
      <c r="E107">
        <v>1.5990042932773925</v>
      </c>
      <c r="F107" s="40">
        <v>1.851792740933133</v>
      </c>
      <c r="AA107" s="34"/>
      <c r="AB107" s="34">
        <v>24</v>
      </c>
      <c r="AC107" s="34">
        <f t="shared" si="24"/>
        <v>63.544686751544177</v>
      </c>
      <c r="AD107" s="34">
        <f t="shared" si="24"/>
        <v>71.538659131774978</v>
      </c>
      <c r="AE107" s="34">
        <f t="shared" si="24"/>
        <v>69.830422677803085</v>
      </c>
      <c r="AF107" s="34">
        <f t="shared" si="24"/>
        <v>55.352183791971719</v>
      </c>
      <c r="AG107" s="34">
        <f t="shared" si="24"/>
        <v>64.88636363636364</v>
      </c>
      <c r="AH107" s="34">
        <f t="shared" si="24"/>
        <v>69.730423620025675</v>
      </c>
      <c r="AI107" s="34"/>
      <c r="AJ107" s="34"/>
      <c r="AK107" s="34"/>
      <c r="AL107" s="34"/>
      <c r="AM107" s="34"/>
      <c r="AN107" s="34"/>
      <c r="AO107" s="34"/>
      <c r="AP107" s="34"/>
      <c r="AQ107" s="34"/>
      <c r="AR107" s="34"/>
      <c r="AS107"/>
      <c r="AT107" s="113"/>
      <c r="AU107" s="113"/>
      <c r="AV107" s="113"/>
      <c r="AW107" s="113"/>
    </row>
  </sheetData>
  <mergeCells count="57">
    <mergeCell ref="AK91:AR91"/>
    <mergeCell ref="AC50:AJ50"/>
    <mergeCell ref="AK50:AR50"/>
    <mergeCell ref="AT50:AV50"/>
    <mergeCell ref="AC70:AJ70"/>
    <mergeCell ref="AK70:AR70"/>
    <mergeCell ref="AC30:AJ30"/>
    <mergeCell ref="AK30:AR30"/>
    <mergeCell ref="AU30:AV30"/>
    <mergeCell ref="AU33:AV33"/>
    <mergeCell ref="C100:C103"/>
    <mergeCell ref="D100:D103"/>
    <mergeCell ref="E100:E103"/>
    <mergeCell ref="F100:F103"/>
    <mergeCell ref="C38:J38"/>
    <mergeCell ref="K38:R38"/>
    <mergeCell ref="T38:V38"/>
    <mergeCell ref="C41:F41"/>
    <mergeCell ref="G41:J41"/>
    <mergeCell ref="K41:N41"/>
    <mergeCell ref="O41:R41"/>
    <mergeCell ref="AC91:AJ91"/>
    <mergeCell ref="AB2:AK2"/>
    <mergeCell ref="AB3:AK3"/>
    <mergeCell ref="AA4:AA5"/>
    <mergeCell ref="AD4:AK4"/>
    <mergeCell ref="AA8:AA9"/>
    <mergeCell ref="AA12:AA14"/>
    <mergeCell ref="A80:K80"/>
    <mergeCell ref="C81:J81"/>
    <mergeCell ref="K81:R81"/>
    <mergeCell ref="C84:F84"/>
    <mergeCell ref="G84:J84"/>
    <mergeCell ref="K84:N84"/>
    <mergeCell ref="O84:R84"/>
    <mergeCell ref="A58:K58"/>
    <mergeCell ref="C59:J59"/>
    <mergeCell ref="K59:R59"/>
    <mergeCell ref="C62:F62"/>
    <mergeCell ref="G62:J62"/>
    <mergeCell ref="K62:N62"/>
    <mergeCell ref="O62:R62"/>
    <mergeCell ref="A37:K37"/>
    <mergeCell ref="C18:J18"/>
    <mergeCell ref="K18:R18"/>
    <mergeCell ref="U18:V18"/>
    <mergeCell ref="C21:F21"/>
    <mergeCell ref="G21:J21"/>
    <mergeCell ref="K21:N21"/>
    <mergeCell ref="O21:R21"/>
    <mergeCell ref="U21:V21"/>
    <mergeCell ref="A17:K17"/>
    <mergeCell ref="B2:K2"/>
    <mergeCell ref="B3:K3"/>
    <mergeCell ref="A4:A5"/>
    <mergeCell ref="D4:K4"/>
    <mergeCell ref="A8:A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06DFE-2F18-FD43-A956-8D520E3E1536}">
  <dimension ref="A1:E20"/>
  <sheetViews>
    <sheetView workbookViewId="0">
      <selection activeCell="A20" sqref="A20"/>
    </sheetView>
  </sheetViews>
  <sheetFormatPr baseColWidth="10" defaultColWidth="16.33203125" defaultRowHeight="16" x14ac:dyDescent="0.2"/>
  <cols>
    <col min="1" max="16384" width="16.33203125" style="2"/>
  </cols>
  <sheetData>
    <row r="1" spans="1:5" x14ac:dyDescent="0.2">
      <c r="A1" s="164" t="s">
        <v>217</v>
      </c>
      <c r="B1" s="164"/>
      <c r="C1" s="141">
        <v>44355</v>
      </c>
      <c r="D1" s="106" t="s">
        <v>23</v>
      </c>
      <c r="E1" s="141">
        <v>44361</v>
      </c>
    </row>
    <row r="2" spans="1:5" x14ac:dyDescent="0.2">
      <c r="A2" s="164" t="s">
        <v>218</v>
      </c>
      <c r="B2" s="164"/>
      <c r="C2" s="141">
        <v>44373</v>
      </c>
      <c r="D2" s="106"/>
      <c r="E2" s="106"/>
    </row>
    <row r="3" spans="1:5" x14ac:dyDescent="0.2">
      <c r="B3" s="60"/>
      <c r="C3" s="106"/>
      <c r="D3" s="106"/>
      <c r="E3" s="106"/>
    </row>
    <row r="4" spans="1:5" x14ac:dyDescent="0.2">
      <c r="A4" s="107" t="s">
        <v>180</v>
      </c>
      <c r="B4" s="107" t="s">
        <v>15</v>
      </c>
      <c r="C4" s="87" t="s">
        <v>135</v>
      </c>
      <c r="D4" s="107" t="s">
        <v>219</v>
      </c>
      <c r="E4" s="87" t="s">
        <v>223</v>
      </c>
    </row>
    <row r="5" spans="1:5" x14ac:dyDescent="0.2">
      <c r="A5" s="60">
        <v>1</v>
      </c>
      <c r="B5" s="60" t="s">
        <v>59</v>
      </c>
      <c r="C5" s="106"/>
      <c r="D5" s="106">
        <v>16</v>
      </c>
      <c r="E5" s="142"/>
    </row>
    <row r="6" spans="1:5" x14ac:dyDescent="0.2">
      <c r="A6" s="60">
        <v>2</v>
      </c>
      <c r="B6" s="60" t="s">
        <v>60</v>
      </c>
      <c r="C6" s="106"/>
      <c r="D6" s="106">
        <v>4</v>
      </c>
      <c r="E6" s="142"/>
    </row>
    <row r="7" spans="1:5" x14ac:dyDescent="0.2">
      <c r="A7" s="60">
        <v>3</v>
      </c>
      <c r="B7" s="60" t="s">
        <v>220</v>
      </c>
      <c r="C7" s="106">
        <v>37</v>
      </c>
      <c r="D7" s="106">
        <v>13</v>
      </c>
      <c r="E7" s="106"/>
    </row>
    <row r="8" spans="1:5" x14ac:dyDescent="0.2">
      <c r="A8" s="60">
        <v>4</v>
      </c>
      <c r="B8" s="60" t="s">
        <v>220</v>
      </c>
      <c r="C8" s="106">
        <v>39</v>
      </c>
      <c r="D8" s="106">
        <v>23</v>
      </c>
      <c r="E8" s="142"/>
    </row>
    <row r="9" spans="1:5" x14ac:dyDescent="0.2">
      <c r="A9" s="60">
        <v>5</v>
      </c>
      <c r="B9" s="60" t="s">
        <v>220</v>
      </c>
      <c r="C9" s="106">
        <v>47</v>
      </c>
      <c r="D9" s="106">
        <v>28</v>
      </c>
      <c r="E9" s="106"/>
    </row>
    <row r="10" spans="1:5" x14ac:dyDescent="0.2">
      <c r="A10" s="60">
        <v>6</v>
      </c>
      <c r="B10" s="60" t="s">
        <v>29</v>
      </c>
      <c r="C10" s="106">
        <v>37</v>
      </c>
      <c r="D10" s="106">
        <v>5</v>
      </c>
      <c r="E10" s="106"/>
    </row>
    <row r="11" spans="1:5" x14ac:dyDescent="0.2">
      <c r="A11" s="60">
        <v>7</v>
      </c>
      <c r="B11" s="60" t="s">
        <v>29</v>
      </c>
      <c r="C11" s="106">
        <v>39</v>
      </c>
      <c r="D11" s="106">
        <v>19</v>
      </c>
      <c r="E11" s="142"/>
    </row>
    <row r="12" spans="1:5" x14ac:dyDescent="0.2">
      <c r="A12" s="60">
        <v>8</v>
      </c>
      <c r="B12" s="60" t="s">
        <v>29</v>
      </c>
      <c r="C12" s="106">
        <v>47</v>
      </c>
      <c r="D12" s="106">
        <v>16</v>
      </c>
      <c r="E12" s="106"/>
    </row>
    <row r="13" spans="1:5" x14ac:dyDescent="0.2">
      <c r="A13" s="60">
        <v>9</v>
      </c>
      <c r="B13" s="60" t="s">
        <v>221</v>
      </c>
      <c r="C13" s="106">
        <v>37</v>
      </c>
      <c r="D13" s="106">
        <v>7</v>
      </c>
      <c r="E13" s="106"/>
    </row>
    <row r="14" spans="1:5" x14ac:dyDescent="0.2">
      <c r="A14" s="60">
        <v>10</v>
      </c>
      <c r="B14" s="60" t="s">
        <v>221</v>
      </c>
      <c r="C14" s="106">
        <v>39</v>
      </c>
      <c r="D14" s="106">
        <v>21</v>
      </c>
      <c r="E14" s="142"/>
    </row>
    <row r="15" spans="1:5" x14ac:dyDescent="0.2">
      <c r="A15" s="60">
        <v>11</v>
      </c>
      <c r="B15" s="60" t="s">
        <v>221</v>
      </c>
      <c r="C15" s="106">
        <v>47</v>
      </c>
      <c r="D15" s="106">
        <v>4</v>
      </c>
      <c r="E15" s="106"/>
    </row>
    <row r="16" spans="1:5" x14ac:dyDescent="0.2">
      <c r="A16" s="60">
        <v>12</v>
      </c>
      <c r="B16" s="60" t="s">
        <v>222</v>
      </c>
      <c r="C16" s="106">
        <v>37</v>
      </c>
      <c r="D16" s="106">
        <v>24</v>
      </c>
      <c r="E16" s="106"/>
    </row>
    <row r="17" spans="1:5" x14ac:dyDescent="0.2">
      <c r="A17" s="60">
        <v>13</v>
      </c>
      <c r="B17" s="60" t="s">
        <v>222</v>
      </c>
      <c r="C17" s="106">
        <v>39</v>
      </c>
      <c r="D17" s="106">
        <v>7</v>
      </c>
      <c r="E17" s="142"/>
    </row>
    <row r="18" spans="1:5" x14ac:dyDescent="0.2">
      <c r="A18" s="60">
        <v>14</v>
      </c>
      <c r="B18" s="60" t="s">
        <v>222</v>
      </c>
      <c r="C18" s="106">
        <v>47</v>
      </c>
      <c r="D18" s="106">
        <v>23</v>
      </c>
      <c r="E18" s="106"/>
    </row>
    <row r="20" spans="1:5" x14ac:dyDescent="0.2">
      <c r="A20" s="143"/>
    </row>
  </sheetData>
  <mergeCells count="2">
    <mergeCell ref="A1:B1"/>
    <mergeCell ref="A2:B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FF1DD-D9F0-BF44-8885-FAB032B55265}">
  <dimension ref="A2:AV76"/>
  <sheetViews>
    <sheetView zoomScale="75" workbookViewId="0">
      <selection activeCell="E16" sqref="E16"/>
    </sheetView>
  </sheetViews>
  <sheetFormatPr baseColWidth="10" defaultRowHeight="13" x14ac:dyDescent="0.15"/>
  <cols>
    <col min="1" max="16384" width="10.83203125" style="72"/>
  </cols>
  <sheetData>
    <row r="2" spans="1:19" ht="30" x14ac:dyDescent="0.3">
      <c r="A2" s="165" t="s">
        <v>114</v>
      </c>
      <c r="B2" s="165"/>
      <c r="C2" s="165"/>
    </row>
    <row r="5" spans="1:19" x14ac:dyDescent="0.15">
      <c r="A5" s="75" t="s">
        <v>111</v>
      </c>
    </row>
    <row r="6" spans="1:19" x14ac:dyDescent="0.15">
      <c r="A6" s="70"/>
      <c r="B6" s="70" t="s">
        <v>59</v>
      </c>
      <c r="C6" s="70" t="s">
        <v>60</v>
      </c>
      <c r="D6" s="70" t="s">
        <v>61</v>
      </c>
      <c r="E6" s="70" t="s">
        <v>61</v>
      </c>
      <c r="F6" s="70" t="s">
        <v>61</v>
      </c>
      <c r="G6" s="70" t="s">
        <v>29</v>
      </c>
      <c r="H6" s="70" t="s">
        <v>29</v>
      </c>
      <c r="I6" s="70" t="s">
        <v>29</v>
      </c>
      <c r="J6" s="70" t="s">
        <v>106</v>
      </c>
      <c r="K6" s="70" t="s">
        <v>106</v>
      </c>
      <c r="L6" s="70" t="s">
        <v>106</v>
      </c>
      <c r="M6" s="70" t="s">
        <v>107</v>
      </c>
      <c r="N6" s="70" t="s">
        <v>107</v>
      </c>
      <c r="O6" s="70" t="s">
        <v>107</v>
      </c>
    </row>
    <row r="7" spans="1:19" x14ac:dyDescent="0.15">
      <c r="A7" s="71" t="s">
        <v>108</v>
      </c>
      <c r="B7" s="69">
        <v>537.97325209999997</v>
      </c>
      <c r="C7" s="69">
        <v>1774.6306079999999</v>
      </c>
      <c r="D7" s="69">
        <v>302.86135280000002</v>
      </c>
      <c r="E7" s="69">
        <v>282.85506570000001</v>
      </c>
      <c r="F7" s="69">
        <v>357.0241896</v>
      </c>
      <c r="G7" s="69">
        <v>187.8882045</v>
      </c>
      <c r="H7" s="69">
        <v>119.8854446</v>
      </c>
      <c r="I7" s="69">
        <v>168.46505070000001</v>
      </c>
      <c r="J7" s="69">
        <v>901.07839720000004</v>
      </c>
      <c r="K7" s="69">
        <v>760.43956430000003</v>
      </c>
      <c r="L7" s="69">
        <v>812.63184669999998</v>
      </c>
      <c r="M7" s="69">
        <v>502.58392600000002</v>
      </c>
      <c r="N7" s="69">
        <v>319.65404519999998</v>
      </c>
      <c r="O7" s="69">
        <v>432.00300549999997</v>
      </c>
    </row>
    <row r="8" spans="1:19" x14ac:dyDescent="0.15">
      <c r="A8" s="71" t="s">
        <v>109</v>
      </c>
      <c r="B8" s="69">
        <v>415.17109040000003</v>
      </c>
      <c r="C8" s="69">
        <v>2095.622973</v>
      </c>
      <c r="D8" s="69">
        <v>221.41605509999999</v>
      </c>
      <c r="E8" s="69">
        <v>221.41605509999999</v>
      </c>
      <c r="F8" s="69">
        <v>250.94250969999999</v>
      </c>
      <c r="G8" s="69">
        <v>211.91793680000001</v>
      </c>
      <c r="H8" s="69">
        <v>216.64540729999999</v>
      </c>
      <c r="I8" s="69">
        <v>226.22980190000001</v>
      </c>
      <c r="J8" s="69">
        <v>876.68652640000005</v>
      </c>
      <c r="K8" s="69">
        <v>577.83781250000004</v>
      </c>
      <c r="L8" s="69">
        <v>740.20212719999995</v>
      </c>
      <c r="M8" s="69">
        <v>500.27132949999998</v>
      </c>
      <c r="N8" s="69">
        <v>378.287643</v>
      </c>
      <c r="O8" s="69">
        <v>894.53627500000005</v>
      </c>
    </row>
    <row r="9" spans="1:19" x14ac:dyDescent="0.15">
      <c r="A9" s="71" t="s">
        <v>110</v>
      </c>
      <c r="B9" s="69">
        <v>546.39578470000004</v>
      </c>
      <c r="C9" s="69">
        <v>3725.6489759999999</v>
      </c>
      <c r="D9" s="69">
        <v>334.48781650000001</v>
      </c>
      <c r="E9" s="69">
        <v>401.94970310000002</v>
      </c>
      <c r="F9" s="69">
        <v>430.96683819999998</v>
      </c>
      <c r="G9" s="69">
        <v>360.3643682</v>
      </c>
      <c r="H9" s="69">
        <v>307.25670129999997</v>
      </c>
      <c r="I9" s="69">
        <v>289.38113290000001</v>
      </c>
      <c r="J9" s="69">
        <v>2824.4842709999998</v>
      </c>
      <c r="K9" s="69">
        <v>1806.477189</v>
      </c>
      <c r="L9" s="69">
        <v>2603.298225</v>
      </c>
      <c r="M9" s="69">
        <v>1308.7408789999999</v>
      </c>
      <c r="N9" s="69">
        <v>780.35751319999997</v>
      </c>
      <c r="O9" s="69">
        <v>1144.17724</v>
      </c>
    </row>
    <row r="12" spans="1:19" x14ac:dyDescent="0.15">
      <c r="B12" s="73" t="s">
        <v>59</v>
      </c>
      <c r="C12" s="74"/>
      <c r="D12" s="74"/>
      <c r="E12" s="73" t="s">
        <v>60</v>
      </c>
      <c r="F12" s="74"/>
      <c r="G12" s="74"/>
      <c r="H12" s="73" t="s">
        <v>61</v>
      </c>
      <c r="I12" s="74"/>
      <c r="J12" s="74"/>
      <c r="K12" s="73" t="s">
        <v>29</v>
      </c>
      <c r="L12" s="74"/>
      <c r="M12" s="74"/>
      <c r="N12" s="73" t="s">
        <v>106</v>
      </c>
      <c r="O12" s="74"/>
      <c r="P12" s="74"/>
      <c r="Q12" s="73" t="s">
        <v>107</v>
      </c>
      <c r="R12" s="74"/>
    </row>
    <row r="13" spans="1:19" x14ac:dyDescent="0.15">
      <c r="B13" s="70" t="s">
        <v>66</v>
      </c>
      <c r="C13" s="70" t="s">
        <v>13</v>
      </c>
      <c r="D13" s="70" t="s">
        <v>56</v>
      </c>
      <c r="E13" s="70" t="s">
        <v>66</v>
      </c>
      <c r="F13" s="70" t="s">
        <v>13</v>
      </c>
      <c r="G13" s="70" t="s">
        <v>56</v>
      </c>
      <c r="H13" s="70" t="s">
        <v>66</v>
      </c>
      <c r="I13" s="70" t="s">
        <v>13</v>
      </c>
      <c r="J13" s="70" t="s">
        <v>56</v>
      </c>
      <c r="K13" s="70" t="s">
        <v>66</v>
      </c>
      <c r="L13" s="70" t="s">
        <v>13</v>
      </c>
      <c r="M13" s="70" t="s">
        <v>56</v>
      </c>
      <c r="N13" s="70" t="s">
        <v>66</v>
      </c>
      <c r="O13" s="70" t="s">
        <v>13</v>
      </c>
      <c r="P13" s="70" t="s">
        <v>56</v>
      </c>
      <c r="Q13" s="70" t="s">
        <v>66</v>
      </c>
      <c r="R13" s="70" t="s">
        <v>13</v>
      </c>
      <c r="S13" s="70" t="s">
        <v>56</v>
      </c>
    </row>
    <row r="14" spans="1:19" x14ac:dyDescent="0.15">
      <c r="B14" s="72">
        <f>B7</f>
        <v>537.97325209999997</v>
      </c>
      <c r="E14" s="72">
        <f>C7</f>
        <v>1774.6306079999999</v>
      </c>
      <c r="H14" s="72">
        <f>AVERAGE(D7:F7)</f>
        <v>314.24686936666666</v>
      </c>
      <c r="I14" s="72">
        <f>STDEV(D7:F7)</f>
        <v>38.373001259228708</v>
      </c>
      <c r="J14" s="72">
        <v>3</v>
      </c>
      <c r="K14" s="72">
        <f>AVERAGE(G7:I7)</f>
        <v>158.74623326666668</v>
      </c>
      <c r="L14" s="72">
        <f>STDEV(G7:I7)</f>
        <v>35.027637627038324</v>
      </c>
      <c r="M14" s="72">
        <v>3</v>
      </c>
      <c r="N14" s="72">
        <f>AVERAGE(J7:L7)</f>
        <v>824.71660273333339</v>
      </c>
      <c r="O14" s="72">
        <f>STDEV(J7:L7)</f>
        <v>71.093961249584495</v>
      </c>
      <c r="P14" s="72">
        <v>3</v>
      </c>
      <c r="Q14" s="72">
        <f>AVERAGE(M7:O7)</f>
        <v>418.08032556666666</v>
      </c>
      <c r="R14" s="72">
        <f>STDEV(M7:O7)</f>
        <v>92.256252280103496</v>
      </c>
      <c r="S14" s="72">
        <v>3</v>
      </c>
    </row>
    <row r="15" spans="1:19" x14ac:dyDescent="0.15">
      <c r="B15" s="72">
        <f t="shared" ref="B15:B16" si="0">B8</f>
        <v>415.17109040000003</v>
      </c>
      <c r="E15" s="72">
        <f>C8</f>
        <v>2095.622973</v>
      </c>
      <c r="H15" s="72">
        <f t="shared" ref="H15:H16" si="1">AVERAGE(D8:F8)</f>
        <v>231.25820663333332</v>
      </c>
      <c r="I15" s="72">
        <f t="shared" ref="I15:I16" si="2">STDEV(D8:F8)</f>
        <v>17.047106511525261</v>
      </c>
      <c r="J15" s="72">
        <v>3</v>
      </c>
      <c r="K15" s="72">
        <f t="shared" ref="K15:K16" si="3">AVERAGE(G8:I8)</f>
        <v>218.26438199999998</v>
      </c>
      <c r="L15" s="72">
        <f t="shared" ref="L15:L16" si="4">STDEV(G8:I8)</f>
        <v>7.2919942381751541</v>
      </c>
      <c r="M15" s="72">
        <v>3</v>
      </c>
      <c r="N15" s="72">
        <f t="shared" ref="N15:N16" si="5">AVERAGE(J8:L8)</f>
        <v>731.57548869999994</v>
      </c>
      <c r="O15" s="72">
        <f t="shared" ref="O15:O16" si="6">STDEV(J8:L8)</f>
        <v>149.61100433717584</v>
      </c>
      <c r="P15" s="72">
        <v>3</v>
      </c>
      <c r="Q15" s="72">
        <f t="shared" ref="Q15:Q16" si="7">AVERAGE(M8:O8)</f>
        <v>591.0317491666666</v>
      </c>
      <c r="R15" s="72">
        <f t="shared" ref="R15:R16" si="8">STDEV(M8:O8)</f>
        <v>269.82633830673404</v>
      </c>
      <c r="S15" s="72">
        <v>3</v>
      </c>
    </row>
    <row r="16" spans="1:19" x14ac:dyDescent="0.15">
      <c r="B16" s="72">
        <f t="shared" si="0"/>
        <v>546.39578470000004</v>
      </c>
      <c r="E16" s="72">
        <f t="shared" ref="E16" si="9">C9</f>
        <v>3725.6489759999999</v>
      </c>
      <c r="H16" s="72">
        <f t="shared" si="1"/>
        <v>389.13478593333338</v>
      </c>
      <c r="I16" s="72">
        <f t="shared" si="2"/>
        <v>49.499666499266596</v>
      </c>
      <c r="J16" s="72">
        <v>3</v>
      </c>
      <c r="K16" s="72">
        <f t="shared" si="3"/>
        <v>319.00073413333331</v>
      </c>
      <c r="L16" s="72">
        <f t="shared" si="4"/>
        <v>36.92013886494199</v>
      </c>
      <c r="M16" s="72">
        <v>3</v>
      </c>
      <c r="N16" s="72">
        <f t="shared" si="5"/>
        <v>2411.4198949999995</v>
      </c>
      <c r="O16" s="72">
        <f t="shared" si="6"/>
        <v>535.44147662768194</v>
      </c>
      <c r="P16" s="72">
        <v>3</v>
      </c>
      <c r="Q16" s="72">
        <f t="shared" si="7"/>
        <v>1077.7585440666667</v>
      </c>
      <c r="R16" s="72">
        <f t="shared" si="8"/>
        <v>270.38089372336884</v>
      </c>
      <c r="S16" s="72">
        <v>3</v>
      </c>
    </row>
    <row r="17" spans="1:19" s="76" customFormat="1" x14ac:dyDescent="0.15">
      <c r="B17" s="76">
        <f>AVERAGE(B14:B16)</f>
        <v>499.84670906666662</v>
      </c>
      <c r="C17" s="76">
        <f>STDEV(B14:B16)</f>
        <v>73.452059612284728</v>
      </c>
      <c r="D17" s="76">
        <v>3</v>
      </c>
      <c r="E17" s="76">
        <f>AVERAGE(E14:E16)</f>
        <v>2531.9675189999998</v>
      </c>
      <c r="F17" s="76">
        <f>STDEV(E14:E16)</f>
        <v>1046.1431977441259</v>
      </c>
      <c r="G17" s="76">
        <v>3</v>
      </c>
      <c r="H17" s="76">
        <f>AVERAGE(H14:H16)</f>
        <v>311.54662064444443</v>
      </c>
      <c r="I17" s="76">
        <f>STDEV(H14:H16)</f>
        <v>78.972919917137972</v>
      </c>
      <c r="J17" s="76">
        <v>3</v>
      </c>
      <c r="K17" s="76">
        <f>AVERAGE(K14:K16)</f>
        <v>232.00378313333331</v>
      </c>
      <c r="L17" s="76">
        <f>STDEV(K14:K16)</f>
        <v>81.005892499454049</v>
      </c>
      <c r="M17" s="76">
        <v>3</v>
      </c>
      <c r="N17" s="76">
        <f>AVERAGE(N14:N16)</f>
        <v>1322.5706621444442</v>
      </c>
      <c r="O17" s="76">
        <f>STDEV(N14:N16)</f>
        <v>944.12038729096457</v>
      </c>
      <c r="P17" s="76">
        <v>3</v>
      </c>
      <c r="Q17" s="76">
        <f>AVERAGE(Q14:Q16)</f>
        <v>695.62353959999984</v>
      </c>
      <c r="R17" s="76">
        <f>STDEV(Q14:Q16)</f>
        <v>342.05031787789841</v>
      </c>
      <c r="S17" s="76">
        <v>3</v>
      </c>
    </row>
    <row r="20" spans="1:19" x14ac:dyDescent="0.15">
      <c r="A20" s="75" t="s">
        <v>112</v>
      </c>
    </row>
    <row r="21" spans="1:19" x14ac:dyDescent="0.15">
      <c r="A21" s="70"/>
      <c r="B21" s="70" t="s">
        <v>59</v>
      </c>
      <c r="C21" s="70" t="s">
        <v>60</v>
      </c>
      <c r="D21" s="70" t="s">
        <v>61</v>
      </c>
      <c r="E21" s="70" t="s">
        <v>61</v>
      </c>
      <c r="F21" s="70" t="s">
        <v>61</v>
      </c>
      <c r="G21" s="70" t="s">
        <v>29</v>
      </c>
      <c r="H21" s="70" t="s">
        <v>29</v>
      </c>
      <c r="I21" s="70" t="s">
        <v>29</v>
      </c>
      <c r="J21" s="70" t="s">
        <v>106</v>
      </c>
      <c r="K21" s="70" t="s">
        <v>106</v>
      </c>
      <c r="L21" s="70" t="s">
        <v>106</v>
      </c>
      <c r="M21" s="70" t="s">
        <v>107</v>
      </c>
      <c r="N21" s="70" t="s">
        <v>107</v>
      </c>
      <c r="O21" s="70" t="s">
        <v>107</v>
      </c>
    </row>
    <row r="22" spans="1:19" x14ac:dyDescent="0.15">
      <c r="A22" s="71" t="s">
        <v>108</v>
      </c>
      <c r="B22" s="69">
        <v>931.63198139999997</v>
      </c>
      <c r="C22" s="69">
        <v>2087.1704410000002</v>
      </c>
      <c r="D22" s="69">
        <v>668.76649180000004</v>
      </c>
      <c r="E22" s="69">
        <v>678.93724899999995</v>
      </c>
      <c r="F22" s="69">
        <v>880.24830899999995</v>
      </c>
      <c r="G22" s="69">
        <v>819.27175999999997</v>
      </c>
      <c r="H22" s="69">
        <v>979.75430859999994</v>
      </c>
      <c r="I22" s="69">
        <v>751.89659979999999</v>
      </c>
      <c r="J22" s="69">
        <v>1439.9962969999999</v>
      </c>
      <c r="K22" s="69">
        <v>1349.6382060000001</v>
      </c>
      <c r="L22" s="69">
        <v>1551.931339</v>
      </c>
      <c r="M22" s="69">
        <v>1147.0939129999999</v>
      </c>
      <c r="N22" s="69">
        <v>879.72934469999996</v>
      </c>
      <c r="O22" s="69">
        <v>991.96803869999997</v>
      </c>
    </row>
    <row r="23" spans="1:19" x14ac:dyDescent="0.15">
      <c r="A23" s="71" t="s">
        <v>109</v>
      </c>
      <c r="B23" s="69">
        <v>798.539582</v>
      </c>
      <c r="C23" s="69">
        <v>2060.4854529999998</v>
      </c>
      <c r="D23" s="69">
        <v>764.94350829999996</v>
      </c>
      <c r="E23" s="69">
        <v>850.2426375</v>
      </c>
      <c r="F23" s="69">
        <v>652.80259599999999</v>
      </c>
      <c r="G23" s="69">
        <v>715.84979820000001</v>
      </c>
      <c r="H23" s="69">
        <v>756.65307010000004</v>
      </c>
      <c r="I23" s="69">
        <v>699.83040630000005</v>
      </c>
      <c r="J23" s="69">
        <v>1216.791473</v>
      </c>
      <c r="K23" s="69">
        <v>1117.6542159999999</v>
      </c>
      <c r="L23" s="69">
        <v>1233.682286</v>
      </c>
      <c r="M23" s="69">
        <v>1022.29727</v>
      </c>
      <c r="N23" s="69">
        <v>705.01589590000003</v>
      </c>
      <c r="O23" s="69">
        <v>842.92011460000003</v>
      </c>
    </row>
    <row r="24" spans="1:19" x14ac:dyDescent="0.15">
      <c r="A24" s="71" t="s">
        <v>110</v>
      </c>
      <c r="B24" s="69">
        <v>1532.9206939999999</v>
      </c>
      <c r="C24" s="69">
        <v>5921.1184119999998</v>
      </c>
      <c r="D24" s="69">
        <v>1798.528405</v>
      </c>
      <c r="E24" s="69">
        <v>1697.6079810000001</v>
      </c>
      <c r="F24" s="69">
        <v>1633.957167</v>
      </c>
      <c r="G24" s="69">
        <v>1543.527345</v>
      </c>
      <c r="H24" s="69">
        <v>1674.9376090000001</v>
      </c>
      <c r="I24" s="69">
        <v>1626.5858450000001</v>
      </c>
      <c r="J24" s="69">
        <v>3024.0261529999998</v>
      </c>
      <c r="K24" s="69">
        <v>2487.4206020000001</v>
      </c>
      <c r="L24" s="69">
        <v>3061.9612900000002</v>
      </c>
      <c r="M24" s="69">
        <v>2590.0987110000001</v>
      </c>
      <c r="N24" s="69">
        <v>1797.0057420000001</v>
      </c>
      <c r="O24" s="69">
        <v>2224.0882099999999</v>
      </c>
    </row>
    <row r="27" spans="1:19" x14ac:dyDescent="0.15">
      <c r="B27" s="73" t="s">
        <v>59</v>
      </c>
      <c r="C27" s="74"/>
      <c r="D27" s="74"/>
      <c r="E27" s="73" t="s">
        <v>60</v>
      </c>
      <c r="F27" s="74"/>
      <c r="G27" s="74"/>
      <c r="H27" s="73" t="s">
        <v>61</v>
      </c>
      <c r="I27" s="74"/>
      <c r="J27" s="74"/>
      <c r="K27" s="73" t="s">
        <v>29</v>
      </c>
      <c r="L27" s="74"/>
      <c r="M27" s="74"/>
      <c r="N27" s="73" t="s">
        <v>106</v>
      </c>
      <c r="O27" s="74"/>
      <c r="P27" s="74"/>
      <c r="Q27" s="73" t="s">
        <v>107</v>
      </c>
      <c r="R27" s="74"/>
    </row>
    <row r="28" spans="1:19" x14ac:dyDescent="0.15">
      <c r="B28" s="70" t="s">
        <v>66</v>
      </c>
      <c r="C28" s="70" t="s">
        <v>13</v>
      </c>
      <c r="D28" s="70" t="s">
        <v>56</v>
      </c>
      <c r="E28" s="70" t="s">
        <v>66</v>
      </c>
      <c r="F28" s="70" t="s">
        <v>13</v>
      </c>
      <c r="G28" s="70" t="s">
        <v>56</v>
      </c>
      <c r="H28" s="70" t="s">
        <v>66</v>
      </c>
      <c r="I28" s="70" t="s">
        <v>13</v>
      </c>
      <c r="J28" s="70" t="s">
        <v>56</v>
      </c>
      <c r="K28" s="70" t="s">
        <v>66</v>
      </c>
      <c r="L28" s="70" t="s">
        <v>13</v>
      </c>
      <c r="M28" s="70" t="s">
        <v>56</v>
      </c>
      <c r="N28" s="70" t="s">
        <v>66</v>
      </c>
      <c r="O28" s="70" t="s">
        <v>13</v>
      </c>
      <c r="P28" s="70" t="s">
        <v>56</v>
      </c>
      <c r="Q28" s="70" t="s">
        <v>66</v>
      </c>
      <c r="R28" s="70" t="s">
        <v>13</v>
      </c>
      <c r="S28" s="70" t="s">
        <v>56</v>
      </c>
    </row>
    <row r="29" spans="1:19" x14ac:dyDescent="0.15">
      <c r="B29" s="72">
        <f>B22</f>
        <v>931.63198139999997</v>
      </c>
      <c r="E29" s="72">
        <f>C22</f>
        <v>2087.1704410000002</v>
      </c>
      <c r="H29" s="72">
        <f>AVERAGE(D22:F22)</f>
        <v>742.65068326666676</v>
      </c>
      <c r="I29" s="72">
        <f>STDEV(D22:F22)</f>
        <v>119.27150133662747</v>
      </c>
      <c r="J29" s="72">
        <v>3</v>
      </c>
      <c r="K29" s="72">
        <f>AVERAGE(G22:I22)</f>
        <v>850.30755613333338</v>
      </c>
      <c r="L29" s="72">
        <f>STDEV(G22:I22)</f>
        <v>117.05639387115443</v>
      </c>
      <c r="M29" s="72">
        <v>3</v>
      </c>
      <c r="N29" s="72">
        <f>AVERAGE(J22:L22)</f>
        <v>1447.1886139999999</v>
      </c>
      <c r="O29" s="72">
        <f>STDEV(J22:L22)</f>
        <v>101.33817139957814</v>
      </c>
      <c r="P29" s="72">
        <v>3</v>
      </c>
      <c r="Q29" s="72">
        <f>AVERAGE(M22:O22)</f>
        <v>1006.2637654666665</v>
      </c>
      <c r="R29" s="72">
        <f>STDEV(M22:O22)</f>
        <v>134.25434424405785</v>
      </c>
      <c r="S29" s="72">
        <v>3</v>
      </c>
    </row>
    <row r="30" spans="1:19" x14ac:dyDescent="0.15">
      <c r="B30" s="72">
        <f t="shared" ref="B30:B31" si="10">B23</f>
        <v>798.539582</v>
      </c>
      <c r="E30" s="72">
        <f t="shared" ref="E30:E31" si="11">C23</f>
        <v>2060.4854529999998</v>
      </c>
      <c r="H30" s="72">
        <f t="shared" ref="H30:H31" si="12">AVERAGE(D23:F23)</f>
        <v>755.99624726666661</v>
      </c>
      <c r="I30" s="72">
        <f t="shared" ref="I30:I31" si="13">STDEV(D23:F23)</f>
        <v>99.023646705620294</v>
      </c>
      <c r="J30" s="72">
        <v>3</v>
      </c>
      <c r="K30" s="72">
        <f t="shared" ref="K30:K31" si="14">AVERAGE(G23:I23)</f>
        <v>724.11109153333337</v>
      </c>
      <c r="L30" s="72">
        <f t="shared" ref="L30:L31" si="15">STDEV(G23:I23)</f>
        <v>29.298302100744522</v>
      </c>
      <c r="M30" s="72">
        <v>3</v>
      </c>
      <c r="N30" s="72">
        <f t="shared" ref="N30:N31" si="16">AVERAGE(J23:L23)</f>
        <v>1189.3759916666668</v>
      </c>
      <c r="O30" s="72">
        <f t="shared" ref="O30:O31" si="17">STDEV(J23:L23)</f>
        <v>62.684405712545384</v>
      </c>
      <c r="P30" s="72">
        <v>3</v>
      </c>
      <c r="Q30" s="72">
        <f t="shared" ref="Q30:Q31" si="18">AVERAGE(M23:O23)</f>
        <v>856.74442683333336</v>
      </c>
      <c r="R30" s="72">
        <f t="shared" ref="R30:R31" si="19">STDEV(M23:O23)</f>
        <v>159.09180146770484</v>
      </c>
      <c r="S30" s="72">
        <v>3</v>
      </c>
    </row>
    <row r="31" spans="1:19" x14ac:dyDescent="0.15">
      <c r="B31" s="72">
        <f t="shared" si="10"/>
        <v>1532.9206939999999</v>
      </c>
      <c r="E31" s="72">
        <f t="shared" si="11"/>
        <v>5921.1184119999998</v>
      </c>
      <c r="H31" s="72">
        <f t="shared" si="12"/>
        <v>1710.0311843333336</v>
      </c>
      <c r="I31" s="72">
        <f t="shared" si="13"/>
        <v>82.98599327602922</v>
      </c>
      <c r="J31" s="72">
        <v>3</v>
      </c>
      <c r="K31" s="72">
        <f t="shared" si="14"/>
        <v>1615.0169330000001</v>
      </c>
      <c r="L31" s="72">
        <f t="shared" si="15"/>
        <v>66.464608362535614</v>
      </c>
      <c r="M31" s="72">
        <v>3</v>
      </c>
      <c r="N31" s="72">
        <f t="shared" si="16"/>
        <v>2857.8026816666666</v>
      </c>
      <c r="O31" s="72">
        <f t="shared" si="17"/>
        <v>321.32060680643548</v>
      </c>
      <c r="P31" s="72">
        <v>3</v>
      </c>
      <c r="Q31" s="72">
        <f t="shared" si="18"/>
        <v>2203.7308876666666</v>
      </c>
      <c r="R31" s="72">
        <f t="shared" si="19"/>
        <v>396.93819392790419</v>
      </c>
      <c r="S31" s="72">
        <v>3</v>
      </c>
    </row>
    <row r="32" spans="1:19" x14ac:dyDescent="0.15">
      <c r="B32" s="76">
        <f>AVERAGE(B29:B31)</f>
        <v>1087.6974191333331</v>
      </c>
      <c r="C32" s="76">
        <f>STDEV(B29:B31)</f>
        <v>391.27512067183909</v>
      </c>
      <c r="D32" s="76">
        <v>3</v>
      </c>
      <c r="E32" s="76">
        <f>AVERAGE(E29:E31)</f>
        <v>3356.2581019999998</v>
      </c>
      <c r="F32" s="76">
        <f>STDEV(E29:E31)</f>
        <v>2221.2742580568734</v>
      </c>
      <c r="G32" s="76">
        <v>3</v>
      </c>
      <c r="H32" s="76">
        <f>AVERAGE(H29:H31)</f>
        <v>1069.5593716222222</v>
      </c>
      <c r="I32" s="76">
        <f>STDEV(H29:H31)</f>
        <v>554.70499653213153</v>
      </c>
      <c r="J32" s="76">
        <v>3</v>
      </c>
      <c r="K32" s="76">
        <f>AVERAGE(K29:K31)</f>
        <v>1063.1451935555558</v>
      </c>
      <c r="L32" s="76">
        <f>STDEV(K29:K31)</f>
        <v>482.08215017511503</v>
      </c>
      <c r="M32" s="76">
        <v>3</v>
      </c>
      <c r="N32" s="76">
        <f>AVERAGE(N29:N31)</f>
        <v>1831.4557624444442</v>
      </c>
      <c r="O32" s="76">
        <f>STDEV(N29:N31)</f>
        <v>898.1413229588693</v>
      </c>
      <c r="P32" s="76">
        <v>3</v>
      </c>
      <c r="Q32" s="76">
        <f>AVERAGE(Q29:Q31)</f>
        <v>1355.5796933222221</v>
      </c>
      <c r="R32" s="76">
        <f>STDEV(Q29:Q31)</f>
        <v>738.31520674253227</v>
      </c>
      <c r="S32" s="76">
        <v>3</v>
      </c>
    </row>
    <row r="34" spans="1:36" x14ac:dyDescent="0.15">
      <c r="A34" s="75" t="s">
        <v>113</v>
      </c>
    </row>
    <row r="35" spans="1:36" x14ac:dyDescent="0.15">
      <c r="A35" s="73" t="s">
        <v>59</v>
      </c>
      <c r="B35" s="74"/>
      <c r="C35" s="74"/>
      <c r="D35" s="73" t="s">
        <v>60</v>
      </c>
      <c r="E35" s="74"/>
      <c r="F35" s="74"/>
      <c r="G35" s="73" t="s">
        <v>61</v>
      </c>
      <c r="H35" s="74"/>
      <c r="I35" s="74"/>
      <c r="J35" s="73" t="s">
        <v>29</v>
      </c>
      <c r="K35" s="74"/>
      <c r="L35" s="74"/>
      <c r="M35" s="73" t="s">
        <v>106</v>
      </c>
      <c r="N35" s="74"/>
      <c r="O35" s="74"/>
      <c r="P35" s="73" t="s">
        <v>107</v>
      </c>
      <c r="Q35" s="74"/>
      <c r="S35" s="73" t="s">
        <v>59</v>
      </c>
      <c r="T35" s="74"/>
      <c r="U35" s="74"/>
      <c r="V35" s="73" t="s">
        <v>60</v>
      </c>
      <c r="W35" s="74"/>
      <c r="X35" s="74"/>
      <c r="Y35" s="73" t="s">
        <v>61</v>
      </c>
      <c r="Z35" s="74"/>
      <c r="AA35" s="74"/>
      <c r="AB35" s="73" t="s">
        <v>29</v>
      </c>
      <c r="AC35" s="74"/>
      <c r="AD35" s="74"/>
      <c r="AE35" s="73" t="s">
        <v>106</v>
      </c>
      <c r="AF35" s="74"/>
      <c r="AG35" s="74"/>
      <c r="AH35" s="73" t="s">
        <v>107</v>
      </c>
      <c r="AI35" s="74"/>
    </row>
    <row r="36" spans="1:36" x14ac:dyDescent="0.15">
      <c r="A36" s="72">
        <v>499.84670906666702</v>
      </c>
      <c r="B36" s="72">
        <v>73.452059612284728</v>
      </c>
      <c r="C36" s="72">
        <v>3</v>
      </c>
      <c r="D36" s="72">
        <v>2531.9675189999998</v>
      </c>
      <c r="E36" s="72">
        <v>1046.1431977441259</v>
      </c>
      <c r="F36" s="72">
        <v>3</v>
      </c>
      <c r="G36" s="72">
        <v>311.54662064444443</v>
      </c>
      <c r="H36" s="72">
        <v>78.972919917137972</v>
      </c>
      <c r="I36" s="72">
        <v>3</v>
      </c>
      <c r="J36" s="72">
        <v>232.00378313333331</v>
      </c>
      <c r="K36" s="72">
        <v>81.005892499454049</v>
      </c>
      <c r="L36" s="72">
        <v>3</v>
      </c>
      <c r="M36" s="72">
        <v>1322.5706621444442</v>
      </c>
      <c r="N36" s="72">
        <v>944.12038729096457</v>
      </c>
      <c r="O36" s="72">
        <v>3</v>
      </c>
      <c r="P36" s="72">
        <v>695.62353959999984</v>
      </c>
      <c r="Q36" s="72">
        <v>342.05031787789841</v>
      </c>
      <c r="R36" s="72">
        <v>3</v>
      </c>
      <c r="S36" s="72">
        <v>1087.6974191333331</v>
      </c>
      <c r="T36" s="72">
        <v>391.27512067183909</v>
      </c>
      <c r="U36" s="72">
        <v>3</v>
      </c>
      <c r="V36" s="72">
        <v>3356.2581019999998</v>
      </c>
      <c r="W36" s="72">
        <v>2221.2742580568734</v>
      </c>
      <c r="X36" s="72">
        <v>3</v>
      </c>
      <c r="Y36" s="72">
        <v>1069.5593716222222</v>
      </c>
      <c r="Z36" s="72">
        <v>554.70499653213153</v>
      </c>
      <c r="AA36" s="72">
        <v>3</v>
      </c>
      <c r="AB36" s="72">
        <v>1063.1451935555558</v>
      </c>
      <c r="AC36" s="72">
        <v>482.08215017511503</v>
      </c>
      <c r="AD36" s="72">
        <v>3</v>
      </c>
      <c r="AE36" s="72">
        <v>1831.4557624444442</v>
      </c>
      <c r="AF36" s="72">
        <v>898.1413229588693</v>
      </c>
      <c r="AG36" s="72">
        <v>3</v>
      </c>
      <c r="AH36" s="72">
        <v>1355.5796933222221</v>
      </c>
      <c r="AI36" s="72">
        <v>738.31520674253227</v>
      </c>
      <c r="AJ36" s="72">
        <v>3</v>
      </c>
    </row>
    <row r="40" spans="1:36" ht="30" x14ac:dyDescent="0.3">
      <c r="A40" s="165" t="s">
        <v>115</v>
      </c>
      <c r="B40" s="165"/>
      <c r="C40" s="165"/>
    </row>
    <row r="42" spans="1:36" x14ac:dyDescent="0.15">
      <c r="A42" s="75" t="s">
        <v>111</v>
      </c>
    </row>
    <row r="43" spans="1:36" ht="42" x14ac:dyDescent="0.15">
      <c r="B43" s="78" t="s">
        <v>118</v>
      </c>
      <c r="C43" s="78" t="s">
        <v>119</v>
      </c>
      <c r="D43" s="78" t="s">
        <v>120</v>
      </c>
      <c r="E43" s="78" t="s">
        <v>121</v>
      </c>
      <c r="F43" s="78" t="s">
        <v>122</v>
      </c>
      <c r="G43" s="78" t="s">
        <v>123</v>
      </c>
      <c r="H43" s="78" t="s">
        <v>124</v>
      </c>
      <c r="I43" s="78" t="s">
        <v>125</v>
      </c>
      <c r="J43" s="78" t="s">
        <v>124</v>
      </c>
      <c r="K43" s="78" t="s">
        <v>125</v>
      </c>
    </row>
    <row r="44" spans="1:36" ht="14" x14ac:dyDescent="0.15">
      <c r="A44" s="72" t="s">
        <v>116</v>
      </c>
      <c r="B44" s="77">
        <v>227.99017785722148</v>
      </c>
      <c r="C44" s="77">
        <v>3335.08741835298</v>
      </c>
      <c r="D44" s="77">
        <v>180.173219022886</v>
      </c>
      <c r="E44" s="77">
        <v>212.87559831586549</v>
      </c>
      <c r="F44" s="77">
        <v>898.39081144994486</v>
      </c>
      <c r="G44" s="77">
        <v>364.66033292381854</v>
      </c>
      <c r="H44" s="77">
        <v>485.32396851079102</v>
      </c>
      <c r="I44" s="77">
        <v>478.18624184237007</v>
      </c>
      <c r="J44" s="77">
        <v>642.51351769381995</v>
      </c>
      <c r="K44" s="77">
        <v>384.72085534530203</v>
      </c>
    </row>
    <row r="45" spans="1:36" x14ac:dyDescent="0.15">
      <c r="B45" s="72">
        <v>246.12513992915001</v>
      </c>
      <c r="C45" s="72">
        <v>966.96566787772986</v>
      </c>
      <c r="D45" s="72">
        <v>241.512809074508</v>
      </c>
      <c r="E45" s="72">
        <v>246.12513992915001</v>
      </c>
      <c r="F45" s="72">
        <v>449.93606098809403</v>
      </c>
      <c r="G45" s="72">
        <v>408.44525537127902</v>
      </c>
      <c r="H45" s="72">
        <v>464.00133526343507</v>
      </c>
      <c r="I45" s="72">
        <v>405.034709590163</v>
      </c>
      <c r="J45" s="72">
        <v>425.60582700116504</v>
      </c>
      <c r="K45" s="72">
        <v>286.8781719486675</v>
      </c>
    </row>
    <row r="46" spans="1:36" x14ac:dyDescent="0.15">
      <c r="A46" s="72" t="s">
        <v>117</v>
      </c>
      <c r="B46" s="72">
        <v>299.12751291398297</v>
      </c>
      <c r="C46" s="72">
        <v>4585.1463096223852</v>
      </c>
      <c r="D46" s="72">
        <v>231.76875930640199</v>
      </c>
      <c r="E46" s="72">
        <v>211.81041025270201</v>
      </c>
      <c r="F46" s="72">
        <v>1694.6694758105848</v>
      </c>
      <c r="H46" s="72">
        <v>3241.5096525311601</v>
      </c>
      <c r="I46" s="72">
        <v>621.28584011995497</v>
      </c>
      <c r="J46" s="72">
        <v>3606.4493524680752</v>
      </c>
      <c r="K46" s="72">
        <v>621.28584011995497</v>
      </c>
    </row>
    <row r="48" spans="1:36" x14ac:dyDescent="0.15">
      <c r="B48" s="73" t="s">
        <v>59</v>
      </c>
      <c r="C48" s="74"/>
      <c r="D48" s="74"/>
      <c r="E48" s="73" t="s">
        <v>60</v>
      </c>
      <c r="F48" s="74"/>
      <c r="G48" s="74"/>
      <c r="H48" s="73" t="s">
        <v>61</v>
      </c>
      <c r="I48" s="74"/>
      <c r="J48" s="74"/>
      <c r="K48" s="73" t="s">
        <v>29</v>
      </c>
      <c r="L48" s="74"/>
      <c r="M48" s="74"/>
      <c r="N48" s="73" t="s">
        <v>106</v>
      </c>
      <c r="O48" s="74"/>
      <c r="P48" s="74"/>
      <c r="Q48" s="73" t="s">
        <v>107</v>
      </c>
      <c r="R48" s="74"/>
      <c r="T48" s="73" t="s">
        <v>106</v>
      </c>
      <c r="U48" s="74"/>
      <c r="V48" s="74"/>
      <c r="W48" s="73" t="s">
        <v>107</v>
      </c>
      <c r="X48" s="74"/>
    </row>
    <row r="49" spans="1:37" x14ac:dyDescent="0.15">
      <c r="B49" s="70" t="s">
        <v>66</v>
      </c>
      <c r="C49" s="70" t="s">
        <v>13</v>
      </c>
      <c r="D49" s="70" t="s">
        <v>56</v>
      </c>
      <c r="E49" s="70" t="s">
        <v>66</v>
      </c>
      <c r="F49" s="70" t="s">
        <v>13</v>
      </c>
      <c r="G49" s="70" t="s">
        <v>56</v>
      </c>
      <c r="H49" s="70" t="s">
        <v>66</v>
      </c>
      <c r="I49" s="70" t="s">
        <v>13</v>
      </c>
      <c r="J49" s="70" t="s">
        <v>56</v>
      </c>
      <c r="K49" s="70" t="s">
        <v>66</v>
      </c>
      <c r="L49" s="70" t="s">
        <v>13</v>
      </c>
      <c r="M49" s="70" t="s">
        <v>56</v>
      </c>
      <c r="N49" s="70" t="s">
        <v>66</v>
      </c>
      <c r="O49" s="70" t="s">
        <v>13</v>
      </c>
      <c r="P49" s="70" t="s">
        <v>56</v>
      </c>
      <c r="Q49" s="70" t="s">
        <v>66</v>
      </c>
      <c r="R49" s="70" t="s">
        <v>13</v>
      </c>
      <c r="S49" s="70" t="s">
        <v>56</v>
      </c>
      <c r="T49" s="70" t="s">
        <v>66</v>
      </c>
      <c r="U49" s="70" t="s">
        <v>66</v>
      </c>
      <c r="V49" s="70" t="s">
        <v>56</v>
      </c>
      <c r="W49" s="70" t="s">
        <v>66</v>
      </c>
      <c r="X49" s="70" t="s">
        <v>13</v>
      </c>
      <c r="Y49" s="70" t="s">
        <v>56</v>
      </c>
    </row>
    <row r="50" spans="1:37" x14ac:dyDescent="0.15">
      <c r="B50" s="79">
        <f>B44</f>
        <v>227.99017785722148</v>
      </c>
      <c r="E50" s="79">
        <f>C44</f>
        <v>3335.08741835298</v>
      </c>
      <c r="H50" s="79">
        <f>D44</f>
        <v>180.173219022886</v>
      </c>
      <c r="K50" s="79">
        <f>E44</f>
        <v>212.87559831586549</v>
      </c>
      <c r="N50" s="79">
        <f>F44</f>
        <v>898.39081144994486</v>
      </c>
      <c r="Q50" s="79">
        <f>G44</f>
        <v>364.66033292381854</v>
      </c>
      <c r="T50" s="79">
        <f>AVERAGE(H44)</f>
        <v>485.32396851079102</v>
      </c>
      <c r="U50" s="79">
        <f>AVERAGE(T50:T51)</f>
        <v>563.91874310230548</v>
      </c>
      <c r="W50" s="79">
        <f>I44</f>
        <v>478.18624184237007</v>
      </c>
      <c r="X50" s="79">
        <f>AVERAGE(W50:W51)</f>
        <v>431.45354859383605</v>
      </c>
    </row>
    <row r="51" spans="1:37" x14ac:dyDescent="0.15">
      <c r="B51" s="79">
        <f t="shared" ref="B51:B52" si="20">B45</f>
        <v>246.12513992915001</v>
      </c>
      <c r="E51" s="79">
        <f t="shared" ref="E51:E52" si="21">C45</f>
        <v>966.96566787772986</v>
      </c>
      <c r="H51" s="79">
        <f t="shared" ref="H51:H52" si="22">D45</f>
        <v>241.512809074508</v>
      </c>
      <c r="K51" s="79">
        <f t="shared" ref="K51:K52" si="23">E45</f>
        <v>246.12513992915001</v>
      </c>
      <c r="N51" s="79">
        <f t="shared" ref="N51:N52" si="24">F45</f>
        <v>449.93606098809403</v>
      </c>
      <c r="Q51" s="79">
        <f t="shared" ref="Q51" si="25">G45</f>
        <v>408.44525537127902</v>
      </c>
      <c r="T51" s="79">
        <f>AVERAGE(J44)</f>
        <v>642.51351769381995</v>
      </c>
      <c r="U51" s="79">
        <f>AVERAGE(T52:T53)</f>
        <v>444.80358113230005</v>
      </c>
      <c r="W51" s="79">
        <f>K44</f>
        <v>384.72085534530203</v>
      </c>
      <c r="X51" s="79">
        <f>AVERAGE(W52:W53)</f>
        <v>345.95644076941528</v>
      </c>
    </row>
    <row r="52" spans="1:37" x14ac:dyDescent="0.15">
      <c r="B52" s="79">
        <f t="shared" si="20"/>
        <v>299.12751291398297</v>
      </c>
      <c r="E52" s="79">
        <f t="shared" si="21"/>
        <v>4585.1463096223852</v>
      </c>
      <c r="H52" s="79">
        <f t="shared" si="22"/>
        <v>231.76875930640199</v>
      </c>
      <c r="K52" s="79">
        <f t="shared" si="23"/>
        <v>211.81041025270201</v>
      </c>
      <c r="N52" s="79">
        <f t="shared" si="24"/>
        <v>1694.6694758105848</v>
      </c>
      <c r="Q52" s="79"/>
      <c r="T52" s="79">
        <f>AVERAGE(H45)</f>
        <v>464.00133526343507</v>
      </c>
      <c r="U52" s="79">
        <f>AVERAGE(T54:T55)</f>
        <v>3423.9795024996174</v>
      </c>
      <c r="W52" s="79">
        <f>I45</f>
        <v>405.034709590163</v>
      </c>
      <c r="X52" s="79">
        <f>AVERAGE(W54:W55)</f>
        <v>621.28584011995497</v>
      </c>
    </row>
    <row r="53" spans="1:37" x14ac:dyDescent="0.15">
      <c r="B53" s="79"/>
      <c r="E53" s="79"/>
      <c r="H53" s="79"/>
      <c r="K53" s="79"/>
      <c r="N53" s="79"/>
      <c r="Q53" s="79"/>
      <c r="T53" s="79">
        <f>J45</f>
        <v>425.60582700116504</v>
      </c>
      <c r="W53" s="79">
        <f>K45</f>
        <v>286.8781719486675</v>
      </c>
    </row>
    <row r="54" spans="1:37" x14ac:dyDescent="0.15">
      <c r="B54" s="79"/>
      <c r="E54" s="79"/>
      <c r="H54" s="79"/>
      <c r="K54" s="79"/>
      <c r="N54" s="79"/>
      <c r="Q54" s="79"/>
      <c r="T54" s="79">
        <f>H46</f>
        <v>3241.5096525311601</v>
      </c>
      <c r="W54" s="79">
        <f>I46</f>
        <v>621.28584011995497</v>
      </c>
    </row>
    <row r="55" spans="1:37" x14ac:dyDescent="0.15">
      <c r="B55" s="79"/>
      <c r="E55" s="79"/>
      <c r="H55" s="79"/>
      <c r="K55" s="79"/>
      <c r="N55" s="79"/>
      <c r="Q55" s="79"/>
      <c r="T55" s="79">
        <f>J46</f>
        <v>3606.4493524680752</v>
      </c>
      <c r="W55" s="79">
        <f>K46</f>
        <v>621.28584011995497</v>
      </c>
    </row>
    <row r="56" spans="1:37" x14ac:dyDescent="0.15">
      <c r="B56" s="76">
        <f>AVERAGE(B50:B52)</f>
        <v>257.7476102334515</v>
      </c>
      <c r="C56" s="76">
        <f>STDEV(B50:B52)</f>
        <v>36.965409124277947</v>
      </c>
      <c r="D56" s="76">
        <v>3</v>
      </c>
      <c r="E56" s="76">
        <f>AVERAGE(E50:E52)</f>
        <v>2962.3997986176983</v>
      </c>
      <c r="F56" s="76">
        <f>STDEV(E50:E52)</f>
        <v>1837.6560710595179</v>
      </c>
      <c r="G56" s="76">
        <v>3</v>
      </c>
      <c r="H56" s="76">
        <f>AVERAGE(H50:H52)</f>
        <v>217.81826246793199</v>
      </c>
      <c r="I56" s="76">
        <f>STDEV(H50:H52)</f>
        <v>32.963595047497236</v>
      </c>
      <c r="J56" s="76">
        <v>3</v>
      </c>
      <c r="K56" s="76">
        <f>AVERAGE(K50:K52)</f>
        <v>223.60371616590587</v>
      </c>
      <c r="L56" s="76">
        <f>STDEV(K50:K52)</f>
        <v>19.511395456122326</v>
      </c>
      <c r="M56" s="76">
        <v>3</v>
      </c>
      <c r="N56" s="76">
        <f>AVERAGE(N50:N52)</f>
        <v>1014.3321160828746</v>
      </c>
      <c r="O56" s="76">
        <f>STDEV(N50:N52)</f>
        <v>630.41423531191299</v>
      </c>
      <c r="P56" s="76">
        <v>3</v>
      </c>
      <c r="Q56" s="76">
        <f>AVERAGE(Q50:Q52)</f>
        <v>386.55279414754875</v>
      </c>
      <c r="R56" s="76">
        <f>STDEV(Q50:Q52)</f>
        <v>30.960615576326386</v>
      </c>
      <c r="S56" s="76">
        <v>2</v>
      </c>
      <c r="T56" s="84">
        <f>AVERAGE(T50:T55)</f>
        <v>1477.5672755780743</v>
      </c>
      <c r="U56" s="76">
        <f>STDEV(T50:T55)</f>
        <v>1513.8977488687108</v>
      </c>
      <c r="V56" s="76">
        <v>6</v>
      </c>
      <c r="W56" s="84">
        <f>AVERAGE(W50:W55)</f>
        <v>466.23194316106878</v>
      </c>
      <c r="X56" s="76">
        <f>STDEV(W50:W55)</f>
        <v>134.74662241628712</v>
      </c>
      <c r="Y56" s="76">
        <v>6</v>
      </c>
      <c r="Z56" s="76"/>
      <c r="AA56" s="76"/>
      <c r="AB56" s="76"/>
      <c r="AC56" s="76"/>
      <c r="AD56" s="76"/>
      <c r="AE56" s="76"/>
      <c r="AF56" s="76"/>
      <c r="AG56" s="76"/>
      <c r="AH56" s="76"/>
      <c r="AI56" s="76"/>
      <c r="AJ56" s="76"/>
      <c r="AK56" s="76"/>
    </row>
    <row r="58" spans="1:37" x14ac:dyDescent="0.15">
      <c r="A58" s="75" t="s">
        <v>112</v>
      </c>
    </row>
    <row r="59" spans="1:37" ht="42" x14ac:dyDescent="0.15">
      <c r="B59" s="78" t="s">
        <v>118</v>
      </c>
      <c r="C59" s="78" t="s">
        <v>119</v>
      </c>
      <c r="D59" s="78" t="s">
        <v>120</v>
      </c>
      <c r="E59" s="78" t="s">
        <v>121</v>
      </c>
      <c r="F59" s="78" t="s">
        <v>122</v>
      </c>
      <c r="G59" s="78" t="s">
        <v>123</v>
      </c>
      <c r="H59" s="78" t="s">
        <v>124</v>
      </c>
      <c r="I59" s="78" t="s">
        <v>125</v>
      </c>
      <c r="J59" s="78" t="s">
        <v>124</v>
      </c>
      <c r="K59" s="78" t="s">
        <v>125</v>
      </c>
    </row>
    <row r="60" spans="1:37" ht="14" x14ac:dyDescent="0.15">
      <c r="A60" s="72" t="s">
        <v>116</v>
      </c>
      <c r="B60" s="77">
        <v>654.5001987221475</v>
      </c>
      <c r="C60" s="77">
        <v>10920.892817040563</v>
      </c>
      <c r="D60" s="77">
        <v>502.24188786306627</v>
      </c>
      <c r="E60" s="77">
        <v>509.70525681910249</v>
      </c>
      <c r="F60" s="77">
        <v>3154.6323007373999</v>
      </c>
      <c r="G60" s="77">
        <v>1195.4656046059251</v>
      </c>
      <c r="H60" s="77">
        <v>3602.0259871859253</v>
      </c>
      <c r="I60" s="77">
        <v>1303.6802266442623</v>
      </c>
      <c r="J60" s="77">
        <v>3602.0259871859253</v>
      </c>
      <c r="K60" s="77">
        <v>1213.3099212769775</v>
      </c>
    </row>
    <row r="61" spans="1:37" x14ac:dyDescent="0.15">
      <c r="B61" s="72">
        <v>867.19784393475504</v>
      </c>
      <c r="C61" s="72">
        <v>3719.7592504368999</v>
      </c>
      <c r="D61" s="72">
        <v>658.24505309304993</v>
      </c>
      <c r="E61" s="72">
        <v>710.3415384581599</v>
      </c>
      <c r="F61" s="72">
        <v>1303.6802266442623</v>
      </c>
      <c r="G61" s="72">
        <v>1442.9180961549125</v>
      </c>
      <c r="H61" s="72">
        <v>1012.5867739754075</v>
      </c>
      <c r="I61" s="72">
        <v>1186.5718199600963</v>
      </c>
      <c r="J61" s="72">
        <v>1442.9180961549125</v>
      </c>
      <c r="K61" s="72">
        <v>829.44719451810124</v>
      </c>
    </row>
    <row r="62" spans="1:37" x14ac:dyDescent="0.15">
      <c r="A62" s="72" t="s">
        <v>117</v>
      </c>
      <c r="B62" s="72">
        <v>940.64870228612506</v>
      </c>
      <c r="C62" s="72">
        <v>3239.9508971836494</v>
      </c>
      <c r="D62" s="72">
        <v>1014.1541681423099</v>
      </c>
      <c r="E62" s="72">
        <v>999.73507554564503</v>
      </c>
      <c r="F62" s="72">
        <v>1558.6843152077877</v>
      </c>
      <c r="H62" s="72">
        <v>3020.9905919266253</v>
      </c>
      <c r="I62" s="72">
        <v>1466.9555224457749</v>
      </c>
      <c r="J62" s="72">
        <v>2828.8504560869751</v>
      </c>
      <c r="K62" s="72">
        <v>1326.5790580831499</v>
      </c>
    </row>
    <row r="64" spans="1:37" x14ac:dyDescent="0.15">
      <c r="B64" s="73" t="s">
        <v>59</v>
      </c>
      <c r="C64" s="74"/>
      <c r="D64" s="74"/>
      <c r="E64" s="73" t="s">
        <v>60</v>
      </c>
      <c r="F64" s="74"/>
      <c r="G64" s="74"/>
      <c r="H64" s="73" t="s">
        <v>61</v>
      </c>
      <c r="I64" s="74"/>
      <c r="J64" s="74"/>
      <c r="K64" s="73" t="s">
        <v>29</v>
      </c>
      <c r="L64" s="74"/>
      <c r="M64" s="74"/>
      <c r="N64" s="73" t="s">
        <v>106</v>
      </c>
      <c r="O64" s="74"/>
      <c r="P64" s="74"/>
      <c r="Q64" s="73" t="s">
        <v>107</v>
      </c>
      <c r="R64" s="74"/>
      <c r="T64" s="73" t="s">
        <v>106</v>
      </c>
      <c r="U64" s="74"/>
      <c r="V64" s="74"/>
      <c r="W64" s="73" t="s">
        <v>107</v>
      </c>
      <c r="X64" s="74"/>
    </row>
    <row r="65" spans="1:48" x14ac:dyDescent="0.15">
      <c r="B65" s="70" t="s">
        <v>66</v>
      </c>
      <c r="C65" s="70" t="s">
        <v>13</v>
      </c>
      <c r="D65" s="70" t="s">
        <v>56</v>
      </c>
      <c r="E65" s="70" t="s">
        <v>66</v>
      </c>
      <c r="F65" s="70" t="s">
        <v>13</v>
      </c>
      <c r="G65" s="70" t="s">
        <v>56</v>
      </c>
      <c r="H65" s="70" t="s">
        <v>66</v>
      </c>
      <c r="I65" s="70" t="s">
        <v>13</v>
      </c>
      <c r="J65" s="70" t="s">
        <v>56</v>
      </c>
      <c r="K65" s="70" t="s">
        <v>66</v>
      </c>
      <c r="L65" s="70" t="s">
        <v>13</v>
      </c>
      <c r="M65" s="70" t="s">
        <v>56</v>
      </c>
      <c r="N65" s="70" t="s">
        <v>66</v>
      </c>
      <c r="O65" s="70" t="s">
        <v>13</v>
      </c>
      <c r="P65" s="70" t="s">
        <v>56</v>
      </c>
      <c r="Q65" s="70" t="s">
        <v>66</v>
      </c>
      <c r="R65" s="70" t="s">
        <v>13</v>
      </c>
      <c r="S65" s="70" t="s">
        <v>56</v>
      </c>
      <c r="T65" s="70" t="s">
        <v>66</v>
      </c>
      <c r="U65" s="70" t="s">
        <v>13</v>
      </c>
      <c r="V65" s="70" t="s">
        <v>56</v>
      </c>
      <c r="W65" s="70" t="s">
        <v>66</v>
      </c>
      <c r="X65" s="70" t="s">
        <v>13</v>
      </c>
      <c r="Y65" s="70" t="s">
        <v>56</v>
      </c>
    </row>
    <row r="66" spans="1:48" x14ac:dyDescent="0.15">
      <c r="B66" s="79">
        <f>B60</f>
        <v>654.5001987221475</v>
      </c>
      <c r="E66" s="79">
        <f>C60</f>
        <v>10920.892817040563</v>
      </c>
      <c r="H66" s="79">
        <f>D60</f>
        <v>502.24188786306627</v>
      </c>
      <c r="K66" s="79">
        <f>E60</f>
        <v>509.70525681910249</v>
      </c>
      <c r="N66" s="79">
        <f>F60</f>
        <v>3154.6323007373999</v>
      </c>
      <c r="Q66" s="79">
        <f>G60</f>
        <v>1195.4656046059251</v>
      </c>
      <c r="T66" s="79">
        <f>AVERAGE(H60)</f>
        <v>3602.0259871859253</v>
      </c>
      <c r="U66" s="79">
        <f>AVERAGE(T66:T67)</f>
        <v>3602.0259871859253</v>
      </c>
      <c r="W66" s="79">
        <f>I60</f>
        <v>1303.6802266442623</v>
      </c>
      <c r="X66" s="79">
        <f>AVERAGE(W66:W67)</f>
        <v>1258.4950739606199</v>
      </c>
      <c r="Y66" s="72">
        <v>2</v>
      </c>
    </row>
    <row r="67" spans="1:48" x14ac:dyDescent="0.15">
      <c r="B67" s="79">
        <f t="shared" ref="B67:B68" si="26">B61</f>
        <v>867.19784393475504</v>
      </c>
      <c r="E67" s="79">
        <f t="shared" ref="E67:E68" si="27">C61</f>
        <v>3719.7592504368999</v>
      </c>
      <c r="H67" s="79">
        <f t="shared" ref="H67:H68" si="28">D61</f>
        <v>658.24505309304993</v>
      </c>
      <c r="K67" s="79">
        <f t="shared" ref="K67:K68" si="29">E61</f>
        <v>710.3415384581599</v>
      </c>
      <c r="N67" s="79">
        <f t="shared" ref="N67:N68" si="30">F61</f>
        <v>1303.6802266442623</v>
      </c>
      <c r="Q67" s="79">
        <f t="shared" ref="Q67" si="31">G61</f>
        <v>1442.9180961549125</v>
      </c>
      <c r="T67" s="79">
        <f>AVERAGE(J60)</f>
        <v>3602.0259871859253</v>
      </c>
      <c r="U67" s="79">
        <f>AVERAGE(T68:T69)</f>
        <v>1227.7524350651599</v>
      </c>
      <c r="W67" s="79">
        <f>K60</f>
        <v>1213.3099212769775</v>
      </c>
      <c r="X67" s="79">
        <f>AVERAGE(W68:W69)</f>
        <v>1008.0095072390988</v>
      </c>
      <c r="Y67" s="72">
        <v>2</v>
      </c>
    </row>
    <row r="68" spans="1:48" x14ac:dyDescent="0.15">
      <c r="B68" s="79">
        <f t="shared" si="26"/>
        <v>940.64870228612506</v>
      </c>
      <c r="E68" s="79">
        <f t="shared" si="27"/>
        <v>3239.9508971836494</v>
      </c>
      <c r="H68" s="79">
        <f t="shared" si="28"/>
        <v>1014.1541681423099</v>
      </c>
      <c r="K68" s="79">
        <f t="shared" si="29"/>
        <v>999.73507554564503</v>
      </c>
      <c r="N68" s="79">
        <f t="shared" si="30"/>
        <v>1558.6843152077877</v>
      </c>
      <c r="Q68" s="79"/>
      <c r="T68" s="79">
        <f>AVERAGE(H61)</f>
        <v>1012.5867739754075</v>
      </c>
      <c r="U68" s="79">
        <f>AVERAGE(T70:T71)</f>
        <v>2924.9205240068004</v>
      </c>
      <c r="W68" s="79">
        <f>I61</f>
        <v>1186.5718199600963</v>
      </c>
      <c r="X68" s="79">
        <f>AVERAGE(W70:W71)</f>
        <v>1396.7672902644624</v>
      </c>
      <c r="Y68" s="72">
        <v>2</v>
      </c>
    </row>
    <row r="69" spans="1:48" x14ac:dyDescent="0.15">
      <c r="B69" s="79"/>
      <c r="E69" s="79"/>
      <c r="H69" s="79"/>
      <c r="K69" s="79"/>
      <c r="N69" s="79"/>
      <c r="Q69" s="79"/>
      <c r="T69" s="79">
        <f>J61</f>
        <v>1442.9180961549125</v>
      </c>
      <c r="W69" s="79">
        <f>K61</f>
        <v>829.44719451810124</v>
      </c>
    </row>
    <row r="70" spans="1:48" x14ac:dyDescent="0.15">
      <c r="B70" s="79"/>
      <c r="E70" s="79"/>
      <c r="H70" s="79"/>
      <c r="K70" s="79"/>
      <c r="N70" s="79"/>
      <c r="Q70" s="79"/>
      <c r="T70" s="79">
        <f>H62</f>
        <v>3020.9905919266253</v>
      </c>
      <c r="W70" s="79">
        <f>I62</f>
        <v>1466.9555224457749</v>
      </c>
    </row>
    <row r="71" spans="1:48" x14ac:dyDescent="0.15">
      <c r="B71" s="79"/>
      <c r="E71" s="79"/>
      <c r="H71" s="79"/>
      <c r="K71" s="79"/>
      <c r="N71" s="79"/>
      <c r="Q71" s="79"/>
      <c r="T71" s="79">
        <f>J62</f>
        <v>2828.8504560869751</v>
      </c>
      <c r="W71" s="79">
        <f>K62</f>
        <v>1326.5790580831499</v>
      </c>
    </row>
    <row r="72" spans="1:48" x14ac:dyDescent="0.15">
      <c r="B72" s="76">
        <f>AVERAGE(B66:B68)</f>
        <v>820.78224831434261</v>
      </c>
      <c r="C72" s="76">
        <f>STDEV(B66:B68)</f>
        <v>148.61375158636528</v>
      </c>
      <c r="D72" s="76">
        <v>3</v>
      </c>
      <c r="E72" s="76">
        <f>AVERAGE(E66:E68)</f>
        <v>5960.2009882203711</v>
      </c>
      <c r="F72" s="76">
        <f>STDEV(E66:E68)</f>
        <v>4302.7783558249284</v>
      </c>
      <c r="G72" s="76">
        <v>3</v>
      </c>
      <c r="H72" s="76">
        <f>AVERAGE(H66:H68)</f>
        <v>724.88036969947541</v>
      </c>
      <c r="I72" s="76">
        <f>STDEV(H66:H68)</f>
        <v>262.380915349426</v>
      </c>
      <c r="J72" s="76">
        <v>3</v>
      </c>
      <c r="K72" s="76">
        <f>AVERAGE(K66:K68)</f>
        <v>739.92729027430244</v>
      </c>
      <c r="L72" s="76">
        <f>STDEV(K66:K68)</f>
        <v>246.35095563684538</v>
      </c>
      <c r="M72" s="76">
        <v>3</v>
      </c>
      <c r="N72" s="76">
        <f>AVERAGE(N66:N68)</f>
        <v>2005.6656141964831</v>
      </c>
      <c r="O72" s="76">
        <f>STDEV(N66:N68)</f>
        <v>1003.1700286499981</v>
      </c>
      <c r="P72" s="76">
        <v>3</v>
      </c>
      <c r="Q72" s="76">
        <f>AVERAGE(Q66:Q68)</f>
        <v>1319.1918503804188</v>
      </c>
      <c r="R72" s="76">
        <f>STDEV(Q66:Q68)</f>
        <v>174.97533479579582</v>
      </c>
      <c r="S72" s="76">
        <v>2</v>
      </c>
      <c r="T72" s="84">
        <f>AVERAGE(T66:T71)</f>
        <v>2584.8996487526283</v>
      </c>
      <c r="U72" s="76">
        <f>STDEV(T66:T71)</f>
        <v>1104.0895730374982</v>
      </c>
      <c r="V72" s="76">
        <v>6</v>
      </c>
      <c r="W72" s="84">
        <f>AVERAGE(W66:W71)</f>
        <v>1221.0906238213936</v>
      </c>
      <c r="X72" s="76">
        <f>STDEV(W66:W71)</f>
        <v>215.88657369162971</v>
      </c>
      <c r="Y72" s="76">
        <v>6</v>
      </c>
    </row>
    <row r="74" spans="1:48" x14ac:dyDescent="0.15">
      <c r="A74" s="75" t="s">
        <v>113</v>
      </c>
    </row>
    <row r="75" spans="1:48" x14ac:dyDescent="0.15">
      <c r="A75" s="73" t="s">
        <v>59</v>
      </c>
      <c r="B75" s="74"/>
      <c r="C75" s="74"/>
      <c r="D75" s="73" t="s">
        <v>60</v>
      </c>
      <c r="E75" s="74"/>
      <c r="F75" s="74"/>
      <c r="G75" s="73" t="s">
        <v>61</v>
      </c>
      <c r="H75" s="74"/>
      <c r="I75" s="74"/>
      <c r="J75" s="73" t="s">
        <v>29</v>
      </c>
      <c r="K75" s="74"/>
      <c r="L75" s="74"/>
      <c r="M75" s="73" t="s">
        <v>106</v>
      </c>
      <c r="N75" s="74"/>
      <c r="O75" s="74"/>
      <c r="P75" s="73" t="s">
        <v>107</v>
      </c>
      <c r="Q75" s="74"/>
      <c r="S75" s="73" t="s">
        <v>106</v>
      </c>
      <c r="T75" s="74"/>
      <c r="U75" s="74"/>
      <c r="V75" s="73" t="s">
        <v>107</v>
      </c>
      <c r="W75" s="74"/>
      <c r="Y75" s="73" t="s">
        <v>59</v>
      </c>
      <c r="Z75" s="74"/>
      <c r="AA75" s="74"/>
      <c r="AB75" s="73" t="s">
        <v>60</v>
      </c>
      <c r="AC75" s="74"/>
      <c r="AD75" s="74"/>
      <c r="AE75" s="73" t="s">
        <v>61</v>
      </c>
      <c r="AF75" s="74"/>
      <c r="AG75" s="74"/>
      <c r="AH75" s="73" t="s">
        <v>29</v>
      </c>
      <c r="AI75" s="74"/>
      <c r="AJ75" s="74"/>
      <c r="AK75" s="73" t="s">
        <v>106</v>
      </c>
      <c r="AL75" s="74"/>
      <c r="AM75" s="74"/>
      <c r="AN75" s="73" t="s">
        <v>107</v>
      </c>
      <c r="AO75" s="74"/>
      <c r="AQ75" s="73" t="s">
        <v>106</v>
      </c>
      <c r="AR75" s="74"/>
      <c r="AS75" s="74"/>
      <c r="AT75" s="73" t="s">
        <v>107</v>
      </c>
      <c r="AU75" s="74"/>
    </row>
    <row r="76" spans="1:48" x14ac:dyDescent="0.15">
      <c r="A76" s="72">
        <v>257.7476102334515</v>
      </c>
      <c r="B76" s="72">
        <v>36.965409124277947</v>
      </c>
      <c r="C76" s="72">
        <v>3</v>
      </c>
      <c r="D76" s="72">
        <v>2962.3997986176983</v>
      </c>
      <c r="E76" s="72">
        <v>1837.6560710595179</v>
      </c>
      <c r="F76" s="72">
        <v>3</v>
      </c>
      <c r="G76" s="72">
        <v>217.81826246793199</v>
      </c>
      <c r="H76" s="72">
        <v>32.963595047497236</v>
      </c>
      <c r="I76" s="72">
        <v>3</v>
      </c>
      <c r="J76" s="72">
        <v>223.60371616590587</v>
      </c>
      <c r="K76" s="72">
        <v>19.511395456122326</v>
      </c>
      <c r="L76" s="72">
        <v>3</v>
      </c>
      <c r="M76" s="72">
        <v>1014.3321160828746</v>
      </c>
      <c r="N76" s="72">
        <v>630.41423531191299</v>
      </c>
      <c r="O76" s="72">
        <v>3</v>
      </c>
      <c r="P76" s="72">
        <v>386.55279414754875</v>
      </c>
      <c r="Q76" s="72">
        <v>30.960615576326386</v>
      </c>
      <c r="R76" s="72">
        <v>2</v>
      </c>
      <c r="S76" s="72">
        <v>1477.5672755780743</v>
      </c>
      <c r="T76" s="72">
        <v>1513.8977488687108</v>
      </c>
      <c r="U76" s="72">
        <v>6</v>
      </c>
      <c r="V76" s="72">
        <v>466.23194316106878</v>
      </c>
      <c r="W76" s="72">
        <v>134.74662241628712</v>
      </c>
      <c r="X76" s="72">
        <v>6</v>
      </c>
      <c r="Y76" s="72">
        <v>820.78224831434261</v>
      </c>
      <c r="Z76" s="72">
        <v>148.61375158636528</v>
      </c>
      <c r="AA76" s="72">
        <v>3</v>
      </c>
      <c r="AB76" s="72">
        <v>5960.2009882203711</v>
      </c>
      <c r="AC76" s="72">
        <v>4302.7783558249284</v>
      </c>
      <c r="AD76" s="72">
        <v>3</v>
      </c>
      <c r="AE76" s="72">
        <v>724.88036969947541</v>
      </c>
      <c r="AF76" s="72">
        <v>262.380915349426</v>
      </c>
      <c r="AG76" s="72">
        <v>3</v>
      </c>
      <c r="AH76" s="72">
        <v>739.92729027430244</v>
      </c>
      <c r="AI76" s="72">
        <v>246.35095563684538</v>
      </c>
      <c r="AJ76" s="72">
        <v>3</v>
      </c>
      <c r="AK76" s="72">
        <v>2005.6656141964831</v>
      </c>
      <c r="AL76" s="72">
        <v>1003.1700286499981</v>
      </c>
      <c r="AM76" s="72">
        <v>3</v>
      </c>
      <c r="AN76" s="72">
        <v>1319.1918503804188</v>
      </c>
      <c r="AO76" s="72">
        <v>174.97533479579582</v>
      </c>
      <c r="AP76" s="72">
        <v>2</v>
      </c>
      <c r="AQ76" s="72">
        <v>2584.8996487526283</v>
      </c>
      <c r="AR76" s="72">
        <v>1104.0895730374982</v>
      </c>
      <c r="AS76" s="72">
        <v>6</v>
      </c>
      <c r="AT76" s="72">
        <v>1221.0906238213936</v>
      </c>
      <c r="AU76" s="72">
        <v>215.88657369162971</v>
      </c>
      <c r="AV76" s="72">
        <v>6</v>
      </c>
    </row>
  </sheetData>
  <mergeCells count="2">
    <mergeCell ref="A2:C2"/>
    <mergeCell ref="A40:C4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2BEF8-3E3B-1F42-B2BF-BC2BE70593C3}">
  <dimension ref="A1:AJ36"/>
  <sheetViews>
    <sheetView workbookViewId="0">
      <selection activeCell="A34" sqref="A34:XFD36"/>
    </sheetView>
  </sheetViews>
  <sheetFormatPr baseColWidth="10" defaultRowHeight="16" x14ac:dyDescent="0.2"/>
  <sheetData>
    <row r="1" spans="1:29" s="72" customFormat="1" ht="13" x14ac:dyDescent="0.15"/>
    <row r="2" spans="1:29" s="72" customFormat="1" ht="30" x14ac:dyDescent="0.3">
      <c r="A2" s="165" t="s">
        <v>114</v>
      </c>
      <c r="B2" s="165"/>
      <c r="C2" s="165"/>
    </row>
    <row r="3" spans="1:29" s="72" customFormat="1" ht="13" x14ac:dyDescent="0.15"/>
    <row r="4" spans="1:29" s="72" customFormat="1" ht="13" x14ac:dyDescent="0.15"/>
    <row r="5" spans="1:29" s="72" customFormat="1" ht="13" x14ac:dyDescent="0.15">
      <c r="A5" s="75" t="s">
        <v>111</v>
      </c>
    </row>
    <row r="6" spans="1:29" s="72" customFormat="1" ht="13" x14ac:dyDescent="0.15">
      <c r="A6" s="70"/>
      <c r="B6" s="70" t="s">
        <v>59</v>
      </c>
      <c r="C6" s="70" t="s">
        <v>60</v>
      </c>
      <c r="D6" s="70" t="s">
        <v>61</v>
      </c>
      <c r="E6" s="70" t="s">
        <v>61</v>
      </c>
      <c r="F6" s="70" t="s">
        <v>61</v>
      </c>
      <c r="G6" s="70" t="s">
        <v>29</v>
      </c>
      <c r="H6" s="70" t="s">
        <v>29</v>
      </c>
      <c r="I6" s="70" t="s">
        <v>29</v>
      </c>
      <c r="J6" s="70" t="s">
        <v>106</v>
      </c>
      <c r="K6" s="70" t="s">
        <v>106</v>
      </c>
      <c r="L6" s="70" t="s">
        <v>106</v>
      </c>
      <c r="M6" s="70" t="s">
        <v>107</v>
      </c>
      <c r="N6" s="70" t="s">
        <v>107</v>
      </c>
      <c r="O6" s="70" t="s">
        <v>107</v>
      </c>
    </row>
    <row r="7" spans="1:29" s="72" customFormat="1" ht="13" x14ac:dyDescent="0.15">
      <c r="A7" s="71" t="s">
        <v>132</v>
      </c>
      <c r="B7" s="86">
        <v>445.40294560000001</v>
      </c>
      <c r="C7" s="86">
        <v>2122.15247</v>
      </c>
      <c r="D7" s="86">
        <v>301.81926049999998</v>
      </c>
      <c r="E7" s="86">
        <v>249.32732559999999</v>
      </c>
      <c r="F7" s="86">
        <v>377.89511099999999</v>
      </c>
      <c r="G7" s="86">
        <v>109.2930321</v>
      </c>
      <c r="H7" s="86">
        <v>87.577047719999996</v>
      </c>
      <c r="I7" s="86">
        <v>101.7710522</v>
      </c>
      <c r="J7" s="86">
        <v>1762.3001939999999</v>
      </c>
      <c r="K7" s="86">
        <v>1296.014574</v>
      </c>
      <c r="L7" s="86">
        <v>1641.22299</v>
      </c>
      <c r="M7" s="86">
        <v>668.01888750000001</v>
      </c>
      <c r="N7" s="86">
        <v>610.81159720000005</v>
      </c>
      <c r="O7" s="86">
        <v>652.72392500000001</v>
      </c>
      <c r="P7" s="86"/>
      <c r="Q7" s="86"/>
      <c r="R7" s="86"/>
      <c r="S7" s="86"/>
      <c r="T7" s="86"/>
      <c r="U7" s="86"/>
      <c r="V7" s="86"/>
      <c r="W7" s="86"/>
      <c r="X7" s="86"/>
      <c r="Y7" s="86"/>
      <c r="Z7" s="86"/>
      <c r="AA7" s="86"/>
      <c r="AB7" s="86"/>
      <c r="AC7" s="86"/>
    </row>
    <row r="8" spans="1:29" s="72" customFormat="1" ht="13" x14ac:dyDescent="0.15">
      <c r="A8" s="71" t="s">
        <v>133</v>
      </c>
      <c r="B8" s="86">
        <v>337.06608189999997</v>
      </c>
      <c r="C8" s="86">
        <v>1553.922589</v>
      </c>
      <c r="D8" s="86">
        <v>115.9037819</v>
      </c>
      <c r="E8" s="86">
        <v>82.205095299999996</v>
      </c>
      <c r="F8" s="86">
        <v>105.5796606</v>
      </c>
      <c r="G8" s="86">
        <v>54.174098059999999</v>
      </c>
      <c r="H8" s="86">
        <v>56.291413159999998</v>
      </c>
      <c r="I8" s="86">
        <v>34.356039350000003</v>
      </c>
      <c r="J8" s="86">
        <v>871.51987359999998</v>
      </c>
      <c r="K8" s="86">
        <v>515.20963989999996</v>
      </c>
      <c r="L8" s="86">
        <v>864.18515539999999</v>
      </c>
      <c r="M8" s="86">
        <v>244.91845889999999</v>
      </c>
      <c r="N8" s="86">
        <v>393.35095260000003</v>
      </c>
      <c r="O8" s="86">
        <v>281.45706580000001</v>
      </c>
      <c r="P8" s="86"/>
      <c r="Q8" s="86"/>
      <c r="R8" s="86"/>
      <c r="S8" s="86"/>
      <c r="T8" s="86"/>
      <c r="U8" s="86"/>
      <c r="V8" s="86"/>
      <c r="W8" s="86"/>
      <c r="X8" s="86"/>
      <c r="Y8" s="86"/>
      <c r="Z8" s="86"/>
      <c r="AA8" s="86"/>
      <c r="AB8" s="86"/>
      <c r="AC8" s="86"/>
    </row>
    <row r="9" spans="1:29" s="72" customFormat="1" ht="13" x14ac:dyDescent="0.15">
      <c r="A9" s="71" t="s">
        <v>134</v>
      </c>
      <c r="B9" s="86">
        <v>294.04671439999998</v>
      </c>
      <c r="C9" s="86">
        <v>4441.4114460000001</v>
      </c>
      <c r="D9" s="86">
        <v>142.6033482</v>
      </c>
      <c r="E9" s="86">
        <v>136.42966490000001</v>
      </c>
      <c r="F9" s="86">
        <v>166.0089519</v>
      </c>
      <c r="G9" s="86">
        <v>72.72329972</v>
      </c>
      <c r="H9" s="86">
        <v>65.076176050000001</v>
      </c>
      <c r="I9" s="86">
        <v>81.587587769999999</v>
      </c>
      <c r="J9" s="86">
        <v>3066.193209</v>
      </c>
      <c r="K9" s="86">
        <v>2083.7418910000001</v>
      </c>
      <c r="L9" s="86">
        <v>3868.3338370000001</v>
      </c>
      <c r="M9" s="86">
        <v>1495.006173</v>
      </c>
      <c r="N9" s="86">
        <v>959.10490179999999</v>
      </c>
      <c r="O9" s="86">
        <v>1519.7974509999999</v>
      </c>
      <c r="P9" s="86"/>
      <c r="Q9" s="86"/>
      <c r="R9" s="86"/>
      <c r="S9" s="86"/>
      <c r="T9" s="86"/>
      <c r="U9" s="86"/>
      <c r="V9" s="86"/>
      <c r="W9" s="86"/>
      <c r="X9" s="86"/>
      <c r="Y9" s="86"/>
      <c r="Z9" s="86"/>
      <c r="AA9" s="86"/>
      <c r="AB9" s="86"/>
      <c r="AC9" s="86"/>
    </row>
    <row r="10" spans="1:29" s="72" customFormat="1" ht="13" x14ac:dyDescent="0.15">
      <c r="B10" s="86"/>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row>
    <row r="11" spans="1:29" s="72" customFormat="1" ht="13" x14ac:dyDescent="0.15"/>
    <row r="12" spans="1:29" s="72" customFormat="1" ht="13" x14ac:dyDescent="0.15">
      <c r="B12" s="73" t="s">
        <v>59</v>
      </c>
      <c r="C12" s="74"/>
      <c r="D12" s="74"/>
      <c r="E12" s="73" t="s">
        <v>60</v>
      </c>
      <c r="F12" s="74"/>
      <c r="G12" s="74"/>
      <c r="H12" s="73" t="s">
        <v>61</v>
      </c>
      <c r="I12" s="74"/>
      <c r="J12" s="74"/>
      <c r="K12" s="73" t="s">
        <v>29</v>
      </c>
      <c r="L12" s="74"/>
      <c r="M12" s="74"/>
      <c r="N12" s="73" t="s">
        <v>106</v>
      </c>
      <c r="O12" s="74"/>
      <c r="P12" s="74"/>
      <c r="Q12" s="73" t="s">
        <v>107</v>
      </c>
      <c r="R12" s="74"/>
    </row>
    <row r="13" spans="1:29" s="72" customFormat="1" ht="13" x14ac:dyDescent="0.15">
      <c r="B13" s="70" t="s">
        <v>66</v>
      </c>
      <c r="C13" s="70" t="s">
        <v>13</v>
      </c>
      <c r="D13" s="70" t="s">
        <v>56</v>
      </c>
      <c r="E13" s="70" t="s">
        <v>66</v>
      </c>
      <c r="F13" s="70" t="s">
        <v>13</v>
      </c>
      <c r="G13" s="70" t="s">
        <v>56</v>
      </c>
      <c r="H13" s="70" t="s">
        <v>66</v>
      </c>
      <c r="I13" s="70" t="s">
        <v>13</v>
      </c>
      <c r="J13" s="70" t="s">
        <v>56</v>
      </c>
      <c r="K13" s="70" t="s">
        <v>66</v>
      </c>
      <c r="L13" s="70" t="s">
        <v>13</v>
      </c>
      <c r="M13" s="70" t="s">
        <v>56</v>
      </c>
      <c r="N13" s="70" t="s">
        <v>66</v>
      </c>
      <c r="O13" s="70" t="s">
        <v>13</v>
      </c>
      <c r="P13" s="70" t="s">
        <v>56</v>
      </c>
      <c r="Q13" s="70" t="s">
        <v>66</v>
      </c>
      <c r="R13" s="70" t="s">
        <v>13</v>
      </c>
      <c r="S13" s="70" t="s">
        <v>56</v>
      </c>
    </row>
    <row r="14" spans="1:29" s="72" customFormat="1" ht="13" x14ac:dyDescent="0.15">
      <c r="B14" s="72">
        <f>B7</f>
        <v>445.40294560000001</v>
      </c>
      <c r="E14" s="72">
        <f>C7</f>
        <v>2122.15247</v>
      </c>
      <c r="H14" s="72">
        <f>AVERAGE(D7:F7)</f>
        <v>309.68056569999999</v>
      </c>
      <c r="I14" s="72">
        <f>STDEV(D7:F7)</f>
        <v>64.643398350108313</v>
      </c>
      <c r="J14" s="72">
        <v>3</v>
      </c>
      <c r="K14" s="72">
        <f>AVERAGE(G7:I7)</f>
        <v>99.547044006666667</v>
      </c>
      <c r="L14" s="72">
        <f>STDEV(G7:I7)</f>
        <v>11.027495351670362</v>
      </c>
      <c r="M14" s="72">
        <v>3</v>
      </c>
      <c r="N14" s="72">
        <f>AVERAGE(J7:L7)</f>
        <v>1566.5125860000001</v>
      </c>
      <c r="O14" s="72">
        <f>STDEV(J7:L7)</f>
        <v>241.9541345050292</v>
      </c>
      <c r="P14" s="72">
        <v>3</v>
      </c>
      <c r="Q14" s="72">
        <f>AVERAGE(M7:O7)</f>
        <v>643.85146989999998</v>
      </c>
      <c r="R14" s="72">
        <f>STDEV(M7:O7)</f>
        <v>29.61771193885939</v>
      </c>
      <c r="S14" s="72">
        <v>3</v>
      </c>
    </row>
    <row r="15" spans="1:29" s="72" customFormat="1" ht="13" x14ac:dyDescent="0.15">
      <c r="B15" s="72">
        <f t="shared" ref="B15:B16" si="0">B8</f>
        <v>337.06608189999997</v>
      </c>
      <c r="E15" s="72">
        <f t="shared" ref="E15:E16" si="1">C8</f>
        <v>1553.922589</v>
      </c>
      <c r="H15" s="72">
        <f t="shared" ref="H15:H16" si="2">AVERAGE(D8:F8)</f>
        <v>101.22951260000001</v>
      </c>
      <c r="I15" s="72">
        <f t="shared" ref="I15:I16" si="3">STDEV(D8:F8)</f>
        <v>17.265376056074867</v>
      </c>
      <c r="J15" s="72">
        <v>3</v>
      </c>
      <c r="K15" s="72">
        <f t="shared" ref="K15:K16" si="4">AVERAGE(G8:I8)</f>
        <v>48.273850189999997</v>
      </c>
      <c r="L15" s="72">
        <f t="shared" ref="L15:L16" si="5">STDEV(G8:I8)</f>
        <v>12.099580560568567</v>
      </c>
      <c r="M15" s="72">
        <v>3</v>
      </c>
      <c r="N15" s="72">
        <f t="shared" ref="N15:N16" si="6">AVERAGE(J8:L8)</f>
        <v>750.30488963333335</v>
      </c>
      <c r="O15" s="72">
        <f t="shared" ref="O15:O16" si="7">STDEV(J8:L8)</f>
        <v>203.63148542932217</v>
      </c>
      <c r="P15" s="72">
        <v>3</v>
      </c>
      <c r="Q15" s="72">
        <f t="shared" ref="Q15:Q16" si="8">AVERAGE(M8:O8)</f>
        <v>306.57549243333335</v>
      </c>
      <c r="R15" s="72">
        <f t="shared" ref="R15:R16" si="9">STDEV(M8:O8)</f>
        <v>77.338559683386677</v>
      </c>
      <c r="S15" s="72">
        <v>3</v>
      </c>
    </row>
    <row r="16" spans="1:29" s="72" customFormat="1" ht="13" x14ac:dyDescent="0.15">
      <c r="B16" s="72">
        <f t="shared" si="0"/>
        <v>294.04671439999998</v>
      </c>
      <c r="E16" s="72">
        <f t="shared" si="1"/>
        <v>4441.4114460000001</v>
      </c>
      <c r="H16" s="72">
        <f t="shared" si="2"/>
        <v>148.34732166666666</v>
      </c>
      <c r="I16" s="72">
        <f t="shared" si="3"/>
        <v>15.603796917622972</v>
      </c>
      <c r="J16" s="72">
        <v>3</v>
      </c>
      <c r="K16" s="72">
        <f t="shared" si="4"/>
        <v>73.129021180000009</v>
      </c>
      <c r="L16" s="72">
        <f t="shared" si="5"/>
        <v>8.2631795741207714</v>
      </c>
      <c r="M16" s="72">
        <v>3</v>
      </c>
      <c r="N16" s="72">
        <f t="shared" si="6"/>
        <v>3006.0896456666669</v>
      </c>
      <c r="O16" s="72">
        <f t="shared" si="7"/>
        <v>893.81286194372956</v>
      </c>
      <c r="P16" s="72">
        <v>3</v>
      </c>
      <c r="Q16" s="72">
        <f t="shared" si="8"/>
        <v>1324.6361752666667</v>
      </c>
      <c r="R16" s="72">
        <f t="shared" si="9"/>
        <v>316.80196618367205</v>
      </c>
      <c r="S16" s="72">
        <v>3</v>
      </c>
    </row>
    <row r="17" spans="1:19" s="76" customFormat="1" ht="13" x14ac:dyDescent="0.15">
      <c r="B17" s="76">
        <f>AVERAGE(B14:B16)</f>
        <v>358.83858063333332</v>
      </c>
      <c r="C17" s="76">
        <f>STDEV(B14:B16)</f>
        <v>77.991720436125306</v>
      </c>
      <c r="D17" s="76">
        <v>3</v>
      </c>
      <c r="E17" s="76">
        <f>AVERAGE(E14:E16)</f>
        <v>2705.8288349999998</v>
      </c>
      <c r="F17" s="76">
        <f>STDEV(E14:E16)</f>
        <v>1529.6753083970148</v>
      </c>
      <c r="G17" s="76">
        <v>3</v>
      </c>
      <c r="H17" s="76">
        <f>AVERAGE(H14:H16)</f>
        <v>186.41913332222222</v>
      </c>
      <c r="I17" s="76">
        <f>STDEV(H14:H16)</f>
        <v>109.3163186202171</v>
      </c>
      <c r="J17" s="76">
        <v>3</v>
      </c>
      <c r="K17" s="76">
        <f>AVERAGE(K14:K16)</f>
        <v>73.649971792222232</v>
      </c>
      <c r="L17" s="76">
        <f>STDEV(K14:K16)</f>
        <v>25.640566358714572</v>
      </c>
      <c r="M17" s="76">
        <v>3</v>
      </c>
      <c r="N17" s="76">
        <f>AVERAGE(N14:N16)</f>
        <v>1774.302373766667</v>
      </c>
      <c r="O17" s="76">
        <f>STDEV(N14:N16)</f>
        <v>1142.1574599472606</v>
      </c>
      <c r="P17" s="76">
        <v>3</v>
      </c>
      <c r="Q17" s="76">
        <f>AVERAGE(Q14:Q16)</f>
        <v>758.35437920000004</v>
      </c>
      <c r="R17" s="76">
        <f>STDEV(Q14:Q16)</f>
        <v>518.59914737819531</v>
      </c>
      <c r="S17" s="76">
        <v>3</v>
      </c>
    </row>
    <row r="18" spans="1:19" s="72" customFormat="1" ht="13" x14ac:dyDescent="0.15"/>
    <row r="19" spans="1:19" s="72" customFormat="1" ht="13" x14ac:dyDescent="0.15"/>
    <row r="20" spans="1:19" s="72" customFormat="1" ht="13" x14ac:dyDescent="0.15">
      <c r="A20" s="75" t="s">
        <v>112</v>
      </c>
    </row>
    <row r="21" spans="1:19" s="72" customFormat="1" ht="13" x14ac:dyDescent="0.15">
      <c r="A21" s="70"/>
      <c r="B21" s="70" t="s">
        <v>59</v>
      </c>
      <c r="C21" s="70" t="s">
        <v>60</v>
      </c>
      <c r="D21" s="70" t="s">
        <v>61</v>
      </c>
      <c r="E21" s="70" t="s">
        <v>61</v>
      </c>
      <c r="F21" s="70" t="s">
        <v>61</v>
      </c>
      <c r="G21" s="70" t="s">
        <v>29</v>
      </c>
      <c r="H21" s="70" t="s">
        <v>29</v>
      </c>
      <c r="I21" s="70" t="s">
        <v>29</v>
      </c>
      <c r="J21" s="70" t="s">
        <v>106</v>
      </c>
      <c r="K21" s="70" t="s">
        <v>106</v>
      </c>
      <c r="L21" s="70" t="s">
        <v>106</v>
      </c>
      <c r="M21" s="70" t="s">
        <v>107</v>
      </c>
      <c r="N21" s="70" t="s">
        <v>107</v>
      </c>
      <c r="O21" s="70" t="s">
        <v>107</v>
      </c>
    </row>
    <row r="22" spans="1:19" s="72" customFormat="1" ht="13" x14ac:dyDescent="0.15">
      <c r="A22" s="71" t="s">
        <v>132</v>
      </c>
      <c r="B22" s="86">
        <v>734.22862499999997</v>
      </c>
      <c r="C22" s="86">
        <v>1817.849845</v>
      </c>
      <c r="D22" s="86">
        <v>453.6758734</v>
      </c>
      <c r="E22" s="86">
        <v>552.17263309999998</v>
      </c>
      <c r="F22" s="86">
        <v>608.93417420000003</v>
      </c>
      <c r="G22" s="86">
        <v>394.26021880000002</v>
      </c>
      <c r="H22" s="86">
        <v>592.57245690000002</v>
      </c>
      <c r="I22" s="86">
        <v>522.61938129999999</v>
      </c>
      <c r="J22" s="86">
        <v>1770.665436</v>
      </c>
      <c r="K22" s="86">
        <v>1240.0210159999999</v>
      </c>
      <c r="L22" s="86">
        <v>1512.2373720000001</v>
      </c>
      <c r="M22" s="86">
        <v>878.17312600000002</v>
      </c>
      <c r="N22" s="86">
        <v>849.38638279999998</v>
      </c>
      <c r="O22" s="86">
        <v>999.00143590000005</v>
      </c>
    </row>
    <row r="23" spans="1:19" s="72" customFormat="1" ht="13" x14ac:dyDescent="0.15">
      <c r="A23" s="71" t="s">
        <v>133</v>
      </c>
      <c r="B23" s="86">
        <v>298.69421799999998</v>
      </c>
      <c r="C23" s="86">
        <v>1739.9100129999999</v>
      </c>
      <c r="D23" s="86">
        <v>219.71805449999999</v>
      </c>
      <c r="E23" s="86">
        <v>187.32031219999999</v>
      </c>
      <c r="F23" s="86">
        <v>161.48254009999999</v>
      </c>
      <c r="G23" s="86">
        <v>189.08119049999999</v>
      </c>
      <c r="H23" s="86">
        <v>156.44800470000001</v>
      </c>
      <c r="I23" s="86">
        <v>144.87972740000001</v>
      </c>
      <c r="J23" s="86">
        <v>597.09733000000006</v>
      </c>
      <c r="K23" s="86">
        <v>651.92872439999996</v>
      </c>
      <c r="L23" s="86">
        <v>604.84601220000002</v>
      </c>
      <c r="M23" s="86">
        <v>299.77286270000002</v>
      </c>
      <c r="N23" s="86">
        <v>345.18665909999999</v>
      </c>
      <c r="O23" s="86">
        <v>287.1379584</v>
      </c>
    </row>
    <row r="24" spans="1:19" s="72" customFormat="1" ht="13" x14ac:dyDescent="0.15">
      <c r="A24" s="71" t="s">
        <v>134</v>
      </c>
      <c r="B24" s="86">
        <v>517.76535339999998</v>
      </c>
      <c r="C24" s="86">
        <v>3749.285163</v>
      </c>
      <c r="D24" s="86">
        <v>541.58798620000005</v>
      </c>
      <c r="E24" s="86">
        <v>498.78372999999999</v>
      </c>
      <c r="F24" s="86">
        <v>451.60771340000002</v>
      </c>
      <c r="G24" s="86">
        <v>376.84985929999999</v>
      </c>
      <c r="H24" s="86">
        <v>414.12768729999999</v>
      </c>
      <c r="I24" s="86">
        <v>418.80103329999997</v>
      </c>
      <c r="J24" s="86">
        <v>1946.2759590000001</v>
      </c>
      <c r="K24" s="86">
        <v>1436.956334</v>
      </c>
      <c r="L24" s="86">
        <v>2851.6104650000002</v>
      </c>
      <c r="M24" s="86">
        <v>1237.2706149999999</v>
      </c>
      <c r="N24" s="86">
        <v>914.40119059999995</v>
      </c>
      <c r="O24" s="86">
        <v>1191.202855</v>
      </c>
    </row>
    <row r="25" spans="1:19" s="72" customFormat="1" ht="13" x14ac:dyDescent="0.15"/>
    <row r="26" spans="1:19" s="72" customFormat="1" ht="13" x14ac:dyDescent="0.15"/>
    <row r="27" spans="1:19" s="72" customFormat="1" ht="13" x14ac:dyDescent="0.15">
      <c r="B27" s="73" t="s">
        <v>59</v>
      </c>
      <c r="C27" s="74"/>
      <c r="D27" s="74"/>
      <c r="E27" s="73" t="s">
        <v>60</v>
      </c>
      <c r="F27" s="74"/>
      <c r="G27" s="74"/>
      <c r="H27" s="73" t="s">
        <v>61</v>
      </c>
      <c r="I27" s="74"/>
      <c r="J27" s="74"/>
      <c r="K27" s="73" t="s">
        <v>29</v>
      </c>
      <c r="L27" s="74"/>
      <c r="M27" s="74"/>
      <c r="N27" s="73" t="s">
        <v>106</v>
      </c>
      <c r="O27" s="74"/>
      <c r="P27" s="74"/>
      <c r="Q27" s="73" t="s">
        <v>107</v>
      </c>
      <c r="R27" s="74"/>
    </row>
    <row r="28" spans="1:19" s="72" customFormat="1" ht="13" x14ac:dyDescent="0.15">
      <c r="B28" s="70" t="s">
        <v>66</v>
      </c>
      <c r="C28" s="70" t="s">
        <v>13</v>
      </c>
      <c r="D28" s="70" t="s">
        <v>56</v>
      </c>
      <c r="E28" s="70" t="s">
        <v>66</v>
      </c>
      <c r="F28" s="70" t="s">
        <v>13</v>
      </c>
      <c r="G28" s="70" t="s">
        <v>56</v>
      </c>
      <c r="H28" s="70" t="s">
        <v>66</v>
      </c>
      <c r="I28" s="70" t="s">
        <v>13</v>
      </c>
      <c r="J28" s="70" t="s">
        <v>56</v>
      </c>
      <c r="K28" s="70" t="s">
        <v>66</v>
      </c>
      <c r="L28" s="70" t="s">
        <v>13</v>
      </c>
      <c r="M28" s="70" t="s">
        <v>56</v>
      </c>
      <c r="N28" s="70" t="s">
        <v>66</v>
      </c>
      <c r="O28" s="70" t="s">
        <v>13</v>
      </c>
      <c r="P28" s="70" t="s">
        <v>56</v>
      </c>
      <c r="Q28" s="70" t="s">
        <v>66</v>
      </c>
      <c r="R28" s="70" t="s">
        <v>13</v>
      </c>
      <c r="S28" s="70" t="s">
        <v>56</v>
      </c>
    </row>
    <row r="29" spans="1:19" s="72" customFormat="1" ht="13" x14ac:dyDescent="0.15">
      <c r="B29" s="72">
        <f>B22</f>
        <v>734.22862499999997</v>
      </c>
      <c r="E29" s="72">
        <f>C22</f>
        <v>1817.849845</v>
      </c>
      <c r="H29" s="72">
        <f>AVERAGE(D22:F22)</f>
        <v>538.26089356666671</v>
      </c>
      <c r="I29" s="72">
        <f>STDEV(D22:F22)</f>
        <v>78.558496449831722</v>
      </c>
      <c r="J29" s="72">
        <v>3</v>
      </c>
      <c r="K29" s="72">
        <f>AVERAGE(G22:I22)</f>
        <v>503.15068566666667</v>
      </c>
      <c r="L29" s="72">
        <f>STDEV(G22:I22)</f>
        <v>100.5793643214416</v>
      </c>
      <c r="M29" s="72">
        <v>3</v>
      </c>
      <c r="N29" s="72">
        <f>AVERAGE(J22:L22)</f>
        <v>1507.6412746666665</v>
      </c>
      <c r="O29" s="72">
        <f>STDEV(J22:L22)</f>
        <v>265.35206462793508</v>
      </c>
      <c r="P29" s="72">
        <v>3</v>
      </c>
      <c r="Q29" s="72">
        <f>AVERAGE(M22:O22)</f>
        <v>908.85364823333339</v>
      </c>
      <c r="R29" s="72">
        <f>STDEV(M22:O22)</f>
        <v>79.3859991554651</v>
      </c>
      <c r="S29" s="72">
        <v>3</v>
      </c>
    </row>
    <row r="30" spans="1:19" s="72" customFormat="1" ht="13" x14ac:dyDescent="0.15">
      <c r="B30" s="72">
        <f>B23</f>
        <v>298.69421799999998</v>
      </c>
      <c r="E30" s="72">
        <f>C23</f>
        <v>1739.9100129999999</v>
      </c>
      <c r="H30" s="72">
        <f>AVERAGE(D23:F23)</f>
        <v>189.5069689333333</v>
      </c>
      <c r="I30" s="72">
        <f>STDEV(D23:F23)</f>
        <v>29.179271497250287</v>
      </c>
      <c r="J30" s="72">
        <v>3</v>
      </c>
      <c r="K30" s="72">
        <f>AVERAGE(G23:I23)</f>
        <v>163.46964086666665</v>
      </c>
      <c r="L30" s="72">
        <f>STDEV(G23:I23)</f>
        <v>22.922038868476644</v>
      </c>
      <c r="M30" s="72">
        <v>3</v>
      </c>
      <c r="N30" s="72">
        <f>AVERAGE(J23:L23)</f>
        <v>617.95735553333327</v>
      </c>
      <c r="O30" s="72">
        <f>STDEV(J23:L23)</f>
        <v>29.674078687728347</v>
      </c>
      <c r="P30" s="72">
        <v>3</v>
      </c>
      <c r="Q30" s="72">
        <f>AVERAGE(M23:O23)</f>
        <v>310.69916006666665</v>
      </c>
      <c r="R30" s="72">
        <f>STDEV(M23:O23)</f>
        <v>30.527870771610729</v>
      </c>
      <c r="S30" s="72">
        <v>3</v>
      </c>
    </row>
    <row r="31" spans="1:19" s="72" customFormat="1" ht="13" x14ac:dyDescent="0.15">
      <c r="B31" s="72">
        <f>B24</f>
        <v>517.76535339999998</v>
      </c>
      <c r="E31" s="72">
        <f>C24</f>
        <v>3749.285163</v>
      </c>
      <c r="H31" s="72">
        <f>AVERAGE(D24:F24)</f>
        <v>497.32647653333333</v>
      </c>
      <c r="I31" s="72">
        <f>STDEV(D24:F24)</f>
        <v>45.007833363095692</v>
      </c>
      <c r="J31" s="72">
        <v>3</v>
      </c>
      <c r="K31" s="72">
        <f>AVERAGE(G24:I24)</f>
        <v>403.25952663333328</v>
      </c>
      <c r="L31" s="72">
        <f>STDEV(G24:I24)</f>
        <v>22.990496671492966</v>
      </c>
      <c r="M31" s="72">
        <v>3</v>
      </c>
      <c r="N31" s="72">
        <f>AVERAGE(J24:L24)</f>
        <v>2078.2809193333337</v>
      </c>
      <c r="O31" s="72">
        <f>STDEV(J24:L24)</f>
        <v>716.50579882740305</v>
      </c>
      <c r="P31" s="72">
        <v>3</v>
      </c>
      <c r="Q31" s="72">
        <f>AVERAGE(M24:O24)</f>
        <v>1114.2915535333334</v>
      </c>
      <c r="R31" s="72">
        <f>STDEV(M24:O24)</f>
        <v>174.63584260703428</v>
      </c>
      <c r="S31" s="72">
        <v>3</v>
      </c>
    </row>
    <row r="32" spans="1:19" s="72" customFormat="1" ht="13" x14ac:dyDescent="0.15">
      <c r="B32" s="76">
        <f>AVERAGE(B29:B31)</f>
        <v>516.89606546666664</v>
      </c>
      <c r="C32" s="76">
        <f>STDEV(B29:B31)</f>
        <v>217.76850476215253</v>
      </c>
      <c r="D32" s="76">
        <v>3</v>
      </c>
      <c r="E32" s="76">
        <f>AVERAGE(E29:E31)</f>
        <v>2435.6816736666665</v>
      </c>
      <c r="F32" s="76">
        <f>STDEV(E29:E31)</f>
        <v>1138.2812700490936</v>
      </c>
      <c r="G32" s="76">
        <v>3</v>
      </c>
      <c r="H32" s="76">
        <f>AVERAGE(H29:H31)</f>
        <v>408.36477967777773</v>
      </c>
      <c r="I32" s="76">
        <f>STDEV(H29:H31)</f>
        <v>190.63830312230829</v>
      </c>
      <c r="J32" s="76">
        <v>3</v>
      </c>
      <c r="K32" s="76">
        <f>AVERAGE(K29:K31)</f>
        <v>356.62661772222219</v>
      </c>
      <c r="L32" s="76">
        <f>STDEV(K29:K31)</f>
        <v>174.57598401337714</v>
      </c>
      <c r="M32" s="76">
        <v>3</v>
      </c>
      <c r="N32" s="76">
        <f>AVERAGE(N29:N31)</f>
        <v>1401.2931831777778</v>
      </c>
      <c r="O32" s="76">
        <f>STDEV(N29:N31)</f>
        <v>735.94746087603312</v>
      </c>
      <c r="P32" s="76">
        <v>3</v>
      </c>
      <c r="Q32" s="76">
        <f>AVERAGE(Q29:Q31)</f>
        <v>777.94812061111099</v>
      </c>
      <c r="R32" s="76">
        <f>STDEV(Q29:Q31)</f>
        <v>417.48338479622288</v>
      </c>
      <c r="S32" s="76">
        <v>3</v>
      </c>
    </row>
    <row r="33" spans="1:36" s="72" customFormat="1" ht="13" x14ac:dyDescent="0.15"/>
    <row r="34" spans="1:36" s="72" customFormat="1" ht="13" x14ac:dyDescent="0.15">
      <c r="A34" s="75" t="s">
        <v>113</v>
      </c>
    </row>
    <row r="35" spans="1:36" s="72" customFormat="1" ht="13" x14ac:dyDescent="0.15">
      <c r="A35" s="73" t="s">
        <v>59</v>
      </c>
      <c r="B35" s="74"/>
      <c r="C35" s="74"/>
      <c r="D35" s="73" t="s">
        <v>60</v>
      </c>
      <c r="E35" s="74"/>
      <c r="F35" s="74"/>
      <c r="G35" s="73" t="s">
        <v>61</v>
      </c>
      <c r="H35" s="74"/>
      <c r="I35" s="74"/>
      <c r="J35" s="73" t="s">
        <v>29</v>
      </c>
      <c r="K35" s="74"/>
      <c r="L35" s="74"/>
      <c r="M35" s="73" t="s">
        <v>106</v>
      </c>
      <c r="N35" s="74"/>
      <c r="O35" s="74"/>
      <c r="P35" s="73" t="s">
        <v>107</v>
      </c>
      <c r="Q35" s="74"/>
      <c r="S35" s="73" t="s">
        <v>59</v>
      </c>
      <c r="T35" s="74"/>
      <c r="U35" s="74"/>
      <c r="V35" s="73" t="s">
        <v>60</v>
      </c>
      <c r="W35" s="74"/>
      <c r="X35" s="74"/>
      <c r="Y35" s="73" t="s">
        <v>61</v>
      </c>
      <c r="Z35" s="74"/>
      <c r="AA35" s="74"/>
      <c r="AB35" s="73" t="s">
        <v>29</v>
      </c>
      <c r="AC35" s="74"/>
      <c r="AD35" s="74"/>
      <c r="AE35" s="73" t="s">
        <v>106</v>
      </c>
      <c r="AF35" s="74"/>
      <c r="AG35" s="74"/>
      <c r="AH35" s="73" t="s">
        <v>107</v>
      </c>
      <c r="AI35" s="74"/>
    </row>
    <row r="36" spans="1:36" s="72" customFormat="1" ht="13" x14ac:dyDescent="0.15">
      <c r="A36" s="72">
        <v>358.83858063333332</v>
      </c>
      <c r="B36" s="72">
        <v>77.991720436125306</v>
      </c>
      <c r="C36" s="72">
        <v>3</v>
      </c>
      <c r="D36" s="72">
        <v>2705.8288349999998</v>
      </c>
      <c r="E36" s="72">
        <v>1529.6753083970148</v>
      </c>
      <c r="F36" s="72">
        <v>3</v>
      </c>
      <c r="G36" s="72">
        <v>186.41913332222222</v>
      </c>
      <c r="H36" s="72">
        <v>109.3163186202171</v>
      </c>
      <c r="I36" s="72">
        <v>3</v>
      </c>
      <c r="J36" s="72">
        <v>73.649971792222232</v>
      </c>
      <c r="K36" s="72">
        <v>25.640566358714572</v>
      </c>
      <c r="L36" s="72">
        <v>3</v>
      </c>
      <c r="M36" s="72">
        <v>1774.302373766667</v>
      </c>
      <c r="N36" s="72">
        <v>1142.1574599472606</v>
      </c>
      <c r="O36" s="72">
        <v>3</v>
      </c>
      <c r="P36" s="72">
        <v>758.35437920000004</v>
      </c>
      <c r="Q36" s="72">
        <v>518.59914737819531</v>
      </c>
      <c r="R36" s="72">
        <v>3</v>
      </c>
      <c r="S36" s="72">
        <v>516.89606546666664</v>
      </c>
      <c r="T36" s="72">
        <v>217.76850476215253</v>
      </c>
      <c r="U36" s="72">
        <v>3</v>
      </c>
      <c r="V36" s="72">
        <v>2435.6816736666665</v>
      </c>
      <c r="W36" s="72">
        <v>1138.2812700490936</v>
      </c>
      <c r="X36" s="72">
        <v>3</v>
      </c>
      <c r="Y36" s="72">
        <v>408.36477967777773</v>
      </c>
      <c r="Z36" s="72">
        <v>190.63830312230829</v>
      </c>
      <c r="AA36" s="72">
        <v>3</v>
      </c>
      <c r="AB36" s="72">
        <v>356.62661772222219</v>
      </c>
      <c r="AC36" s="72">
        <v>174.57598401337714</v>
      </c>
      <c r="AD36" s="72">
        <v>3</v>
      </c>
      <c r="AE36" s="72">
        <v>1401.2931831777778</v>
      </c>
      <c r="AF36" s="72">
        <v>735.94746087603312</v>
      </c>
      <c r="AG36" s="72">
        <v>3</v>
      </c>
      <c r="AH36" s="72">
        <v>777.94812061111099</v>
      </c>
      <c r="AI36" s="72">
        <v>417.48338479622288</v>
      </c>
      <c r="AJ36" s="72">
        <v>3</v>
      </c>
    </row>
  </sheetData>
  <mergeCells count="1">
    <mergeCell ref="A2:C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9F525-84AA-754E-A806-BF79A3A0D335}">
  <dimension ref="A1:AJ35"/>
  <sheetViews>
    <sheetView workbookViewId="0">
      <selection activeCell="Q28" sqref="Q28:Q30"/>
    </sheetView>
  </sheetViews>
  <sheetFormatPr baseColWidth="10" defaultRowHeight="16" x14ac:dyDescent="0.2"/>
  <sheetData>
    <row r="1" spans="1:19" ht="30" x14ac:dyDescent="0.3">
      <c r="A1" s="165" t="s">
        <v>114</v>
      </c>
      <c r="B1" s="165"/>
      <c r="C1" s="165"/>
      <c r="D1" s="72"/>
      <c r="E1" s="72"/>
      <c r="F1" s="72"/>
      <c r="G1" s="72"/>
      <c r="H1" s="72"/>
      <c r="I1" s="72"/>
      <c r="J1" s="72"/>
      <c r="K1" s="72"/>
      <c r="L1" s="72"/>
      <c r="M1" s="72"/>
      <c r="N1" s="72"/>
      <c r="O1" s="72"/>
      <c r="P1" s="72"/>
      <c r="Q1" s="72"/>
      <c r="R1" s="72"/>
      <c r="S1" s="72"/>
    </row>
    <row r="2" spans="1:19" x14ac:dyDescent="0.2">
      <c r="A2" s="72"/>
      <c r="B2" s="72"/>
      <c r="C2" s="72"/>
      <c r="D2" s="72"/>
      <c r="E2" s="72"/>
      <c r="F2" s="72"/>
      <c r="G2" s="72"/>
      <c r="H2" s="72"/>
      <c r="I2" s="72"/>
      <c r="J2" s="72"/>
      <c r="K2" s="72"/>
      <c r="L2" s="72"/>
      <c r="M2" s="72"/>
      <c r="N2" s="72"/>
      <c r="O2" s="72"/>
      <c r="P2" s="72"/>
      <c r="Q2" s="72"/>
      <c r="R2" s="72"/>
      <c r="S2" s="72"/>
    </row>
    <row r="3" spans="1:19" x14ac:dyDescent="0.2">
      <c r="A3" s="72"/>
      <c r="B3" s="72"/>
      <c r="C3" s="72"/>
      <c r="D3" s="72"/>
      <c r="E3" s="72"/>
      <c r="F3" s="72"/>
      <c r="G3" s="72"/>
      <c r="H3" s="72"/>
      <c r="I3" s="72"/>
      <c r="J3" s="72"/>
      <c r="K3" s="72"/>
      <c r="L3" s="72"/>
      <c r="M3" s="72"/>
      <c r="N3" s="72"/>
      <c r="O3" s="72"/>
      <c r="P3" s="72"/>
      <c r="Q3" s="72"/>
      <c r="R3" s="72"/>
      <c r="S3" s="72"/>
    </row>
    <row r="4" spans="1:19" x14ac:dyDescent="0.2">
      <c r="A4" s="75" t="s">
        <v>111</v>
      </c>
      <c r="B4" s="72"/>
      <c r="C4" s="72"/>
      <c r="D4" s="72"/>
      <c r="E4" s="72"/>
      <c r="F4" s="72"/>
      <c r="G4" s="72"/>
      <c r="H4" s="72"/>
      <c r="I4" s="72"/>
      <c r="J4" s="72"/>
      <c r="K4" s="72"/>
      <c r="L4" s="72"/>
      <c r="M4" s="72"/>
      <c r="N4" s="72"/>
      <c r="O4" s="72"/>
      <c r="P4" s="72"/>
      <c r="Q4" s="72"/>
      <c r="R4" s="72"/>
      <c r="S4" s="72"/>
    </row>
    <row r="5" spans="1:19" x14ac:dyDescent="0.2">
      <c r="A5" s="70"/>
      <c r="B5" s="70" t="s">
        <v>59</v>
      </c>
      <c r="C5" s="70" t="s">
        <v>60</v>
      </c>
      <c r="D5" s="70" t="s">
        <v>61</v>
      </c>
      <c r="E5" s="70" t="s">
        <v>61</v>
      </c>
      <c r="F5" s="70" t="s">
        <v>61</v>
      </c>
      <c r="G5" s="70" t="s">
        <v>29</v>
      </c>
      <c r="H5" s="70" t="s">
        <v>29</v>
      </c>
      <c r="I5" s="70" t="s">
        <v>29</v>
      </c>
      <c r="J5" s="70" t="s">
        <v>106</v>
      </c>
      <c r="K5" s="70" t="s">
        <v>106</v>
      </c>
      <c r="L5" s="70" t="s">
        <v>106</v>
      </c>
      <c r="M5" s="70" t="s">
        <v>107</v>
      </c>
      <c r="N5" s="70" t="s">
        <v>107</v>
      </c>
      <c r="O5" s="70" t="s">
        <v>107</v>
      </c>
      <c r="P5" s="72"/>
      <c r="Q5" s="72"/>
      <c r="R5" s="72"/>
      <c r="S5" s="72"/>
    </row>
    <row r="6" spans="1:19" x14ac:dyDescent="0.2">
      <c r="A6" s="71" t="s">
        <v>165</v>
      </c>
      <c r="B6" s="34">
        <v>47.480776951660559</v>
      </c>
      <c r="C6" s="34">
        <v>219.24075087011201</v>
      </c>
      <c r="D6" s="34">
        <v>18.38417762778392</v>
      </c>
      <c r="E6" s="34">
        <v>16.947085540610839</v>
      </c>
      <c r="F6" s="34">
        <v>24.38906065368904</v>
      </c>
      <c r="G6" s="34">
        <v>0</v>
      </c>
      <c r="H6" s="34">
        <v>0</v>
      </c>
      <c r="I6" s="34">
        <v>0</v>
      </c>
      <c r="J6" s="34">
        <v>109.293750090397</v>
      </c>
      <c r="K6" s="34">
        <v>96.900197800685206</v>
      </c>
      <c r="L6" s="34">
        <v>122.44467414840001</v>
      </c>
      <c r="M6" s="34">
        <v>1.969655974844472</v>
      </c>
      <c r="N6" s="34">
        <v>0</v>
      </c>
      <c r="O6" s="86">
        <v>0.45925450488543396</v>
      </c>
    </row>
    <row r="7" spans="1:19" x14ac:dyDescent="0.2">
      <c r="A7" s="71" t="s">
        <v>166</v>
      </c>
      <c r="B7" s="86">
        <v>27.088764479999998</v>
      </c>
      <c r="C7" s="86">
        <v>142.3565499</v>
      </c>
      <c r="D7" s="86">
        <v>12.5496766</v>
      </c>
      <c r="E7" s="86">
        <v>9.9780957840000006</v>
      </c>
      <c r="F7" s="86">
        <v>9.5060998469999998</v>
      </c>
      <c r="G7" s="86">
        <v>2.6300027720000001</v>
      </c>
      <c r="H7" s="86">
        <v>0.71489026300000003</v>
      </c>
      <c r="I7" s="86">
        <v>0.71489026300000003</v>
      </c>
      <c r="J7" s="86">
        <v>67.160913089999994</v>
      </c>
      <c r="K7" s="86">
        <v>65.477254849999994</v>
      </c>
      <c r="L7" s="86">
        <v>80.043453760000006</v>
      </c>
      <c r="M7" s="86">
        <v>15.37079396</v>
      </c>
      <c r="N7" s="86">
        <v>0.35744513100000003</v>
      </c>
      <c r="O7" s="86">
        <v>1.574637944</v>
      </c>
    </row>
    <row r="8" spans="1:19" x14ac:dyDescent="0.2">
      <c r="A8" s="71" t="s">
        <v>167</v>
      </c>
      <c r="B8" s="86">
        <v>127.5493029</v>
      </c>
      <c r="C8" s="86">
        <v>1049.8716440000001</v>
      </c>
      <c r="D8" s="86">
        <v>73.738221179999996</v>
      </c>
      <c r="E8" s="86">
        <v>67.168083490000001</v>
      </c>
      <c r="F8" s="86">
        <v>90.363453640000003</v>
      </c>
      <c r="G8" s="86">
        <v>45.145385470000001</v>
      </c>
      <c r="H8" s="86">
        <v>29.983387799999999</v>
      </c>
      <c r="I8" s="86">
        <v>36.135487750000003</v>
      </c>
      <c r="J8" s="86">
        <v>708.4203152</v>
      </c>
      <c r="K8" s="86">
        <v>527.99440830000003</v>
      </c>
      <c r="L8" s="86">
        <v>683.51844900000003</v>
      </c>
      <c r="M8" s="86">
        <v>276.68564429999998</v>
      </c>
      <c r="N8" s="86">
        <v>131.62903299999999</v>
      </c>
      <c r="O8" s="86">
        <v>189.47731719999999</v>
      </c>
    </row>
    <row r="9" spans="1:19" x14ac:dyDescent="0.2">
      <c r="A9" s="72"/>
      <c r="B9" s="86"/>
      <c r="C9" s="86"/>
      <c r="D9" s="86"/>
      <c r="E9" s="86"/>
      <c r="F9" s="86"/>
      <c r="G9" s="86"/>
      <c r="H9" s="86"/>
      <c r="I9" s="86"/>
      <c r="J9" s="86"/>
      <c r="K9" s="86"/>
      <c r="L9" s="86"/>
      <c r="M9" s="86"/>
      <c r="N9" s="86"/>
      <c r="O9" s="86"/>
      <c r="P9" s="86"/>
      <c r="Q9" s="86"/>
      <c r="R9" s="86"/>
      <c r="S9" s="86"/>
    </row>
    <row r="10" spans="1:19" x14ac:dyDescent="0.2">
      <c r="A10" s="72"/>
      <c r="B10" s="72"/>
      <c r="C10" s="72"/>
      <c r="D10" s="72"/>
      <c r="E10" s="72"/>
      <c r="F10" s="72"/>
      <c r="G10" s="72"/>
      <c r="H10" s="72"/>
      <c r="I10" s="72"/>
      <c r="J10" s="72"/>
      <c r="K10" s="72"/>
      <c r="L10" s="72"/>
      <c r="M10" s="72"/>
      <c r="N10" s="72"/>
      <c r="O10" s="72"/>
      <c r="P10" s="72"/>
      <c r="Q10" s="72"/>
      <c r="R10" s="72"/>
      <c r="S10" s="72"/>
    </row>
    <row r="11" spans="1:19" x14ac:dyDescent="0.2">
      <c r="A11" s="72"/>
      <c r="B11" s="73" t="s">
        <v>59</v>
      </c>
      <c r="C11" s="74"/>
      <c r="D11" s="74"/>
      <c r="E11" s="73" t="s">
        <v>60</v>
      </c>
      <c r="F11" s="74"/>
      <c r="G11" s="74"/>
      <c r="H11" s="73" t="s">
        <v>61</v>
      </c>
      <c r="I11" s="74"/>
      <c r="J11" s="74"/>
      <c r="K11" s="73" t="s">
        <v>29</v>
      </c>
      <c r="L11" s="74"/>
      <c r="M11" s="74"/>
      <c r="N11" s="73" t="s">
        <v>106</v>
      </c>
      <c r="O11" s="74"/>
      <c r="P11" s="74"/>
      <c r="Q11" s="73" t="s">
        <v>107</v>
      </c>
      <c r="R11" s="74"/>
      <c r="S11" s="72"/>
    </row>
    <row r="12" spans="1:19" x14ac:dyDescent="0.2">
      <c r="A12" s="72"/>
      <c r="B12" s="70" t="s">
        <v>66</v>
      </c>
      <c r="C12" s="70" t="s">
        <v>13</v>
      </c>
      <c r="D12" s="70" t="s">
        <v>56</v>
      </c>
      <c r="E12" s="70" t="s">
        <v>66</v>
      </c>
      <c r="F12" s="70" t="s">
        <v>13</v>
      </c>
      <c r="G12" s="70" t="s">
        <v>56</v>
      </c>
      <c r="H12" s="70" t="s">
        <v>66</v>
      </c>
      <c r="I12" s="70" t="s">
        <v>13</v>
      </c>
      <c r="J12" s="70" t="s">
        <v>56</v>
      </c>
      <c r="K12" s="70" t="s">
        <v>66</v>
      </c>
      <c r="L12" s="70" t="s">
        <v>13</v>
      </c>
      <c r="M12" s="70" t="s">
        <v>56</v>
      </c>
      <c r="N12" s="70" t="s">
        <v>66</v>
      </c>
      <c r="O12" s="70" t="s">
        <v>13</v>
      </c>
      <c r="P12" s="70" t="s">
        <v>56</v>
      </c>
      <c r="Q12" s="70" t="s">
        <v>66</v>
      </c>
      <c r="R12" s="70" t="s">
        <v>13</v>
      </c>
      <c r="S12" s="70" t="s">
        <v>56</v>
      </c>
    </row>
    <row r="13" spans="1:19" x14ac:dyDescent="0.2">
      <c r="B13" s="72">
        <f>B6</f>
        <v>47.480776951660559</v>
      </c>
      <c r="C13" s="72"/>
      <c r="D13" s="72"/>
      <c r="E13" s="72">
        <f>C6</f>
        <v>219.24075087011201</v>
      </c>
      <c r="F13" s="72"/>
      <c r="G13" s="72"/>
      <c r="H13" s="72">
        <f>AVERAGE(D6:F6)</f>
        <v>19.906774607361267</v>
      </c>
      <c r="I13" s="72">
        <f>STDEV(D6:F6)</f>
        <v>3.9477176403059082</v>
      </c>
      <c r="J13" s="72">
        <v>3</v>
      </c>
      <c r="K13" s="72">
        <f>AVERAGE(G6:I6)</f>
        <v>0</v>
      </c>
      <c r="L13" s="72">
        <f>STDEV(G6:I6)</f>
        <v>0</v>
      </c>
      <c r="M13" s="72">
        <v>3</v>
      </c>
      <c r="N13" s="72">
        <f>AVERAGE(J6:L6)</f>
        <v>109.54620734649406</v>
      </c>
      <c r="O13" s="72">
        <f>STDEV(J6:L6)</f>
        <v>12.774109321958901</v>
      </c>
      <c r="P13" s="72">
        <v>3</v>
      </c>
      <c r="Q13" s="72">
        <f>AVERAGE(M6:O6)</f>
        <v>0.80963682657663527</v>
      </c>
      <c r="R13" s="72">
        <f>STDEV(M6:O6)</f>
        <v>1.0305154017895217</v>
      </c>
      <c r="S13" s="72">
        <v>3</v>
      </c>
    </row>
    <row r="14" spans="1:19" x14ac:dyDescent="0.2">
      <c r="A14" s="72"/>
      <c r="B14" s="72">
        <f t="shared" ref="B14:B15" si="0">B7</f>
        <v>27.088764479999998</v>
      </c>
      <c r="C14" s="72"/>
      <c r="D14" s="72"/>
      <c r="E14" s="72">
        <f t="shared" ref="E14:E15" si="1">C7</f>
        <v>142.3565499</v>
      </c>
      <c r="F14" s="72"/>
      <c r="G14" s="72"/>
      <c r="H14" s="72">
        <f t="shared" ref="H14:H15" si="2">AVERAGE(D7:F7)</f>
        <v>10.677957410333335</v>
      </c>
      <c r="I14" s="72">
        <f t="shared" ref="I14:I15" si="3">STDEV(D7:F7)</f>
        <v>1.6380459654298165</v>
      </c>
      <c r="J14" s="72">
        <v>3</v>
      </c>
      <c r="K14" s="72">
        <f t="shared" ref="K14:K15" si="4">AVERAGE(G7:I7)</f>
        <v>1.3532610993333334</v>
      </c>
      <c r="L14" s="72">
        <f t="shared" ref="L14:L15" si="5">STDEV(G7:I7)</f>
        <v>1.1056907225995698</v>
      </c>
      <c r="M14" s="72">
        <v>3</v>
      </c>
      <c r="N14" s="72">
        <f t="shared" ref="N14:N15" si="6">AVERAGE(J7:L7)</f>
        <v>70.893873900000003</v>
      </c>
      <c r="O14" s="72">
        <f t="shared" ref="O14:O15" si="7">STDEV(J7:L7)</f>
        <v>7.9683614989637803</v>
      </c>
      <c r="P14" s="72">
        <v>3</v>
      </c>
      <c r="Q14" s="72">
        <f t="shared" ref="Q14:Q15" si="8">AVERAGE(M7:O7)</f>
        <v>5.7676256783333342</v>
      </c>
      <c r="R14" s="72">
        <f t="shared" ref="R14:R15" si="9">STDEV(M7:O7)</f>
        <v>8.3388260786822528</v>
      </c>
      <c r="S14" s="72">
        <v>3</v>
      </c>
    </row>
    <row r="15" spans="1:19" x14ac:dyDescent="0.2">
      <c r="A15" s="72"/>
      <c r="B15" s="72">
        <f t="shared" si="0"/>
        <v>127.5493029</v>
      </c>
      <c r="C15" s="72"/>
      <c r="D15" s="72"/>
      <c r="E15" s="72">
        <f t="shared" si="1"/>
        <v>1049.8716440000001</v>
      </c>
      <c r="F15" s="72"/>
      <c r="G15" s="72"/>
      <c r="H15" s="72">
        <f t="shared" si="2"/>
        <v>77.089919436666662</v>
      </c>
      <c r="I15" s="72">
        <f t="shared" si="3"/>
        <v>11.955405053852635</v>
      </c>
      <c r="J15" s="72">
        <v>3</v>
      </c>
      <c r="K15" s="72">
        <f t="shared" si="4"/>
        <v>37.088087006666662</v>
      </c>
      <c r="L15" s="72">
        <f t="shared" si="5"/>
        <v>7.6257542147726651</v>
      </c>
      <c r="M15" s="72">
        <v>3</v>
      </c>
      <c r="N15" s="72">
        <f t="shared" si="6"/>
        <v>639.97772416666669</v>
      </c>
      <c r="O15" s="72">
        <f t="shared" si="7"/>
        <v>97.776392904580604</v>
      </c>
      <c r="P15" s="72">
        <v>3</v>
      </c>
      <c r="Q15" s="72">
        <f t="shared" si="8"/>
        <v>199.26399816666665</v>
      </c>
      <c r="R15" s="72">
        <f t="shared" si="9"/>
        <v>73.021842374164336</v>
      </c>
      <c r="S15" s="72">
        <v>3</v>
      </c>
    </row>
    <row r="16" spans="1:19" x14ac:dyDescent="0.2">
      <c r="A16" s="76"/>
      <c r="B16" s="76">
        <f>AVERAGE(B13:B15)</f>
        <v>67.372948110553523</v>
      </c>
      <c r="C16" s="76">
        <f>STDEV(B13:B15)</f>
        <v>53.102295618646224</v>
      </c>
      <c r="D16" s="76">
        <v>3</v>
      </c>
      <c r="E16" s="76">
        <f>AVERAGE(E13:E15)</f>
        <v>470.48964825670402</v>
      </c>
      <c r="F16" s="76">
        <f>STDEV(E13:E15)</f>
        <v>503.22998503002248</v>
      </c>
      <c r="G16" s="76">
        <v>3</v>
      </c>
      <c r="H16" s="76">
        <f>AVERAGE(H13:H15)</f>
        <v>35.891550484787089</v>
      </c>
      <c r="I16" s="76">
        <f>STDEV(H13:H15)</f>
        <v>35.975991576820164</v>
      </c>
      <c r="J16" s="76">
        <v>3</v>
      </c>
      <c r="K16" s="76">
        <f>AVERAGE(K13:K15)</f>
        <v>12.813782701999997</v>
      </c>
      <c r="L16" s="76">
        <f>STDEV(K13:K15)</f>
        <v>21.033050563515776</v>
      </c>
      <c r="M16" s="76">
        <v>3</v>
      </c>
      <c r="N16" s="76">
        <f>AVERAGE(N13:N15)</f>
        <v>273.4726018043869</v>
      </c>
      <c r="O16" s="76">
        <f>STDEV(N13:N15)</f>
        <v>317.99057259383807</v>
      </c>
      <c r="P16" s="76">
        <v>3</v>
      </c>
      <c r="Q16" s="76">
        <f>AVERAGE(Q13:Q15)</f>
        <v>68.613753557192211</v>
      </c>
      <c r="R16" s="76">
        <f>STDEV(Q13:Q15)</f>
        <v>113.17358448750383</v>
      </c>
      <c r="S16" s="76">
        <v>3</v>
      </c>
    </row>
    <row r="17" spans="1:19" x14ac:dyDescent="0.2">
      <c r="A17" s="72"/>
      <c r="B17" s="72"/>
      <c r="C17" s="72"/>
      <c r="D17" s="72"/>
      <c r="E17" s="72"/>
      <c r="F17" s="72"/>
      <c r="G17" s="72"/>
      <c r="H17" s="72"/>
      <c r="I17" s="72"/>
      <c r="J17" s="72"/>
      <c r="K17" s="72"/>
      <c r="L17" s="72"/>
      <c r="M17" s="72"/>
      <c r="N17" s="72"/>
      <c r="O17" s="72"/>
      <c r="P17" s="72"/>
      <c r="Q17" s="72"/>
      <c r="R17" s="72"/>
      <c r="S17" s="72"/>
    </row>
    <row r="18" spans="1:19" x14ac:dyDescent="0.2">
      <c r="A18" s="72"/>
      <c r="B18" s="72"/>
      <c r="C18" s="72"/>
      <c r="D18" s="72"/>
      <c r="E18" s="72"/>
      <c r="F18" s="72"/>
      <c r="G18" s="72"/>
      <c r="H18" s="72"/>
      <c r="I18" s="72"/>
      <c r="J18" s="72"/>
      <c r="K18" s="72"/>
      <c r="L18" s="72"/>
      <c r="M18" s="72"/>
      <c r="N18" s="72"/>
      <c r="O18" s="72"/>
      <c r="P18" s="72"/>
      <c r="Q18" s="72"/>
      <c r="R18" s="72"/>
      <c r="S18" s="72"/>
    </row>
    <row r="19" spans="1:19" x14ac:dyDescent="0.2">
      <c r="A19" s="75" t="s">
        <v>112</v>
      </c>
      <c r="B19" s="72"/>
      <c r="C19" s="72"/>
      <c r="D19" s="72"/>
      <c r="E19" s="72"/>
      <c r="F19" s="72"/>
      <c r="G19" s="72"/>
      <c r="H19" s="72"/>
      <c r="I19" s="72"/>
      <c r="J19" s="72"/>
      <c r="K19" s="72"/>
      <c r="L19" s="72"/>
      <c r="M19" s="72"/>
      <c r="N19" s="72"/>
      <c r="O19" s="72"/>
      <c r="P19" s="72"/>
      <c r="Q19" s="72"/>
      <c r="R19" s="72"/>
      <c r="S19" s="72"/>
    </row>
    <row r="20" spans="1:19" x14ac:dyDescent="0.2">
      <c r="A20" s="70"/>
      <c r="B20" s="70" t="s">
        <v>59</v>
      </c>
      <c r="C20" s="70" t="s">
        <v>60</v>
      </c>
      <c r="D20" s="70" t="s">
        <v>61</v>
      </c>
      <c r="E20" s="70" t="s">
        <v>61</v>
      </c>
      <c r="F20" s="70" t="s">
        <v>61</v>
      </c>
      <c r="G20" s="70" t="s">
        <v>29</v>
      </c>
      <c r="H20" s="70" t="s">
        <v>29</v>
      </c>
      <c r="I20" s="70" t="s">
        <v>29</v>
      </c>
      <c r="J20" s="70" t="s">
        <v>106</v>
      </c>
      <c r="K20" s="70" t="s">
        <v>106</v>
      </c>
      <c r="L20" s="70" t="s">
        <v>106</v>
      </c>
      <c r="M20" s="70" t="s">
        <v>107</v>
      </c>
      <c r="N20" s="70" t="s">
        <v>107</v>
      </c>
      <c r="O20" s="70" t="s">
        <v>107</v>
      </c>
      <c r="P20" s="72"/>
      <c r="Q20" s="72"/>
      <c r="R20" s="72"/>
      <c r="S20" s="72"/>
    </row>
    <row r="21" spans="1:19" x14ac:dyDescent="0.2">
      <c r="A21" s="71" t="s">
        <v>165</v>
      </c>
      <c r="B21" s="86">
        <v>38.178408218565203</v>
      </c>
      <c r="C21" s="86">
        <v>164.49354620079174</v>
      </c>
      <c r="D21" s="86">
        <v>23.197371934323499</v>
      </c>
      <c r="E21" s="86">
        <v>28.5993919231131</v>
      </c>
      <c r="F21" s="86">
        <v>26.800533926447098</v>
      </c>
      <c r="G21" s="86">
        <v>23.197371934323499</v>
      </c>
      <c r="H21" s="86">
        <v>58.564602580101003</v>
      </c>
      <c r="I21" s="86">
        <v>26.200562121263701</v>
      </c>
      <c r="J21" s="86">
        <v>96.942018130197511</v>
      </c>
      <c r="K21" s="86">
        <v>75.992357667979746</v>
      </c>
      <c r="L21" s="86">
        <v>101.43028008171851</v>
      </c>
      <c r="M21" s="86">
        <v>71.498479807782743</v>
      </c>
      <c r="N21" s="86">
        <v>42.916116027551752</v>
      </c>
      <c r="O21" s="86">
        <v>8.5832232055103503</v>
      </c>
      <c r="P21" s="72"/>
      <c r="Q21" s="72"/>
      <c r="R21" s="72"/>
      <c r="S21" s="72"/>
    </row>
    <row r="22" spans="1:19" x14ac:dyDescent="0.2">
      <c r="A22" s="71" t="s">
        <v>166</v>
      </c>
      <c r="B22" s="86">
        <v>25.53380585</v>
      </c>
      <c r="C22" s="86">
        <v>108.6088103</v>
      </c>
      <c r="D22" s="86">
        <v>19.00140605</v>
      </c>
      <c r="E22" s="86">
        <v>6.1470546710000002</v>
      </c>
      <c r="F22" s="86">
        <v>7.0732700980000001</v>
      </c>
      <c r="G22" s="86">
        <v>19.00140605</v>
      </c>
      <c r="H22" s="86">
        <v>21.98757423</v>
      </c>
      <c r="I22" s="86">
        <v>5.5233940300000004</v>
      </c>
      <c r="J22" s="86">
        <v>68.235447820000005</v>
      </c>
      <c r="K22" s="86">
        <v>66.770613429999997</v>
      </c>
      <c r="L22" s="86">
        <v>79.885641890000002</v>
      </c>
      <c r="M22" s="86">
        <v>3.6132915350000001</v>
      </c>
      <c r="N22" s="86">
        <v>5.5233940300000004</v>
      </c>
      <c r="O22" s="86">
        <v>46.000516079999997</v>
      </c>
      <c r="P22" s="72"/>
      <c r="Q22" s="72"/>
      <c r="R22" s="72"/>
      <c r="S22" s="72"/>
    </row>
    <row r="23" spans="1:19" x14ac:dyDescent="0.2">
      <c r="A23" s="71" t="s">
        <v>167</v>
      </c>
      <c r="B23" s="86">
        <v>113.9644272</v>
      </c>
      <c r="C23" s="86">
        <v>531.24995000000001</v>
      </c>
      <c r="D23" s="86">
        <v>103.5158007</v>
      </c>
      <c r="E23" s="86">
        <v>115.0656956</v>
      </c>
      <c r="F23" s="86">
        <v>94.180966589999997</v>
      </c>
      <c r="G23" s="86">
        <v>91.436493260000006</v>
      </c>
      <c r="H23" s="86">
        <v>99.671008970000003</v>
      </c>
      <c r="I23" s="86">
        <v>103.5158007</v>
      </c>
      <c r="J23" s="86">
        <v>312.48188010000001</v>
      </c>
      <c r="K23" s="86">
        <v>235.4524165</v>
      </c>
      <c r="L23" s="86">
        <v>341.54340660000003</v>
      </c>
      <c r="M23" s="86">
        <v>229.96344740000001</v>
      </c>
      <c r="N23" s="86">
        <v>172.25437460000001</v>
      </c>
      <c r="O23" s="86">
        <v>199.7652133</v>
      </c>
      <c r="P23" s="72"/>
      <c r="Q23" s="72"/>
      <c r="R23" s="72"/>
      <c r="S23" s="72"/>
    </row>
    <row r="24" spans="1:19" x14ac:dyDescent="0.2">
      <c r="A24" s="72"/>
      <c r="B24" s="72"/>
      <c r="C24" s="72"/>
      <c r="D24" s="72"/>
      <c r="E24" s="72"/>
      <c r="F24" s="72"/>
      <c r="G24" s="72"/>
      <c r="H24" s="72"/>
      <c r="I24" s="72"/>
      <c r="J24" s="72"/>
      <c r="K24" s="72"/>
      <c r="L24" s="72"/>
      <c r="M24" s="72"/>
      <c r="N24" s="72"/>
      <c r="O24" s="72"/>
      <c r="P24" s="72"/>
      <c r="Q24" s="72"/>
      <c r="R24" s="72"/>
      <c r="S24" s="72"/>
    </row>
    <row r="25" spans="1:19" x14ac:dyDescent="0.2">
      <c r="A25" s="72"/>
      <c r="B25" s="72"/>
      <c r="C25" s="72"/>
      <c r="D25" s="72"/>
      <c r="E25" s="72"/>
      <c r="F25" s="72"/>
      <c r="G25" s="72"/>
      <c r="H25" s="72"/>
      <c r="I25" s="72"/>
      <c r="J25" s="72"/>
      <c r="K25" s="72"/>
      <c r="L25" s="72"/>
      <c r="M25" s="72"/>
      <c r="N25" s="72"/>
      <c r="O25" s="72"/>
      <c r="P25" s="72"/>
      <c r="Q25" s="72"/>
      <c r="R25" s="72"/>
      <c r="S25" s="72"/>
    </row>
    <row r="26" spans="1:19" x14ac:dyDescent="0.2">
      <c r="A26" s="72"/>
      <c r="B26" s="73" t="s">
        <v>59</v>
      </c>
      <c r="C26" s="74"/>
      <c r="D26" s="74"/>
      <c r="E26" s="73" t="s">
        <v>60</v>
      </c>
      <c r="F26" s="74"/>
      <c r="G26" s="74"/>
      <c r="H26" s="73" t="s">
        <v>61</v>
      </c>
      <c r="I26" s="74"/>
      <c r="J26" s="74"/>
      <c r="K26" s="73" t="s">
        <v>29</v>
      </c>
      <c r="L26" s="74"/>
      <c r="M26" s="74"/>
      <c r="N26" s="73" t="s">
        <v>106</v>
      </c>
      <c r="O26" s="74"/>
      <c r="P26" s="74"/>
      <c r="Q26" s="73" t="s">
        <v>107</v>
      </c>
      <c r="R26" s="74"/>
      <c r="S26" s="72"/>
    </row>
    <row r="27" spans="1:19" x14ac:dyDescent="0.2">
      <c r="A27" s="72"/>
      <c r="B27" s="70" t="s">
        <v>66</v>
      </c>
      <c r="C27" s="70" t="s">
        <v>13</v>
      </c>
      <c r="D27" s="70" t="s">
        <v>56</v>
      </c>
      <c r="E27" s="70" t="s">
        <v>66</v>
      </c>
      <c r="F27" s="70" t="s">
        <v>13</v>
      </c>
      <c r="G27" s="70" t="s">
        <v>56</v>
      </c>
      <c r="H27" s="70" t="s">
        <v>66</v>
      </c>
      <c r="I27" s="70" t="s">
        <v>13</v>
      </c>
      <c r="J27" s="70" t="s">
        <v>56</v>
      </c>
      <c r="K27" s="70" t="s">
        <v>66</v>
      </c>
      <c r="L27" s="70" t="s">
        <v>13</v>
      </c>
      <c r="M27" s="70" t="s">
        <v>56</v>
      </c>
      <c r="N27" s="70" t="s">
        <v>66</v>
      </c>
      <c r="O27" s="70" t="s">
        <v>13</v>
      </c>
      <c r="P27" s="70" t="s">
        <v>56</v>
      </c>
      <c r="Q27" s="70" t="s">
        <v>66</v>
      </c>
      <c r="R27" s="70" t="s">
        <v>13</v>
      </c>
      <c r="S27" s="70" t="s">
        <v>56</v>
      </c>
    </row>
    <row r="28" spans="1:19" x14ac:dyDescent="0.2">
      <c r="A28" s="72"/>
      <c r="B28" s="72">
        <f>B21</f>
        <v>38.178408218565203</v>
      </c>
      <c r="C28" s="72"/>
      <c r="D28" s="72"/>
      <c r="E28" s="72">
        <f>C21</f>
        <v>164.49354620079174</v>
      </c>
      <c r="F28" s="72"/>
      <c r="G28" s="72"/>
      <c r="H28" s="72">
        <f>AVERAGE(D21:F21)</f>
        <v>26.199099261294567</v>
      </c>
      <c r="I28" s="72">
        <f>STDEV(D21:F21)</f>
        <v>2.7507722065187359</v>
      </c>
      <c r="J28" s="72">
        <v>3</v>
      </c>
      <c r="K28" s="72">
        <f>AVERAGE(G21:I21)</f>
        <v>35.987512211896068</v>
      </c>
      <c r="L28" s="72">
        <f>STDEV(G21:I21)</f>
        <v>19.609909355866549</v>
      </c>
      <c r="M28" s="72">
        <v>3</v>
      </c>
      <c r="N28" s="72">
        <f>AVERAGE(J21:L21)</f>
        <v>91.454885293298574</v>
      </c>
      <c r="O28" s="72">
        <f>STDEV(J21:L21)</f>
        <v>13.577681844084529</v>
      </c>
      <c r="P28" s="72">
        <v>3</v>
      </c>
      <c r="Q28" s="72">
        <f>AVERAGE(M21:O21)</f>
        <v>40.999273013614946</v>
      </c>
      <c r="R28" s="72">
        <f>STDEV(M21:O21)</f>
        <v>31.501398281465274</v>
      </c>
      <c r="S28" s="72">
        <v>3</v>
      </c>
    </row>
    <row r="29" spans="1:19" x14ac:dyDescent="0.2">
      <c r="A29" s="72"/>
      <c r="B29" s="72">
        <f t="shared" ref="B29" si="10">B22</f>
        <v>25.53380585</v>
      </c>
      <c r="C29" s="72"/>
      <c r="D29" s="72"/>
      <c r="E29" s="72">
        <f t="shared" ref="E29" si="11">C22</f>
        <v>108.6088103</v>
      </c>
      <c r="F29" s="72"/>
      <c r="G29" s="72"/>
      <c r="H29" s="72">
        <f t="shared" ref="H29" si="12">AVERAGE(D22:F22)</f>
        <v>10.740576939666667</v>
      </c>
      <c r="I29" s="72">
        <f t="shared" ref="I29" si="13">STDEV(D22:F22)</f>
        <v>7.1690614411442413</v>
      </c>
      <c r="J29" s="72">
        <v>3</v>
      </c>
      <c r="K29" s="72">
        <f t="shared" ref="K29" si="14">AVERAGE(G22:I22)</f>
        <v>15.504124769999999</v>
      </c>
      <c r="L29" s="72">
        <f t="shared" ref="L29" si="15">STDEV(G22:I22)</f>
        <v>8.7715756667828408</v>
      </c>
      <c r="M29" s="72">
        <v>3</v>
      </c>
      <c r="N29" s="72">
        <f t="shared" ref="N29" si="16">AVERAGE(J22:L22)</f>
        <v>71.630567713333335</v>
      </c>
      <c r="O29" s="72">
        <f t="shared" ref="O29" si="17">STDEV(J22:L22)</f>
        <v>7.186523651546227</v>
      </c>
      <c r="P29" s="72">
        <v>3</v>
      </c>
      <c r="Q29" s="72">
        <f t="shared" ref="Q29:Q30" si="18">AVERAGE(M22:O22)</f>
        <v>18.379067214999999</v>
      </c>
      <c r="R29" s="72">
        <f t="shared" ref="R29" si="19">STDEV(M22:O22)</f>
        <v>23.93993422999964</v>
      </c>
      <c r="S29" s="72">
        <v>3</v>
      </c>
    </row>
    <row r="30" spans="1:19" x14ac:dyDescent="0.2">
      <c r="A30" s="72"/>
      <c r="B30" s="72">
        <f>B23</f>
        <v>113.9644272</v>
      </c>
      <c r="C30" s="72"/>
      <c r="D30" s="72"/>
      <c r="E30" s="72">
        <f t="shared" ref="E30" si="20">C23</f>
        <v>531.24995000000001</v>
      </c>
      <c r="F30" s="72"/>
      <c r="G30" s="72"/>
      <c r="H30" s="72">
        <f t="shared" ref="H30" si="21">AVERAGE(D23:F23)</f>
        <v>104.25415429666667</v>
      </c>
      <c r="I30" s="72">
        <f t="shared" ref="I30" si="22">STDEV(D23:F23)</f>
        <v>10.461923866123614</v>
      </c>
      <c r="J30" s="72">
        <v>4</v>
      </c>
      <c r="K30" s="72">
        <f t="shared" ref="K30" si="23">AVERAGE(G23:I23)</f>
        <v>98.207767643333341</v>
      </c>
      <c r="L30" s="72">
        <f t="shared" ref="L30" si="24">STDEV(G23:I23)</f>
        <v>6.1711606236233001</v>
      </c>
      <c r="M30" s="72">
        <v>4</v>
      </c>
      <c r="N30" s="72">
        <f t="shared" ref="N30" si="25">AVERAGE(J23:L23)</f>
        <v>296.49256773333337</v>
      </c>
      <c r="O30" s="72">
        <f t="shared" ref="O30" si="26">STDEV(J23:L23)</f>
        <v>54.823062004677325</v>
      </c>
      <c r="P30" s="72">
        <v>4</v>
      </c>
      <c r="Q30" s="72">
        <f t="shared" si="18"/>
        <v>200.66101176666666</v>
      </c>
      <c r="R30" s="72">
        <f t="shared" ref="R30" si="27">STDEV(M23:O23)</f>
        <v>28.864963399051632</v>
      </c>
      <c r="S30" s="72">
        <v>4</v>
      </c>
    </row>
    <row r="31" spans="1:19" x14ac:dyDescent="0.2">
      <c r="A31" s="72"/>
      <c r="B31" s="76">
        <f>AVERAGE(B28:B30)</f>
        <v>59.22554708952174</v>
      </c>
      <c r="C31" s="76">
        <f>STDEV(B28:B30)</f>
        <v>47.824995965256136</v>
      </c>
      <c r="D31" s="76">
        <v>3</v>
      </c>
      <c r="E31" s="76">
        <f>AVERAGE(E28:E30)</f>
        <v>268.11743550026392</v>
      </c>
      <c r="F31" s="76">
        <f>STDEV(E28:E30)</f>
        <v>229.58618439899791</v>
      </c>
      <c r="G31" s="76">
        <v>3</v>
      </c>
      <c r="H31" s="76">
        <f>AVERAGE(H28:H30)</f>
        <v>47.064610165875969</v>
      </c>
      <c r="I31" s="76">
        <f>STDEV(H28:H30)</f>
        <v>50.127082964279985</v>
      </c>
      <c r="J31" s="76">
        <v>3</v>
      </c>
      <c r="K31" s="76">
        <f>AVERAGE(K28:K30)</f>
        <v>49.899801541743138</v>
      </c>
      <c r="L31" s="76">
        <f>STDEV(K28:K30)</f>
        <v>43.071301140411308</v>
      </c>
      <c r="M31" s="76">
        <v>3</v>
      </c>
      <c r="N31" s="76">
        <f>AVERAGE(N28:N30)</f>
        <v>153.19267357998842</v>
      </c>
      <c r="O31" s="76">
        <f>STDEV(N28:N30)</f>
        <v>124.4965687886527</v>
      </c>
      <c r="P31" s="76">
        <v>3</v>
      </c>
      <c r="Q31" s="76">
        <f>AVERAGE(Q28:Q30)</f>
        <v>86.679783998427197</v>
      </c>
      <c r="R31" s="76">
        <f>STDEV(Q28:Q30)</f>
        <v>99.35647256348922</v>
      </c>
      <c r="S31" s="76">
        <v>3</v>
      </c>
    </row>
    <row r="33" spans="1:36" s="72" customFormat="1" ht="13" x14ac:dyDescent="0.15">
      <c r="A33" s="75" t="s">
        <v>113</v>
      </c>
    </row>
    <row r="34" spans="1:36" s="72" customFormat="1" ht="13" x14ac:dyDescent="0.15">
      <c r="A34" s="73" t="s">
        <v>59</v>
      </c>
      <c r="B34" s="74"/>
      <c r="C34" s="74"/>
      <c r="D34" s="73" t="s">
        <v>60</v>
      </c>
      <c r="E34" s="74"/>
      <c r="F34" s="74"/>
      <c r="G34" s="73" t="s">
        <v>61</v>
      </c>
      <c r="H34" s="74"/>
      <c r="I34" s="74"/>
      <c r="J34" s="73" t="s">
        <v>29</v>
      </c>
      <c r="K34" s="74"/>
      <c r="L34" s="74"/>
      <c r="M34" s="73" t="s">
        <v>106</v>
      </c>
      <c r="N34" s="74"/>
      <c r="O34" s="74"/>
      <c r="P34" s="73" t="s">
        <v>107</v>
      </c>
      <c r="Q34" s="74"/>
      <c r="S34" s="73" t="s">
        <v>59</v>
      </c>
      <c r="T34" s="74"/>
      <c r="U34" s="74"/>
      <c r="V34" s="73" t="s">
        <v>60</v>
      </c>
      <c r="W34" s="74"/>
      <c r="X34" s="74"/>
      <c r="Y34" s="73" t="s">
        <v>61</v>
      </c>
      <c r="Z34" s="74"/>
      <c r="AA34" s="74"/>
      <c r="AB34" s="73" t="s">
        <v>29</v>
      </c>
      <c r="AC34" s="74"/>
      <c r="AD34" s="74"/>
      <c r="AE34" s="73" t="s">
        <v>106</v>
      </c>
      <c r="AF34" s="74"/>
      <c r="AG34" s="74"/>
      <c r="AH34" s="73" t="s">
        <v>107</v>
      </c>
      <c r="AI34" s="74"/>
    </row>
    <row r="35" spans="1:36" s="72" customFormat="1" ht="13" x14ac:dyDescent="0.15">
      <c r="A35" s="72">
        <v>67.372948110553523</v>
      </c>
      <c r="B35" s="72">
        <v>53.102295618646224</v>
      </c>
      <c r="C35" s="72">
        <v>3</v>
      </c>
      <c r="D35" s="72">
        <v>470.48964825670402</v>
      </c>
      <c r="E35" s="72">
        <v>503.22998503002248</v>
      </c>
      <c r="F35" s="72">
        <v>3</v>
      </c>
      <c r="G35" s="72">
        <v>35.891550484787089</v>
      </c>
      <c r="H35" s="72">
        <v>35.975991576820164</v>
      </c>
      <c r="I35" s="72">
        <v>3</v>
      </c>
      <c r="J35" s="72">
        <v>12.813782701999997</v>
      </c>
      <c r="K35" s="72">
        <v>21.033050563515776</v>
      </c>
      <c r="L35" s="72">
        <v>3</v>
      </c>
      <c r="M35" s="72">
        <v>273.4726018043869</v>
      </c>
      <c r="N35" s="72">
        <v>317.99057259383807</v>
      </c>
      <c r="O35" s="72">
        <v>3</v>
      </c>
      <c r="P35" s="72">
        <v>68.613753557192211</v>
      </c>
      <c r="Q35" s="72">
        <v>113.17358448750383</v>
      </c>
      <c r="R35" s="72">
        <v>3</v>
      </c>
      <c r="S35" s="72">
        <v>59.22554708952174</v>
      </c>
      <c r="T35" s="72">
        <v>47.824995965256136</v>
      </c>
      <c r="U35" s="72">
        <v>3</v>
      </c>
      <c r="V35" s="72">
        <v>268.11743550026392</v>
      </c>
      <c r="W35" s="72">
        <v>229.58618439899791</v>
      </c>
      <c r="X35" s="72">
        <v>3</v>
      </c>
      <c r="Y35" s="72">
        <v>47.064610165875969</v>
      </c>
      <c r="Z35" s="72">
        <v>50.127082964279985</v>
      </c>
      <c r="AA35" s="72">
        <v>3</v>
      </c>
      <c r="AB35" s="72">
        <v>49.899801541743138</v>
      </c>
      <c r="AC35" s="72">
        <v>43.071301140411308</v>
      </c>
      <c r="AD35" s="72">
        <v>3</v>
      </c>
      <c r="AE35" s="72">
        <v>153.19267357998842</v>
      </c>
      <c r="AF35" s="72">
        <v>124.4965687886527</v>
      </c>
      <c r="AG35" s="72">
        <v>3</v>
      </c>
      <c r="AH35" s="72">
        <v>86.679783998427197</v>
      </c>
      <c r="AI35" s="72">
        <v>99.35647256348922</v>
      </c>
      <c r="AJ35" s="72">
        <v>3</v>
      </c>
    </row>
  </sheetData>
  <mergeCells count="1">
    <mergeCell ref="A1:C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6DB27-70FA-7841-902A-8F895C33A2EE}">
  <dimension ref="A1:BK68"/>
  <sheetViews>
    <sheetView tabSelected="1" topLeftCell="A2" zoomScale="75" workbookViewId="0">
      <selection activeCell="D38" sqref="D38"/>
    </sheetView>
  </sheetViews>
  <sheetFormatPr baseColWidth="10" defaultRowHeight="16" x14ac:dyDescent="0.2"/>
  <cols>
    <col min="3" max="3" width="11" bestFit="1" customWidth="1"/>
    <col min="4" max="9" width="11.1640625" bestFit="1" customWidth="1"/>
    <col min="10" max="12" width="11" bestFit="1" customWidth="1"/>
    <col min="13" max="15" width="11.1640625" bestFit="1" customWidth="1"/>
    <col min="21" max="21" width="5.33203125" style="97" customWidth="1"/>
    <col min="25" max="25" width="11" bestFit="1" customWidth="1"/>
    <col min="26" max="31" width="11.1640625" bestFit="1" customWidth="1"/>
    <col min="32" max="34" width="11" bestFit="1" customWidth="1"/>
    <col min="35" max="37" width="11.1640625" bestFit="1" customWidth="1"/>
    <col min="43" max="43" width="5.33203125" style="97" customWidth="1"/>
    <col min="47" max="47" width="11" bestFit="1" customWidth="1"/>
    <col min="48" max="53" width="11.1640625" bestFit="1" customWidth="1"/>
    <col min="54" max="56" width="11" bestFit="1" customWidth="1"/>
    <col min="57" max="59" width="11.1640625" bestFit="1" customWidth="1"/>
  </cols>
  <sheetData>
    <row r="1" spans="1:63" ht="30" x14ac:dyDescent="0.3">
      <c r="A1" s="165" t="s">
        <v>155</v>
      </c>
      <c r="B1" s="165"/>
      <c r="C1" s="165"/>
      <c r="D1" s="72"/>
      <c r="E1" s="72"/>
      <c r="F1" s="72"/>
      <c r="G1" s="72"/>
      <c r="H1" s="72"/>
      <c r="I1" s="72"/>
      <c r="J1" s="72"/>
      <c r="K1" s="72"/>
      <c r="L1" s="72"/>
      <c r="M1" s="72"/>
      <c r="N1" s="72"/>
      <c r="O1" s="72"/>
      <c r="P1" s="72"/>
      <c r="Q1" s="72"/>
      <c r="R1" s="72"/>
      <c r="S1" s="72"/>
      <c r="T1" s="72"/>
      <c r="U1" s="96"/>
      <c r="V1" s="72"/>
      <c r="W1" s="165" t="s">
        <v>159</v>
      </c>
      <c r="X1" s="165"/>
      <c r="Y1" s="165"/>
      <c r="Z1" s="72"/>
      <c r="AA1" s="72"/>
      <c r="AB1" s="72"/>
      <c r="AC1" s="72"/>
      <c r="AD1" s="72"/>
      <c r="AE1" s="72"/>
      <c r="AF1" s="72"/>
      <c r="AG1" s="72"/>
      <c r="AH1" s="72"/>
      <c r="AI1" s="72"/>
      <c r="AJ1" s="72"/>
      <c r="AK1" s="72"/>
      <c r="AL1" s="72"/>
      <c r="AM1" s="72"/>
      <c r="AN1" s="72"/>
      <c r="AO1" s="72"/>
      <c r="AS1" s="165" t="s">
        <v>162</v>
      </c>
      <c r="AT1" s="165"/>
      <c r="AU1" s="165"/>
      <c r="AV1" s="72"/>
      <c r="AW1" s="72"/>
      <c r="AX1" s="72"/>
      <c r="AY1" s="72"/>
      <c r="AZ1" s="72"/>
      <c r="BA1" s="72"/>
      <c r="BB1" s="72"/>
      <c r="BC1" s="72"/>
      <c r="BD1" s="72"/>
      <c r="BE1" s="72"/>
      <c r="BF1" s="72"/>
      <c r="BG1" s="72"/>
      <c r="BH1" s="72"/>
      <c r="BI1" s="72"/>
      <c r="BJ1" s="72"/>
      <c r="BK1" s="72"/>
    </row>
    <row r="2" spans="1:63" x14ac:dyDescent="0.2">
      <c r="A2" s="72"/>
      <c r="B2" s="72"/>
      <c r="C2" s="72"/>
      <c r="D2" s="72"/>
      <c r="E2" s="72"/>
      <c r="F2" s="72"/>
      <c r="G2" s="72"/>
      <c r="H2" s="72"/>
      <c r="I2" s="72"/>
      <c r="J2" s="72"/>
      <c r="K2" s="72"/>
      <c r="L2" s="72"/>
      <c r="M2" s="72"/>
      <c r="N2" s="72"/>
      <c r="O2" s="72"/>
      <c r="P2" s="72"/>
      <c r="Q2" s="72"/>
      <c r="R2" s="72"/>
      <c r="S2" s="72"/>
      <c r="T2" s="72"/>
      <c r="U2" s="96"/>
      <c r="V2" s="72"/>
      <c r="W2" s="72"/>
      <c r="X2" s="72"/>
      <c r="Y2" s="72"/>
      <c r="Z2" s="72"/>
      <c r="AA2" s="72"/>
      <c r="AB2" s="72"/>
      <c r="AC2" s="72"/>
      <c r="AD2" s="72"/>
      <c r="AE2" s="72"/>
      <c r="AF2" s="72"/>
      <c r="AG2" s="72"/>
      <c r="AH2" s="72"/>
      <c r="AI2" s="72"/>
      <c r="AJ2" s="72"/>
      <c r="AK2" s="72"/>
      <c r="AL2" s="72"/>
      <c r="AM2" s="72"/>
      <c r="AN2" s="72"/>
      <c r="AO2" s="72"/>
      <c r="AS2" s="72"/>
      <c r="AT2" s="72"/>
      <c r="AU2" s="72"/>
      <c r="AV2" s="72"/>
      <c r="AW2" s="72"/>
      <c r="AX2" s="72"/>
      <c r="AY2" s="72"/>
      <c r="AZ2" s="72"/>
      <c r="BA2" s="72"/>
      <c r="BB2" s="72"/>
      <c r="BC2" s="72"/>
      <c r="BD2" s="72"/>
      <c r="BE2" s="72"/>
      <c r="BF2" s="72"/>
      <c r="BG2" s="72"/>
      <c r="BH2" s="72"/>
      <c r="BI2" s="72"/>
      <c r="BJ2" s="72"/>
      <c r="BK2" s="72"/>
    </row>
    <row r="3" spans="1:63" x14ac:dyDescent="0.2">
      <c r="A3" s="72"/>
      <c r="B3" s="72"/>
      <c r="C3" s="72"/>
      <c r="D3" s="72"/>
      <c r="E3" s="72"/>
      <c r="F3" s="72"/>
      <c r="G3" s="72"/>
      <c r="H3" s="72"/>
      <c r="I3" s="72"/>
      <c r="J3" s="72"/>
      <c r="K3" s="72"/>
      <c r="L3" s="72"/>
      <c r="M3" s="72"/>
      <c r="N3" s="72"/>
      <c r="O3" s="72"/>
      <c r="P3" s="72"/>
      <c r="Q3" s="72"/>
      <c r="R3" s="72"/>
      <c r="S3" s="72"/>
      <c r="T3" s="72"/>
      <c r="U3" s="96"/>
      <c r="V3" s="72"/>
      <c r="W3" s="72"/>
      <c r="X3" s="72"/>
      <c r="Y3" s="72"/>
      <c r="Z3" s="72"/>
      <c r="AA3" s="72"/>
      <c r="AB3" s="72"/>
      <c r="AC3" s="72"/>
      <c r="AD3" s="72"/>
      <c r="AE3" s="72"/>
      <c r="AF3" s="72"/>
      <c r="AG3" s="72"/>
      <c r="AH3" s="72"/>
      <c r="AI3" s="72"/>
      <c r="AJ3" s="72"/>
      <c r="AK3" s="72"/>
      <c r="AL3" s="72"/>
      <c r="AM3" s="72"/>
      <c r="AN3" s="72"/>
      <c r="AO3" s="72"/>
      <c r="AS3" s="72"/>
      <c r="AT3" s="72"/>
      <c r="AU3" s="72"/>
      <c r="AV3" s="72"/>
      <c r="AW3" s="72"/>
      <c r="AX3" s="72"/>
      <c r="AY3" s="72"/>
      <c r="AZ3" s="72"/>
      <c r="BA3" s="72"/>
      <c r="BB3" s="72"/>
      <c r="BC3" s="72"/>
      <c r="BD3" s="72"/>
      <c r="BE3" s="72"/>
      <c r="BF3" s="72"/>
      <c r="BG3" s="72"/>
      <c r="BH3" s="72"/>
      <c r="BI3" s="72"/>
      <c r="BJ3" s="72"/>
      <c r="BK3" s="72"/>
    </row>
    <row r="4" spans="1:63" x14ac:dyDescent="0.2">
      <c r="A4" s="75" t="s">
        <v>111</v>
      </c>
      <c r="B4" s="72"/>
      <c r="C4" s="72"/>
      <c r="D4" s="72"/>
      <c r="E4" s="72"/>
      <c r="F4" s="72"/>
      <c r="G4" s="72"/>
      <c r="H4" s="72"/>
      <c r="I4" s="72"/>
      <c r="J4" s="72"/>
      <c r="K4" s="72"/>
      <c r="L4" s="72"/>
      <c r="M4" s="72"/>
      <c r="N4" s="72"/>
      <c r="O4" s="72"/>
      <c r="P4" s="72"/>
      <c r="Q4" s="72"/>
      <c r="R4" s="72"/>
      <c r="S4" s="72"/>
      <c r="T4" s="72"/>
      <c r="U4" s="96"/>
      <c r="V4" s="72"/>
      <c r="W4" s="75" t="s">
        <v>111</v>
      </c>
      <c r="X4" s="72"/>
      <c r="Y4" s="72"/>
      <c r="Z4" s="72"/>
      <c r="AA4" s="72"/>
      <c r="AB4" s="72"/>
      <c r="AC4" s="72"/>
      <c r="AD4" s="72"/>
      <c r="AE4" s="72"/>
      <c r="AF4" s="72"/>
      <c r="AG4" s="72"/>
      <c r="AH4" s="72"/>
      <c r="AI4" s="72"/>
      <c r="AJ4" s="72"/>
      <c r="AK4" s="72"/>
      <c r="AL4" s="72"/>
      <c r="AM4" s="72"/>
      <c r="AN4" s="72"/>
      <c r="AO4" s="72"/>
      <c r="AS4" s="75" t="s">
        <v>111</v>
      </c>
      <c r="AT4" s="72"/>
      <c r="AU4" s="72"/>
      <c r="AV4" s="72"/>
      <c r="AW4" s="72"/>
      <c r="AX4" s="72"/>
      <c r="AY4" s="72"/>
      <c r="AZ4" s="72"/>
      <c r="BA4" s="72"/>
      <c r="BB4" s="72"/>
      <c r="BC4" s="72"/>
      <c r="BD4" s="72"/>
      <c r="BE4" s="72"/>
      <c r="BF4" s="72"/>
      <c r="BG4" s="72"/>
      <c r="BH4" s="72"/>
      <c r="BI4" s="72"/>
      <c r="BJ4" s="72"/>
      <c r="BK4" s="72"/>
    </row>
    <row r="5" spans="1:63" x14ac:dyDescent="0.2">
      <c r="A5" s="70"/>
      <c r="B5" s="70" t="s">
        <v>59</v>
      </c>
      <c r="C5" s="70" t="s">
        <v>60</v>
      </c>
      <c r="D5" s="70" t="s">
        <v>61</v>
      </c>
      <c r="E5" s="70" t="s">
        <v>61</v>
      </c>
      <c r="F5" s="70" t="s">
        <v>61</v>
      </c>
      <c r="G5" s="70" t="s">
        <v>29</v>
      </c>
      <c r="H5" s="70" t="s">
        <v>29</v>
      </c>
      <c r="I5" s="70" t="s">
        <v>29</v>
      </c>
      <c r="J5" s="70" t="s">
        <v>106</v>
      </c>
      <c r="K5" s="70" t="s">
        <v>106</v>
      </c>
      <c r="L5" s="70" t="s">
        <v>106</v>
      </c>
      <c r="M5" s="70" t="s">
        <v>107</v>
      </c>
      <c r="N5" s="70" t="s">
        <v>107</v>
      </c>
      <c r="O5" s="70" t="s">
        <v>107</v>
      </c>
      <c r="P5" s="72"/>
      <c r="Q5" s="72"/>
      <c r="R5" s="72"/>
      <c r="S5" s="72"/>
      <c r="T5" s="72"/>
      <c r="U5" s="96"/>
      <c r="V5" s="72"/>
      <c r="W5" s="70"/>
      <c r="X5" s="70" t="s">
        <v>59</v>
      </c>
      <c r="Y5" s="70" t="s">
        <v>60</v>
      </c>
      <c r="Z5" s="70" t="s">
        <v>61</v>
      </c>
      <c r="AA5" s="70" t="s">
        <v>61</v>
      </c>
      <c r="AB5" s="70" t="s">
        <v>61</v>
      </c>
      <c r="AC5" s="70" t="s">
        <v>29</v>
      </c>
      <c r="AD5" s="70" t="s">
        <v>29</v>
      </c>
      <c r="AE5" s="70" t="s">
        <v>29</v>
      </c>
      <c r="AF5" s="70" t="s">
        <v>106</v>
      </c>
      <c r="AG5" s="70" t="s">
        <v>106</v>
      </c>
      <c r="AH5" s="70" t="s">
        <v>106</v>
      </c>
      <c r="AI5" s="70" t="s">
        <v>107</v>
      </c>
      <c r="AJ5" s="70" t="s">
        <v>107</v>
      </c>
      <c r="AK5" s="70" t="s">
        <v>107</v>
      </c>
      <c r="AL5" s="72"/>
      <c r="AM5" s="72"/>
      <c r="AN5" s="72"/>
      <c r="AO5" s="72"/>
      <c r="AS5" s="70"/>
      <c r="AT5" s="70" t="s">
        <v>59</v>
      </c>
      <c r="AU5" s="70" t="s">
        <v>60</v>
      </c>
      <c r="AV5" s="70" t="s">
        <v>61</v>
      </c>
      <c r="AW5" s="70" t="s">
        <v>61</v>
      </c>
      <c r="AX5" s="70" t="s">
        <v>61</v>
      </c>
      <c r="AY5" s="70" t="s">
        <v>29</v>
      </c>
      <c r="AZ5" s="70" t="s">
        <v>29</v>
      </c>
      <c r="BA5" s="70" t="s">
        <v>29</v>
      </c>
      <c r="BB5" s="70" t="s">
        <v>106</v>
      </c>
      <c r="BC5" s="70" t="s">
        <v>106</v>
      </c>
      <c r="BD5" s="70" t="s">
        <v>106</v>
      </c>
      <c r="BE5" s="70" t="s">
        <v>107</v>
      </c>
      <c r="BF5" s="70" t="s">
        <v>107</v>
      </c>
      <c r="BG5" s="70" t="s">
        <v>107</v>
      </c>
      <c r="BH5" s="72"/>
      <c r="BI5" s="72"/>
      <c r="BJ5" s="72"/>
      <c r="BK5" s="72"/>
    </row>
    <row r="6" spans="1:63" x14ac:dyDescent="0.2">
      <c r="A6" s="71" t="s">
        <v>108</v>
      </c>
      <c r="B6" s="69">
        <v>537.97325209999997</v>
      </c>
      <c r="C6" s="69">
        <v>1774.6306079999999</v>
      </c>
      <c r="D6" s="69">
        <v>302.86135280000002</v>
      </c>
      <c r="E6" s="69">
        <v>282.85506570000001</v>
      </c>
      <c r="F6" s="69">
        <v>357.0241896</v>
      </c>
      <c r="G6" s="69">
        <v>187.8882045</v>
      </c>
      <c r="H6" s="69">
        <v>119.8854446</v>
      </c>
      <c r="I6" s="69">
        <v>168.46505070000001</v>
      </c>
      <c r="J6" s="69">
        <v>901.07839720000004</v>
      </c>
      <c r="K6" s="69">
        <v>760.43956430000003</v>
      </c>
      <c r="L6" s="69">
        <v>812.63184669999998</v>
      </c>
      <c r="M6" s="69">
        <v>502.58392600000002</v>
      </c>
      <c r="N6" s="69">
        <v>319.65404519999998</v>
      </c>
      <c r="O6" s="69">
        <v>432.00300549999997</v>
      </c>
      <c r="P6" s="72"/>
      <c r="Q6" s="72"/>
      <c r="R6" s="72"/>
      <c r="S6" s="72"/>
      <c r="T6" s="72"/>
      <c r="U6" s="96"/>
      <c r="V6" s="72"/>
      <c r="W6" s="71" t="s">
        <v>132</v>
      </c>
      <c r="X6" s="86">
        <v>445.40294560000001</v>
      </c>
      <c r="Y6" s="86">
        <v>2122.15247</v>
      </c>
      <c r="Z6" s="86">
        <v>301.81926049999998</v>
      </c>
      <c r="AA6" s="86">
        <v>249.32732559999999</v>
      </c>
      <c r="AB6" s="86">
        <v>377.89511099999999</v>
      </c>
      <c r="AC6" s="86">
        <v>109.2930321</v>
      </c>
      <c r="AD6" s="86">
        <v>87.577047719999996</v>
      </c>
      <c r="AE6" s="86">
        <v>101.7710522</v>
      </c>
      <c r="AF6" s="86">
        <v>1762.3001939999999</v>
      </c>
      <c r="AG6" s="86">
        <v>1296.014574</v>
      </c>
      <c r="AH6" s="86">
        <v>1641.22299</v>
      </c>
      <c r="AI6" s="86">
        <v>668.01888750000001</v>
      </c>
      <c r="AJ6" s="86">
        <v>610.81159720000005</v>
      </c>
      <c r="AK6" s="86">
        <v>652.72392500000001</v>
      </c>
      <c r="AL6" s="72"/>
      <c r="AM6" s="72"/>
      <c r="AN6" s="72"/>
      <c r="AO6" s="72"/>
      <c r="AS6" s="71" t="s">
        <v>165</v>
      </c>
      <c r="AT6" s="34">
        <v>47.480776951660559</v>
      </c>
      <c r="AU6" s="34">
        <v>219.24075087011201</v>
      </c>
      <c r="AV6" s="34">
        <v>18.38417762778392</v>
      </c>
      <c r="AW6" s="34">
        <v>16.947085540610839</v>
      </c>
      <c r="AX6" s="34">
        <v>24.38906065368904</v>
      </c>
      <c r="AY6" s="34">
        <v>0</v>
      </c>
      <c r="AZ6" s="34">
        <v>0</v>
      </c>
      <c r="BA6" s="34">
        <v>0</v>
      </c>
      <c r="BB6" s="34">
        <v>109.293750090397</v>
      </c>
      <c r="BC6" s="34">
        <v>96.900197800685206</v>
      </c>
      <c r="BD6" s="34">
        <v>122.44467414840001</v>
      </c>
      <c r="BE6" s="34">
        <v>1.969655974844472</v>
      </c>
      <c r="BF6" s="34">
        <v>0</v>
      </c>
      <c r="BG6" s="86">
        <v>0.45925450488543396</v>
      </c>
      <c r="BH6" s="72"/>
      <c r="BI6" s="72"/>
      <c r="BJ6" s="72"/>
      <c r="BK6" s="72"/>
    </row>
    <row r="7" spans="1:63" x14ac:dyDescent="0.2">
      <c r="A7" s="71" t="s">
        <v>109</v>
      </c>
      <c r="B7" s="69">
        <v>415.17109040000003</v>
      </c>
      <c r="C7" s="69">
        <v>2095.622973</v>
      </c>
      <c r="D7" s="69">
        <v>221.41605509999999</v>
      </c>
      <c r="E7" s="69">
        <v>221.41605509999999</v>
      </c>
      <c r="F7" s="69">
        <v>250.94250969999999</v>
      </c>
      <c r="G7" s="69">
        <v>211.91793680000001</v>
      </c>
      <c r="H7" s="69">
        <v>216.64540729999999</v>
      </c>
      <c r="I7" s="69">
        <v>226.22980190000001</v>
      </c>
      <c r="J7" s="69">
        <v>876.68652640000005</v>
      </c>
      <c r="K7" s="69">
        <v>577.83781250000004</v>
      </c>
      <c r="L7" s="69">
        <v>740.20212719999995</v>
      </c>
      <c r="M7" s="69">
        <v>500.27132949999998</v>
      </c>
      <c r="N7" s="69">
        <v>378.287643</v>
      </c>
      <c r="O7" s="69">
        <v>894.53627500000005</v>
      </c>
      <c r="P7" s="72"/>
      <c r="Q7" s="72"/>
      <c r="R7" s="72"/>
      <c r="S7" s="72"/>
      <c r="T7" s="72"/>
      <c r="U7" s="96"/>
      <c r="V7" s="72"/>
      <c r="W7" s="71" t="s">
        <v>133</v>
      </c>
      <c r="X7" s="86">
        <v>337.06608189999997</v>
      </c>
      <c r="Y7" s="86">
        <v>1553.922589</v>
      </c>
      <c r="Z7" s="86">
        <v>115.9037819</v>
      </c>
      <c r="AA7" s="86">
        <v>82.205095299999996</v>
      </c>
      <c r="AB7" s="86">
        <v>105.5796606</v>
      </c>
      <c r="AC7" s="86">
        <v>54.174098059999999</v>
      </c>
      <c r="AD7" s="86">
        <v>56.291413159999998</v>
      </c>
      <c r="AE7" s="86">
        <v>34.356039350000003</v>
      </c>
      <c r="AF7" s="86">
        <v>871.51987359999998</v>
      </c>
      <c r="AG7" s="86">
        <v>515.20963989999996</v>
      </c>
      <c r="AH7" s="86">
        <v>864.18515539999999</v>
      </c>
      <c r="AI7" s="86">
        <v>244.91845889999999</v>
      </c>
      <c r="AJ7" s="86">
        <v>393.35095260000003</v>
      </c>
      <c r="AK7" s="86">
        <v>281.45706580000001</v>
      </c>
      <c r="AL7" s="72"/>
      <c r="AM7" s="72"/>
      <c r="AN7" s="72"/>
      <c r="AO7" s="72"/>
      <c r="AS7" s="71" t="s">
        <v>166</v>
      </c>
      <c r="AT7" s="86">
        <v>27.088764479999998</v>
      </c>
      <c r="AU7" s="86">
        <v>142.3565499</v>
      </c>
      <c r="AV7" s="86">
        <v>12.5496766</v>
      </c>
      <c r="AW7" s="86">
        <v>9.9780957840000006</v>
      </c>
      <c r="AX7" s="86">
        <v>9.5060998469999998</v>
      </c>
      <c r="AY7" s="86">
        <v>2.6300027720000001</v>
      </c>
      <c r="AZ7" s="86">
        <v>0.71489026300000003</v>
      </c>
      <c r="BA7" s="86">
        <v>0.71489026300000003</v>
      </c>
      <c r="BB7" s="86">
        <v>67.160913089999994</v>
      </c>
      <c r="BC7" s="86">
        <v>65.477254849999994</v>
      </c>
      <c r="BD7" s="86">
        <v>80.043453760000006</v>
      </c>
      <c r="BE7" s="86">
        <v>15.37079396</v>
      </c>
      <c r="BF7" s="86">
        <v>0.35744513100000003</v>
      </c>
      <c r="BG7" s="86">
        <v>1.574637944</v>
      </c>
      <c r="BH7" s="72"/>
      <c r="BI7" s="72"/>
      <c r="BJ7" s="72"/>
      <c r="BK7" s="72"/>
    </row>
    <row r="8" spans="1:63" x14ac:dyDescent="0.2">
      <c r="A8" s="71" t="s">
        <v>110</v>
      </c>
      <c r="B8" s="69">
        <v>546.39578470000004</v>
      </c>
      <c r="C8" s="69">
        <v>3725.6489759999999</v>
      </c>
      <c r="D8" s="69">
        <v>334.48781650000001</v>
      </c>
      <c r="E8" s="69">
        <v>401.94970310000002</v>
      </c>
      <c r="F8" s="69">
        <v>430.96683819999998</v>
      </c>
      <c r="G8" s="69">
        <v>360.3643682</v>
      </c>
      <c r="H8" s="69">
        <v>307.25670129999997</v>
      </c>
      <c r="I8" s="69">
        <v>289.38113290000001</v>
      </c>
      <c r="J8" s="69">
        <v>2824.4842709999998</v>
      </c>
      <c r="K8" s="69">
        <v>1806.477189</v>
      </c>
      <c r="L8" s="69">
        <v>2603.298225</v>
      </c>
      <c r="M8" s="69">
        <v>1308.7408789999999</v>
      </c>
      <c r="N8" s="69">
        <v>780.35751319999997</v>
      </c>
      <c r="O8" s="69">
        <v>1144.17724</v>
      </c>
      <c r="P8" s="72"/>
      <c r="Q8" s="72"/>
      <c r="R8" s="72"/>
      <c r="S8" s="72"/>
      <c r="T8" s="72"/>
      <c r="U8" s="96"/>
      <c r="V8" s="72"/>
      <c r="W8" s="71" t="s">
        <v>134</v>
      </c>
      <c r="X8" s="86">
        <v>294.04671439999998</v>
      </c>
      <c r="Y8" s="86">
        <v>4441.4114460000001</v>
      </c>
      <c r="Z8" s="86">
        <v>142.6033482</v>
      </c>
      <c r="AA8" s="86">
        <v>136.42966490000001</v>
      </c>
      <c r="AB8" s="86">
        <v>166.0089519</v>
      </c>
      <c r="AC8" s="86">
        <v>72.72329972</v>
      </c>
      <c r="AD8" s="86">
        <v>65.076176050000001</v>
      </c>
      <c r="AE8" s="86">
        <v>81.587587769999999</v>
      </c>
      <c r="AF8" s="86">
        <v>3066.193209</v>
      </c>
      <c r="AG8" s="86">
        <v>2083.7418910000001</v>
      </c>
      <c r="AH8" s="86">
        <v>3868.3338370000001</v>
      </c>
      <c r="AI8" s="86">
        <v>1495.006173</v>
      </c>
      <c r="AJ8" s="86">
        <v>959.10490179999999</v>
      </c>
      <c r="AK8" s="86">
        <v>1519.7974509999999</v>
      </c>
      <c r="AL8" s="72"/>
      <c r="AM8" s="72"/>
      <c r="AN8" s="72"/>
      <c r="AO8" s="72"/>
      <c r="AS8" s="71" t="s">
        <v>167</v>
      </c>
      <c r="AT8" s="86">
        <v>127.5493029</v>
      </c>
      <c r="AU8" s="86">
        <v>1049.8716440000001</v>
      </c>
      <c r="AV8" s="86">
        <v>73.738221179999996</v>
      </c>
      <c r="AW8" s="86">
        <v>67.168083490000001</v>
      </c>
      <c r="AX8" s="86">
        <v>90.363453640000003</v>
      </c>
      <c r="AY8" s="86">
        <v>45.145385470000001</v>
      </c>
      <c r="AZ8" s="86">
        <v>29.983387799999999</v>
      </c>
      <c r="BA8" s="86">
        <v>36.135487750000003</v>
      </c>
      <c r="BB8" s="86">
        <v>708.4203152</v>
      </c>
      <c r="BC8" s="86">
        <v>527.99440830000003</v>
      </c>
      <c r="BD8" s="86">
        <v>683.51844900000003</v>
      </c>
      <c r="BE8" s="86">
        <v>276.68564429999998</v>
      </c>
      <c r="BF8" s="86">
        <v>131.62903299999999</v>
      </c>
      <c r="BG8" s="86">
        <v>189.47731719999999</v>
      </c>
      <c r="BH8" s="72"/>
      <c r="BI8" s="72"/>
      <c r="BJ8" s="72"/>
      <c r="BK8" s="72"/>
    </row>
    <row r="9" spans="1:63" x14ac:dyDescent="0.2">
      <c r="A9" s="72"/>
      <c r="B9" s="72"/>
      <c r="C9" s="72"/>
      <c r="D9" s="72"/>
      <c r="E9" s="72"/>
      <c r="F9" s="72"/>
      <c r="G9" s="72"/>
      <c r="H9" s="72"/>
      <c r="I9" s="72"/>
      <c r="J9" s="72"/>
      <c r="K9" s="72"/>
      <c r="L9" s="72"/>
      <c r="M9" s="72"/>
      <c r="N9" s="72"/>
      <c r="O9" s="72"/>
      <c r="P9" s="72"/>
      <c r="Q9" s="72"/>
      <c r="R9" s="72"/>
      <c r="S9" s="72"/>
      <c r="T9" s="72"/>
      <c r="U9" s="96"/>
      <c r="V9" s="72"/>
      <c r="W9" s="72"/>
      <c r="X9" s="72"/>
      <c r="Y9" s="72"/>
      <c r="Z9" s="72"/>
      <c r="AA9" s="72"/>
      <c r="AB9" s="72"/>
      <c r="AC9" s="72"/>
      <c r="AD9" s="72"/>
      <c r="AE9" s="72"/>
      <c r="AF9" s="72"/>
      <c r="AG9" s="72"/>
      <c r="AH9" s="72"/>
      <c r="AI9" s="72"/>
      <c r="AJ9" s="72"/>
      <c r="AK9" s="72"/>
      <c r="AL9" s="72"/>
      <c r="AM9" s="72"/>
      <c r="AN9" s="72"/>
      <c r="AO9" s="72"/>
      <c r="AS9" s="72"/>
      <c r="AT9" s="72"/>
      <c r="AU9" s="72"/>
      <c r="AV9" s="72"/>
      <c r="AW9" s="72"/>
      <c r="AX9" s="72"/>
      <c r="AY9" s="72"/>
      <c r="AZ9" s="72"/>
      <c r="BA9" s="72"/>
      <c r="BB9" s="72"/>
      <c r="BC9" s="72"/>
      <c r="BD9" s="72"/>
      <c r="BE9" s="72"/>
      <c r="BF9" s="72"/>
      <c r="BG9" s="72"/>
      <c r="BH9" s="72"/>
      <c r="BI9" s="72"/>
      <c r="BJ9" s="72"/>
      <c r="BK9" s="72"/>
    </row>
    <row r="10" spans="1:63" x14ac:dyDescent="0.2">
      <c r="A10" s="72"/>
      <c r="B10" s="72"/>
      <c r="C10" s="72"/>
      <c r="D10" s="72"/>
      <c r="E10" s="72"/>
      <c r="F10" s="72"/>
      <c r="G10" s="72"/>
      <c r="H10" s="72"/>
      <c r="I10" s="72"/>
      <c r="J10" s="72"/>
      <c r="K10" s="72"/>
      <c r="L10" s="72"/>
      <c r="M10" s="72"/>
      <c r="N10" s="72"/>
      <c r="O10" s="72"/>
      <c r="P10" s="72"/>
      <c r="Q10" s="72"/>
      <c r="R10" s="72"/>
      <c r="S10" s="72"/>
      <c r="T10" s="72"/>
      <c r="U10" s="96"/>
      <c r="V10" s="72"/>
      <c r="W10" s="72"/>
      <c r="X10" s="72"/>
      <c r="Y10" s="72"/>
      <c r="Z10" s="72"/>
      <c r="AA10" s="72"/>
      <c r="AB10" s="72"/>
      <c r="AC10" s="72"/>
      <c r="AD10" s="72"/>
      <c r="AE10" s="72"/>
      <c r="AF10" s="72"/>
      <c r="AG10" s="72"/>
      <c r="AH10" s="72"/>
      <c r="AI10" s="72"/>
      <c r="AJ10" s="72"/>
      <c r="AK10" s="72"/>
      <c r="AL10" s="72"/>
      <c r="AM10" s="72"/>
      <c r="AN10" s="72"/>
      <c r="AO10" s="72"/>
      <c r="AS10" s="72"/>
      <c r="AT10" s="72"/>
      <c r="AU10" s="72"/>
      <c r="AV10" s="72"/>
      <c r="AW10" s="72"/>
      <c r="AX10" s="72"/>
      <c r="AY10" s="72"/>
      <c r="AZ10" s="72"/>
      <c r="BA10" s="72"/>
      <c r="BB10" s="72"/>
      <c r="BC10" s="72"/>
      <c r="BD10" s="72"/>
      <c r="BE10" s="72"/>
      <c r="BF10" s="72"/>
      <c r="BG10" s="72"/>
      <c r="BH10" s="72"/>
      <c r="BI10" s="72"/>
      <c r="BJ10" s="72"/>
      <c r="BK10" s="72"/>
    </row>
    <row r="11" spans="1:63" x14ac:dyDescent="0.2">
      <c r="A11" s="75" t="s">
        <v>112</v>
      </c>
      <c r="B11" s="72"/>
      <c r="C11" s="72"/>
      <c r="D11" s="72"/>
      <c r="E11" s="72"/>
      <c r="F11" s="72"/>
      <c r="G11" s="72"/>
      <c r="H11" s="72"/>
      <c r="I11" s="72"/>
      <c r="J11" s="72"/>
      <c r="K11" s="72"/>
      <c r="L11" s="72"/>
      <c r="M11" s="72"/>
      <c r="N11" s="72"/>
      <c r="O11" s="72"/>
      <c r="P11" s="72"/>
      <c r="Q11" s="72"/>
      <c r="R11" s="72"/>
      <c r="S11" s="72"/>
      <c r="T11" s="72"/>
      <c r="U11" s="96"/>
      <c r="V11" s="72"/>
      <c r="W11" s="75" t="s">
        <v>112</v>
      </c>
      <c r="X11" s="72"/>
      <c r="Y11" s="72"/>
      <c r="Z11" s="72"/>
      <c r="AA11" s="72"/>
      <c r="AB11" s="72"/>
      <c r="AC11" s="72"/>
      <c r="AD11" s="72"/>
      <c r="AE11" s="72"/>
      <c r="AF11" s="72"/>
      <c r="AG11" s="72"/>
      <c r="AH11" s="72"/>
      <c r="AI11" s="72"/>
      <c r="AJ11" s="72"/>
      <c r="AK11" s="72"/>
      <c r="AL11" s="72"/>
      <c r="AM11" s="72"/>
      <c r="AN11" s="72"/>
      <c r="AO11" s="72"/>
      <c r="AS11" s="75" t="s">
        <v>112</v>
      </c>
      <c r="AT11" s="72"/>
      <c r="AU11" s="72"/>
      <c r="AV11" s="72"/>
      <c r="AW11" s="72"/>
      <c r="AX11" s="72"/>
      <c r="AY11" s="72"/>
      <c r="AZ11" s="72"/>
      <c r="BA11" s="72"/>
      <c r="BB11" s="72"/>
      <c r="BC11" s="72"/>
      <c r="BD11" s="72"/>
      <c r="BE11" s="72"/>
      <c r="BF11" s="72"/>
      <c r="BG11" s="72"/>
      <c r="BH11" s="72"/>
      <c r="BI11" s="72"/>
      <c r="BJ11" s="72"/>
      <c r="BK11" s="72"/>
    </row>
    <row r="12" spans="1:63" x14ac:dyDescent="0.2">
      <c r="A12" s="70"/>
      <c r="B12" s="70" t="s">
        <v>59</v>
      </c>
      <c r="C12" s="70" t="s">
        <v>60</v>
      </c>
      <c r="D12" s="70" t="s">
        <v>61</v>
      </c>
      <c r="E12" s="70" t="s">
        <v>61</v>
      </c>
      <c r="F12" s="70" t="s">
        <v>61</v>
      </c>
      <c r="G12" s="70" t="s">
        <v>29</v>
      </c>
      <c r="H12" s="70" t="s">
        <v>29</v>
      </c>
      <c r="I12" s="70" t="s">
        <v>29</v>
      </c>
      <c r="J12" s="70" t="s">
        <v>106</v>
      </c>
      <c r="K12" s="70" t="s">
        <v>106</v>
      </c>
      <c r="L12" s="70" t="s">
        <v>106</v>
      </c>
      <c r="M12" s="70" t="s">
        <v>107</v>
      </c>
      <c r="N12" s="70" t="s">
        <v>107</v>
      </c>
      <c r="O12" s="70" t="s">
        <v>107</v>
      </c>
      <c r="P12" s="72"/>
      <c r="Q12" s="72"/>
      <c r="R12" s="72"/>
      <c r="S12" s="72"/>
      <c r="T12" s="72"/>
      <c r="U12" s="96"/>
      <c r="V12" s="72"/>
      <c r="W12" s="70"/>
      <c r="X12" s="70" t="s">
        <v>59</v>
      </c>
      <c r="Y12" s="70" t="s">
        <v>60</v>
      </c>
      <c r="Z12" s="70" t="s">
        <v>61</v>
      </c>
      <c r="AA12" s="70" t="s">
        <v>61</v>
      </c>
      <c r="AB12" s="70" t="s">
        <v>61</v>
      </c>
      <c r="AC12" s="70" t="s">
        <v>29</v>
      </c>
      <c r="AD12" s="70" t="s">
        <v>29</v>
      </c>
      <c r="AE12" s="70" t="s">
        <v>29</v>
      </c>
      <c r="AF12" s="70" t="s">
        <v>106</v>
      </c>
      <c r="AG12" s="70" t="s">
        <v>106</v>
      </c>
      <c r="AH12" s="70" t="s">
        <v>106</v>
      </c>
      <c r="AI12" s="70" t="s">
        <v>107</v>
      </c>
      <c r="AJ12" s="70" t="s">
        <v>107</v>
      </c>
      <c r="AK12" s="70" t="s">
        <v>107</v>
      </c>
      <c r="AL12" s="72"/>
      <c r="AM12" s="72"/>
      <c r="AN12" s="72"/>
      <c r="AO12" s="72"/>
      <c r="AS12" s="70"/>
      <c r="AT12" s="70" t="s">
        <v>59</v>
      </c>
      <c r="AU12" s="70" t="s">
        <v>60</v>
      </c>
      <c r="AV12" s="70" t="s">
        <v>61</v>
      </c>
      <c r="AW12" s="70" t="s">
        <v>61</v>
      </c>
      <c r="AX12" s="70" t="s">
        <v>61</v>
      </c>
      <c r="AY12" s="70" t="s">
        <v>29</v>
      </c>
      <c r="AZ12" s="70" t="s">
        <v>29</v>
      </c>
      <c r="BA12" s="70" t="s">
        <v>29</v>
      </c>
      <c r="BB12" s="70" t="s">
        <v>106</v>
      </c>
      <c r="BC12" s="70" t="s">
        <v>106</v>
      </c>
      <c r="BD12" s="70" t="s">
        <v>106</v>
      </c>
      <c r="BE12" s="70" t="s">
        <v>107</v>
      </c>
      <c r="BF12" s="70" t="s">
        <v>107</v>
      </c>
      <c r="BG12" s="70" t="s">
        <v>107</v>
      </c>
      <c r="BH12" s="72"/>
      <c r="BI12" s="72"/>
      <c r="BJ12" s="72"/>
      <c r="BK12" s="72"/>
    </row>
    <row r="13" spans="1:63" x14ac:dyDescent="0.2">
      <c r="A13" s="71" t="s">
        <v>108</v>
      </c>
      <c r="B13" s="69">
        <v>931.63198139999997</v>
      </c>
      <c r="C13" s="69">
        <v>2087.1704410000002</v>
      </c>
      <c r="D13" s="69">
        <v>668.76649180000004</v>
      </c>
      <c r="E13" s="69">
        <v>678.93724899999995</v>
      </c>
      <c r="F13" s="69">
        <v>880.24830899999995</v>
      </c>
      <c r="G13" s="69">
        <v>819.27175999999997</v>
      </c>
      <c r="H13" s="69">
        <v>979.75430859999994</v>
      </c>
      <c r="I13" s="69">
        <v>751.89659979999999</v>
      </c>
      <c r="J13" s="69">
        <v>1439.9962969999999</v>
      </c>
      <c r="K13" s="69">
        <v>1349.6382060000001</v>
      </c>
      <c r="L13" s="69">
        <v>1551.931339</v>
      </c>
      <c r="M13" s="69">
        <v>1147.0939129999999</v>
      </c>
      <c r="N13" s="69">
        <v>879.72934469999996</v>
      </c>
      <c r="O13" s="69">
        <v>991.96803869999997</v>
      </c>
      <c r="P13" s="72"/>
      <c r="Q13" s="72"/>
      <c r="R13" s="72"/>
      <c r="S13" s="72"/>
      <c r="T13" s="72"/>
      <c r="U13" s="96"/>
      <c r="V13" s="72"/>
      <c r="W13" s="71" t="s">
        <v>132</v>
      </c>
      <c r="X13" s="86">
        <v>734.22862499999997</v>
      </c>
      <c r="Y13" s="86">
        <v>1817.849845</v>
      </c>
      <c r="Z13" s="86">
        <v>453.6758734</v>
      </c>
      <c r="AA13" s="86">
        <v>552.17263309999998</v>
      </c>
      <c r="AB13" s="86">
        <v>608.93417420000003</v>
      </c>
      <c r="AC13" s="86">
        <v>394.26021880000002</v>
      </c>
      <c r="AD13" s="86">
        <v>592.57245690000002</v>
      </c>
      <c r="AE13" s="86">
        <v>522.61938129999999</v>
      </c>
      <c r="AF13" s="86">
        <v>1770.665436</v>
      </c>
      <c r="AG13" s="86">
        <v>1240.0210159999999</v>
      </c>
      <c r="AH13" s="86">
        <v>1512.2373720000001</v>
      </c>
      <c r="AI13" s="86">
        <v>878.17312600000002</v>
      </c>
      <c r="AJ13" s="86">
        <v>849.38638279999998</v>
      </c>
      <c r="AK13" s="86">
        <v>999.00143590000005</v>
      </c>
      <c r="AL13" s="72"/>
      <c r="AM13" s="72"/>
      <c r="AN13" s="72"/>
      <c r="AO13" s="72"/>
      <c r="AS13" s="71" t="s">
        <v>165</v>
      </c>
      <c r="AT13" s="86">
        <v>38.178408218565203</v>
      </c>
      <c r="AU13" s="86">
        <v>164.49354620079174</v>
      </c>
      <c r="AV13" s="86">
        <v>23.197371934323499</v>
      </c>
      <c r="AW13" s="86">
        <v>28.5993919231131</v>
      </c>
      <c r="AX13" s="86">
        <v>26.800533926447098</v>
      </c>
      <c r="AY13" s="86">
        <v>23.197371934323499</v>
      </c>
      <c r="AZ13" s="86">
        <v>58.564602580101003</v>
      </c>
      <c r="BA13" s="86">
        <v>26.200562121263701</v>
      </c>
      <c r="BB13" s="86">
        <v>96.942018130197511</v>
      </c>
      <c r="BC13" s="86">
        <v>75.992357667979746</v>
      </c>
      <c r="BD13" s="86">
        <v>101.43028008171851</v>
      </c>
      <c r="BE13" s="86">
        <v>71.498479807782743</v>
      </c>
      <c r="BF13" s="86">
        <v>42.916116027551752</v>
      </c>
      <c r="BG13" s="86">
        <v>8.5832232055103503</v>
      </c>
      <c r="BH13" s="72"/>
      <c r="BI13" s="72"/>
      <c r="BJ13" s="72"/>
      <c r="BK13" s="72"/>
    </row>
    <row r="14" spans="1:63" x14ac:dyDescent="0.2">
      <c r="A14" s="71" t="s">
        <v>109</v>
      </c>
      <c r="B14" s="69">
        <v>798.539582</v>
      </c>
      <c r="C14" s="69">
        <v>2060.4854529999998</v>
      </c>
      <c r="D14" s="69">
        <v>764.94350829999996</v>
      </c>
      <c r="E14" s="69">
        <v>850.2426375</v>
      </c>
      <c r="F14" s="69">
        <v>652.80259599999999</v>
      </c>
      <c r="G14" s="69">
        <v>715.84979820000001</v>
      </c>
      <c r="H14" s="69">
        <v>756.65307010000004</v>
      </c>
      <c r="I14" s="69">
        <v>699.83040630000005</v>
      </c>
      <c r="J14" s="69">
        <v>1216.791473</v>
      </c>
      <c r="K14" s="69">
        <v>1117.6542159999999</v>
      </c>
      <c r="L14" s="69">
        <v>1233.682286</v>
      </c>
      <c r="M14" s="69">
        <v>1022.29727</v>
      </c>
      <c r="N14" s="69">
        <v>705.01589590000003</v>
      </c>
      <c r="O14" s="69">
        <v>842.92011460000003</v>
      </c>
      <c r="P14" s="72"/>
      <c r="Q14" s="72"/>
      <c r="R14" s="72"/>
      <c r="S14" s="72"/>
      <c r="T14" s="72"/>
      <c r="U14" s="96"/>
      <c r="V14" s="72"/>
      <c r="W14" s="71" t="s">
        <v>133</v>
      </c>
      <c r="X14" s="86">
        <v>298.69421799999998</v>
      </c>
      <c r="Y14" s="86">
        <v>1739.9100129999999</v>
      </c>
      <c r="Z14" s="86">
        <v>219.71805449999999</v>
      </c>
      <c r="AA14" s="86">
        <v>187.32031219999999</v>
      </c>
      <c r="AB14" s="86">
        <v>161.48254009999999</v>
      </c>
      <c r="AC14" s="86">
        <v>189.08119049999999</v>
      </c>
      <c r="AD14" s="86">
        <v>156.44800470000001</v>
      </c>
      <c r="AE14" s="86">
        <v>144.87972740000001</v>
      </c>
      <c r="AF14" s="86">
        <v>597.09733000000006</v>
      </c>
      <c r="AG14" s="86">
        <v>651.92872439999996</v>
      </c>
      <c r="AH14" s="86">
        <v>604.84601220000002</v>
      </c>
      <c r="AI14" s="86">
        <v>299.77286270000002</v>
      </c>
      <c r="AJ14" s="86">
        <v>345.18665909999999</v>
      </c>
      <c r="AK14" s="86">
        <v>287.1379584</v>
      </c>
      <c r="AL14" s="72"/>
      <c r="AM14" s="72"/>
      <c r="AN14" s="72"/>
      <c r="AO14" s="72"/>
      <c r="AS14" s="71" t="s">
        <v>166</v>
      </c>
      <c r="AT14" s="86">
        <v>25.53380585</v>
      </c>
      <c r="AU14" s="86">
        <v>108.6088103</v>
      </c>
      <c r="AV14" s="86">
        <v>19.00140605</v>
      </c>
      <c r="AW14" s="86">
        <v>6.1470546710000002</v>
      </c>
      <c r="AX14" s="86">
        <v>7.0732700980000001</v>
      </c>
      <c r="AY14" s="86">
        <v>19.00140605</v>
      </c>
      <c r="AZ14" s="86">
        <v>21.98757423</v>
      </c>
      <c r="BA14" s="86">
        <v>5.5233940300000004</v>
      </c>
      <c r="BB14" s="86">
        <v>68.235447820000005</v>
      </c>
      <c r="BC14" s="86">
        <v>66.770613429999997</v>
      </c>
      <c r="BD14" s="86">
        <v>79.885641890000002</v>
      </c>
      <c r="BE14" s="86">
        <v>3.6132915350000001</v>
      </c>
      <c r="BF14" s="86">
        <v>5.5233940300000004</v>
      </c>
      <c r="BG14" s="86">
        <v>46.000516079999997</v>
      </c>
      <c r="BH14" s="72"/>
      <c r="BI14" s="72"/>
      <c r="BJ14" s="72"/>
      <c r="BK14" s="72"/>
    </row>
    <row r="15" spans="1:63" x14ac:dyDescent="0.2">
      <c r="A15" s="71" t="s">
        <v>110</v>
      </c>
      <c r="B15" s="69">
        <v>1532.9206939999999</v>
      </c>
      <c r="C15" s="69">
        <v>5921.1184119999998</v>
      </c>
      <c r="D15" s="69">
        <v>1798.528405</v>
      </c>
      <c r="E15" s="69">
        <v>1697.6079810000001</v>
      </c>
      <c r="F15" s="69">
        <v>1633.957167</v>
      </c>
      <c r="G15" s="69">
        <v>1543.527345</v>
      </c>
      <c r="H15" s="69">
        <v>1674.9376090000001</v>
      </c>
      <c r="I15" s="69">
        <v>1626.5858450000001</v>
      </c>
      <c r="J15" s="69">
        <v>3024.0261529999998</v>
      </c>
      <c r="K15" s="69">
        <v>2487.4206020000001</v>
      </c>
      <c r="L15" s="69">
        <v>3061.9612900000002</v>
      </c>
      <c r="M15" s="69">
        <v>2590.0987110000001</v>
      </c>
      <c r="N15" s="69">
        <v>1797.0057420000001</v>
      </c>
      <c r="O15" s="69">
        <v>2224.0882099999999</v>
      </c>
      <c r="P15" s="72"/>
      <c r="Q15" s="72"/>
      <c r="R15" s="72"/>
      <c r="S15" s="72"/>
      <c r="T15" s="72"/>
      <c r="U15" s="96"/>
      <c r="V15" s="72"/>
      <c r="W15" s="71" t="s">
        <v>134</v>
      </c>
      <c r="X15" s="86">
        <v>517.76535339999998</v>
      </c>
      <c r="Y15" s="86">
        <v>3749.285163</v>
      </c>
      <c r="Z15" s="86">
        <v>541.58798620000005</v>
      </c>
      <c r="AA15" s="86">
        <v>498.78372999999999</v>
      </c>
      <c r="AB15" s="86">
        <v>451.60771340000002</v>
      </c>
      <c r="AC15" s="86">
        <v>376.84985929999999</v>
      </c>
      <c r="AD15" s="86">
        <v>414.12768729999999</v>
      </c>
      <c r="AE15" s="86">
        <v>418.80103329999997</v>
      </c>
      <c r="AF15" s="86">
        <v>1946.2759590000001</v>
      </c>
      <c r="AG15" s="86">
        <v>1436.956334</v>
      </c>
      <c r="AH15" s="86">
        <v>2851.6104650000002</v>
      </c>
      <c r="AI15" s="86">
        <v>1237.2706149999999</v>
      </c>
      <c r="AJ15" s="86">
        <v>914.40119059999995</v>
      </c>
      <c r="AK15" s="86">
        <v>1191.202855</v>
      </c>
      <c r="AL15" s="72"/>
      <c r="AM15" s="72"/>
      <c r="AN15" s="72"/>
      <c r="AO15" s="72"/>
      <c r="AS15" s="71" t="s">
        <v>167</v>
      </c>
      <c r="AT15" s="86">
        <v>113.9644272</v>
      </c>
      <c r="AU15" s="86">
        <v>531.24995000000001</v>
      </c>
      <c r="AV15" s="86">
        <v>103.5158007</v>
      </c>
      <c r="AW15" s="86">
        <v>115.0656956</v>
      </c>
      <c r="AX15" s="86">
        <v>94.180966589999997</v>
      </c>
      <c r="AY15" s="86">
        <v>91.436493260000006</v>
      </c>
      <c r="AZ15" s="86">
        <v>99.671008970000003</v>
      </c>
      <c r="BA15" s="86">
        <v>103.5158007</v>
      </c>
      <c r="BB15" s="86">
        <v>312.48188010000001</v>
      </c>
      <c r="BC15" s="86">
        <v>235.4524165</v>
      </c>
      <c r="BD15" s="86">
        <v>341.54340660000003</v>
      </c>
      <c r="BE15" s="86">
        <v>229.96344740000001</v>
      </c>
      <c r="BF15" s="86">
        <v>172.25437460000001</v>
      </c>
      <c r="BG15" s="86">
        <v>199.7652133</v>
      </c>
      <c r="BH15" s="72"/>
      <c r="BI15" s="72"/>
      <c r="BJ15" s="72"/>
      <c r="BK15" s="72"/>
    </row>
    <row r="16" spans="1:63" x14ac:dyDescent="0.2">
      <c r="A16" s="72"/>
      <c r="B16" s="72"/>
      <c r="C16" s="72"/>
      <c r="D16" s="72"/>
      <c r="E16" s="72"/>
      <c r="F16" s="72"/>
      <c r="G16" s="72"/>
      <c r="H16" s="72"/>
      <c r="I16" s="72"/>
      <c r="J16" s="72"/>
      <c r="K16" s="72"/>
      <c r="L16" s="72"/>
      <c r="M16" s="72"/>
      <c r="N16" s="72"/>
      <c r="O16" s="72"/>
      <c r="P16" s="72"/>
      <c r="Q16" s="72"/>
      <c r="R16" s="72"/>
      <c r="S16" s="72"/>
      <c r="T16" s="72"/>
      <c r="U16" s="96"/>
      <c r="V16" s="72"/>
      <c r="W16" s="72"/>
      <c r="X16" s="72"/>
      <c r="Y16" s="72"/>
      <c r="Z16" s="72"/>
      <c r="AA16" s="72"/>
      <c r="AB16" s="72"/>
      <c r="AC16" s="72"/>
      <c r="AD16" s="72"/>
      <c r="AE16" s="72"/>
      <c r="AF16" s="72"/>
      <c r="AG16" s="72"/>
      <c r="AH16" s="72"/>
      <c r="AI16" s="72"/>
      <c r="AJ16" s="72"/>
      <c r="AK16" s="72"/>
      <c r="AL16" s="72"/>
      <c r="AM16" s="72"/>
      <c r="AN16" s="72"/>
      <c r="AO16" s="72"/>
      <c r="AS16" s="72"/>
      <c r="AT16" s="72"/>
      <c r="AU16" s="72"/>
      <c r="AV16" s="72"/>
      <c r="AW16" s="72"/>
      <c r="AX16" s="72"/>
      <c r="AY16" s="72"/>
      <c r="AZ16" s="72"/>
      <c r="BA16" s="72"/>
      <c r="BB16" s="72"/>
      <c r="BC16" s="72"/>
      <c r="BD16" s="72"/>
      <c r="BE16" s="72"/>
      <c r="BF16" s="72"/>
      <c r="BG16" s="72"/>
      <c r="BH16" s="72"/>
      <c r="BI16" s="72"/>
      <c r="BJ16" s="72"/>
      <c r="BK16" s="72"/>
    </row>
    <row r="18" spans="1:59" ht="30" x14ac:dyDescent="0.3">
      <c r="A18" s="165" t="s">
        <v>156</v>
      </c>
      <c r="B18" s="165"/>
      <c r="C18" s="165"/>
      <c r="W18" s="165" t="s">
        <v>160</v>
      </c>
      <c r="X18" s="165"/>
      <c r="Y18" s="165"/>
      <c r="AS18" s="165" t="s">
        <v>163</v>
      </c>
      <c r="AT18" s="165"/>
      <c r="AU18" s="165"/>
    </row>
    <row r="20" spans="1:59" x14ac:dyDescent="0.2">
      <c r="A20" s="75" t="s">
        <v>111</v>
      </c>
      <c r="B20" s="72"/>
      <c r="C20" s="72"/>
      <c r="D20" s="72"/>
      <c r="E20" s="72"/>
      <c r="F20" s="72"/>
      <c r="G20" s="72"/>
      <c r="H20" s="72"/>
      <c r="I20" s="72"/>
      <c r="J20" s="72"/>
      <c r="K20" s="72"/>
      <c r="L20" s="72"/>
      <c r="M20" s="72"/>
      <c r="N20" s="72"/>
      <c r="O20" s="72"/>
      <c r="W20" s="75" t="s">
        <v>111</v>
      </c>
      <c r="X20" s="72"/>
      <c r="Y20" s="72"/>
      <c r="Z20" s="72"/>
      <c r="AA20" s="72"/>
      <c r="AB20" s="72"/>
      <c r="AC20" s="72"/>
      <c r="AD20" s="72"/>
      <c r="AE20" s="72"/>
      <c r="AF20" s="72"/>
      <c r="AG20" s="72"/>
      <c r="AH20" s="72"/>
      <c r="AI20" s="72"/>
      <c r="AJ20" s="72"/>
      <c r="AK20" s="72"/>
      <c r="AS20" s="75" t="s">
        <v>111</v>
      </c>
      <c r="AT20" s="72"/>
      <c r="AU20" s="72"/>
      <c r="AV20" s="72"/>
      <c r="AW20" s="72"/>
      <c r="AX20" s="72"/>
      <c r="AY20" s="72"/>
      <c r="AZ20" s="72"/>
      <c r="BA20" s="72"/>
      <c r="BB20" s="72"/>
      <c r="BC20" s="72"/>
      <c r="BD20" s="72"/>
      <c r="BE20" s="72"/>
      <c r="BF20" s="72"/>
      <c r="BG20" s="72"/>
    </row>
    <row r="21" spans="1:59" x14ac:dyDescent="0.2">
      <c r="A21" s="70"/>
      <c r="B21" s="70" t="s">
        <v>59</v>
      </c>
      <c r="C21" s="70" t="s">
        <v>60</v>
      </c>
      <c r="D21" s="70" t="s">
        <v>61</v>
      </c>
      <c r="E21" s="70" t="s">
        <v>61</v>
      </c>
      <c r="F21" s="70" t="s">
        <v>61</v>
      </c>
      <c r="G21" s="70" t="s">
        <v>29</v>
      </c>
      <c r="H21" s="70" t="s">
        <v>29</v>
      </c>
      <c r="I21" s="70" t="s">
        <v>29</v>
      </c>
      <c r="J21" s="70" t="s">
        <v>106</v>
      </c>
      <c r="K21" s="70" t="s">
        <v>106</v>
      </c>
      <c r="L21" s="70" t="s">
        <v>106</v>
      </c>
      <c r="M21" s="70" t="s">
        <v>107</v>
      </c>
      <c r="N21" s="70" t="s">
        <v>107</v>
      </c>
      <c r="O21" s="70" t="s">
        <v>107</v>
      </c>
      <c r="W21" s="70"/>
      <c r="X21" s="70" t="s">
        <v>59</v>
      </c>
      <c r="Y21" s="70" t="s">
        <v>60</v>
      </c>
      <c r="Z21" s="70" t="s">
        <v>61</v>
      </c>
      <c r="AA21" s="70" t="s">
        <v>61</v>
      </c>
      <c r="AB21" s="70" t="s">
        <v>61</v>
      </c>
      <c r="AC21" s="70" t="s">
        <v>29</v>
      </c>
      <c r="AD21" s="70" t="s">
        <v>29</v>
      </c>
      <c r="AE21" s="70" t="s">
        <v>29</v>
      </c>
      <c r="AF21" s="70" t="s">
        <v>106</v>
      </c>
      <c r="AG21" s="70" t="s">
        <v>106</v>
      </c>
      <c r="AH21" s="70" t="s">
        <v>106</v>
      </c>
      <c r="AI21" s="70" t="s">
        <v>107</v>
      </c>
      <c r="AJ21" s="70" t="s">
        <v>107</v>
      </c>
      <c r="AK21" s="70" t="s">
        <v>107</v>
      </c>
      <c r="AS21" s="70"/>
      <c r="AT21" s="70" t="s">
        <v>59</v>
      </c>
      <c r="AU21" s="70" t="s">
        <v>60</v>
      </c>
      <c r="AV21" s="70" t="s">
        <v>61</v>
      </c>
      <c r="AW21" s="70" t="s">
        <v>61</v>
      </c>
      <c r="AX21" s="70" t="s">
        <v>61</v>
      </c>
      <c r="AY21" s="70" t="s">
        <v>29</v>
      </c>
      <c r="AZ21" s="70" t="s">
        <v>29</v>
      </c>
      <c r="BA21" s="70" t="s">
        <v>29</v>
      </c>
      <c r="BB21" s="70" t="s">
        <v>106</v>
      </c>
      <c r="BC21" s="70" t="s">
        <v>106</v>
      </c>
      <c r="BD21" s="70" t="s">
        <v>106</v>
      </c>
      <c r="BE21" s="70" t="s">
        <v>107</v>
      </c>
      <c r="BF21" s="70" t="s">
        <v>107</v>
      </c>
      <c r="BG21" s="70" t="s">
        <v>107</v>
      </c>
    </row>
    <row r="22" spans="1:59" x14ac:dyDescent="0.2">
      <c r="A22" s="71" t="s">
        <v>108</v>
      </c>
      <c r="B22" s="69"/>
      <c r="C22" s="69">
        <f>C6-$B6</f>
        <v>1236.6573558999999</v>
      </c>
      <c r="D22" s="69">
        <f t="shared" ref="D22:O22" si="0">D6-$B6</f>
        <v>-235.11189929999995</v>
      </c>
      <c r="E22" s="69">
        <f t="shared" si="0"/>
        <v>-255.11818639999996</v>
      </c>
      <c r="F22" s="69">
        <f t="shared" si="0"/>
        <v>-180.94906249999997</v>
      </c>
      <c r="G22" s="69">
        <f t="shared" si="0"/>
        <v>-350.08504759999994</v>
      </c>
      <c r="H22" s="69">
        <f t="shared" si="0"/>
        <v>-418.08780749999994</v>
      </c>
      <c r="I22" s="69">
        <f t="shared" si="0"/>
        <v>-369.50820139999996</v>
      </c>
      <c r="J22" s="69">
        <f t="shared" si="0"/>
        <v>363.10514510000007</v>
      </c>
      <c r="K22" s="69">
        <f t="shared" si="0"/>
        <v>222.46631220000006</v>
      </c>
      <c r="L22" s="69">
        <f t="shared" si="0"/>
        <v>274.65859460000001</v>
      </c>
      <c r="M22" s="69">
        <f t="shared" si="0"/>
        <v>-35.389326099999948</v>
      </c>
      <c r="N22" s="69">
        <f t="shared" si="0"/>
        <v>-218.31920689999998</v>
      </c>
      <c r="O22" s="69">
        <f t="shared" si="0"/>
        <v>-105.9702466</v>
      </c>
      <c r="W22" s="71" t="s">
        <v>132</v>
      </c>
      <c r="X22" s="69"/>
      <c r="Y22" s="69">
        <f>Y6-$X6</f>
        <v>1676.7495243999999</v>
      </c>
      <c r="Z22" s="69">
        <f t="shared" ref="Z22:AK22" si="1">Z6-$X6</f>
        <v>-143.58368510000003</v>
      </c>
      <c r="AA22" s="69">
        <f t="shared" si="1"/>
        <v>-196.07562000000001</v>
      </c>
      <c r="AB22" s="69">
        <f t="shared" si="1"/>
        <v>-67.507834600000024</v>
      </c>
      <c r="AC22" s="69">
        <f t="shared" si="1"/>
        <v>-336.1099135</v>
      </c>
      <c r="AD22" s="69">
        <f t="shared" si="1"/>
        <v>-357.82589788000001</v>
      </c>
      <c r="AE22" s="69">
        <f t="shared" si="1"/>
        <v>-343.63189340000002</v>
      </c>
      <c r="AF22" s="69">
        <f t="shared" si="1"/>
        <v>1316.8972483999999</v>
      </c>
      <c r="AG22" s="69">
        <f t="shared" si="1"/>
        <v>850.61162839999997</v>
      </c>
      <c r="AH22" s="69">
        <f t="shared" si="1"/>
        <v>1195.8200443999999</v>
      </c>
      <c r="AI22" s="69">
        <f t="shared" si="1"/>
        <v>222.6159419</v>
      </c>
      <c r="AJ22" s="69">
        <f t="shared" si="1"/>
        <v>165.40865160000004</v>
      </c>
      <c r="AK22" s="69">
        <f t="shared" si="1"/>
        <v>207.3209794</v>
      </c>
      <c r="AS22" s="71" t="s">
        <v>165</v>
      </c>
      <c r="AT22" s="69"/>
      <c r="AU22" s="69">
        <f>AU6-$AT6</f>
        <v>171.75997391845146</v>
      </c>
      <c r="AV22" s="69">
        <f t="shared" ref="AV22:BG22" si="2">AV6-$AT6</f>
        <v>-29.096599323876639</v>
      </c>
      <c r="AW22" s="69">
        <f t="shared" si="2"/>
        <v>-30.53369141104972</v>
      </c>
      <c r="AX22" s="69">
        <f t="shared" si="2"/>
        <v>-23.091716297971519</v>
      </c>
      <c r="AY22" s="69">
        <f t="shared" si="2"/>
        <v>-47.480776951660559</v>
      </c>
      <c r="AZ22" s="69">
        <f t="shared" si="2"/>
        <v>-47.480776951660559</v>
      </c>
      <c r="BA22" s="69">
        <f t="shared" si="2"/>
        <v>-47.480776951660559</v>
      </c>
      <c r="BB22" s="69">
        <f t="shared" si="2"/>
        <v>61.812973138736439</v>
      </c>
      <c r="BC22" s="69">
        <f t="shared" si="2"/>
        <v>49.419420849024647</v>
      </c>
      <c r="BD22" s="69">
        <f t="shared" si="2"/>
        <v>74.963897196739453</v>
      </c>
      <c r="BE22" s="69">
        <f t="shared" si="2"/>
        <v>-45.511120976816088</v>
      </c>
      <c r="BF22" s="69">
        <f t="shared" si="2"/>
        <v>-47.480776951660559</v>
      </c>
      <c r="BG22" s="69">
        <f t="shared" si="2"/>
        <v>-47.021522446775123</v>
      </c>
    </row>
    <row r="23" spans="1:59" x14ac:dyDescent="0.2">
      <c r="A23" s="71" t="s">
        <v>109</v>
      </c>
      <c r="B23" s="69"/>
      <c r="C23" s="69">
        <f t="shared" ref="C23:O23" si="3">C7-$B7</f>
        <v>1680.4518825999999</v>
      </c>
      <c r="D23" s="69">
        <f t="shared" si="3"/>
        <v>-193.75503530000003</v>
      </c>
      <c r="E23" s="69">
        <f t="shared" si="3"/>
        <v>-193.75503530000003</v>
      </c>
      <c r="F23" s="69">
        <f t="shared" si="3"/>
        <v>-164.22858070000004</v>
      </c>
      <c r="G23" s="69">
        <f t="shared" si="3"/>
        <v>-203.25315360000002</v>
      </c>
      <c r="H23" s="69">
        <f t="shared" si="3"/>
        <v>-198.52568310000004</v>
      </c>
      <c r="I23" s="69">
        <f t="shared" si="3"/>
        <v>-188.94128850000001</v>
      </c>
      <c r="J23" s="69">
        <f t="shared" si="3"/>
        <v>461.51543600000002</v>
      </c>
      <c r="K23" s="69">
        <f t="shared" si="3"/>
        <v>162.66672210000002</v>
      </c>
      <c r="L23" s="69">
        <f t="shared" si="3"/>
        <v>325.03103679999992</v>
      </c>
      <c r="M23" s="69">
        <f t="shared" si="3"/>
        <v>85.100239099999953</v>
      </c>
      <c r="N23" s="69">
        <f t="shared" si="3"/>
        <v>-36.883447400000023</v>
      </c>
      <c r="O23" s="69">
        <f t="shared" si="3"/>
        <v>479.36518460000002</v>
      </c>
      <c r="W23" s="71" t="s">
        <v>133</v>
      </c>
      <c r="X23" s="69"/>
      <c r="Y23" s="69">
        <f t="shared" ref="Y23:AK24" si="4">Y7-$X7</f>
        <v>1216.8565071</v>
      </c>
      <c r="Z23" s="69">
        <f t="shared" si="4"/>
        <v>-221.16229999999996</v>
      </c>
      <c r="AA23" s="69">
        <f t="shared" si="4"/>
        <v>-254.86098659999999</v>
      </c>
      <c r="AB23" s="69">
        <f t="shared" si="4"/>
        <v>-231.48642129999996</v>
      </c>
      <c r="AC23" s="69">
        <f t="shared" si="4"/>
        <v>-282.89198383999997</v>
      </c>
      <c r="AD23" s="69">
        <f t="shared" si="4"/>
        <v>-280.77466873999998</v>
      </c>
      <c r="AE23" s="69">
        <f t="shared" si="4"/>
        <v>-302.71004254999997</v>
      </c>
      <c r="AF23" s="69">
        <f t="shared" si="4"/>
        <v>534.45379170000001</v>
      </c>
      <c r="AG23" s="69">
        <f t="shared" si="4"/>
        <v>178.14355799999998</v>
      </c>
      <c r="AH23" s="69">
        <f t="shared" si="4"/>
        <v>527.11907350000001</v>
      </c>
      <c r="AI23" s="69">
        <f t="shared" si="4"/>
        <v>-92.147622999999982</v>
      </c>
      <c r="AJ23" s="69">
        <f t="shared" si="4"/>
        <v>56.284870700000056</v>
      </c>
      <c r="AK23" s="69">
        <f t="shared" si="4"/>
        <v>-55.609016099999963</v>
      </c>
      <c r="AS23" s="71" t="s">
        <v>166</v>
      </c>
      <c r="AT23" s="69"/>
      <c r="AU23" s="69">
        <f t="shared" ref="AU23:BG24" si="5">AU7-$AT7</f>
        <v>115.26778542000001</v>
      </c>
      <c r="AV23" s="69">
        <f t="shared" si="5"/>
        <v>-14.539087879999999</v>
      </c>
      <c r="AW23" s="69">
        <f t="shared" si="5"/>
        <v>-17.110668695999998</v>
      </c>
      <c r="AX23" s="69">
        <f t="shared" si="5"/>
        <v>-17.582664633</v>
      </c>
      <c r="AY23" s="69">
        <f t="shared" si="5"/>
        <v>-24.458761707999997</v>
      </c>
      <c r="AZ23" s="69">
        <f t="shared" si="5"/>
        <v>-26.373874216999997</v>
      </c>
      <c r="BA23" s="69">
        <f t="shared" si="5"/>
        <v>-26.373874216999997</v>
      </c>
      <c r="BB23" s="69">
        <f t="shared" si="5"/>
        <v>40.072148609999999</v>
      </c>
      <c r="BC23" s="69">
        <f t="shared" si="5"/>
        <v>38.38849037</v>
      </c>
      <c r="BD23" s="69">
        <f t="shared" si="5"/>
        <v>52.954689280000011</v>
      </c>
      <c r="BE23" s="69">
        <f t="shared" si="5"/>
        <v>-11.717970519999998</v>
      </c>
      <c r="BF23" s="69">
        <f t="shared" si="5"/>
        <v>-26.731319349</v>
      </c>
      <c r="BG23" s="69">
        <f t="shared" si="5"/>
        <v>-25.514126535999999</v>
      </c>
    </row>
    <row r="24" spans="1:59" x14ac:dyDescent="0.2">
      <c r="A24" s="71" t="s">
        <v>110</v>
      </c>
      <c r="B24" s="69"/>
      <c r="C24" s="69">
        <f t="shared" ref="C24:O24" si="6">C8-$B8</f>
        <v>3179.2531912999998</v>
      </c>
      <c r="D24" s="69">
        <f t="shared" si="6"/>
        <v>-211.90796820000003</v>
      </c>
      <c r="E24" s="69">
        <f t="shared" si="6"/>
        <v>-144.44608160000001</v>
      </c>
      <c r="F24" s="69">
        <f t="shared" si="6"/>
        <v>-115.42894650000005</v>
      </c>
      <c r="G24" s="69">
        <f t="shared" si="6"/>
        <v>-186.03141650000003</v>
      </c>
      <c r="H24" s="69">
        <f t="shared" si="6"/>
        <v>-239.13908340000006</v>
      </c>
      <c r="I24" s="69">
        <f t="shared" si="6"/>
        <v>-257.01465180000002</v>
      </c>
      <c r="J24" s="69">
        <f t="shared" si="6"/>
        <v>2278.0884862999997</v>
      </c>
      <c r="K24" s="69">
        <f t="shared" si="6"/>
        <v>1260.0814043</v>
      </c>
      <c r="L24" s="69">
        <f t="shared" si="6"/>
        <v>2056.9024402999999</v>
      </c>
      <c r="M24" s="69">
        <f t="shared" si="6"/>
        <v>762.34509429999991</v>
      </c>
      <c r="N24" s="69">
        <f t="shared" si="6"/>
        <v>233.96172849999994</v>
      </c>
      <c r="O24" s="69">
        <f t="shared" si="6"/>
        <v>597.78145529999995</v>
      </c>
      <c r="W24" s="71" t="s">
        <v>134</v>
      </c>
      <c r="X24" s="69"/>
      <c r="Y24" s="69">
        <f t="shared" si="4"/>
        <v>4147.3647315999997</v>
      </c>
      <c r="Z24" s="69">
        <f t="shared" si="4"/>
        <v>-151.44336619999999</v>
      </c>
      <c r="AA24" s="69">
        <f t="shared" si="4"/>
        <v>-157.61704949999998</v>
      </c>
      <c r="AB24" s="69">
        <f t="shared" si="4"/>
        <v>-128.03776249999999</v>
      </c>
      <c r="AC24" s="69">
        <f t="shared" si="4"/>
        <v>-221.32341467999998</v>
      </c>
      <c r="AD24" s="69">
        <f t="shared" si="4"/>
        <v>-228.97053834999997</v>
      </c>
      <c r="AE24" s="69">
        <f t="shared" si="4"/>
        <v>-212.45912662999999</v>
      </c>
      <c r="AF24" s="69">
        <f t="shared" si="4"/>
        <v>2772.1464946000001</v>
      </c>
      <c r="AG24" s="69">
        <f t="shared" si="4"/>
        <v>1789.6951766000002</v>
      </c>
      <c r="AH24" s="69">
        <f t="shared" si="4"/>
        <v>3574.2871226000002</v>
      </c>
      <c r="AI24" s="69">
        <f t="shared" si="4"/>
        <v>1200.9594586000001</v>
      </c>
      <c r="AJ24" s="69">
        <f t="shared" si="4"/>
        <v>665.05818739999995</v>
      </c>
      <c r="AK24" s="69">
        <f t="shared" si="4"/>
        <v>1225.7507366</v>
      </c>
      <c r="AS24" s="71" t="s">
        <v>167</v>
      </c>
      <c r="AT24" s="69"/>
      <c r="AU24" s="69">
        <f t="shared" si="5"/>
        <v>922.32234110000002</v>
      </c>
      <c r="AV24" s="69">
        <f t="shared" si="5"/>
        <v>-53.811081720000004</v>
      </c>
      <c r="AW24" s="69">
        <f t="shared" si="5"/>
        <v>-60.38121941</v>
      </c>
      <c r="AX24" s="69">
        <f t="shared" si="5"/>
        <v>-37.185849259999998</v>
      </c>
      <c r="AY24" s="69">
        <f t="shared" si="5"/>
        <v>-82.403917430000007</v>
      </c>
      <c r="AZ24" s="69">
        <f t="shared" si="5"/>
        <v>-97.565915099999998</v>
      </c>
      <c r="BA24" s="69">
        <f t="shared" si="5"/>
        <v>-91.413815150000005</v>
      </c>
      <c r="BB24" s="69">
        <f t="shared" si="5"/>
        <v>580.87101229999996</v>
      </c>
      <c r="BC24" s="69">
        <f t="shared" si="5"/>
        <v>400.44510540000005</v>
      </c>
      <c r="BD24" s="69">
        <f t="shared" si="5"/>
        <v>555.96914609999999</v>
      </c>
      <c r="BE24" s="69">
        <f t="shared" si="5"/>
        <v>149.13634139999999</v>
      </c>
      <c r="BF24" s="69">
        <f t="shared" si="5"/>
        <v>4.0797300999999919</v>
      </c>
      <c r="BG24" s="69">
        <f t="shared" si="5"/>
        <v>61.928014299999987</v>
      </c>
    </row>
    <row r="25" spans="1:59" x14ac:dyDescent="0.2">
      <c r="A25" s="72"/>
      <c r="B25" s="72"/>
      <c r="C25" s="72"/>
      <c r="D25" s="72"/>
      <c r="E25" s="72"/>
      <c r="F25" s="72"/>
      <c r="G25" s="72"/>
      <c r="H25" s="72"/>
      <c r="I25" s="72"/>
      <c r="J25" s="72"/>
      <c r="K25" s="72"/>
      <c r="L25" s="72"/>
      <c r="M25" s="72"/>
      <c r="N25" s="72"/>
      <c r="O25" s="72"/>
      <c r="W25" s="72"/>
      <c r="X25" s="72"/>
      <c r="Y25" s="72"/>
      <c r="Z25" s="72"/>
      <c r="AA25" s="72"/>
      <c r="AB25" s="72"/>
      <c r="AC25" s="72"/>
      <c r="AD25" s="72"/>
      <c r="AE25" s="72"/>
      <c r="AF25" s="72"/>
      <c r="AG25" s="72"/>
      <c r="AH25" s="72"/>
      <c r="AI25" s="72"/>
      <c r="AJ25" s="72"/>
      <c r="AK25" s="72"/>
      <c r="AS25" s="72"/>
      <c r="AT25" s="72"/>
      <c r="AU25" s="72"/>
      <c r="AV25" s="72"/>
      <c r="AW25" s="72"/>
      <c r="AX25" s="72"/>
      <c r="AY25" s="72"/>
      <c r="AZ25" s="72"/>
      <c r="BA25" s="72"/>
      <c r="BB25" s="72"/>
      <c r="BC25" s="72"/>
      <c r="BD25" s="72"/>
      <c r="BE25" s="72"/>
      <c r="BF25" s="72"/>
      <c r="BG25" s="72"/>
    </row>
    <row r="26" spans="1:59" x14ac:dyDescent="0.2">
      <c r="A26" s="72"/>
      <c r="B26" s="72"/>
      <c r="C26" s="72"/>
      <c r="D26" s="72"/>
      <c r="E26" s="72"/>
      <c r="F26" s="72"/>
      <c r="G26" s="72"/>
      <c r="H26" s="72"/>
      <c r="I26" s="72"/>
      <c r="J26" s="72"/>
      <c r="K26" s="72"/>
      <c r="L26" s="72"/>
      <c r="M26" s="72"/>
      <c r="N26" s="72"/>
      <c r="O26" s="72"/>
      <c r="W26" s="72"/>
      <c r="X26" s="72"/>
      <c r="Y26" s="72"/>
      <c r="Z26" s="72"/>
      <c r="AA26" s="72"/>
      <c r="AB26" s="72"/>
      <c r="AC26" s="72"/>
      <c r="AD26" s="72"/>
      <c r="AE26" s="72"/>
      <c r="AF26" s="72"/>
      <c r="AG26" s="72"/>
      <c r="AH26" s="72"/>
      <c r="AI26" s="72"/>
      <c r="AJ26" s="72"/>
      <c r="AK26" s="72"/>
      <c r="AS26" s="72"/>
      <c r="AT26" s="72"/>
      <c r="AU26" s="72"/>
      <c r="AV26" s="72"/>
      <c r="AW26" s="72"/>
      <c r="AX26" s="72"/>
      <c r="AY26" s="72"/>
      <c r="AZ26" s="72"/>
      <c r="BA26" s="72"/>
      <c r="BB26" s="72"/>
      <c r="BC26" s="72"/>
      <c r="BD26" s="72"/>
      <c r="BE26" s="72"/>
      <c r="BF26" s="72"/>
      <c r="BG26" s="72"/>
    </row>
    <row r="27" spans="1:59" x14ac:dyDescent="0.2">
      <c r="A27" s="75" t="s">
        <v>112</v>
      </c>
      <c r="B27" s="72"/>
      <c r="C27" s="72"/>
      <c r="D27" s="72"/>
      <c r="E27" s="72"/>
      <c r="F27" s="72"/>
      <c r="G27" s="72"/>
      <c r="H27" s="72"/>
      <c r="I27" s="72"/>
      <c r="J27" s="72"/>
      <c r="K27" s="72"/>
      <c r="L27" s="72"/>
      <c r="M27" s="72"/>
      <c r="N27" s="72"/>
      <c r="O27" s="72"/>
      <c r="W27" s="75" t="s">
        <v>112</v>
      </c>
      <c r="X27" s="72"/>
      <c r="Y27" s="72"/>
      <c r="Z27" s="72"/>
      <c r="AA27" s="72"/>
      <c r="AB27" s="72"/>
      <c r="AC27" s="72"/>
      <c r="AD27" s="72"/>
      <c r="AE27" s="72"/>
      <c r="AF27" s="72"/>
      <c r="AG27" s="72"/>
      <c r="AH27" s="72"/>
      <c r="AI27" s="72"/>
      <c r="AJ27" s="72"/>
      <c r="AK27" s="72"/>
      <c r="AS27" s="75" t="s">
        <v>112</v>
      </c>
      <c r="AT27" s="72"/>
      <c r="AU27" s="72"/>
      <c r="AV27" s="72"/>
      <c r="AW27" s="72"/>
      <c r="AX27" s="72"/>
      <c r="AY27" s="72"/>
      <c r="AZ27" s="72"/>
      <c r="BA27" s="72"/>
      <c r="BB27" s="72"/>
      <c r="BC27" s="72"/>
      <c r="BD27" s="72"/>
      <c r="BE27" s="72"/>
      <c r="BF27" s="72"/>
      <c r="BG27" s="72"/>
    </row>
    <row r="28" spans="1:59" x14ac:dyDescent="0.2">
      <c r="A28" s="70"/>
      <c r="B28" s="70" t="s">
        <v>59</v>
      </c>
      <c r="C28" s="70" t="s">
        <v>60</v>
      </c>
      <c r="D28" s="70" t="s">
        <v>61</v>
      </c>
      <c r="E28" s="70" t="s">
        <v>61</v>
      </c>
      <c r="F28" s="70" t="s">
        <v>61</v>
      </c>
      <c r="G28" s="70" t="s">
        <v>29</v>
      </c>
      <c r="H28" s="70" t="s">
        <v>29</v>
      </c>
      <c r="I28" s="70" t="s">
        <v>29</v>
      </c>
      <c r="J28" s="70" t="s">
        <v>106</v>
      </c>
      <c r="K28" s="70" t="s">
        <v>106</v>
      </c>
      <c r="L28" s="70" t="s">
        <v>106</v>
      </c>
      <c r="M28" s="70" t="s">
        <v>107</v>
      </c>
      <c r="N28" s="70" t="s">
        <v>107</v>
      </c>
      <c r="O28" s="70" t="s">
        <v>107</v>
      </c>
      <c r="W28" s="70"/>
      <c r="X28" s="70" t="s">
        <v>59</v>
      </c>
      <c r="Y28" s="70" t="s">
        <v>60</v>
      </c>
      <c r="Z28" s="70" t="s">
        <v>61</v>
      </c>
      <c r="AA28" s="70" t="s">
        <v>61</v>
      </c>
      <c r="AB28" s="70" t="s">
        <v>61</v>
      </c>
      <c r="AC28" s="70" t="s">
        <v>29</v>
      </c>
      <c r="AD28" s="70" t="s">
        <v>29</v>
      </c>
      <c r="AE28" s="70" t="s">
        <v>29</v>
      </c>
      <c r="AF28" s="70" t="s">
        <v>106</v>
      </c>
      <c r="AG28" s="70" t="s">
        <v>106</v>
      </c>
      <c r="AH28" s="70" t="s">
        <v>106</v>
      </c>
      <c r="AI28" s="70" t="s">
        <v>107</v>
      </c>
      <c r="AJ28" s="70" t="s">
        <v>107</v>
      </c>
      <c r="AK28" s="70" t="s">
        <v>107</v>
      </c>
      <c r="AS28" s="70"/>
      <c r="AT28" s="70" t="s">
        <v>59</v>
      </c>
      <c r="AU28" s="70" t="s">
        <v>60</v>
      </c>
      <c r="AV28" s="70" t="s">
        <v>61</v>
      </c>
      <c r="AW28" s="70" t="s">
        <v>61</v>
      </c>
      <c r="AX28" s="70" t="s">
        <v>61</v>
      </c>
      <c r="AY28" s="70" t="s">
        <v>29</v>
      </c>
      <c r="AZ28" s="70" t="s">
        <v>29</v>
      </c>
      <c r="BA28" s="70" t="s">
        <v>29</v>
      </c>
      <c r="BB28" s="70" t="s">
        <v>106</v>
      </c>
      <c r="BC28" s="70" t="s">
        <v>106</v>
      </c>
      <c r="BD28" s="70" t="s">
        <v>106</v>
      </c>
      <c r="BE28" s="70" t="s">
        <v>107</v>
      </c>
      <c r="BF28" s="70" t="s">
        <v>107</v>
      </c>
      <c r="BG28" s="70" t="s">
        <v>107</v>
      </c>
    </row>
    <row r="29" spans="1:59" x14ac:dyDescent="0.2">
      <c r="A29" s="71" t="s">
        <v>108</v>
      </c>
      <c r="B29" s="69"/>
      <c r="C29" s="69">
        <f>C13-$B13</f>
        <v>1155.5384596000004</v>
      </c>
      <c r="D29" s="69">
        <f t="shared" ref="D29:O29" si="7">D13-$B13</f>
        <v>-262.86548959999993</v>
      </c>
      <c r="E29" s="69">
        <f t="shared" si="7"/>
        <v>-252.69473240000002</v>
      </c>
      <c r="F29" s="69">
        <f t="shared" si="7"/>
        <v>-51.383672400000023</v>
      </c>
      <c r="G29" s="69">
        <f t="shared" si="7"/>
        <v>-112.3602214</v>
      </c>
      <c r="H29" s="69">
        <f t="shared" si="7"/>
        <v>48.122327199999972</v>
      </c>
      <c r="I29" s="69">
        <f t="shared" si="7"/>
        <v>-179.73538159999998</v>
      </c>
      <c r="J29" s="69">
        <f t="shared" si="7"/>
        <v>508.36431559999994</v>
      </c>
      <c r="K29" s="69">
        <f t="shared" si="7"/>
        <v>418.00622460000011</v>
      </c>
      <c r="L29" s="69">
        <f t="shared" si="7"/>
        <v>620.29935760000001</v>
      </c>
      <c r="M29" s="69">
        <f t="shared" si="7"/>
        <v>215.46193159999996</v>
      </c>
      <c r="N29" s="69">
        <f t="shared" si="7"/>
        <v>-51.902636700000016</v>
      </c>
      <c r="O29" s="69">
        <f t="shared" si="7"/>
        <v>60.336057299999993</v>
      </c>
      <c r="W29" s="71" t="s">
        <v>132</v>
      </c>
      <c r="X29" s="69"/>
      <c r="Y29" s="69">
        <f>Y13-$X13</f>
        <v>1083.62122</v>
      </c>
      <c r="Z29" s="69">
        <f t="shared" ref="Z29:AK29" si="8">Z13-$X13</f>
        <v>-280.55275159999997</v>
      </c>
      <c r="AA29" s="69">
        <f t="shared" si="8"/>
        <v>-182.05599189999998</v>
      </c>
      <c r="AB29" s="69">
        <f t="shared" si="8"/>
        <v>-125.29445079999994</v>
      </c>
      <c r="AC29" s="69">
        <f t="shared" si="8"/>
        <v>-339.96840619999995</v>
      </c>
      <c r="AD29" s="69">
        <f t="shared" si="8"/>
        <v>-141.65616809999995</v>
      </c>
      <c r="AE29" s="69">
        <f t="shared" si="8"/>
        <v>-211.60924369999998</v>
      </c>
      <c r="AF29" s="69">
        <f t="shared" si="8"/>
        <v>1036.436811</v>
      </c>
      <c r="AG29" s="69">
        <f t="shared" si="8"/>
        <v>505.79239099999995</v>
      </c>
      <c r="AH29" s="69">
        <f t="shared" si="8"/>
        <v>778.00874700000008</v>
      </c>
      <c r="AI29" s="69">
        <f t="shared" si="8"/>
        <v>143.94450100000006</v>
      </c>
      <c r="AJ29" s="69">
        <f t="shared" si="8"/>
        <v>115.15775780000001</v>
      </c>
      <c r="AK29" s="69">
        <f t="shared" si="8"/>
        <v>264.77281090000008</v>
      </c>
      <c r="AS29" s="71" t="s">
        <v>165</v>
      </c>
      <c r="AT29" s="69"/>
      <c r="AU29" s="69">
        <f>AU13-$AT13</f>
        <v>126.31513798222653</v>
      </c>
      <c r="AV29" s="69">
        <f t="shared" ref="AV29:BG29" si="9">AV13-$AT13</f>
        <v>-14.981036284241704</v>
      </c>
      <c r="AW29" s="69">
        <f t="shared" si="9"/>
        <v>-9.579016295452103</v>
      </c>
      <c r="AX29" s="69">
        <f t="shared" si="9"/>
        <v>-11.377874292118104</v>
      </c>
      <c r="AY29" s="69">
        <f t="shared" si="9"/>
        <v>-14.981036284241704</v>
      </c>
      <c r="AZ29" s="69">
        <f t="shared" si="9"/>
        <v>20.3861943615358</v>
      </c>
      <c r="BA29" s="69">
        <f t="shared" si="9"/>
        <v>-11.977846097301502</v>
      </c>
      <c r="BB29" s="69">
        <f t="shared" si="9"/>
        <v>58.763609911632308</v>
      </c>
      <c r="BC29" s="69">
        <f t="shared" si="9"/>
        <v>37.813949449414544</v>
      </c>
      <c r="BD29" s="69">
        <f t="shared" si="9"/>
        <v>63.251871863153305</v>
      </c>
      <c r="BE29" s="69">
        <f t="shared" si="9"/>
        <v>33.320071589217541</v>
      </c>
      <c r="BF29" s="69">
        <f t="shared" si="9"/>
        <v>4.7377078089865492</v>
      </c>
      <c r="BG29" s="69">
        <f t="shared" si="9"/>
        <v>-29.595185013054852</v>
      </c>
    </row>
    <row r="30" spans="1:59" x14ac:dyDescent="0.2">
      <c r="A30" s="71" t="s">
        <v>109</v>
      </c>
      <c r="B30" s="69"/>
      <c r="C30" s="69">
        <f t="shared" ref="C30:O30" si="10">C14-$B14</f>
        <v>1261.9458709999999</v>
      </c>
      <c r="D30" s="69">
        <f t="shared" si="10"/>
        <v>-33.596073700000034</v>
      </c>
      <c r="E30" s="69">
        <f t="shared" si="10"/>
        <v>51.703055500000005</v>
      </c>
      <c r="F30" s="69">
        <f t="shared" si="10"/>
        <v>-145.736986</v>
      </c>
      <c r="G30" s="69">
        <f t="shared" si="10"/>
        <v>-82.689783799999987</v>
      </c>
      <c r="H30" s="69">
        <f t="shared" si="10"/>
        <v>-41.886511899999959</v>
      </c>
      <c r="I30" s="69">
        <f t="shared" si="10"/>
        <v>-98.709175699999946</v>
      </c>
      <c r="J30" s="69">
        <f t="shared" si="10"/>
        <v>418.251891</v>
      </c>
      <c r="K30" s="69">
        <f t="shared" si="10"/>
        <v>319.11463399999991</v>
      </c>
      <c r="L30" s="69">
        <f t="shared" si="10"/>
        <v>435.14270399999998</v>
      </c>
      <c r="M30" s="69">
        <f t="shared" si="10"/>
        <v>223.75768800000003</v>
      </c>
      <c r="N30" s="69">
        <f t="shared" si="10"/>
        <v>-93.523686099999964</v>
      </c>
      <c r="O30" s="69">
        <f t="shared" si="10"/>
        <v>44.380532600000038</v>
      </c>
      <c r="W30" s="71" t="s">
        <v>133</v>
      </c>
      <c r="X30" s="69"/>
      <c r="Y30" s="69">
        <f>Y14-$X14</f>
        <v>1441.2157950000001</v>
      </c>
      <c r="Z30" s="69">
        <f>Z14-$X14</f>
        <v>-78.976163499999984</v>
      </c>
      <c r="AA30" s="69">
        <f t="shared" ref="AA30:AK30" si="11">AA14-$X14</f>
        <v>-111.37390579999999</v>
      </c>
      <c r="AB30" s="69">
        <f t="shared" si="11"/>
        <v>-137.21167789999998</v>
      </c>
      <c r="AC30" s="69">
        <f t="shared" si="11"/>
        <v>-109.61302749999999</v>
      </c>
      <c r="AD30" s="69">
        <f t="shared" si="11"/>
        <v>-142.24621329999997</v>
      </c>
      <c r="AE30" s="69">
        <f t="shared" si="11"/>
        <v>-153.81449059999997</v>
      </c>
      <c r="AF30" s="69">
        <f t="shared" si="11"/>
        <v>298.40311200000008</v>
      </c>
      <c r="AG30" s="69">
        <f t="shared" si="11"/>
        <v>353.23450639999999</v>
      </c>
      <c r="AH30" s="69">
        <f t="shared" si="11"/>
        <v>306.15179420000004</v>
      </c>
      <c r="AI30" s="69">
        <f t="shared" si="11"/>
        <v>1.0786447000000408</v>
      </c>
      <c r="AJ30" s="69">
        <f t="shared" si="11"/>
        <v>46.492441100000008</v>
      </c>
      <c r="AK30" s="69">
        <f t="shared" si="11"/>
        <v>-11.556259599999976</v>
      </c>
      <c r="AS30" s="71" t="s">
        <v>166</v>
      </c>
      <c r="AT30" s="69"/>
      <c r="AU30" s="69">
        <f t="shared" ref="AU30:BG30" si="12">AU14-$AT14</f>
        <v>83.075004449999994</v>
      </c>
      <c r="AV30" s="69">
        <f t="shared" si="12"/>
        <v>-6.5323998000000003</v>
      </c>
      <c r="AW30" s="69">
        <f t="shared" si="12"/>
        <v>-19.386751179000001</v>
      </c>
      <c r="AX30" s="69">
        <f t="shared" si="12"/>
        <v>-18.460535751999998</v>
      </c>
      <c r="AY30" s="69">
        <f t="shared" si="12"/>
        <v>-6.5323998000000003</v>
      </c>
      <c r="AZ30" s="69">
        <f t="shared" si="12"/>
        <v>-3.5462316200000004</v>
      </c>
      <c r="BA30" s="69">
        <f t="shared" si="12"/>
        <v>-20.010411820000002</v>
      </c>
      <c r="BB30" s="69">
        <f t="shared" si="12"/>
        <v>42.701641970000004</v>
      </c>
      <c r="BC30" s="69">
        <f t="shared" si="12"/>
        <v>41.236807579999997</v>
      </c>
      <c r="BD30" s="69">
        <f t="shared" si="12"/>
        <v>54.351836040000002</v>
      </c>
      <c r="BE30" s="69">
        <f t="shared" si="12"/>
        <v>-21.920514314999998</v>
      </c>
      <c r="BF30" s="69">
        <f t="shared" si="12"/>
        <v>-20.010411820000002</v>
      </c>
      <c r="BG30" s="69">
        <f t="shared" si="12"/>
        <v>20.466710229999997</v>
      </c>
    </row>
    <row r="31" spans="1:59" x14ac:dyDescent="0.2">
      <c r="A31" s="71" t="s">
        <v>110</v>
      </c>
      <c r="B31" s="69"/>
      <c r="C31" s="69">
        <f t="shared" ref="C31:O31" si="13">C15-$B15</f>
        <v>4388.1977179999994</v>
      </c>
      <c r="D31" s="69">
        <f t="shared" si="13"/>
        <v>265.60771100000011</v>
      </c>
      <c r="E31" s="69">
        <f t="shared" si="13"/>
        <v>164.6872870000002</v>
      </c>
      <c r="F31" s="69">
        <f t="shared" si="13"/>
        <v>101.03647300000011</v>
      </c>
      <c r="G31" s="69">
        <f t="shared" si="13"/>
        <v>10.606651000000056</v>
      </c>
      <c r="H31" s="69">
        <f t="shared" si="13"/>
        <v>142.01691500000015</v>
      </c>
      <c r="I31" s="69">
        <f t="shared" si="13"/>
        <v>93.665151000000151</v>
      </c>
      <c r="J31" s="69">
        <f t="shared" si="13"/>
        <v>1491.1054589999999</v>
      </c>
      <c r="K31" s="69">
        <f t="shared" si="13"/>
        <v>954.49990800000023</v>
      </c>
      <c r="L31" s="69">
        <f t="shared" si="13"/>
        <v>1529.0405960000003</v>
      </c>
      <c r="M31" s="69">
        <f t="shared" si="13"/>
        <v>1057.1780170000002</v>
      </c>
      <c r="N31" s="69">
        <f t="shared" si="13"/>
        <v>264.08504800000014</v>
      </c>
      <c r="O31" s="69">
        <f t="shared" si="13"/>
        <v>691.16751599999998</v>
      </c>
      <c r="W31" s="71" t="s">
        <v>134</v>
      </c>
      <c r="X31" s="69"/>
      <c r="Y31" s="69">
        <f t="shared" ref="Y31:AK31" si="14">Y15-$X15</f>
        <v>3231.5198095999999</v>
      </c>
      <c r="Z31" s="69">
        <f t="shared" si="14"/>
        <v>23.822632800000065</v>
      </c>
      <c r="AA31" s="69">
        <f t="shared" si="14"/>
        <v>-18.981623399999989</v>
      </c>
      <c r="AB31" s="69">
        <f t="shared" si="14"/>
        <v>-66.157639999999958</v>
      </c>
      <c r="AC31" s="69">
        <f t="shared" si="14"/>
        <v>-140.91549409999999</v>
      </c>
      <c r="AD31" s="69">
        <f t="shared" si="14"/>
        <v>-103.63766609999999</v>
      </c>
      <c r="AE31" s="69">
        <f t="shared" si="14"/>
        <v>-98.964320100000009</v>
      </c>
      <c r="AF31" s="69">
        <f t="shared" si="14"/>
        <v>1428.5106056</v>
      </c>
      <c r="AG31" s="69">
        <f t="shared" si="14"/>
        <v>919.19098059999999</v>
      </c>
      <c r="AH31" s="69">
        <f t="shared" si="14"/>
        <v>2333.8451116000001</v>
      </c>
      <c r="AI31" s="69">
        <f t="shared" si="14"/>
        <v>719.50526159999993</v>
      </c>
      <c r="AJ31" s="69">
        <f t="shared" si="14"/>
        <v>396.63583719999997</v>
      </c>
      <c r="AK31" s="69">
        <f t="shared" si="14"/>
        <v>673.43750160000002</v>
      </c>
      <c r="AS31" s="71" t="s">
        <v>167</v>
      </c>
      <c r="AT31" s="69"/>
      <c r="AU31" s="69">
        <f t="shared" ref="AU31:BG31" si="15">AU15-$AT15</f>
        <v>417.28552280000002</v>
      </c>
      <c r="AV31" s="69">
        <f t="shared" si="15"/>
        <v>-10.448626500000003</v>
      </c>
      <c r="AW31" s="69">
        <f t="shared" si="15"/>
        <v>1.101268399999995</v>
      </c>
      <c r="AX31" s="69">
        <f t="shared" si="15"/>
        <v>-19.783460610000006</v>
      </c>
      <c r="AY31" s="69">
        <f t="shared" si="15"/>
        <v>-22.527933939999997</v>
      </c>
      <c r="AZ31" s="69">
        <f t="shared" si="15"/>
        <v>-14.29341823</v>
      </c>
      <c r="BA31" s="69">
        <f t="shared" si="15"/>
        <v>-10.448626500000003</v>
      </c>
      <c r="BB31" s="69">
        <f t="shared" si="15"/>
        <v>198.51745290000002</v>
      </c>
      <c r="BC31" s="69">
        <f t="shared" si="15"/>
        <v>121.4879893</v>
      </c>
      <c r="BD31" s="69">
        <f t="shared" si="15"/>
        <v>227.57897940000004</v>
      </c>
      <c r="BE31" s="69">
        <f t="shared" si="15"/>
        <v>115.9990202</v>
      </c>
      <c r="BF31" s="69">
        <f t="shared" si="15"/>
        <v>58.289947400000003</v>
      </c>
      <c r="BG31" s="69">
        <f t="shared" si="15"/>
        <v>85.800786099999996</v>
      </c>
    </row>
    <row r="33" spans="1:63" ht="30" x14ac:dyDescent="0.3">
      <c r="A33" s="165" t="s">
        <v>157</v>
      </c>
      <c r="B33" s="165"/>
      <c r="C33" s="165"/>
      <c r="D33" s="165"/>
      <c r="E33" s="165"/>
      <c r="F33" s="165"/>
      <c r="G33" s="165"/>
      <c r="W33" s="165" t="s">
        <v>161</v>
      </c>
      <c r="X33" s="165"/>
      <c r="Y33" s="165"/>
      <c r="Z33" s="165"/>
      <c r="AA33" s="165"/>
      <c r="AB33" s="165"/>
      <c r="AC33" s="165"/>
      <c r="AS33" s="165" t="s">
        <v>164</v>
      </c>
      <c r="AT33" s="165"/>
      <c r="AU33" s="165"/>
      <c r="AV33" s="165"/>
      <c r="AW33" s="165"/>
      <c r="AX33" s="165"/>
      <c r="AY33" s="165"/>
    </row>
    <row r="35" spans="1:63" x14ac:dyDescent="0.2">
      <c r="A35" s="75" t="s">
        <v>111</v>
      </c>
      <c r="B35" s="72"/>
      <c r="C35" s="72"/>
      <c r="D35" s="72"/>
      <c r="E35" s="72"/>
      <c r="F35" s="72"/>
      <c r="G35" s="72"/>
      <c r="H35" s="72"/>
      <c r="I35" s="72"/>
      <c r="J35" s="72"/>
      <c r="K35" s="72"/>
      <c r="L35" s="72"/>
      <c r="M35" s="72"/>
      <c r="N35" s="72"/>
      <c r="O35" s="72"/>
      <c r="W35" s="75" t="s">
        <v>111</v>
      </c>
      <c r="X35" s="72"/>
      <c r="Y35" s="72"/>
      <c r="Z35" s="72"/>
      <c r="AA35" s="72"/>
      <c r="AB35" s="72"/>
      <c r="AC35" s="72"/>
      <c r="AD35" s="72"/>
      <c r="AE35" s="72"/>
      <c r="AF35" s="72"/>
      <c r="AG35" s="72"/>
      <c r="AH35" s="72"/>
      <c r="AI35" s="72"/>
      <c r="AJ35" s="72"/>
      <c r="AK35" s="72"/>
      <c r="AS35" s="75" t="s">
        <v>111</v>
      </c>
      <c r="AT35" s="72"/>
      <c r="AU35" s="72"/>
      <c r="AV35" s="72"/>
      <c r="AW35" s="72"/>
      <c r="AX35" s="72"/>
      <c r="AY35" s="72"/>
      <c r="AZ35" s="72"/>
      <c r="BA35" s="72"/>
      <c r="BB35" s="72"/>
      <c r="BC35" s="72"/>
      <c r="BD35" s="72"/>
      <c r="BE35" s="72"/>
      <c r="BF35" s="72"/>
      <c r="BG35" s="72"/>
    </row>
    <row r="36" spans="1:63" x14ac:dyDescent="0.2">
      <c r="A36" s="70"/>
      <c r="B36" s="70" t="s">
        <v>59</v>
      </c>
      <c r="C36" s="70" t="s">
        <v>60</v>
      </c>
      <c r="D36" s="70" t="s">
        <v>61</v>
      </c>
      <c r="E36" s="70" t="s">
        <v>61</v>
      </c>
      <c r="F36" s="70" t="s">
        <v>61</v>
      </c>
      <c r="G36" s="70" t="s">
        <v>29</v>
      </c>
      <c r="H36" s="70" t="s">
        <v>29</v>
      </c>
      <c r="I36" s="70" t="s">
        <v>29</v>
      </c>
      <c r="J36" s="70" t="s">
        <v>106</v>
      </c>
      <c r="K36" s="70" t="s">
        <v>106</v>
      </c>
      <c r="L36" s="70" t="s">
        <v>106</v>
      </c>
      <c r="M36" s="70" t="s">
        <v>107</v>
      </c>
      <c r="N36" s="70" t="s">
        <v>107</v>
      </c>
      <c r="O36" s="70" t="s">
        <v>107</v>
      </c>
      <c r="W36" s="70"/>
      <c r="X36" s="70" t="s">
        <v>59</v>
      </c>
      <c r="Y36" s="70" t="s">
        <v>60</v>
      </c>
      <c r="Z36" s="70" t="s">
        <v>61</v>
      </c>
      <c r="AA36" s="70" t="s">
        <v>61</v>
      </c>
      <c r="AB36" s="70" t="s">
        <v>61</v>
      </c>
      <c r="AC36" s="70" t="s">
        <v>29</v>
      </c>
      <c r="AD36" s="70" t="s">
        <v>29</v>
      </c>
      <c r="AE36" s="70" t="s">
        <v>29</v>
      </c>
      <c r="AF36" s="70" t="s">
        <v>106</v>
      </c>
      <c r="AG36" s="70" t="s">
        <v>106</v>
      </c>
      <c r="AH36" s="70" t="s">
        <v>106</v>
      </c>
      <c r="AI36" s="70" t="s">
        <v>107</v>
      </c>
      <c r="AJ36" s="70" t="s">
        <v>107</v>
      </c>
      <c r="AK36" s="70" t="s">
        <v>107</v>
      </c>
      <c r="AS36" s="70"/>
      <c r="AT36" s="70" t="s">
        <v>59</v>
      </c>
      <c r="AU36" s="70" t="s">
        <v>60</v>
      </c>
      <c r="AV36" s="70" t="s">
        <v>61</v>
      </c>
      <c r="AW36" s="70" t="s">
        <v>61</v>
      </c>
      <c r="AX36" s="70" t="s">
        <v>61</v>
      </c>
      <c r="AY36" s="70" t="s">
        <v>29</v>
      </c>
      <c r="AZ36" s="70" t="s">
        <v>29</v>
      </c>
      <c r="BA36" s="70" t="s">
        <v>29</v>
      </c>
      <c r="BB36" s="70" t="s">
        <v>106</v>
      </c>
      <c r="BC36" s="70" t="s">
        <v>106</v>
      </c>
      <c r="BD36" s="70" t="s">
        <v>106</v>
      </c>
      <c r="BE36" s="70" t="s">
        <v>107</v>
      </c>
      <c r="BF36" s="70" t="s">
        <v>107</v>
      </c>
      <c r="BG36" s="70" t="s">
        <v>107</v>
      </c>
    </row>
    <row r="37" spans="1:63" x14ac:dyDescent="0.2">
      <c r="A37" s="71" t="s">
        <v>108</v>
      </c>
      <c r="B37" s="69"/>
      <c r="C37" s="94">
        <f>C22/$C22</f>
        <v>1</v>
      </c>
      <c r="D37" s="94">
        <f t="shared" ref="D37:O37" si="16">D22/$C22</f>
        <v>-0.19011887017717449</v>
      </c>
      <c r="E37" s="94">
        <f t="shared" si="16"/>
        <v>-0.20629658262480724</v>
      </c>
      <c r="F37" s="94">
        <f t="shared" si="16"/>
        <v>-0.14632109827083914</v>
      </c>
      <c r="G37" s="94">
        <f t="shared" si="16"/>
        <v>-0.28308977092949017</v>
      </c>
      <c r="H37" s="94">
        <f t="shared" si="16"/>
        <v>-0.33807893957476115</v>
      </c>
      <c r="I37" s="94">
        <f t="shared" si="16"/>
        <v>-0.29879594346574978</v>
      </c>
      <c r="J37" s="94">
        <f t="shared" si="16"/>
        <v>0.29361823092520539</v>
      </c>
      <c r="K37" s="94">
        <f t="shared" si="16"/>
        <v>0.1798932510599075</v>
      </c>
      <c r="L37" s="94">
        <f t="shared" si="16"/>
        <v>0.22209757075363226</v>
      </c>
      <c r="M37" s="94">
        <f t="shared" si="16"/>
        <v>-2.8616921195802635E-2</v>
      </c>
      <c r="N37" s="94">
        <f t="shared" si="16"/>
        <v>-0.17653977139133598</v>
      </c>
      <c r="O37" s="94">
        <f t="shared" si="16"/>
        <v>-8.5690871521059461E-2</v>
      </c>
      <c r="W37" s="71" t="s">
        <v>132</v>
      </c>
      <c r="X37" s="69"/>
      <c r="Y37" s="94">
        <f>Y22/$Y22</f>
        <v>1</v>
      </c>
      <c r="Z37" s="94">
        <f t="shared" ref="Z37:AK37" si="17">Z22/$Y22</f>
        <v>-8.5632160922412867E-2</v>
      </c>
      <c r="AA37" s="94">
        <f t="shared" si="17"/>
        <v>-0.11693793088753837</v>
      </c>
      <c r="AB37" s="94">
        <f t="shared" si="17"/>
        <v>-4.0261132397909405E-2</v>
      </c>
      <c r="AC37" s="94">
        <f t="shared" si="17"/>
        <v>-0.20045326305983119</v>
      </c>
      <c r="AD37" s="94">
        <f t="shared" si="17"/>
        <v>-0.21340450238567549</v>
      </c>
      <c r="AE37" s="94">
        <f t="shared" si="17"/>
        <v>-0.20493931168578303</v>
      </c>
      <c r="AF37" s="94">
        <f t="shared" si="17"/>
        <v>0.78538698191742862</v>
      </c>
      <c r="AG37" s="94">
        <f t="shared" si="17"/>
        <v>0.5072979690895566</v>
      </c>
      <c r="AH37" s="94">
        <f t="shared" si="17"/>
        <v>0.71317750623958365</v>
      </c>
      <c r="AI37" s="94">
        <f t="shared" si="17"/>
        <v>0.13276636650883192</v>
      </c>
      <c r="AJ37" s="94">
        <f t="shared" si="17"/>
        <v>9.8648396312615086E-2</v>
      </c>
      <c r="AK37" s="94">
        <f t="shared" si="17"/>
        <v>0.12364457325502254</v>
      </c>
      <c r="AS37" s="71" t="s">
        <v>165</v>
      </c>
      <c r="AT37" s="69"/>
      <c r="AU37" s="94">
        <f>AU22/$AU22</f>
        <v>1</v>
      </c>
      <c r="AV37" s="94">
        <f t="shared" ref="AV37:BG37" si="18">AV22/$AU22</f>
        <v>-0.16940267665440598</v>
      </c>
      <c r="AW37" s="94">
        <f t="shared" si="18"/>
        <v>-0.17776953916834295</v>
      </c>
      <c r="AX37" s="94">
        <f t="shared" si="18"/>
        <v>-0.13444177808815369</v>
      </c>
      <c r="AY37" s="94">
        <f t="shared" si="18"/>
        <v>-0.27643679646926106</v>
      </c>
      <c r="AZ37" s="94">
        <f t="shared" si="18"/>
        <v>-0.27643679646926106</v>
      </c>
      <c r="BA37" s="94">
        <f t="shared" si="18"/>
        <v>-0.27643679646926106</v>
      </c>
      <c r="BB37" s="94">
        <f t="shared" si="18"/>
        <v>0.3598799634662504</v>
      </c>
      <c r="BC37" s="94">
        <f t="shared" si="18"/>
        <v>0.28772373284411473</v>
      </c>
      <c r="BD37" s="94">
        <f t="shared" si="18"/>
        <v>0.4364456717508059</v>
      </c>
      <c r="BE37" s="94">
        <f t="shared" si="18"/>
        <v>-0.26496930535413299</v>
      </c>
      <c r="BF37" s="94">
        <f t="shared" si="18"/>
        <v>-0.27643679646926106</v>
      </c>
      <c r="BG37" s="94">
        <f t="shared" si="18"/>
        <v>-0.27376298082753608</v>
      </c>
    </row>
    <row r="38" spans="1:63" x14ac:dyDescent="0.2">
      <c r="A38" s="71" t="s">
        <v>109</v>
      </c>
      <c r="B38" s="69"/>
      <c r="C38" s="94">
        <f t="shared" ref="C38:O38" si="19">C23/$C23</f>
        <v>1</v>
      </c>
      <c r="D38" s="94">
        <f t="shared" si="19"/>
        <v>-0.11529936519230868</v>
      </c>
      <c r="E38" s="94">
        <f t="shared" si="19"/>
        <v>-0.11529936519230868</v>
      </c>
      <c r="F38" s="94">
        <f t="shared" si="19"/>
        <v>-9.7728820682389972E-2</v>
      </c>
      <c r="G38" s="94">
        <f t="shared" si="19"/>
        <v>-0.12095148674267672</v>
      </c>
      <c r="H38" s="94">
        <f t="shared" si="19"/>
        <v>-0.11813827289885893</v>
      </c>
      <c r="I38" s="94">
        <f t="shared" si="19"/>
        <v>-0.11243481021763593</v>
      </c>
      <c r="J38" s="94">
        <f t="shared" si="19"/>
        <v>0.27463769762091733</v>
      </c>
      <c r="K38" s="94">
        <f t="shared" si="19"/>
        <v>9.679939293966669E-2</v>
      </c>
      <c r="L38" s="94">
        <f t="shared" si="19"/>
        <v>0.19341882987872941</v>
      </c>
      <c r="M38" s="94">
        <f t="shared" si="19"/>
        <v>5.0641282848475626E-2</v>
      </c>
      <c r="N38" s="94">
        <f t="shared" si="19"/>
        <v>-2.1948529310422057E-2</v>
      </c>
      <c r="O38" s="94">
        <f t="shared" si="19"/>
        <v>0.28525969089833436</v>
      </c>
      <c r="W38" s="71" t="s">
        <v>133</v>
      </c>
      <c r="X38" s="69"/>
      <c r="Y38" s="94">
        <f>Y23/$Y23</f>
        <v>1</v>
      </c>
      <c r="Z38" s="94">
        <f t="shared" ref="Z38:AK38" si="20">Z23/$Y23</f>
        <v>-0.18174887401232845</v>
      </c>
      <c r="AA38" s="94">
        <f>AA23/$Y23</f>
        <v>-0.20944210357832746</v>
      </c>
      <c r="AB38" s="94">
        <f t="shared" si="20"/>
        <v>-0.19023312933722647</v>
      </c>
      <c r="AC38" s="94">
        <f t="shared" si="20"/>
        <v>-0.23247768507577385</v>
      </c>
      <c r="AD38" s="94">
        <f t="shared" si="20"/>
        <v>-0.23073769758534579</v>
      </c>
      <c r="AE38" s="94">
        <f t="shared" si="20"/>
        <v>-0.24876395925384451</v>
      </c>
      <c r="AF38" s="94">
        <f t="shared" si="20"/>
        <v>0.43920855793729108</v>
      </c>
      <c r="AG38" s="94">
        <f t="shared" si="20"/>
        <v>0.14639652001742579</v>
      </c>
      <c r="AH38" s="94">
        <f t="shared" si="20"/>
        <v>0.43318096293557634</v>
      </c>
      <c r="AI38" s="94">
        <f t="shared" si="20"/>
        <v>-7.5725956562951904E-2</v>
      </c>
      <c r="AJ38" s="94">
        <f t="shared" si="20"/>
        <v>4.6254320350505078E-2</v>
      </c>
      <c r="AK38" s="94">
        <f t="shared" si="20"/>
        <v>-4.5698910081458002E-2</v>
      </c>
      <c r="AS38" s="71" t="s">
        <v>166</v>
      </c>
      <c r="AT38" s="69"/>
      <c r="AU38" s="94">
        <f t="shared" ref="AU38:BG38" si="21">AU23/$AU23</f>
        <v>1</v>
      </c>
      <c r="AV38" s="94">
        <f t="shared" si="21"/>
        <v>-0.12613314142389462</v>
      </c>
      <c r="AW38" s="94">
        <f t="shared" si="21"/>
        <v>-0.14844276424374803</v>
      </c>
      <c r="AX38" s="94">
        <f t="shared" si="21"/>
        <v>-0.15253754176792961</v>
      </c>
      <c r="AY38" s="94">
        <f t="shared" si="21"/>
        <v>-0.2121907835643746</v>
      </c>
      <c r="AZ38" s="94">
        <f t="shared" si="21"/>
        <v>-0.22880524789213041</v>
      </c>
      <c r="BA38" s="94">
        <f t="shared" si="21"/>
        <v>-0.22880524789213041</v>
      </c>
      <c r="BB38" s="94">
        <f t="shared" si="21"/>
        <v>0.34764395328659725</v>
      </c>
      <c r="BC38" s="94">
        <f t="shared" si="21"/>
        <v>0.33303745907951876</v>
      </c>
      <c r="BD38" s="94">
        <f t="shared" si="21"/>
        <v>0.45940580091002503</v>
      </c>
      <c r="BE38" s="94">
        <f t="shared" si="21"/>
        <v>-0.10165867659644326</v>
      </c>
      <c r="BF38" s="94">
        <f t="shared" si="21"/>
        <v>-0.23190624554466258</v>
      </c>
      <c r="BG38" s="94">
        <f t="shared" si="21"/>
        <v>-0.22134654919442104</v>
      </c>
    </row>
    <row r="39" spans="1:63" x14ac:dyDescent="0.2">
      <c r="A39" s="71" t="s">
        <v>110</v>
      </c>
      <c r="B39" s="69"/>
      <c r="C39" s="94">
        <f t="shared" ref="C39:O39" si="22">C24/$C24</f>
        <v>1</v>
      </c>
      <c r="D39" s="94">
        <f t="shared" si="22"/>
        <v>-6.665337909540657E-2</v>
      </c>
      <c r="E39" s="94">
        <f t="shared" si="22"/>
        <v>-4.5433966063248919E-2</v>
      </c>
      <c r="F39" s="94">
        <f t="shared" si="22"/>
        <v>-3.6306937370030927E-2</v>
      </c>
      <c r="G39" s="94">
        <f t="shared" si="22"/>
        <v>-5.8514187233993653E-2</v>
      </c>
      <c r="H39" s="94">
        <f t="shared" si="22"/>
        <v>-7.5218634380678523E-2</v>
      </c>
      <c r="I39" s="94">
        <f t="shared" si="22"/>
        <v>-8.0841202740102147E-2</v>
      </c>
      <c r="J39" s="94">
        <f t="shared" si="22"/>
        <v>0.71654830528564695</v>
      </c>
      <c r="K39" s="94">
        <f t="shared" si="22"/>
        <v>0.39634509379378857</v>
      </c>
      <c r="L39" s="94">
        <f t="shared" si="22"/>
        <v>0.64697660630763743</v>
      </c>
      <c r="M39" s="94">
        <f t="shared" si="22"/>
        <v>0.23978747473971276</v>
      </c>
      <c r="N39" s="94">
        <f t="shared" si="22"/>
        <v>7.3590152913971835E-2</v>
      </c>
      <c r="O39" s="94">
        <f t="shared" si="22"/>
        <v>0.18802574671807329</v>
      </c>
      <c r="W39" s="71" t="s">
        <v>134</v>
      </c>
      <c r="X39" s="69"/>
      <c r="Y39" s="94">
        <f t="shared" ref="Y39:AK39" si="23">Y24/$Y24</f>
        <v>1</v>
      </c>
      <c r="Z39" s="94">
        <f t="shared" si="23"/>
        <v>-3.6515564943229648E-2</v>
      </c>
      <c r="AA39" s="94">
        <f t="shared" si="23"/>
        <v>-3.8004144728113497E-2</v>
      </c>
      <c r="AB39" s="94">
        <f t="shared" si="23"/>
        <v>-3.0872076797211098E-2</v>
      </c>
      <c r="AC39" s="94">
        <f t="shared" si="23"/>
        <v>-5.3364830200168162E-2</v>
      </c>
      <c r="AD39" s="94">
        <f t="shared" si="23"/>
        <v>-5.520868145630059E-2</v>
      </c>
      <c r="AE39" s="94">
        <f t="shared" si="23"/>
        <v>-5.1227499961894116E-2</v>
      </c>
      <c r="AF39" s="94">
        <f t="shared" si="23"/>
        <v>0.66841155143124864</v>
      </c>
      <c r="AG39" s="94">
        <f t="shared" si="23"/>
        <v>0.43152587062425035</v>
      </c>
      <c r="AH39" s="94">
        <f t="shared" si="23"/>
        <v>0.86182126577063467</v>
      </c>
      <c r="AI39" s="94">
        <f t="shared" si="23"/>
        <v>0.28957170066320292</v>
      </c>
      <c r="AJ39" s="94">
        <f t="shared" si="23"/>
        <v>0.16035681220239076</v>
      </c>
      <c r="AK39" s="94">
        <f t="shared" si="23"/>
        <v>0.29554929839197458</v>
      </c>
      <c r="AS39" s="71" t="s">
        <v>167</v>
      </c>
      <c r="AT39" s="69"/>
      <c r="AU39" s="94">
        <f t="shared" ref="AU39:BG39" si="24">AU24/$AU24</f>
        <v>1</v>
      </c>
      <c r="AV39" s="94">
        <f t="shared" si="24"/>
        <v>-5.8343031847003367E-2</v>
      </c>
      <c r="AW39" s="94">
        <f t="shared" si="24"/>
        <v>-6.5466504192001729E-2</v>
      </c>
      <c r="AX39" s="94">
        <f t="shared" si="24"/>
        <v>-4.0317628233585458E-2</v>
      </c>
      <c r="AY39" s="94">
        <f t="shared" si="24"/>
        <v>-8.9343945991508425E-2</v>
      </c>
      <c r="AZ39" s="94">
        <f t="shared" si="24"/>
        <v>-0.10578288170233285</v>
      </c>
      <c r="BA39" s="94">
        <f t="shared" si="24"/>
        <v>-9.9112654086830509E-2</v>
      </c>
      <c r="BB39" s="94">
        <f t="shared" si="24"/>
        <v>0.62979176196385855</v>
      </c>
      <c r="BC39" s="94">
        <f t="shared" si="24"/>
        <v>0.434170449479097</v>
      </c>
      <c r="BD39" s="94">
        <f t="shared" si="24"/>
        <v>0.60279266946621723</v>
      </c>
      <c r="BE39" s="94">
        <f t="shared" si="24"/>
        <v>0.16169655092831622</v>
      </c>
      <c r="BF39" s="94">
        <f t="shared" si="24"/>
        <v>4.4233235152195665E-3</v>
      </c>
      <c r="BG39" s="94">
        <f t="shared" si="24"/>
        <v>6.7143569596440716E-2</v>
      </c>
    </row>
    <row r="40" spans="1:63" x14ac:dyDescent="0.2">
      <c r="A40" s="72"/>
      <c r="B40" s="72"/>
      <c r="C40" s="72"/>
      <c r="D40" s="72"/>
      <c r="E40" s="72"/>
      <c r="F40" s="72"/>
      <c r="G40" s="72"/>
      <c r="H40" s="72"/>
      <c r="I40" s="72"/>
      <c r="J40" s="72"/>
      <c r="K40" s="72"/>
      <c r="L40" s="72"/>
      <c r="M40" s="72"/>
      <c r="N40" s="72"/>
      <c r="O40" s="72"/>
      <c r="W40" s="72"/>
      <c r="X40" s="72"/>
      <c r="Y40" s="72"/>
      <c r="Z40" s="72"/>
      <c r="AA40" s="72"/>
      <c r="AB40" s="72"/>
      <c r="AC40" s="72"/>
      <c r="AD40" s="72"/>
      <c r="AE40" s="72"/>
      <c r="AF40" s="72"/>
      <c r="AG40" s="72"/>
      <c r="AH40" s="72"/>
      <c r="AI40" s="72"/>
      <c r="AJ40" s="72"/>
      <c r="AK40" s="72"/>
      <c r="AS40" s="72"/>
      <c r="AT40" s="72"/>
      <c r="AU40" s="72"/>
      <c r="AV40" s="72"/>
      <c r="AW40" s="72"/>
      <c r="AX40" s="72"/>
      <c r="AY40" s="72"/>
      <c r="AZ40" s="72"/>
      <c r="BA40" s="72"/>
      <c r="BB40" s="72"/>
      <c r="BC40" s="72"/>
      <c r="BD40" s="72"/>
      <c r="BE40" s="72"/>
      <c r="BF40" s="72"/>
      <c r="BG40" s="72"/>
    </row>
    <row r="41" spans="1:63" x14ac:dyDescent="0.2">
      <c r="A41" s="72"/>
      <c r="B41" s="72"/>
      <c r="C41" s="72"/>
      <c r="D41" s="72"/>
      <c r="E41" s="72"/>
      <c r="F41" s="72"/>
      <c r="G41" s="72"/>
      <c r="H41" s="72"/>
      <c r="I41" s="72"/>
      <c r="J41" s="72"/>
      <c r="K41" s="72"/>
      <c r="L41" s="72"/>
      <c r="M41" s="72"/>
      <c r="N41" s="72"/>
      <c r="O41" s="72"/>
      <c r="W41" s="72"/>
      <c r="X41" s="72"/>
      <c r="Y41" s="72"/>
      <c r="Z41" s="72"/>
      <c r="AA41" s="72"/>
      <c r="AB41" s="72"/>
      <c r="AC41" s="72"/>
      <c r="AD41" s="72"/>
      <c r="AE41" s="72"/>
      <c r="AF41" s="72"/>
      <c r="AG41" s="72"/>
      <c r="AH41" s="72"/>
      <c r="AI41" s="72"/>
      <c r="AJ41" s="72"/>
      <c r="AK41" s="72"/>
      <c r="AS41" s="72"/>
      <c r="AT41" s="72"/>
      <c r="AU41" s="72"/>
      <c r="AV41" s="72"/>
      <c r="AW41" s="72"/>
      <c r="AX41" s="72"/>
      <c r="AY41" s="72"/>
      <c r="AZ41" s="72"/>
      <c r="BA41" s="72"/>
      <c r="BB41" s="72"/>
      <c r="BC41" s="72"/>
      <c r="BD41" s="72"/>
      <c r="BE41" s="72"/>
      <c r="BF41" s="72"/>
      <c r="BG41" s="72"/>
    </row>
    <row r="42" spans="1:63" x14ac:dyDescent="0.2">
      <c r="A42" s="72"/>
      <c r="B42" s="73" t="s">
        <v>59</v>
      </c>
      <c r="C42" s="74"/>
      <c r="D42" s="74"/>
      <c r="E42" s="73" t="s">
        <v>60</v>
      </c>
      <c r="F42" s="74"/>
      <c r="G42" s="74"/>
      <c r="H42" s="73" t="s">
        <v>61</v>
      </c>
      <c r="I42" s="74"/>
      <c r="J42" s="74"/>
      <c r="K42" s="73" t="s">
        <v>29</v>
      </c>
      <c r="L42" s="74"/>
      <c r="M42" s="74"/>
      <c r="N42" s="73" t="s">
        <v>106</v>
      </c>
      <c r="O42" s="74"/>
      <c r="P42" s="74"/>
      <c r="Q42" s="73" t="s">
        <v>107</v>
      </c>
      <c r="R42" s="74"/>
      <c r="S42" s="72"/>
      <c r="W42" s="72"/>
      <c r="X42" s="73" t="s">
        <v>59</v>
      </c>
      <c r="Y42" s="74"/>
      <c r="Z42" s="74"/>
      <c r="AA42" s="73" t="s">
        <v>60</v>
      </c>
      <c r="AB42" s="74"/>
      <c r="AC42" s="74"/>
      <c r="AD42" s="73" t="s">
        <v>61</v>
      </c>
      <c r="AE42" s="74"/>
      <c r="AF42" s="74"/>
      <c r="AG42" s="73" t="s">
        <v>29</v>
      </c>
      <c r="AH42" s="74"/>
      <c r="AI42" s="74"/>
      <c r="AJ42" s="73" t="s">
        <v>106</v>
      </c>
      <c r="AK42" s="74"/>
      <c r="AL42" s="74"/>
      <c r="AM42" s="73" t="s">
        <v>107</v>
      </c>
      <c r="AN42" s="74"/>
      <c r="AO42" s="72"/>
      <c r="AS42" s="72"/>
      <c r="AT42" s="73" t="s">
        <v>59</v>
      </c>
      <c r="AU42" s="74"/>
      <c r="AV42" s="74"/>
      <c r="AW42" s="73" t="s">
        <v>60</v>
      </c>
      <c r="AX42" s="74"/>
      <c r="AY42" s="74"/>
      <c r="AZ42" s="73" t="s">
        <v>61</v>
      </c>
      <c r="BA42" s="74"/>
      <c r="BB42" s="74"/>
      <c r="BC42" s="73" t="s">
        <v>29</v>
      </c>
      <c r="BD42" s="74"/>
      <c r="BE42" s="74"/>
      <c r="BF42" s="73" t="s">
        <v>106</v>
      </c>
      <c r="BG42" s="74"/>
      <c r="BH42" s="74"/>
      <c r="BI42" s="73" t="s">
        <v>107</v>
      </c>
      <c r="BJ42" s="74"/>
      <c r="BK42" s="72"/>
    </row>
    <row r="43" spans="1:63" x14ac:dyDescent="0.2">
      <c r="A43" s="72"/>
      <c r="B43" s="70" t="s">
        <v>66</v>
      </c>
      <c r="C43" s="70" t="s">
        <v>13</v>
      </c>
      <c r="D43" s="70" t="s">
        <v>56</v>
      </c>
      <c r="E43" s="70" t="s">
        <v>66</v>
      </c>
      <c r="F43" s="70" t="s">
        <v>13</v>
      </c>
      <c r="G43" s="70" t="s">
        <v>56</v>
      </c>
      <c r="H43" s="70" t="s">
        <v>66</v>
      </c>
      <c r="I43" s="70" t="s">
        <v>13</v>
      </c>
      <c r="J43" s="70" t="s">
        <v>56</v>
      </c>
      <c r="K43" s="70" t="s">
        <v>66</v>
      </c>
      <c r="L43" s="70" t="s">
        <v>13</v>
      </c>
      <c r="M43" s="70" t="s">
        <v>56</v>
      </c>
      <c r="N43" s="70" t="s">
        <v>66</v>
      </c>
      <c r="O43" s="70" t="s">
        <v>13</v>
      </c>
      <c r="P43" s="70" t="s">
        <v>56</v>
      </c>
      <c r="Q43" s="70" t="s">
        <v>66</v>
      </c>
      <c r="R43" s="70" t="s">
        <v>13</v>
      </c>
      <c r="S43" s="70" t="s">
        <v>56</v>
      </c>
      <c r="W43" s="72"/>
      <c r="X43" s="70" t="s">
        <v>66</v>
      </c>
      <c r="Y43" s="70" t="s">
        <v>13</v>
      </c>
      <c r="Z43" s="70" t="s">
        <v>56</v>
      </c>
      <c r="AA43" s="70" t="s">
        <v>66</v>
      </c>
      <c r="AB43" s="70" t="s">
        <v>13</v>
      </c>
      <c r="AC43" s="70" t="s">
        <v>56</v>
      </c>
      <c r="AD43" s="70" t="s">
        <v>66</v>
      </c>
      <c r="AE43" s="70" t="s">
        <v>13</v>
      </c>
      <c r="AF43" s="70" t="s">
        <v>56</v>
      </c>
      <c r="AG43" s="70" t="s">
        <v>66</v>
      </c>
      <c r="AH43" s="70" t="s">
        <v>13</v>
      </c>
      <c r="AI43" s="70" t="s">
        <v>56</v>
      </c>
      <c r="AJ43" s="70" t="s">
        <v>66</v>
      </c>
      <c r="AK43" s="70" t="s">
        <v>13</v>
      </c>
      <c r="AL43" s="70" t="s">
        <v>56</v>
      </c>
      <c r="AM43" s="70" t="s">
        <v>66</v>
      </c>
      <c r="AN43" s="70" t="s">
        <v>13</v>
      </c>
      <c r="AO43" s="70" t="s">
        <v>56</v>
      </c>
      <c r="AS43" s="72"/>
      <c r="AT43" s="70" t="s">
        <v>66</v>
      </c>
      <c r="AU43" s="70" t="s">
        <v>13</v>
      </c>
      <c r="AV43" s="70" t="s">
        <v>56</v>
      </c>
      <c r="AW43" s="70" t="s">
        <v>66</v>
      </c>
      <c r="AX43" s="70" t="s">
        <v>13</v>
      </c>
      <c r="AY43" s="70" t="s">
        <v>56</v>
      </c>
      <c r="AZ43" s="70" t="s">
        <v>66</v>
      </c>
      <c r="BA43" s="70" t="s">
        <v>13</v>
      </c>
      <c r="BB43" s="70" t="s">
        <v>56</v>
      </c>
      <c r="BC43" s="70" t="s">
        <v>66</v>
      </c>
      <c r="BD43" s="70" t="s">
        <v>13</v>
      </c>
      <c r="BE43" s="70" t="s">
        <v>56</v>
      </c>
      <c r="BF43" s="70" t="s">
        <v>66</v>
      </c>
      <c r="BG43" s="70" t="s">
        <v>13</v>
      </c>
      <c r="BH43" s="70" t="s">
        <v>56</v>
      </c>
      <c r="BI43" s="70" t="s">
        <v>66</v>
      </c>
      <c r="BJ43" s="70" t="s">
        <v>13</v>
      </c>
      <c r="BK43" s="70" t="s">
        <v>56</v>
      </c>
    </row>
    <row r="44" spans="1:63" x14ac:dyDescent="0.2">
      <c r="A44" s="72"/>
      <c r="B44" s="72">
        <f>B37</f>
        <v>0</v>
      </c>
      <c r="C44" s="72"/>
      <c r="D44" s="72"/>
      <c r="E44" s="72">
        <f>C37</f>
        <v>1</v>
      </c>
      <c r="F44" s="72"/>
      <c r="G44" s="72"/>
      <c r="H44" s="72">
        <f>AVERAGE(D37:F37)</f>
        <v>-0.18091218369094031</v>
      </c>
      <c r="I44" s="72">
        <f>STDEV(D37:F37)</f>
        <v>3.1029614691696052E-2</v>
      </c>
      <c r="J44" s="72">
        <v>3</v>
      </c>
      <c r="K44" s="72">
        <f>AVERAGE(G37:I37)</f>
        <v>-0.30665488465666707</v>
      </c>
      <c r="L44" s="72">
        <f>STDEV(G37:I37)</f>
        <v>2.8324448530487496E-2</v>
      </c>
      <c r="M44" s="72">
        <v>3</v>
      </c>
      <c r="N44" s="72">
        <f>AVERAGE(J37:L37)</f>
        <v>0.2318696842462484</v>
      </c>
      <c r="O44" s="72">
        <f>STDEV(J37:L37)</f>
        <v>5.7488811197701953E-2</v>
      </c>
      <c r="P44" s="72">
        <v>3</v>
      </c>
      <c r="Q44" s="72">
        <f>AVERAGE(M37:O37)</f>
        <v>-9.6949188036066017E-2</v>
      </c>
      <c r="R44" s="72">
        <f>STDEV(M37:O37)</f>
        <v>7.4601304751033687E-2</v>
      </c>
      <c r="S44" s="72">
        <v>3</v>
      </c>
      <c r="W44" s="72"/>
      <c r="X44" s="72">
        <f>X37</f>
        <v>0</v>
      </c>
      <c r="Y44" s="72"/>
      <c r="Z44" s="72"/>
      <c r="AA44" s="72">
        <f>Y37</f>
        <v>1</v>
      </c>
      <c r="AB44" s="72"/>
      <c r="AC44" s="72"/>
      <c r="AD44" s="72">
        <f>AVERAGE(Z37:AB37)</f>
        <v>-8.0943741402620215E-2</v>
      </c>
      <c r="AE44" s="72">
        <f>STDEV(Z37:AB37)</f>
        <v>3.8552805537988705E-2</v>
      </c>
      <c r="AF44" s="72">
        <v>3</v>
      </c>
      <c r="AG44" s="72">
        <f>AVERAGE(AC37:AE37)</f>
        <v>-0.20626569237709658</v>
      </c>
      <c r="AH44" s="72">
        <f>STDEV(AC37:AE37)</f>
        <v>6.5767099922788919E-3</v>
      </c>
      <c r="AI44" s="72">
        <v>3</v>
      </c>
      <c r="AJ44" s="72">
        <f>AVERAGE(AF37:AH37)</f>
        <v>0.66862081908218951</v>
      </c>
      <c r="AK44" s="72">
        <f>STDEV(AF37:AH37)</f>
        <v>0.14429950984576004</v>
      </c>
      <c r="AL44" s="72">
        <v>3</v>
      </c>
      <c r="AM44" s="72">
        <f>AVERAGE(AI37:AK37)</f>
        <v>0.11835311202548986</v>
      </c>
      <c r="AN44" s="72">
        <f>STDEV(AI37:AK37)</f>
        <v>1.7663766417024995E-2</v>
      </c>
      <c r="AO44" s="72">
        <v>3</v>
      </c>
      <c r="AS44" s="72"/>
      <c r="AT44" s="72">
        <f>AT37</f>
        <v>0</v>
      </c>
      <c r="AU44" s="72"/>
      <c r="AV44" s="72"/>
      <c r="AW44" s="72">
        <f>AU37</f>
        <v>1</v>
      </c>
      <c r="AX44" s="72"/>
      <c r="AY44" s="72"/>
      <c r="AZ44" s="72">
        <f>AVERAGE(AV37:AX37)</f>
        <v>-0.16053799797030088</v>
      </c>
      <c r="BA44" s="72">
        <f>STDEV(AV37:AX37)</f>
        <v>2.298392081836359E-2</v>
      </c>
      <c r="BB44" s="72">
        <v>3</v>
      </c>
      <c r="BC44" s="72">
        <f>AVERAGE(AY37:BA37)</f>
        <v>-0.27643679646926106</v>
      </c>
      <c r="BD44" s="72">
        <f>STDEV(AY37:BA37)</f>
        <v>0</v>
      </c>
      <c r="BE44" s="72">
        <v>3</v>
      </c>
      <c r="BF44" s="72">
        <f>AVERAGE(BB37:BD37)</f>
        <v>0.36134978935372364</v>
      </c>
      <c r="BG44" s="72">
        <f>STDEV(BB37:BD37)</f>
        <v>7.4371863423918744E-2</v>
      </c>
      <c r="BH44" s="72">
        <v>3</v>
      </c>
      <c r="BI44" s="72">
        <f>AVERAGE(BE37:BG37)</f>
        <v>-0.27172302755031003</v>
      </c>
      <c r="BJ44" s="72">
        <f>STDEV(BE37:BG37)</f>
        <v>5.9997412568238515E-3</v>
      </c>
      <c r="BK44" s="72">
        <v>3</v>
      </c>
    </row>
    <row r="45" spans="1:63" x14ac:dyDescent="0.2">
      <c r="A45" s="72"/>
      <c r="B45" s="72">
        <f t="shared" ref="B45:B46" si="25">B38</f>
        <v>0</v>
      </c>
      <c r="C45" s="72"/>
      <c r="D45" s="72"/>
      <c r="E45" s="72">
        <f t="shared" ref="E45:E46" si="26">C38</f>
        <v>1</v>
      </c>
      <c r="F45" s="72"/>
      <c r="G45" s="72"/>
      <c r="H45" s="72">
        <f t="shared" ref="H45:H46" si="27">AVERAGE(D38:F38)</f>
        <v>-0.10944251702233578</v>
      </c>
      <c r="I45" s="72">
        <f t="shared" ref="I45:I46" si="28">STDEV(D38:F38)</f>
        <v>1.0144358602609871E-2</v>
      </c>
      <c r="J45" s="72">
        <v>3</v>
      </c>
      <c r="K45" s="72">
        <f t="shared" ref="K45:K46" si="29">AVERAGE(G38:I38)</f>
        <v>-0.11717485661972386</v>
      </c>
      <c r="L45" s="72">
        <f t="shared" ref="L45:L46" si="30">STDEV(G38:I38)</f>
        <v>4.3393055842176021E-3</v>
      </c>
      <c r="M45" s="72">
        <v>3</v>
      </c>
      <c r="N45" s="72">
        <f t="shared" ref="N45:N46" si="31">AVERAGE(J38:L38)</f>
        <v>0.18828530681310449</v>
      </c>
      <c r="O45" s="72">
        <f t="shared" ref="O45:O46" si="32">STDEV(J38:L38)</f>
        <v>8.9030222100555861E-2</v>
      </c>
      <c r="P45" s="72">
        <v>3</v>
      </c>
      <c r="Q45" s="72">
        <f t="shared" ref="Q45:Q46" si="33">AVERAGE(M38:O38)</f>
        <v>0.1046508148121293</v>
      </c>
      <c r="R45" s="72">
        <f t="shared" ref="R45:R46" si="34">STDEV(M38:O38)</f>
        <v>0.16056772651488105</v>
      </c>
      <c r="S45" s="72">
        <v>3</v>
      </c>
      <c r="W45" s="72"/>
      <c r="X45" s="72">
        <f t="shared" ref="X45:X46" si="35">X38</f>
        <v>0</v>
      </c>
      <c r="Y45" s="72"/>
      <c r="Z45" s="72"/>
      <c r="AA45" s="72">
        <f t="shared" ref="AA45:AA46" si="36">Y38</f>
        <v>1</v>
      </c>
      <c r="AB45" s="72"/>
      <c r="AC45" s="72"/>
      <c r="AD45" s="72">
        <f t="shared" ref="AD45:AD46" si="37">AVERAGE(Z38:AB38)</f>
        <v>-0.19380803564262747</v>
      </c>
      <c r="AE45" s="72">
        <f t="shared" ref="AE45:AE46" si="38">STDEV(Z38:AB38)</f>
        <v>1.4188506167601903E-2</v>
      </c>
      <c r="AF45" s="72">
        <v>3</v>
      </c>
      <c r="AG45" s="72">
        <f t="shared" ref="AG45:AG46" si="39">AVERAGE(AC38:AE38)</f>
        <v>-0.23732644730498806</v>
      </c>
      <c r="AH45" s="72">
        <f t="shared" ref="AH45:AH46" si="40">STDEV(AC38:AE38)</f>
        <v>9.9433092480263954E-3</v>
      </c>
      <c r="AI45" s="72">
        <v>3</v>
      </c>
      <c r="AJ45" s="72">
        <f t="shared" ref="AJ45:AJ46" si="41">AVERAGE(AF38:AH38)</f>
        <v>0.33959534696343102</v>
      </c>
      <c r="AK45" s="72">
        <f t="shared" ref="AK45:AK46" si="42">STDEV(AF38:AH38)</f>
        <v>0.16734223323883476</v>
      </c>
      <c r="AL45" s="72">
        <v>3</v>
      </c>
      <c r="AM45" s="72">
        <f t="shared" ref="AM45:AM46" si="43">AVERAGE(AI38:AK38)</f>
        <v>-2.5056848764634942E-2</v>
      </c>
      <c r="AN45" s="72">
        <f t="shared" ref="AN45:AN46" si="44">STDEV(AI38:AK38)</f>
        <v>6.3556022614119925E-2</v>
      </c>
      <c r="AO45" s="72">
        <v>3</v>
      </c>
      <c r="AS45" s="72"/>
      <c r="AT45" s="72">
        <f t="shared" ref="AT45:AT46" si="45">AT38</f>
        <v>0</v>
      </c>
      <c r="AU45" s="72"/>
      <c r="AV45" s="72"/>
      <c r="AW45" s="72">
        <f t="shared" ref="AW45:AW46" si="46">AU38</f>
        <v>1</v>
      </c>
      <c r="AX45" s="72"/>
      <c r="AY45" s="72"/>
      <c r="AZ45" s="72">
        <f t="shared" ref="AZ45:AZ46" si="47">AVERAGE(AV38:AX38)</f>
        <v>-0.14237114914519075</v>
      </c>
      <c r="BA45" s="72">
        <f t="shared" ref="BA45:BA46" si="48">STDEV(AV38:AX38)</f>
        <v>1.4210787163658116E-2</v>
      </c>
      <c r="BB45" s="72">
        <v>3</v>
      </c>
      <c r="BC45" s="72">
        <f t="shared" ref="BC45:BC46" si="49">AVERAGE(AY38:BA38)</f>
        <v>-0.22326709311621182</v>
      </c>
      <c r="BD45" s="72">
        <f t="shared" ref="BD45:BD46" si="50">STDEV(AY38:BA38)</f>
        <v>9.5923654520712557E-3</v>
      </c>
      <c r="BE45" s="72">
        <v>3</v>
      </c>
      <c r="BF45" s="72">
        <f t="shared" ref="BF45:BF46" si="51">AVERAGE(BB38:BD38)</f>
        <v>0.38002907109204703</v>
      </c>
      <c r="BG45" s="72">
        <f t="shared" ref="BG45:BG46" si="52">STDEV(BB38:BD38)</f>
        <v>6.9129128055419084E-2</v>
      </c>
      <c r="BH45" s="72">
        <v>3</v>
      </c>
      <c r="BI45" s="72">
        <f t="shared" ref="BI45:BI46" si="53">AVERAGE(BE38:BG38)</f>
        <v>-0.18497049044517563</v>
      </c>
      <c r="BJ45" s="72">
        <f t="shared" ref="BJ45:BJ46" si="54">STDEV(BE38:BG38)</f>
        <v>7.234307528593667E-2</v>
      </c>
      <c r="BK45" s="72">
        <v>3</v>
      </c>
    </row>
    <row r="46" spans="1:63" x14ac:dyDescent="0.2">
      <c r="A46" s="72"/>
      <c r="B46" s="72">
        <f t="shared" si="25"/>
        <v>0</v>
      </c>
      <c r="C46" s="72"/>
      <c r="D46" s="72"/>
      <c r="E46" s="72">
        <f t="shared" si="26"/>
        <v>1</v>
      </c>
      <c r="F46" s="72"/>
      <c r="G46" s="72"/>
      <c r="H46" s="72">
        <f t="shared" si="27"/>
        <v>-4.9464760842895472E-2</v>
      </c>
      <c r="I46" s="72">
        <f t="shared" si="28"/>
        <v>1.5569589309439883E-2</v>
      </c>
      <c r="J46" s="72">
        <v>3</v>
      </c>
      <c r="K46" s="72">
        <f t="shared" si="29"/>
        <v>-7.1524674784924774E-2</v>
      </c>
      <c r="L46" s="72">
        <f t="shared" si="30"/>
        <v>1.1612833783095211E-2</v>
      </c>
      <c r="M46" s="72">
        <v>3</v>
      </c>
      <c r="N46" s="72">
        <f t="shared" si="31"/>
        <v>0.58662333512902431</v>
      </c>
      <c r="O46" s="72">
        <f t="shared" si="32"/>
        <v>0.16841737490204067</v>
      </c>
      <c r="P46" s="72">
        <v>3</v>
      </c>
      <c r="Q46" s="72">
        <f t="shared" si="33"/>
        <v>0.16713445812391928</v>
      </c>
      <c r="R46" s="72">
        <f t="shared" si="34"/>
        <v>8.5045410810080768E-2</v>
      </c>
      <c r="S46" s="72">
        <v>3</v>
      </c>
      <c r="W46" s="72"/>
      <c r="X46" s="72">
        <f t="shared" si="35"/>
        <v>0</v>
      </c>
      <c r="Y46" s="72"/>
      <c r="Z46" s="72"/>
      <c r="AA46" s="72">
        <f t="shared" si="36"/>
        <v>1</v>
      </c>
      <c r="AB46" s="72"/>
      <c r="AC46" s="72"/>
      <c r="AD46" s="72">
        <f t="shared" si="37"/>
        <v>-3.5130595489518079E-2</v>
      </c>
      <c r="AE46" s="72">
        <f t="shared" si="38"/>
        <v>3.7623401671748389E-3</v>
      </c>
      <c r="AF46" s="72">
        <v>3</v>
      </c>
      <c r="AG46" s="72">
        <f t="shared" si="39"/>
        <v>-5.326700387278762E-2</v>
      </c>
      <c r="AH46" s="72">
        <f t="shared" si="40"/>
        <v>1.9923927864750252E-3</v>
      </c>
      <c r="AI46" s="72">
        <v>3</v>
      </c>
      <c r="AJ46" s="72">
        <f t="shared" si="41"/>
        <v>0.6539195626087112</v>
      </c>
      <c r="AK46" s="72">
        <f t="shared" si="42"/>
        <v>0.21551344523270541</v>
      </c>
      <c r="AL46" s="72">
        <v>3</v>
      </c>
      <c r="AM46" s="72">
        <f t="shared" si="43"/>
        <v>0.24849260375252272</v>
      </c>
      <c r="AN46" s="72">
        <f t="shared" si="44"/>
        <v>7.6386328834275027E-2</v>
      </c>
      <c r="AO46" s="72">
        <v>3</v>
      </c>
      <c r="AS46" s="72"/>
      <c r="AT46" s="72">
        <f t="shared" si="45"/>
        <v>0</v>
      </c>
      <c r="AU46" s="72"/>
      <c r="AV46" s="72"/>
      <c r="AW46" s="72">
        <f t="shared" si="46"/>
        <v>1</v>
      </c>
      <c r="AX46" s="72"/>
      <c r="AY46" s="72"/>
      <c r="AZ46" s="72">
        <f t="shared" si="47"/>
        <v>-5.4709054757530184E-2</v>
      </c>
      <c r="BA46" s="72">
        <f t="shared" si="48"/>
        <v>1.2962285007207013E-2</v>
      </c>
      <c r="BB46" s="72">
        <v>3</v>
      </c>
      <c r="BC46" s="72">
        <f t="shared" si="49"/>
        <v>-9.807982726022392E-2</v>
      </c>
      <c r="BD46" s="72">
        <f t="shared" si="50"/>
        <v>8.2679925173208355E-3</v>
      </c>
      <c r="BE46" s="72">
        <v>3</v>
      </c>
      <c r="BF46" s="72">
        <f t="shared" si="51"/>
        <v>0.5555849603030576</v>
      </c>
      <c r="BG46" s="72">
        <f t="shared" si="52"/>
        <v>0.10601108587261182</v>
      </c>
      <c r="BH46" s="72">
        <v>3</v>
      </c>
      <c r="BI46" s="72">
        <f t="shared" si="53"/>
        <v>7.7754481346658841E-2</v>
      </c>
      <c r="BJ46" s="72">
        <f t="shared" si="54"/>
        <v>7.9171715917751156E-2</v>
      </c>
      <c r="BK46" s="72">
        <v>3</v>
      </c>
    </row>
    <row r="47" spans="1:63" x14ac:dyDescent="0.2">
      <c r="A47" s="72"/>
      <c r="B47" s="76">
        <f>AVERAGE(B44:B46)</f>
        <v>0</v>
      </c>
      <c r="C47" s="76">
        <f>STDEV(B44:B46)</f>
        <v>0</v>
      </c>
      <c r="D47" s="76">
        <v>3</v>
      </c>
      <c r="E47" s="76">
        <f>AVERAGE(E44:E46)</f>
        <v>1</v>
      </c>
      <c r="F47" s="76">
        <f>STDEV(E44:E46)</f>
        <v>0</v>
      </c>
      <c r="G47" s="76">
        <v>3</v>
      </c>
      <c r="H47" s="76">
        <f>AVERAGE(H44:H46)</f>
        <v>-0.11327315385205718</v>
      </c>
      <c r="I47" s="76">
        <f>STDEV(H44:H46)</f>
        <v>6.580738239163661E-2</v>
      </c>
      <c r="J47" s="76">
        <v>3</v>
      </c>
      <c r="K47" s="76">
        <f>AVERAGE(K44:K46)</f>
        <v>-0.16511813868710523</v>
      </c>
      <c r="L47" s="76">
        <f>STDEV(K44:K46)</f>
        <v>0.12468148467245153</v>
      </c>
      <c r="M47" s="76">
        <v>3</v>
      </c>
      <c r="N47" s="76">
        <f>AVERAGE(N44:N46)</f>
        <v>0.3355927753961257</v>
      </c>
      <c r="O47" s="76">
        <f>STDEV(N44:N46)</f>
        <v>0.21848834277580564</v>
      </c>
      <c r="P47" s="76">
        <v>3</v>
      </c>
      <c r="Q47" s="76">
        <f>AVERAGE(Q44:Q46)</f>
        <v>5.8278694966660854E-2</v>
      </c>
      <c r="R47" s="76">
        <f>STDEV(Q44:Q46)</f>
        <v>0.13801385135742697</v>
      </c>
      <c r="S47" s="76">
        <v>3</v>
      </c>
      <c r="W47" s="72"/>
      <c r="X47" s="76">
        <f>AVERAGE(X44:X46)</f>
        <v>0</v>
      </c>
      <c r="Y47" s="76">
        <f>STDEV(X44:X46)</f>
        <v>0</v>
      </c>
      <c r="Z47" s="76">
        <v>3</v>
      </c>
      <c r="AA47" s="76">
        <f>AVERAGE(AA44:AA46)</f>
        <v>1</v>
      </c>
      <c r="AB47" s="76">
        <f>STDEV(AA44:AA46)</f>
        <v>0</v>
      </c>
      <c r="AC47" s="76">
        <v>3</v>
      </c>
      <c r="AD47" s="76">
        <f>AVERAGE(AD44:AD46)</f>
        <v>-0.10329412417825524</v>
      </c>
      <c r="AE47" s="76">
        <f>STDEV(AD44:AD46)</f>
        <v>8.1665704007551146E-2</v>
      </c>
      <c r="AF47" s="76">
        <v>3</v>
      </c>
      <c r="AG47" s="76">
        <f>AVERAGE(AG44:AG46)</f>
        <v>-0.16561971451829074</v>
      </c>
      <c r="AH47" s="76">
        <f>STDEV(AG44:AG46)</f>
        <v>9.8531930439917509E-2</v>
      </c>
      <c r="AI47" s="76">
        <v>3</v>
      </c>
      <c r="AJ47" s="76">
        <f>AVERAGE(AJ44:AJ46)</f>
        <v>0.55404524288477719</v>
      </c>
      <c r="AK47" s="76">
        <f>STDEV(AJ44:AJ46)</f>
        <v>0.18586446710165436</v>
      </c>
      <c r="AL47" s="76">
        <v>3</v>
      </c>
      <c r="AM47" s="76">
        <f>AVERAGE(AM44:AM46)</f>
        <v>0.11392962233779254</v>
      </c>
      <c r="AN47" s="76">
        <f>STDEV(AM44:AM46)</f>
        <v>0.13682836397791229</v>
      </c>
      <c r="AO47" s="76">
        <v>3</v>
      </c>
      <c r="AS47" s="72"/>
      <c r="AT47" s="76">
        <f>AVERAGE(AT44:AT46)</f>
        <v>0</v>
      </c>
      <c r="AU47" s="76">
        <f>STDEV(AT44:AT46)</f>
        <v>0</v>
      </c>
      <c r="AV47" s="76">
        <v>3</v>
      </c>
      <c r="AW47" s="76">
        <f>AVERAGE(AW44:AW46)</f>
        <v>1</v>
      </c>
      <c r="AX47" s="76">
        <f>STDEV(AW44:AW46)</f>
        <v>0</v>
      </c>
      <c r="AY47" s="76">
        <v>3</v>
      </c>
      <c r="AZ47" s="76">
        <f>AVERAGE(AZ44:AZ46)</f>
        <v>-0.11920606729100729</v>
      </c>
      <c r="BA47" s="76">
        <f>STDEV(AZ44:AZ46)</f>
        <v>5.6589814175045876E-2</v>
      </c>
      <c r="BB47" s="76">
        <v>3</v>
      </c>
      <c r="BC47" s="76">
        <f>AVERAGE(BC44:BC46)</f>
        <v>-0.19926123894856559</v>
      </c>
      <c r="BD47" s="76">
        <f>STDEV(BC44:BC46)</f>
        <v>9.156971602062057E-2</v>
      </c>
      <c r="BE47" s="76">
        <v>3</v>
      </c>
      <c r="BF47" s="76">
        <f>AVERAGE(BF44:BF46)</f>
        <v>0.43232127358294276</v>
      </c>
      <c r="BG47" s="76">
        <f>STDEV(BF44:BF46)</f>
        <v>0.10715727338562162</v>
      </c>
      <c r="BH47" s="76">
        <v>3</v>
      </c>
      <c r="BI47" s="76">
        <f>AVERAGE(BI44:BI46)</f>
        <v>-0.12631301221627558</v>
      </c>
      <c r="BJ47" s="76">
        <f>STDEV(BI44:BI46)</f>
        <v>0.18197295711269343</v>
      </c>
      <c r="BK47" s="76">
        <v>3</v>
      </c>
    </row>
    <row r="48" spans="1:63" x14ac:dyDescent="0.2">
      <c r="A48" s="72"/>
      <c r="B48" s="72"/>
      <c r="C48" s="72"/>
      <c r="D48" s="72"/>
      <c r="E48" s="72"/>
      <c r="F48" s="72"/>
      <c r="G48" s="72"/>
      <c r="H48" s="72"/>
      <c r="I48" s="72"/>
      <c r="J48" s="72"/>
      <c r="K48" s="72"/>
      <c r="L48" s="72"/>
      <c r="M48" s="72"/>
      <c r="N48" s="72"/>
      <c r="O48" s="72"/>
      <c r="W48" s="72"/>
      <c r="X48" s="72"/>
      <c r="Y48" s="72"/>
      <c r="Z48" s="72"/>
      <c r="AA48" s="72"/>
      <c r="AB48" s="72"/>
      <c r="AC48" s="72"/>
      <c r="AD48" s="72"/>
      <c r="AE48" s="72"/>
      <c r="AF48" s="72"/>
      <c r="AG48" s="72"/>
      <c r="AH48" s="72"/>
      <c r="AI48" s="72"/>
      <c r="AJ48" s="72"/>
      <c r="AK48" s="72"/>
      <c r="AS48" s="72"/>
      <c r="AT48" s="72"/>
      <c r="AU48" s="72"/>
      <c r="AV48" s="72"/>
      <c r="AW48" s="72"/>
      <c r="AX48" s="72"/>
      <c r="AY48" s="72"/>
      <c r="AZ48" s="72"/>
      <c r="BA48" s="72"/>
      <c r="BB48" s="72"/>
      <c r="BC48" s="72"/>
      <c r="BD48" s="72"/>
      <c r="BE48" s="72"/>
      <c r="BF48" s="72"/>
      <c r="BG48" s="72"/>
    </row>
    <row r="49" spans="1:63" x14ac:dyDescent="0.2">
      <c r="A49" s="75" t="s">
        <v>112</v>
      </c>
      <c r="B49" s="72"/>
      <c r="C49" s="72"/>
      <c r="D49" s="72"/>
      <c r="E49" s="72"/>
      <c r="F49" s="72"/>
      <c r="G49" s="72"/>
      <c r="H49" s="72"/>
      <c r="I49" s="72"/>
      <c r="J49" s="72"/>
      <c r="K49" s="72"/>
      <c r="L49" s="72"/>
      <c r="M49" s="72"/>
      <c r="N49" s="72"/>
      <c r="O49" s="72"/>
      <c r="W49" s="75" t="s">
        <v>112</v>
      </c>
      <c r="X49" s="72"/>
      <c r="Y49" s="72"/>
      <c r="Z49" s="72"/>
      <c r="AA49" s="72"/>
      <c r="AB49" s="72"/>
      <c r="AC49" s="72"/>
      <c r="AD49" s="72"/>
      <c r="AE49" s="72"/>
      <c r="AF49" s="72"/>
      <c r="AG49" s="72"/>
      <c r="AH49" s="72"/>
      <c r="AI49" s="72"/>
      <c r="AJ49" s="72"/>
      <c r="AK49" s="72"/>
      <c r="AS49" s="75" t="s">
        <v>112</v>
      </c>
      <c r="AT49" s="72"/>
      <c r="AU49" s="72"/>
      <c r="AV49" s="72"/>
      <c r="AW49" s="72"/>
      <c r="AX49" s="72"/>
      <c r="AY49" s="72"/>
      <c r="AZ49" s="72"/>
      <c r="BA49" s="72"/>
      <c r="BB49" s="72"/>
      <c r="BC49" s="72"/>
      <c r="BD49" s="72"/>
      <c r="BE49" s="72"/>
      <c r="BF49" s="72"/>
      <c r="BG49" s="72"/>
    </row>
    <row r="50" spans="1:63" x14ac:dyDescent="0.2">
      <c r="A50" s="70"/>
      <c r="B50" s="70" t="s">
        <v>59</v>
      </c>
      <c r="C50" s="70" t="s">
        <v>60</v>
      </c>
      <c r="D50" s="70" t="s">
        <v>61</v>
      </c>
      <c r="E50" s="70" t="s">
        <v>61</v>
      </c>
      <c r="F50" s="70" t="s">
        <v>61</v>
      </c>
      <c r="G50" s="70" t="s">
        <v>29</v>
      </c>
      <c r="H50" s="70" t="s">
        <v>29</v>
      </c>
      <c r="I50" s="70" t="s">
        <v>29</v>
      </c>
      <c r="J50" s="70" t="s">
        <v>106</v>
      </c>
      <c r="K50" s="70" t="s">
        <v>106</v>
      </c>
      <c r="L50" s="70" t="s">
        <v>106</v>
      </c>
      <c r="M50" s="70" t="s">
        <v>107</v>
      </c>
      <c r="N50" s="70" t="s">
        <v>107</v>
      </c>
      <c r="O50" s="70" t="s">
        <v>107</v>
      </c>
      <c r="W50" s="70"/>
      <c r="X50" s="70" t="s">
        <v>59</v>
      </c>
      <c r="Y50" s="70" t="s">
        <v>60</v>
      </c>
      <c r="Z50" s="70" t="s">
        <v>61</v>
      </c>
      <c r="AA50" s="70" t="s">
        <v>61</v>
      </c>
      <c r="AB50" s="70" t="s">
        <v>61</v>
      </c>
      <c r="AC50" s="70" t="s">
        <v>29</v>
      </c>
      <c r="AD50" s="70" t="s">
        <v>29</v>
      </c>
      <c r="AE50" s="70" t="s">
        <v>29</v>
      </c>
      <c r="AF50" s="70" t="s">
        <v>106</v>
      </c>
      <c r="AG50" s="70" t="s">
        <v>106</v>
      </c>
      <c r="AH50" s="70" t="s">
        <v>106</v>
      </c>
      <c r="AI50" s="70" t="s">
        <v>107</v>
      </c>
      <c r="AJ50" s="70" t="s">
        <v>107</v>
      </c>
      <c r="AK50" s="70" t="s">
        <v>107</v>
      </c>
      <c r="AS50" s="70"/>
      <c r="AT50" s="70" t="s">
        <v>59</v>
      </c>
      <c r="AU50" s="70" t="s">
        <v>60</v>
      </c>
      <c r="AV50" s="70" t="s">
        <v>61</v>
      </c>
      <c r="AW50" s="70" t="s">
        <v>61</v>
      </c>
      <c r="AX50" s="70" t="s">
        <v>61</v>
      </c>
      <c r="AY50" s="70" t="s">
        <v>29</v>
      </c>
      <c r="AZ50" s="70" t="s">
        <v>29</v>
      </c>
      <c r="BA50" s="70" t="s">
        <v>29</v>
      </c>
      <c r="BB50" s="70" t="s">
        <v>106</v>
      </c>
      <c r="BC50" s="70" t="s">
        <v>106</v>
      </c>
      <c r="BD50" s="70" t="s">
        <v>106</v>
      </c>
      <c r="BE50" s="70" t="s">
        <v>107</v>
      </c>
      <c r="BF50" s="70" t="s">
        <v>107</v>
      </c>
      <c r="BG50" s="70" t="s">
        <v>107</v>
      </c>
    </row>
    <row r="51" spans="1:63" x14ac:dyDescent="0.2">
      <c r="A51" s="71" t="s">
        <v>108</v>
      </c>
      <c r="B51" s="69"/>
      <c r="C51" s="94">
        <f>C29/$C29</f>
        <v>1</v>
      </c>
      <c r="D51" s="94">
        <f>D29/$C29</f>
        <v>-0.2274831161318448</v>
      </c>
      <c r="E51" s="94">
        <f t="shared" ref="E51:O51" si="55">E29/$C29</f>
        <v>-0.21868136910602914</v>
      </c>
      <c r="F51" s="94">
        <f t="shared" si="55"/>
        <v>-4.4467297451775793E-2</v>
      </c>
      <c r="G51" s="94">
        <f t="shared" si="55"/>
        <v>-9.7236245549883707E-2</v>
      </c>
      <c r="H51" s="94">
        <f t="shared" si="55"/>
        <v>4.1644937734619351E-2</v>
      </c>
      <c r="I51" s="94">
        <f t="shared" si="55"/>
        <v>-0.15554253526292577</v>
      </c>
      <c r="J51" s="94">
        <f t="shared" si="55"/>
        <v>0.4399371664150189</v>
      </c>
      <c r="K51" s="94">
        <f t="shared" si="55"/>
        <v>0.36174150771640834</v>
      </c>
      <c r="L51" s="94">
        <f t="shared" si="55"/>
        <v>0.53680546280971209</v>
      </c>
      <c r="M51" s="94">
        <f t="shared" si="55"/>
        <v>0.18646019940745545</v>
      </c>
      <c r="N51" s="94">
        <f t="shared" si="55"/>
        <v>-4.4916407817327482E-2</v>
      </c>
      <c r="O51" s="94">
        <f t="shared" si="55"/>
        <v>5.2214668234310299E-2</v>
      </c>
      <c r="W51" s="71" t="s">
        <v>132</v>
      </c>
      <c r="X51" s="69"/>
      <c r="Y51" s="94">
        <f>Y29/$Y29</f>
        <v>1</v>
      </c>
      <c r="Z51" s="94">
        <f t="shared" ref="Z51:AK51" si="56">Z29/$Y29</f>
        <v>-0.25890296943428254</v>
      </c>
      <c r="AA51" s="94">
        <f t="shared" si="56"/>
        <v>-0.16800703838191725</v>
      </c>
      <c r="AB51" s="94">
        <f t="shared" si="56"/>
        <v>-0.11562568957444368</v>
      </c>
      <c r="AC51" s="94">
        <f t="shared" si="56"/>
        <v>-0.31373361828407159</v>
      </c>
      <c r="AD51" s="94">
        <f t="shared" si="56"/>
        <v>-0.13072480077494233</v>
      </c>
      <c r="AE51" s="94">
        <f t="shared" si="56"/>
        <v>-0.19527971563716701</v>
      </c>
      <c r="AF51" s="94">
        <f t="shared" si="56"/>
        <v>0.9564567321780576</v>
      </c>
      <c r="AG51" s="94">
        <f t="shared" si="56"/>
        <v>0.46676124614835429</v>
      </c>
      <c r="AH51" s="94">
        <f t="shared" si="56"/>
        <v>0.71797112555621612</v>
      </c>
      <c r="AI51" s="94">
        <f t="shared" si="56"/>
        <v>0.13283654688858904</v>
      </c>
      <c r="AJ51" s="94">
        <f t="shared" si="56"/>
        <v>0.106271228058823</v>
      </c>
      <c r="AK51" s="94">
        <f t="shared" si="56"/>
        <v>0.24434074011581286</v>
      </c>
      <c r="AS51" s="71" t="s">
        <v>165</v>
      </c>
      <c r="AT51" s="69"/>
      <c r="AU51" s="94">
        <f>AU29/$AU29</f>
        <v>1</v>
      </c>
      <c r="AV51" s="94">
        <f t="shared" ref="AV51:BG51" si="57">AV29/$AU29</f>
        <v>-0.11860048228225539</v>
      </c>
      <c r="AW51" s="94">
        <f t="shared" si="57"/>
        <v>-7.5834270131581075E-2</v>
      </c>
      <c r="AX51" s="94">
        <f t="shared" si="57"/>
        <v>-9.0075302721982969E-2</v>
      </c>
      <c r="AY51" s="94">
        <f t="shared" si="57"/>
        <v>-0.11860048228225539</v>
      </c>
      <c r="AZ51" s="94">
        <f t="shared" si="57"/>
        <v>0.16139153776172327</v>
      </c>
      <c r="BA51" s="94">
        <f t="shared" si="57"/>
        <v>-9.4825104010786671E-2</v>
      </c>
      <c r="BB51" s="94">
        <f t="shared" si="57"/>
        <v>0.46521431120869122</v>
      </c>
      <c r="BC51" s="94">
        <f t="shared" si="57"/>
        <v>0.29936197714271778</v>
      </c>
      <c r="BD51" s="94">
        <f t="shared" si="57"/>
        <v>0.50074656825418118</v>
      </c>
      <c r="BE51" s="94">
        <f t="shared" si="57"/>
        <v>0.26378526059090335</v>
      </c>
      <c r="BF51" s="94">
        <f t="shared" si="57"/>
        <v>3.7507046935682242E-2</v>
      </c>
      <c r="BG51" s="94">
        <f t="shared" si="57"/>
        <v>-0.23429642310345347</v>
      </c>
    </row>
    <row r="52" spans="1:63" x14ac:dyDescent="0.2">
      <c r="A52" s="71" t="s">
        <v>109</v>
      </c>
      <c r="B52" s="69"/>
      <c r="C52" s="94">
        <f t="shared" ref="C52:O52" si="58">C30/$C30</f>
        <v>1</v>
      </c>
      <c r="D52" s="94">
        <f t="shared" si="58"/>
        <v>-2.6622436407179335E-2</v>
      </c>
      <c r="E52" s="94">
        <f t="shared" si="58"/>
        <v>4.0970897950661792E-2</v>
      </c>
      <c r="F52" s="94">
        <f t="shared" si="58"/>
        <v>-0.11548592483171571</v>
      </c>
      <c r="G52" s="94">
        <f t="shared" si="58"/>
        <v>-6.5525618570687491E-2</v>
      </c>
      <c r="H52" s="94">
        <f t="shared" si="58"/>
        <v>-3.3192003605359045E-2</v>
      </c>
      <c r="I52" s="94">
        <f t="shared" si="58"/>
        <v>-7.8219817480586651E-2</v>
      </c>
      <c r="J52" s="94">
        <f t="shared" si="58"/>
        <v>0.33143409761986536</v>
      </c>
      <c r="K52" s="94">
        <f t="shared" si="58"/>
        <v>0.25287505695242291</v>
      </c>
      <c r="L52" s="94">
        <f t="shared" si="58"/>
        <v>0.34481883415108855</v>
      </c>
      <c r="M52" s="94">
        <f t="shared" si="58"/>
        <v>0.17731163684753642</v>
      </c>
      <c r="N52" s="94">
        <f t="shared" si="58"/>
        <v>-7.411069543409915E-2</v>
      </c>
      <c r="O52" s="94">
        <f t="shared" si="58"/>
        <v>3.516833298470378E-2</v>
      </c>
      <c r="W52" s="71" t="s">
        <v>133</v>
      </c>
      <c r="X52" s="69"/>
      <c r="Y52" s="94">
        <f t="shared" ref="Y52:AK53" si="59">Y30/$Y30</f>
        <v>1</v>
      </c>
      <c r="Z52" s="94">
        <f t="shared" si="59"/>
        <v>-5.4798291674287389E-2</v>
      </c>
      <c r="AA52" s="94">
        <f t="shared" si="59"/>
        <v>-7.7277744378314972E-2</v>
      </c>
      <c r="AB52" s="94">
        <f t="shared" si="59"/>
        <v>-9.5205505224149986E-2</v>
      </c>
      <c r="AC52" s="94">
        <f t="shared" si="59"/>
        <v>-7.605594379431567E-2</v>
      </c>
      <c r="AD52" s="94">
        <f t="shared" si="59"/>
        <v>-9.8698760999909776E-2</v>
      </c>
      <c r="AE52" s="94">
        <f t="shared" si="59"/>
        <v>-0.10672550990186724</v>
      </c>
      <c r="AF52" s="94">
        <f t="shared" si="59"/>
        <v>0.20704957094922768</v>
      </c>
      <c r="AG52" s="94">
        <f t="shared" si="59"/>
        <v>0.24509480649981355</v>
      </c>
      <c r="AH52" s="94">
        <f t="shared" si="59"/>
        <v>0.21242606087313942</v>
      </c>
      <c r="AI52" s="94">
        <f t="shared" si="59"/>
        <v>7.484269210358194E-4</v>
      </c>
      <c r="AJ52" s="94">
        <f t="shared" si="59"/>
        <v>3.2259180936883923E-2</v>
      </c>
      <c r="AK52" s="94">
        <f t="shared" si="59"/>
        <v>-8.0184103172418909E-3</v>
      </c>
      <c r="AS52" s="71" t="s">
        <v>166</v>
      </c>
      <c r="AT52" s="69"/>
      <c r="AU52" s="94">
        <f t="shared" ref="AU52:BG53" si="60">AU30/$AU30</f>
        <v>1</v>
      </c>
      <c r="AV52" s="94">
        <f t="shared" si="60"/>
        <v>-7.8632554319411782E-2</v>
      </c>
      <c r="AW52" s="94">
        <f t="shared" si="60"/>
        <v>-0.23336443142375302</v>
      </c>
      <c r="AX52" s="94">
        <f t="shared" si="60"/>
        <v>-0.2222152845397771</v>
      </c>
      <c r="AY52" s="94">
        <f t="shared" si="60"/>
        <v>-7.8632554319411782E-2</v>
      </c>
      <c r="AZ52" s="94">
        <f t="shared" si="60"/>
        <v>-4.2687107192806183E-2</v>
      </c>
      <c r="BA52" s="94">
        <f t="shared" si="60"/>
        <v>-0.24087163103365927</v>
      </c>
      <c r="BB52" s="94">
        <f t="shared" si="60"/>
        <v>0.51401311685394691</v>
      </c>
      <c r="BC52" s="94">
        <f t="shared" si="60"/>
        <v>0.49638044382915469</v>
      </c>
      <c r="BD52" s="94">
        <f t="shared" si="60"/>
        <v>0.65425017307958755</v>
      </c>
      <c r="BE52" s="94">
        <f t="shared" si="60"/>
        <v>-0.2638641365128449</v>
      </c>
      <c r="BF52" s="94">
        <f t="shared" si="60"/>
        <v>-0.24087163103365927</v>
      </c>
      <c r="BG52" s="94">
        <f t="shared" si="60"/>
        <v>0.24636423874425684</v>
      </c>
    </row>
    <row r="53" spans="1:63" x14ac:dyDescent="0.2">
      <c r="A53" s="71" t="s">
        <v>110</v>
      </c>
      <c r="B53" s="69"/>
      <c r="C53" s="94">
        <f t="shared" ref="C53:O53" si="61">C31/$C31</f>
        <v>1</v>
      </c>
      <c r="D53" s="94">
        <f t="shared" si="61"/>
        <v>6.0527744661663885E-2</v>
      </c>
      <c r="E53" s="94">
        <f t="shared" si="61"/>
        <v>3.7529595880437999E-2</v>
      </c>
      <c r="F53" s="94">
        <f t="shared" si="61"/>
        <v>2.3024594490252213E-2</v>
      </c>
      <c r="G53" s="94">
        <f t="shared" si="61"/>
        <v>2.4170859386058452E-3</v>
      </c>
      <c r="H53" s="94">
        <f t="shared" si="61"/>
        <v>3.2363381079539628E-2</v>
      </c>
      <c r="I53" s="94">
        <f t="shared" si="61"/>
        <v>2.1344788229526207E-2</v>
      </c>
      <c r="J53" s="94">
        <f t="shared" si="61"/>
        <v>0.33979905984719355</v>
      </c>
      <c r="K53" s="94">
        <f t="shared" si="61"/>
        <v>0.21751524642673367</v>
      </c>
      <c r="L53" s="94">
        <f t="shared" si="61"/>
        <v>0.34844387018570533</v>
      </c>
      <c r="M53" s="94">
        <f t="shared" si="61"/>
        <v>0.24091394347696535</v>
      </c>
      <c r="N53" s="94">
        <f t="shared" si="61"/>
        <v>6.0180754143494171E-2</v>
      </c>
      <c r="O53" s="94">
        <f t="shared" si="61"/>
        <v>0.15750601053477875</v>
      </c>
      <c r="W53" s="71" t="s">
        <v>134</v>
      </c>
      <c r="X53" s="69"/>
      <c r="Y53" s="94">
        <f t="shared" si="59"/>
        <v>1</v>
      </c>
      <c r="Z53" s="94">
        <f t="shared" si="59"/>
        <v>7.3719593886533681E-3</v>
      </c>
      <c r="AA53" s="94">
        <f t="shared" si="59"/>
        <v>-5.8738997494648037E-3</v>
      </c>
      <c r="AB53" s="94">
        <f t="shared" si="59"/>
        <v>-2.0472608524157245E-2</v>
      </c>
      <c r="AC53" s="94">
        <f t="shared" si="59"/>
        <v>-4.3606569788424913E-2</v>
      </c>
      <c r="AD53" s="94">
        <f t="shared" si="59"/>
        <v>-3.2070874451123464E-2</v>
      </c>
      <c r="AE53" s="94">
        <f t="shared" si="59"/>
        <v>-3.0624698572480635E-2</v>
      </c>
      <c r="AF53" s="94">
        <f t="shared" si="59"/>
        <v>0.44205534540010205</v>
      </c>
      <c r="AG53" s="94">
        <f t="shared" si="59"/>
        <v>0.28444541106303112</v>
      </c>
      <c r="AH53" s="94">
        <f t="shared" si="59"/>
        <v>0.72221284383489059</v>
      </c>
      <c r="AI53" s="94">
        <f t="shared" si="59"/>
        <v>0.22265228251503766</v>
      </c>
      <c r="AJ53" s="94">
        <f t="shared" si="59"/>
        <v>0.12273972018419899</v>
      </c>
      <c r="AK53" s="94">
        <f t="shared" si="59"/>
        <v>0.208396525869776</v>
      </c>
      <c r="AS53" s="71" t="s">
        <v>167</v>
      </c>
      <c r="AT53" s="69"/>
      <c r="AU53" s="94">
        <f t="shared" si="60"/>
        <v>1</v>
      </c>
      <c r="AV53" s="94">
        <f t="shared" si="60"/>
        <v>-2.5039513544321799E-2</v>
      </c>
      <c r="AW53" s="94">
        <f t="shared" si="60"/>
        <v>2.6391243880459756E-3</v>
      </c>
      <c r="AX53" s="94">
        <f t="shared" si="60"/>
        <v>-4.740988970154611E-2</v>
      </c>
      <c r="AY53" s="94">
        <f t="shared" si="60"/>
        <v>-5.3986857221493802E-2</v>
      </c>
      <c r="AZ53" s="94">
        <f t="shared" si="60"/>
        <v>-3.4253328833674074E-2</v>
      </c>
      <c r="BA53" s="94">
        <f t="shared" si="60"/>
        <v>-2.5039513544321799E-2</v>
      </c>
      <c r="BB53" s="94">
        <f t="shared" si="60"/>
        <v>0.47573529886189481</v>
      </c>
      <c r="BC53" s="94">
        <f t="shared" si="60"/>
        <v>0.291138759103866</v>
      </c>
      <c r="BD53" s="94">
        <f t="shared" si="60"/>
        <v>0.5453795230491999</v>
      </c>
      <c r="BE53" s="94">
        <f t="shared" si="60"/>
        <v>0.27798477028784185</v>
      </c>
      <c r="BF53" s="94">
        <f t="shared" si="60"/>
        <v>0.13968840090322923</v>
      </c>
      <c r="BG53" s="94">
        <f t="shared" si="60"/>
        <v>0.20561649377211511</v>
      </c>
    </row>
    <row r="56" spans="1:63" x14ac:dyDescent="0.2">
      <c r="B56" s="73" t="s">
        <v>59</v>
      </c>
      <c r="C56" s="74"/>
      <c r="D56" s="74"/>
      <c r="E56" s="73" t="s">
        <v>60</v>
      </c>
      <c r="F56" s="74"/>
      <c r="G56" s="74"/>
      <c r="H56" s="73" t="s">
        <v>61</v>
      </c>
      <c r="I56" s="74"/>
      <c r="J56" s="74"/>
      <c r="K56" s="73" t="s">
        <v>29</v>
      </c>
      <c r="L56" s="74"/>
      <c r="M56" s="74"/>
      <c r="N56" s="73" t="s">
        <v>106</v>
      </c>
      <c r="O56" s="74"/>
      <c r="P56" s="74"/>
      <c r="Q56" s="73" t="s">
        <v>107</v>
      </c>
      <c r="R56" s="74"/>
      <c r="S56" s="72"/>
      <c r="X56" s="73" t="s">
        <v>59</v>
      </c>
      <c r="Y56" s="74"/>
      <c r="Z56" s="74"/>
      <c r="AA56" s="73" t="s">
        <v>60</v>
      </c>
      <c r="AB56" s="74"/>
      <c r="AC56" s="74"/>
      <c r="AD56" s="73" t="s">
        <v>61</v>
      </c>
      <c r="AE56" s="74"/>
      <c r="AF56" s="74"/>
      <c r="AG56" s="73" t="s">
        <v>29</v>
      </c>
      <c r="AH56" s="74"/>
      <c r="AI56" s="74"/>
      <c r="AJ56" s="73" t="s">
        <v>106</v>
      </c>
      <c r="AK56" s="74"/>
      <c r="AL56" s="74"/>
      <c r="AM56" s="73" t="s">
        <v>107</v>
      </c>
      <c r="AN56" s="74"/>
      <c r="AO56" s="72"/>
      <c r="AT56" s="73" t="s">
        <v>59</v>
      </c>
      <c r="AU56" s="74"/>
      <c r="AV56" s="74"/>
      <c r="AW56" s="73" t="s">
        <v>60</v>
      </c>
      <c r="AX56" s="74"/>
      <c r="AY56" s="74"/>
      <c r="AZ56" s="73" t="s">
        <v>61</v>
      </c>
      <c r="BA56" s="74"/>
      <c r="BB56" s="74"/>
      <c r="BC56" s="73" t="s">
        <v>29</v>
      </c>
      <c r="BD56" s="74"/>
      <c r="BE56" s="74"/>
      <c r="BF56" s="73" t="s">
        <v>106</v>
      </c>
      <c r="BG56" s="74"/>
      <c r="BH56" s="74"/>
      <c r="BI56" s="73" t="s">
        <v>107</v>
      </c>
      <c r="BJ56" s="74"/>
      <c r="BK56" s="72"/>
    </row>
    <row r="57" spans="1:63" x14ac:dyDescent="0.2">
      <c r="B57" s="70" t="s">
        <v>66</v>
      </c>
      <c r="C57" s="70" t="s">
        <v>13</v>
      </c>
      <c r="D57" s="70" t="s">
        <v>56</v>
      </c>
      <c r="E57" s="70" t="s">
        <v>66</v>
      </c>
      <c r="F57" s="70" t="s">
        <v>13</v>
      </c>
      <c r="G57" s="70" t="s">
        <v>56</v>
      </c>
      <c r="H57" s="70" t="s">
        <v>66</v>
      </c>
      <c r="I57" s="70" t="s">
        <v>13</v>
      </c>
      <c r="J57" s="70" t="s">
        <v>56</v>
      </c>
      <c r="K57" s="70" t="s">
        <v>66</v>
      </c>
      <c r="L57" s="70" t="s">
        <v>13</v>
      </c>
      <c r="M57" s="70" t="s">
        <v>56</v>
      </c>
      <c r="N57" s="70" t="s">
        <v>66</v>
      </c>
      <c r="O57" s="70" t="s">
        <v>13</v>
      </c>
      <c r="P57" s="70" t="s">
        <v>56</v>
      </c>
      <c r="Q57" s="70" t="s">
        <v>66</v>
      </c>
      <c r="R57" s="70" t="s">
        <v>13</v>
      </c>
      <c r="S57" s="70" t="s">
        <v>56</v>
      </c>
      <c r="X57" s="70" t="s">
        <v>66</v>
      </c>
      <c r="Y57" s="70" t="s">
        <v>13</v>
      </c>
      <c r="Z57" s="70" t="s">
        <v>56</v>
      </c>
      <c r="AA57" s="70" t="s">
        <v>66</v>
      </c>
      <c r="AB57" s="70" t="s">
        <v>13</v>
      </c>
      <c r="AC57" s="70" t="s">
        <v>56</v>
      </c>
      <c r="AD57" s="70" t="s">
        <v>66</v>
      </c>
      <c r="AE57" s="70" t="s">
        <v>13</v>
      </c>
      <c r="AF57" s="70" t="s">
        <v>56</v>
      </c>
      <c r="AG57" s="70" t="s">
        <v>66</v>
      </c>
      <c r="AH57" s="70" t="s">
        <v>13</v>
      </c>
      <c r="AI57" s="70" t="s">
        <v>56</v>
      </c>
      <c r="AJ57" s="70" t="s">
        <v>66</v>
      </c>
      <c r="AK57" s="70" t="s">
        <v>13</v>
      </c>
      <c r="AL57" s="70" t="s">
        <v>56</v>
      </c>
      <c r="AM57" s="70" t="s">
        <v>66</v>
      </c>
      <c r="AN57" s="70" t="s">
        <v>13</v>
      </c>
      <c r="AO57" s="70" t="s">
        <v>56</v>
      </c>
      <c r="AT57" s="70" t="s">
        <v>66</v>
      </c>
      <c r="AU57" s="70" t="s">
        <v>13</v>
      </c>
      <c r="AV57" s="70" t="s">
        <v>56</v>
      </c>
      <c r="AW57" s="70" t="s">
        <v>66</v>
      </c>
      <c r="AX57" s="70" t="s">
        <v>13</v>
      </c>
      <c r="AY57" s="70" t="s">
        <v>56</v>
      </c>
      <c r="AZ57" s="70" t="s">
        <v>66</v>
      </c>
      <c r="BA57" s="70" t="s">
        <v>13</v>
      </c>
      <c r="BB57" s="70" t="s">
        <v>56</v>
      </c>
      <c r="BC57" s="70" t="s">
        <v>66</v>
      </c>
      <c r="BD57" s="70" t="s">
        <v>13</v>
      </c>
      <c r="BE57" s="70" t="s">
        <v>56</v>
      </c>
      <c r="BF57" s="70" t="s">
        <v>66</v>
      </c>
      <c r="BG57" s="70" t="s">
        <v>13</v>
      </c>
      <c r="BH57" s="70" t="s">
        <v>56</v>
      </c>
      <c r="BI57" s="70" t="s">
        <v>66</v>
      </c>
      <c r="BJ57" s="70" t="s">
        <v>13</v>
      </c>
      <c r="BK57" s="70" t="s">
        <v>56</v>
      </c>
    </row>
    <row r="58" spans="1:63" x14ac:dyDescent="0.2">
      <c r="B58" s="72">
        <f>B51</f>
        <v>0</v>
      </c>
      <c r="C58" s="72"/>
      <c r="D58" s="72"/>
      <c r="E58" s="72">
        <f>C51</f>
        <v>1</v>
      </c>
      <c r="F58" s="72"/>
      <c r="G58" s="72"/>
      <c r="H58" s="72">
        <f>AVERAGE(D51:F51)</f>
        <v>-0.16354392756321659</v>
      </c>
      <c r="I58" s="72">
        <f>STDEV(D51:F51)</f>
        <v>0.10321724936607871</v>
      </c>
      <c r="J58" s="72">
        <v>3</v>
      </c>
      <c r="K58" s="72">
        <f>AVERAGE(G51:I51)</f>
        <v>-7.037794769273005E-2</v>
      </c>
      <c r="L58" s="72">
        <f>STDEV(G51:I51)</f>
        <v>0.10130030108359543</v>
      </c>
      <c r="M58" s="72">
        <v>3</v>
      </c>
      <c r="N58" s="72">
        <f>AVERAGE(J51:L51)</f>
        <v>0.44616137898037977</v>
      </c>
      <c r="O58" s="72">
        <f>STDEV(J51:L51)</f>
        <v>8.7697791932132965E-2</v>
      </c>
      <c r="P58" s="72">
        <v>3</v>
      </c>
      <c r="Q58" s="72">
        <f>AVERAGE(M51:O51)</f>
        <v>6.4586153274812763E-2</v>
      </c>
      <c r="R58" s="72">
        <f>STDEV(M51:O51)</f>
        <v>0.11618336294105711</v>
      </c>
      <c r="S58" s="72">
        <v>3</v>
      </c>
      <c r="X58" s="72">
        <f>X51</f>
        <v>0</v>
      </c>
      <c r="Y58" s="72"/>
      <c r="Z58" s="72"/>
      <c r="AA58" s="98">
        <f>Y51</f>
        <v>1</v>
      </c>
      <c r="AB58" s="72"/>
      <c r="AC58" s="72"/>
      <c r="AD58" s="72">
        <f>AVERAGE(Z51:AB51)</f>
        <v>-0.18084523246354781</v>
      </c>
      <c r="AE58" s="72">
        <f>STDEV(Z51:AB51)</f>
        <v>7.2496269914160902E-2</v>
      </c>
      <c r="AF58" s="72">
        <v>3</v>
      </c>
      <c r="AG58" s="72">
        <f>AVERAGE(AC51:AE51)</f>
        <v>-0.21324604489872701</v>
      </c>
      <c r="AH58" s="72">
        <f>STDEV(AC51:AE51)</f>
        <v>9.2817824591365575E-2</v>
      </c>
      <c r="AI58" s="72">
        <v>3</v>
      </c>
      <c r="AJ58" s="72">
        <f>AVERAGE(AF51:AH51)</f>
        <v>0.71372970129420932</v>
      </c>
      <c r="AK58" s="72">
        <f>STDEV(AF51:AH51)</f>
        <v>0.24487529381155326</v>
      </c>
      <c r="AL58" s="72">
        <v>3</v>
      </c>
      <c r="AM58" s="72">
        <f>AVERAGE(AI51:AK51)</f>
        <v>0.16114950502107497</v>
      </c>
      <c r="AN58" s="72">
        <f>STDEV(AI51:AK51)</f>
        <v>7.3259915633126005E-2</v>
      </c>
      <c r="AO58" s="72">
        <v>3</v>
      </c>
      <c r="AT58" s="72">
        <f>AT51</f>
        <v>0</v>
      </c>
      <c r="AU58" s="72"/>
      <c r="AV58" s="72"/>
      <c r="AW58" s="72">
        <f>AU51</f>
        <v>1</v>
      </c>
      <c r="AX58" s="72"/>
      <c r="AY58" s="72"/>
      <c r="AZ58" s="72">
        <f>AVERAGE(AV51:AX51)</f>
        <v>-9.4836685045273136E-2</v>
      </c>
      <c r="BA58" s="72">
        <f>STDEV(AV51:AX51)</f>
        <v>2.1777058953185796E-2</v>
      </c>
      <c r="BB58" s="72">
        <v>3</v>
      </c>
      <c r="BC58" s="72">
        <f>AVERAGE(AY51:BA51)</f>
        <v>-1.734468284377293E-2</v>
      </c>
      <c r="BD58" s="72">
        <f>STDEV(AY51:BA51)</f>
        <v>0.15524591643660168</v>
      </c>
      <c r="BE58" s="72">
        <v>3</v>
      </c>
      <c r="BF58" s="72">
        <f>AVERAGE(BB51:BD51)</f>
        <v>0.42177428553519675</v>
      </c>
      <c r="BG58" s="72">
        <f>STDEV(BB51:BD51)</f>
        <v>0.10749053566323041</v>
      </c>
      <c r="BH58" s="72">
        <v>3</v>
      </c>
      <c r="BI58" s="72">
        <f>AVERAGE(BE51:BG51)</f>
        <v>2.2331961474377372E-2</v>
      </c>
      <c r="BJ58" s="72">
        <f>STDEV(BE51:BG51)</f>
        <v>0.24938735597864573</v>
      </c>
      <c r="BK58" s="72">
        <v>3</v>
      </c>
    </row>
    <row r="59" spans="1:63" x14ac:dyDescent="0.2">
      <c r="B59" s="72">
        <f t="shared" ref="B59:B60" si="62">B52</f>
        <v>0</v>
      </c>
      <c r="C59" s="72"/>
      <c r="D59" s="72"/>
      <c r="E59" s="72">
        <f t="shared" ref="E59:E60" si="63">C52</f>
        <v>1</v>
      </c>
      <c r="F59" s="72"/>
      <c r="G59" s="72"/>
      <c r="H59" s="72">
        <f t="shared" ref="H59:H60" si="64">AVERAGE(D52:F52)</f>
        <v>-3.3712487762744416E-2</v>
      </c>
      <c r="I59" s="72">
        <f t="shared" ref="I59:I60" si="65">STDEV(D52:F52)</f>
        <v>7.8469012800961649E-2</v>
      </c>
      <c r="J59" s="72">
        <v>3</v>
      </c>
      <c r="K59" s="72">
        <f t="shared" ref="K59:K60" si="66">AVERAGE(G52:I52)</f>
        <v>-5.8979146552211065E-2</v>
      </c>
      <c r="L59" s="72">
        <f t="shared" ref="L59:L60" si="67">STDEV(G52:I52)</f>
        <v>2.3216766086431067E-2</v>
      </c>
      <c r="M59" s="72">
        <v>3</v>
      </c>
      <c r="N59" s="72">
        <f t="shared" ref="N59:N60" si="68">AVERAGE(J52:L52)</f>
        <v>0.3097093295744589</v>
      </c>
      <c r="O59" s="72">
        <f t="shared" ref="O59:O60" si="69">STDEV(J52:L52)</f>
        <v>4.9672816523321291E-2</v>
      </c>
      <c r="P59" s="72">
        <v>3</v>
      </c>
      <c r="Q59" s="72">
        <f t="shared" ref="Q59:Q60" si="70">AVERAGE(M52:O52)</f>
        <v>4.6123091466047018E-2</v>
      </c>
      <c r="R59" s="72">
        <f t="shared" ref="R59:R60" si="71">STDEV(M52:O52)</f>
        <v>0.12606864139238874</v>
      </c>
      <c r="S59" s="72">
        <v>3</v>
      </c>
      <c r="X59" s="72">
        <f t="shared" ref="X59:X60" si="72">X52</f>
        <v>0</v>
      </c>
      <c r="Y59" s="72"/>
      <c r="Z59" s="72"/>
      <c r="AA59" s="72">
        <f t="shared" ref="AA59:AA60" si="73">Y52</f>
        <v>1</v>
      </c>
      <c r="AB59" s="72"/>
      <c r="AC59" s="72"/>
      <c r="AD59" s="72">
        <f t="shared" ref="AD59:AD60" si="74">AVERAGE(Z52:AB52)</f>
        <v>-7.5760513758917458E-2</v>
      </c>
      <c r="AE59" s="72">
        <f t="shared" ref="AE59:AE60" si="75">STDEV(Z52:AB52)</f>
        <v>2.0246289000218652E-2</v>
      </c>
      <c r="AF59" s="72">
        <v>3</v>
      </c>
      <c r="AG59" s="72">
        <f t="shared" ref="AG59:AG60" si="76">AVERAGE(AC52:AE52)</f>
        <v>-9.3826738232030901E-2</v>
      </c>
      <c r="AH59" s="72">
        <f t="shared" ref="AH59:AH60" si="77">STDEV(AC52:AE52)</f>
        <v>1.5904654214864793E-2</v>
      </c>
      <c r="AI59" s="72">
        <v>3</v>
      </c>
      <c r="AJ59" s="72">
        <f t="shared" ref="AJ59:AJ60" si="78">AVERAGE(AF52:AH52)</f>
        <v>0.22152347944072689</v>
      </c>
      <c r="AK59" s="72">
        <f t="shared" ref="AK59:AK60" si="79">STDEV(AF52:AH52)</f>
        <v>2.0589615233663414E-2</v>
      </c>
      <c r="AL59" s="72">
        <v>3</v>
      </c>
      <c r="AM59" s="72">
        <f t="shared" ref="AM59:AM60" si="80">AVERAGE(AI52:AK52)</f>
        <v>8.3297325135592848E-3</v>
      </c>
      <c r="AN59" s="72">
        <f t="shared" ref="AN59:AN60" si="81">STDEV(AI52:AK52)</f>
        <v>2.118202622918848E-2</v>
      </c>
      <c r="AO59" s="72">
        <v>3</v>
      </c>
      <c r="AT59" s="72">
        <f t="shared" ref="AT59:AT60" si="82">AT52</f>
        <v>0</v>
      </c>
      <c r="AU59" s="72"/>
      <c r="AV59" s="72"/>
      <c r="AW59" s="98">
        <f>AU52</f>
        <v>1</v>
      </c>
      <c r="AX59" s="72"/>
      <c r="AY59" s="72"/>
      <c r="AZ59" s="72">
        <f t="shared" ref="AZ59:AZ60" si="83">AVERAGE(AV52:AX52)</f>
        <v>-0.17807075676098064</v>
      </c>
      <c r="BA59" s="72">
        <f t="shared" ref="BA59:BA60" si="84">STDEV(AV52:AX52)</f>
        <v>8.629625106380881E-2</v>
      </c>
      <c r="BB59" s="72">
        <v>3</v>
      </c>
      <c r="BC59" s="72">
        <f t="shared" ref="BC59:BC60" si="85">AVERAGE(AY52:BA52)</f>
        <v>-0.12073043084862574</v>
      </c>
      <c r="BD59" s="72">
        <f t="shared" ref="BD59:BD60" si="86">STDEV(AY52:BA52)</f>
        <v>0.1055862196439863</v>
      </c>
      <c r="BE59" s="72">
        <v>3</v>
      </c>
      <c r="BF59" s="72">
        <f t="shared" ref="BF59:BF60" si="87">AVERAGE(BB52:BD52)</f>
        <v>0.55488124458756305</v>
      </c>
      <c r="BG59" s="72">
        <f t="shared" ref="BG59:BG60" si="88">STDEV(BB52:BD52)</f>
        <v>8.6506449191604412E-2</v>
      </c>
      <c r="BH59" s="72">
        <v>3</v>
      </c>
      <c r="BI59" s="72">
        <f t="shared" ref="BI59:BI60" si="89">AVERAGE(BE52:BG52)</f>
        <v>-8.6123842934082442E-2</v>
      </c>
      <c r="BJ59" s="72">
        <f t="shared" ref="BJ59:BJ60" si="90">STDEV(BE52:BG52)</f>
        <v>0.28817253021524991</v>
      </c>
      <c r="BK59" s="72">
        <v>3</v>
      </c>
    </row>
    <row r="60" spans="1:63" x14ac:dyDescent="0.2">
      <c r="B60" s="72">
        <f t="shared" si="62"/>
        <v>0</v>
      </c>
      <c r="C60" s="72"/>
      <c r="D60" s="72"/>
      <c r="E60" s="72">
        <f t="shared" si="63"/>
        <v>1</v>
      </c>
      <c r="F60" s="72"/>
      <c r="G60" s="72"/>
      <c r="H60" s="72">
        <f t="shared" si="64"/>
        <v>4.03606450107847E-2</v>
      </c>
      <c r="I60" s="72">
        <f t="shared" si="65"/>
        <v>1.8911179169440798E-2</v>
      </c>
      <c r="J60" s="72">
        <v>3</v>
      </c>
      <c r="K60" s="72">
        <f t="shared" si="66"/>
        <v>1.8708418415890559E-2</v>
      </c>
      <c r="L60" s="72">
        <f t="shared" si="67"/>
        <v>1.5146220073426421E-2</v>
      </c>
      <c r="M60" s="72">
        <v>3</v>
      </c>
      <c r="N60" s="72">
        <f t="shared" si="68"/>
        <v>0.30191939215321084</v>
      </c>
      <c r="O60" s="72">
        <f t="shared" si="69"/>
        <v>7.3223821590446464E-2</v>
      </c>
      <c r="P60" s="72">
        <v>3</v>
      </c>
      <c r="Q60" s="72">
        <f t="shared" si="70"/>
        <v>0.15286690271841277</v>
      </c>
      <c r="R60" s="72">
        <f t="shared" si="71"/>
        <v>9.0455858973650674E-2</v>
      </c>
      <c r="S60" s="72">
        <v>3</v>
      </c>
      <c r="X60" s="72">
        <f t="shared" si="72"/>
        <v>0</v>
      </c>
      <c r="Y60" s="72"/>
      <c r="Z60" s="72"/>
      <c r="AA60" s="72">
        <f t="shared" si="73"/>
        <v>1</v>
      </c>
      <c r="AB60" s="72"/>
      <c r="AC60" s="72"/>
      <c r="AD60" s="72">
        <f t="shared" si="74"/>
        <v>-6.3248496283228942E-3</v>
      </c>
      <c r="AE60" s="72">
        <f t="shared" si="75"/>
        <v>1.3927760315560868E-2</v>
      </c>
      <c r="AF60" s="72">
        <v>3</v>
      </c>
      <c r="AG60" s="72">
        <f t="shared" si="76"/>
        <v>-3.5434047604009672E-2</v>
      </c>
      <c r="AH60" s="72">
        <f t="shared" si="77"/>
        <v>7.1144532684571955E-3</v>
      </c>
      <c r="AI60" s="72">
        <v>3</v>
      </c>
      <c r="AJ60" s="72">
        <f t="shared" si="78"/>
        <v>0.48290453343267464</v>
      </c>
      <c r="AK60" s="72">
        <f t="shared" si="79"/>
        <v>0.22172409300999832</v>
      </c>
      <c r="AL60" s="72">
        <v>3</v>
      </c>
      <c r="AM60" s="72">
        <f t="shared" si="80"/>
        <v>0.18459617618967086</v>
      </c>
      <c r="AN60" s="72">
        <f t="shared" si="81"/>
        <v>5.4041396276834852E-2</v>
      </c>
      <c r="AO60" s="72">
        <v>3</v>
      </c>
      <c r="AT60" s="72">
        <f t="shared" si="82"/>
        <v>0</v>
      </c>
      <c r="AU60" s="72"/>
      <c r="AV60" s="72"/>
      <c r="AW60" s="72">
        <f t="shared" ref="AW60" si="91">AU53</f>
        <v>1</v>
      </c>
      <c r="AX60" s="72"/>
      <c r="AY60" s="72"/>
      <c r="AZ60" s="72">
        <f t="shared" si="83"/>
        <v>-2.3270092952607308E-2</v>
      </c>
      <c r="BA60" s="72">
        <f t="shared" si="84"/>
        <v>2.5071379893373127E-2</v>
      </c>
      <c r="BB60" s="72">
        <v>3</v>
      </c>
      <c r="BC60" s="72">
        <f t="shared" si="85"/>
        <v>-3.7759899866496555E-2</v>
      </c>
      <c r="BD60" s="72">
        <f t="shared" si="86"/>
        <v>1.4788820331495341E-2</v>
      </c>
      <c r="BE60" s="72">
        <v>3</v>
      </c>
      <c r="BF60" s="72">
        <f t="shared" si="87"/>
        <v>0.43741786033832025</v>
      </c>
      <c r="BG60" s="72">
        <f t="shared" si="88"/>
        <v>0.13138021572570474</v>
      </c>
      <c r="BH60" s="72">
        <v>3</v>
      </c>
      <c r="BI60" s="72">
        <f t="shared" si="89"/>
        <v>0.2077632216543954</v>
      </c>
      <c r="BJ60" s="72">
        <f t="shared" si="90"/>
        <v>6.9173172376953571E-2</v>
      </c>
      <c r="BK60" s="72">
        <v>3</v>
      </c>
    </row>
    <row r="61" spans="1:63" x14ac:dyDescent="0.2">
      <c r="B61" s="76">
        <f>AVERAGE(B58:B60)</f>
        <v>0</v>
      </c>
      <c r="C61" s="76">
        <f>STDEV(B58:B60)</f>
        <v>0</v>
      </c>
      <c r="D61" s="76">
        <v>3</v>
      </c>
      <c r="E61" s="76">
        <f>AVERAGE(E58:E60)</f>
        <v>1</v>
      </c>
      <c r="F61" s="76">
        <f>STDEV(E58:E60)</f>
        <v>0</v>
      </c>
      <c r="G61" s="76">
        <v>3</v>
      </c>
      <c r="H61" s="76">
        <f>AVERAGE(H58:H60)</f>
        <v>-5.2298590105058766E-2</v>
      </c>
      <c r="I61" s="76">
        <f>STDEV(H58:H60)</f>
        <v>0.10321507195829385</v>
      </c>
      <c r="J61" s="76">
        <v>3</v>
      </c>
      <c r="K61" s="76">
        <f>AVERAGE(K58:K60)</f>
        <v>-3.6882891943016853E-2</v>
      </c>
      <c r="L61" s="76">
        <f>STDEV(K58:K60)</f>
        <v>4.8479671073817614E-2</v>
      </c>
      <c r="M61" s="76">
        <v>3</v>
      </c>
      <c r="N61" s="76">
        <f>AVERAGE(N58:N60)</f>
        <v>0.35259670023601647</v>
      </c>
      <c r="O61" s="76">
        <f>STDEV(N58:N60)</f>
        <v>8.1122947509682394E-2</v>
      </c>
      <c r="P61" s="76">
        <v>3</v>
      </c>
      <c r="Q61" s="76">
        <f>AVERAGE(Q58:Q60)</f>
        <v>8.7858715819757516E-2</v>
      </c>
      <c r="R61" s="76">
        <f>STDEV(Q58:Q60)</f>
        <v>5.7050586637881699E-2</v>
      </c>
      <c r="S61" s="76">
        <v>3</v>
      </c>
      <c r="X61" s="76">
        <f>AVERAGE(X58:X60)</f>
        <v>0</v>
      </c>
      <c r="Y61" s="76">
        <f>STDEV(X58:X60)</f>
        <v>0</v>
      </c>
      <c r="Z61" s="76">
        <v>3</v>
      </c>
      <c r="AA61" s="76">
        <f>AVERAGE(AA58:AA60)</f>
        <v>1</v>
      </c>
      <c r="AB61" s="76">
        <f>STDEV(AA58:AA60)</f>
        <v>0</v>
      </c>
      <c r="AC61" s="76">
        <v>3</v>
      </c>
      <c r="AD61" s="76">
        <f>AVERAGE(AD58:AD60)</f>
        <v>-8.7643531950262712E-2</v>
      </c>
      <c r="AE61" s="76">
        <f>STDEV(AD58:AD60)</f>
        <v>8.7864928141097601E-2</v>
      </c>
      <c r="AF61" s="76">
        <v>3</v>
      </c>
      <c r="AG61" s="76">
        <f>AVERAGE(AG58:AG60)</f>
        <v>-0.11416894357825587</v>
      </c>
      <c r="AH61" s="76">
        <f>STDEV(AG58:AG60)</f>
        <v>9.0634599266754198E-2</v>
      </c>
      <c r="AI61" s="76">
        <v>3</v>
      </c>
      <c r="AJ61" s="76">
        <f>AVERAGE(AJ58:AJ60)</f>
        <v>0.47271923805587029</v>
      </c>
      <c r="AK61" s="76">
        <f>STDEV(AJ58:AJ60)</f>
        <v>0.24626113454878415</v>
      </c>
      <c r="AL61" s="76">
        <v>3</v>
      </c>
      <c r="AM61" s="76">
        <f>AVERAGE(AM58:AM60)</f>
        <v>0.11802513790810171</v>
      </c>
      <c r="AN61" s="76">
        <f>STDEV(AM58:AM60)</f>
        <v>9.5719632629501991E-2</v>
      </c>
      <c r="AO61" s="76">
        <v>3</v>
      </c>
      <c r="AT61" s="76">
        <f>AVERAGE(AT58:AT60)</f>
        <v>0</v>
      </c>
      <c r="AU61" s="76">
        <f>STDEV(AT58:AT60)</f>
        <v>0</v>
      </c>
      <c r="AV61" s="76">
        <v>3</v>
      </c>
      <c r="AW61" s="76">
        <f>AVERAGE(AW58:AW60)</f>
        <v>1</v>
      </c>
      <c r="AX61" s="76">
        <f>STDEV(AW58:AW60)</f>
        <v>0</v>
      </c>
      <c r="AY61" s="76">
        <v>3</v>
      </c>
      <c r="AZ61" s="76">
        <f>AVERAGE(AZ58:AZ60)</f>
        <v>-9.8725844919620345E-2</v>
      </c>
      <c r="BA61" s="76">
        <f>STDEV(AZ58:AZ60)</f>
        <v>7.7473579704789908E-2</v>
      </c>
      <c r="BB61" s="76">
        <v>3</v>
      </c>
      <c r="BC61" s="76">
        <f>AVERAGE(BC58:BC60)</f>
        <v>-5.8611671186298404E-2</v>
      </c>
      <c r="BD61" s="76">
        <f>STDEV(BC58:BC60)</f>
        <v>5.4756282726375019E-2</v>
      </c>
      <c r="BE61" s="76">
        <v>3</v>
      </c>
      <c r="BF61" s="76">
        <f>AVERAGE(BF58:BF60)</f>
        <v>0.47135779682036</v>
      </c>
      <c r="BG61" s="76">
        <f>STDEV(BF58:BF60)</f>
        <v>7.2755103624046524E-2</v>
      </c>
      <c r="BH61" s="76">
        <v>3</v>
      </c>
      <c r="BI61" s="76">
        <f>AVERAGE(BI58:BI60)</f>
        <v>4.7990446731563441E-2</v>
      </c>
      <c r="BJ61" s="76">
        <f>STDEV(BI58:BI60)</f>
        <v>0.14861416514712844</v>
      </c>
      <c r="BK61" s="76">
        <v>3</v>
      </c>
    </row>
    <row r="63" spans="1:63" ht="30" x14ac:dyDescent="0.3">
      <c r="A63" s="165" t="s">
        <v>113</v>
      </c>
      <c r="B63" s="165"/>
      <c r="C63" s="165"/>
      <c r="D63" s="165"/>
      <c r="E63" s="165"/>
      <c r="F63" s="165"/>
      <c r="G63" s="165"/>
      <c r="H63" s="72"/>
      <c r="I63" s="72"/>
      <c r="J63" s="72"/>
      <c r="K63" s="72"/>
      <c r="L63" s="72"/>
      <c r="M63" s="72"/>
      <c r="N63" s="72"/>
      <c r="O63" s="72"/>
      <c r="P63" s="72"/>
      <c r="Q63" s="72"/>
      <c r="R63" s="72"/>
      <c r="S63" s="72"/>
      <c r="T63" s="72"/>
      <c r="U63" s="96"/>
      <c r="V63" s="72"/>
      <c r="W63" s="165" t="s">
        <v>113</v>
      </c>
      <c r="X63" s="165"/>
      <c r="Y63" s="165"/>
      <c r="Z63" s="165"/>
      <c r="AA63" s="165"/>
      <c r="AB63" s="165"/>
      <c r="AC63" s="165"/>
      <c r="AD63" s="72"/>
      <c r="AE63" s="72"/>
      <c r="AF63" s="72"/>
      <c r="AG63" s="72"/>
      <c r="AH63" s="72"/>
      <c r="AI63" s="72"/>
      <c r="AJ63" s="72"/>
      <c r="AK63" s="72"/>
      <c r="AL63" s="72"/>
      <c r="AM63" s="72"/>
      <c r="AN63" s="72"/>
      <c r="AO63" s="72"/>
      <c r="AS63" s="165" t="s">
        <v>113</v>
      </c>
      <c r="AT63" s="165"/>
      <c r="AU63" s="165"/>
      <c r="AV63" s="165"/>
      <c r="AW63" s="165"/>
      <c r="AX63" s="165"/>
      <c r="AY63" s="165"/>
      <c r="AZ63" s="72"/>
      <c r="BA63" s="72"/>
      <c r="BB63" s="72"/>
      <c r="BC63" s="72"/>
      <c r="BD63" s="72"/>
      <c r="BE63" s="72"/>
      <c r="BF63" s="72"/>
      <c r="BG63" s="72"/>
      <c r="BH63" s="72"/>
      <c r="BI63" s="72"/>
      <c r="BJ63" s="72"/>
      <c r="BK63" s="72"/>
    </row>
    <row r="64" spans="1:63" x14ac:dyDescent="0.2">
      <c r="A64" s="164" t="s">
        <v>111</v>
      </c>
      <c r="B64" s="164"/>
      <c r="C64" s="164"/>
      <c r="D64" s="164"/>
      <c r="E64" s="164"/>
      <c r="F64" s="164"/>
      <c r="G64" s="164" t="s">
        <v>112</v>
      </c>
      <c r="H64" s="164"/>
      <c r="I64" s="164"/>
      <c r="J64" s="164"/>
      <c r="K64" s="164"/>
      <c r="L64" s="164"/>
      <c r="W64" s="164" t="s">
        <v>111</v>
      </c>
      <c r="X64" s="164"/>
      <c r="Y64" s="164"/>
      <c r="Z64" s="164"/>
      <c r="AA64" s="164"/>
      <c r="AB64" s="164"/>
      <c r="AC64" s="164" t="s">
        <v>112</v>
      </c>
      <c r="AD64" s="164"/>
      <c r="AE64" s="164"/>
      <c r="AF64" s="164"/>
      <c r="AG64" s="164"/>
      <c r="AH64" s="164"/>
      <c r="AS64" s="164" t="s">
        <v>111</v>
      </c>
      <c r="AT64" s="164"/>
      <c r="AU64" s="164"/>
      <c r="AV64" s="164"/>
      <c r="AW64" s="164"/>
      <c r="AX64" s="164"/>
      <c r="AY64" s="164" t="s">
        <v>112</v>
      </c>
      <c r="AZ64" s="164"/>
      <c r="BA64" s="164"/>
      <c r="BB64" s="164"/>
      <c r="BC64" s="164"/>
      <c r="BD64" s="164"/>
    </row>
    <row r="65" spans="1:56" x14ac:dyDescent="0.2">
      <c r="A65" s="95" t="s">
        <v>59</v>
      </c>
      <c r="B65" s="95" t="s">
        <v>60</v>
      </c>
      <c r="C65" s="95" t="s">
        <v>61</v>
      </c>
      <c r="D65" s="95" t="s">
        <v>29</v>
      </c>
      <c r="E65" s="95" t="s">
        <v>106</v>
      </c>
      <c r="F65" s="95" t="s">
        <v>158</v>
      </c>
      <c r="G65" s="95" t="s">
        <v>59</v>
      </c>
      <c r="H65" s="95" t="s">
        <v>60</v>
      </c>
      <c r="I65" s="95" t="s">
        <v>61</v>
      </c>
      <c r="J65" s="95" t="s">
        <v>29</v>
      </c>
      <c r="K65" s="95" t="s">
        <v>106</v>
      </c>
      <c r="L65" s="95" t="s">
        <v>158</v>
      </c>
      <c r="W65" s="95" t="s">
        <v>59</v>
      </c>
      <c r="X65" s="95" t="s">
        <v>60</v>
      </c>
      <c r="Y65" s="95" t="s">
        <v>61</v>
      </c>
      <c r="Z65" s="95" t="s">
        <v>29</v>
      </c>
      <c r="AA65" s="95" t="s">
        <v>106</v>
      </c>
      <c r="AB65" s="95" t="s">
        <v>158</v>
      </c>
      <c r="AC65" s="95" t="s">
        <v>59</v>
      </c>
      <c r="AD65" s="95" t="s">
        <v>60</v>
      </c>
      <c r="AE65" s="95" t="s">
        <v>61</v>
      </c>
      <c r="AF65" s="95" t="s">
        <v>29</v>
      </c>
      <c r="AG65" s="95" t="s">
        <v>106</v>
      </c>
      <c r="AH65" s="95" t="s">
        <v>158</v>
      </c>
      <c r="AS65" s="95" t="s">
        <v>59</v>
      </c>
      <c r="AT65" s="95" t="s">
        <v>60</v>
      </c>
      <c r="AU65" s="95" t="s">
        <v>61</v>
      </c>
      <c r="AV65" s="95" t="s">
        <v>29</v>
      </c>
      <c r="AW65" s="95" t="s">
        <v>106</v>
      </c>
      <c r="AX65" s="95" t="s">
        <v>158</v>
      </c>
      <c r="AY65" s="95" t="s">
        <v>59</v>
      </c>
      <c r="AZ65" s="95" t="s">
        <v>60</v>
      </c>
      <c r="BA65" s="95" t="s">
        <v>61</v>
      </c>
      <c r="BB65" s="95" t="s">
        <v>29</v>
      </c>
      <c r="BC65" s="95" t="s">
        <v>106</v>
      </c>
      <c r="BD65" s="95" t="s">
        <v>158</v>
      </c>
    </row>
    <row r="66" spans="1:56" x14ac:dyDescent="0.2">
      <c r="B66">
        <f>E44</f>
        <v>1</v>
      </c>
      <c r="C66">
        <f>H44</f>
        <v>-0.18091218369094031</v>
      </c>
      <c r="D66">
        <f>K44</f>
        <v>-0.30665488465666707</v>
      </c>
      <c r="E66">
        <f>N44</f>
        <v>0.2318696842462484</v>
      </c>
      <c r="F66">
        <f>Q44</f>
        <v>-9.6949188036066017E-2</v>
      </c>
      <c r="H66">
        <f>E58</f>
        <v>1</v>
      </c>
      <c r="I66">
        <f>H58</f>
        <v>-0.16354392756321659</v>
      </c>
      <c r="J66">
        <f>K58</f>
        <v>-7.037794769273005E-2</v>
      </c>
      <c r="K66">
        <f>N58</f>
        <v>0.44616137898037977</v>
      </c>
      <c r="L66">
        <f>Q58</f>
        <v>6.4586153274812763E-2</v>
      </c>
      <c r="X66">
        <f>AA44</f>
        <v>1</v>
      </c>
      <c r="Y66">
        <f>AD44</f>
        <v>-8.0943741402620215E-2</v>
      </c>
      <c r="Z66">
        <f>AG44</f>
        <v>-0.20626569237709658</v>
      </c>
      <c r="AA66">
        <f>AJ44</f>
        <v>0.66862081908218951</v>
      </c>
      <c r="AB66">
        <f>AM44</f>
        <v>0.11835311202548986</v>
      </c>
      <c r="AD66">
        <f>AA58</f>
        <v>1</v>
      </c>
      <c r="AE66">
        <f>AD58</f>
        <v>-0.18084523246354781</v>
      </c>
      <c r="AF66">
        <f>AG58</f>
        <v>-0.21324604489872701</v>
      </c>
      <c r="AG66">
        <f>AJ58</f>
        <v>0.71372970129420932</v>
      </c>
      <c r="AH66">
        <f>AM58</f>
        <v>0.16114950502107497</v>
      </c>
      <c r="AT66">
        <f>AW44</f>
        <v>1</v>
      </c>
      <c r="AU66">
        <f>AZ44</f>
        <v>-0.16053799797030088</v>
      </c>
      <c r="AV66">
        <f>BC44</f>
        <v>-0.27643679646926106</v>
      </c>
      <c r="AW66">
        <f>BF44</f>
        <v>0.36134978935372364</v>
      </c>
      <c r="AX66">
        <f>BI44</f>
        <v>-0.27172302755031003</v>
      </c>
      <c r="AZ66">
        <f>AW58</f>
        <v>1</v>
      </c>
      <c r="BA66">
        <f>AZ58</f>
        <v>-9.4836685045273136E-2</v>
      </c>
      <c r="BB66">
        <f>BC58</f>
        <v>-1.734468284377293E-2</v>
      </c>
      <c r="BC66">
        <f>BF58</f>
        <v>0.42177428553519675</v>
      </c>
      <c r="BD66">
        <f>BI58</f>
        <v>2.2331961474377372E-2</v>
      </c>
    </row>
    <row r="67" spans="1:56" x14ac:dyDescent="0.2">
      <c r="B67">
        <f t="shared" ref="B67:B68" si="92">E45</f>
        <v>1</v>
      </c>
      <c r="C67">
        <f t="shared" ref="C67:C68" si="93">H45</f>
        <v>-0.10944251702233578</v>
      </c>
      <c r="D67">
        <f t="shared" ref="D67:D68" si="94">K45</f>
        <v>-0.11717485661972386</v>
      </c>
      <c r="E67">
        <f t="shared" ref="E67:E68" si="95">N45</f>
        <v>0.18828530681310449</v>
      </c>
      <c r="F67">
        <f t="shared" ref="F67:F68" si="96">Q45</f>
        <v>0.1046508148121293</v>
      </c>
      <c r="H67">
        <f t="shared" ref="H67:H68" si="97">E59</f>
        <v>1</v>
      </c>
      <c r="I67">
        <f t="shared" ref="I67:I68" si="98">H59</f>
        <v>-3.3712487762744416E-2</v>
      </c>
      <c r="J67">
        <f t="shared" ref="J67:J68" si="99">K59</f>
        <v>-5.8979146552211065E-2</v>
      </c>
      <c r="K67">
        <f t="shared" ref="K67:K68" si="100">N59</f>
        <v>0.3097093295744589</v>
      </c>
      <c r="L67">
        <f t="shared" ref="L67:L68" si="101">Q59</f>
        <v>4.6123091466047018E-2</v>
      </c>
      <c r="X67">
        <f t="shared" ref="X67:X68" si="102">AA45</f>
        <v>1</v>
      </c>
      <c r="Y67">
        <f t="shared" ref="Y67:Y68" si="103">AD45</f>
        <v>-0.19380803564262747</v>
      </c>
      <c r="Z67">
        <f t="shared" ref="Z67:Z68" si="104">AG45</f>
        <v>-0.23732644730498806</v>
      </c>
      <c r="AA67">
        <f t="shared" ref="AA67:AA68" si="105">AJ45</f>
        <v>0.33959534696343102</v>
      </c>
      <c r="AB67">
        <f t="shared" ref="AB67:AB68" si="106">AM45</f>
        <v>-2.5056848764634942E-2</v>
      </c>
      <c r="AD67">
        <f t="shared" ref="AD67:AD68" si="107">AA59</f>
        <v>1</v>
      </c>
      <c r="AE67">
        <f t="shared" ref="AE67:AE68" si="108">AD59</f>
        <v>-7.5760513758917458E-2</v>
      </c>
      <c r="AF67">
        <f t="shared" ref="AF67:AF68" si="109">AG59</f>
        <v>-9.3826738232030901E-2</v>
      </c>
      <c r="AG67">
        <f t="shared" ref="AG67:AG68" si="110">AJ59</f>
        <v>0.22152347944072689</v>
      </c>
      <c r="AH67">
        <f t="shared" ref="AH67:AH68" si="111">AM59</f>
        <v>8.3297325135592848E-3</v>
      </c>
      <c r="AT67">
        <f t="shared" ref="AT67:AT68" si="112">AW45</f>
        <v>1</v>
      </c>
      <c r="AU67">
        <f t="shared" ref="AU67:AU68" si="113">AZ45</f>
        <v>-0.14237114914519075</v>
      </c>
      <c r="AV67">
        <f t="shared" ref="AV67:AV68" si="114">BC45</f>
        <v>-0.22326709311621182</v>
      </c>
      <c r="AW67">
        <f t="shared" ref="AW67:AW68" si="115">BF45</f>
        <v>0.38002907109204703</v>
      </c>
      <c r="AX67">
        <f t="shared" ref="AX67:AX68" si="116">BI45</f>
        <v>-0.18497049044517563</v>
      </c>
      <c r="AZ67">
        <f t="shared" ref="AZ67:AZ68" si="117">AW59</f>
        <v>1</v>
      </c>
      <c r="BA67">
        <f t="shared" ref="BA67:BA68" si="118">AZ59</f>
        <v>-0.17807075676098064</v>
      </c>
      <c r="BB67">
        <f t="shared" ref="BB67:BB68" si="119">BC59</f>
        <v>-0.12073043084862574</v>
      </c>
      <c r="BC67">
        <f t="shared" ref="BC67:BC68" si="120">BF59</f>
        <v>0.55488124458756305</v>
      </c>
      <c r="BD67">
        <f t="shared" ref="BD67:BD68" si="121">BI59</f>
        <v>-8.6123842934082442E-2</v>
      </c>
    </row>
    <row r="68" spans="1:56" x14ac:dyDescent="0.2">
      <c r="B68">
        <f t="shared" si="92"/>
        <v>1</v>
      </c>
      <c r="C68">
        <f t="shared" si="93"/>
        <v>-4.9464760842895472E-2</v>
      </c>
      <c r="D68">
        <f t="shared" si="94"/>
        <v>-7.1524674784924774E-2</v>
      </c>
      <c r="E68">
        <f t="shared" si="95"/>
        <v>0.58662333512902431</v>
      </c>
      <c r="F68">
        <f t="shared" si="96"/>
        <v>0.16713445812391928</v>
      </c>
      <c r="H68">
        <f t="shared" si="97"/>
        <v>1</v>
      </c>
      <c r="I68">
        <f t="shared" si="98"/>
        <v>4.03606450107847E-2</v>
      </c>
      <c r="J68">
        <f t="shared" si="99"/>
        <v>1.8708418415890559E-2</v>
      </c>
      <c r="K68">
        <f t="shared" si="100"/>
        <v>0.30191939215321084</v>
      </c>
      <c r="L68">
        <f t="shared" si="101"/>
        <v>0.15286690271841277</v>
      </c>
      <c r="X68">
        <f t="shared" si="102"/>
        <v>1</v>
      </c>
      <c r="Y68">
        <f t="shared" si="103"/>
        <v>-3.5130595489518079E-2</v>
      </c>
      <c r="Z68">
        <f t="shared" si="104"/>
        <v>-5.326700387278762E-2</v>
      </c>
      <c r="AA68">
        <f t="shared" si="105"/>
        <v>0.6539195626087112</v>
      </c>
      <c r="AB68">
        <f t="shared" si="106"/>
        <v>0.24849260375252272</v>
      </c>
      <c r="AD68">
        <f t="shared" si="107"/>
        <v>1</v>
      </c>
      <c r="AE68">
        <f t="shared" si="108"/>
        <v>-6.3248496283228942E-3</v>
      </c>
      <c r="AF68">
        <f t="shared" si="109"/>
        <v>-3.5434047604009672E-2</v>
      </c>
      <c r="AG68">
        <f t="shared" si="110"/>
        <v>0.48290453343267464</v>
      </c>
      <c r="AH68">
        <f t="shared" si="111"/>
        <v>0.18459617618967086</v>
      </c>
      <c r="AT68">
        <f t="shared" si="112"/>
        <v>1</v>
      </c>
      <c r="AU68">
        <f t="shared" si="113"/>
        <v>-5.4709054757530184E-2</v>
      </c>
      <c r="AV68">
        <f t="shared" si="114"/>
        <v>-9.807982726022392E-2</v>
      </c>
      <c r="AW68">
        <f t="shared" si="115"/>
        <v>0.5555849603030576</v>
      </c>
      <c r="AX68">
        <f t="shared" si="116"/>
        <v>7.7754481346658841E-2</v>
      </c>
      <c r="AZ68">
        <f t="shared" si="117"/>
        <v>1</v>
      </c>
      <c r="BA68">
        <f t="shared" si="118"/>
        <v>-2.3270092952607308E-2</v>
      </c>
      <c r="BB68">
        <f t="shared" si="119"/>
        <v>-3.7759899866496555E-2</v>
      </c>
      <c r="BC68">
        <f t="shared" si="120"/>
        <v>0.43741786033832025</v>
      </c>
      <c r="BD68">
        <f t="shared" si="121"/>
        <v>0.2077632216543954</v>
      </c>
    </row>
  </sheetData>
  <mergeCells count="18">
    <mergeCell ref="AS1:AU1"/>
    <mergeCell ref="AS18:AU18"/>
    <mergeCell ref="AS33:AY33"/>
    <mergeCell ref="AS63:AY63"/>
    <mergeCell ref="AS64:AX64"/>
    <mergeCell ref="AY64:BD64"/>
    <mergeCell ref="W1:Y1"/>
    <mergeCell ref="W18:Y18"/>
    <mergeCell ref="W33:AC33"/>
    <mergeCell ref="W63:AC63"/>
    <mergeCell ref="W64:AB64"/>
    <mergeCell ref="AC64:AH64"/>
    <mergeCell ref="A1:C1"/>
    <mergeCell ref="A18:C18"/>
    <mergeCell ref="A33:G33"/>
    <mergeCell ref="A63:G63"/>
    <mergeCell ref="A64:F64"/>
    <mergeCell ref="G64:L6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LLI N=3 Donor PIC 5</vt:lpstr>
      <vt:lpstr>PipVsNeb</vt:lpstr>
      <vt:lpstr>Diff Volume TER N=3 Donor PIC 5</vt:lpstr>
      <vt:lpstr>Anti-TNFa Experiments</vt:lpstr>
      <vt:lpstr>Imaging Information</vt:lpstr>
      <vt:lpstr>IL-8 ELISA N=3 Donor PIC 5</vt:lpstr>
      <vt:lpstr>IL-6 ELISA N=3 Donor PIC 5</vt:lpstr>
      <vt:lpstr>TNFa ELISA N=3 Donor PIC 5</vt:lpstr>
      <vt:lpstr>Normalised ELISA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2020-12-12T14:25:57Z</dcterms:created>
  <dcterms:modified xsi:type="dcterms:W3CDTF">2022-02-21T20:15:13Z</dcterms:modified>
</cp:coreProperties>
</file>