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aj1g19\OneDrive - University of Southampton\PhD\Written Work\Year 3\SoftMatter_MarineBiofilmRheology\data\"/>
    </mc:Choice>
  </mc:AlternateContent>
  <xr:revisionPtr revIDLastSave="0" documentId="13_ncr:1_{072BDE24-3A39-443A-BFA6-CA671C84EC6B}" xr6:coauthVersionLast="47" xr6:coauthVersionMax="47" xr10:uidLastSave="{00000000-0000-0000-0000-000000000000}"/>
  <bookViews>
    <workbookView xWindow="3180" yWindow="2840" windowWidth="14400" windowHeight="7360" firstSheet="1" activeTab="4" xr2:uid="{00000000-000D-0000-FFFF-FFFF00000000}"/>
  </bookViews>
  <sheets>
    <sheet name="README" sheetId="11" r:id="rId1"/>
    <sheet name="FRC" sheetId="1" r:id="rId2"/>
    <sheet name="ACP" sheetId="2" r:id="rId3"/>
    <sheet name="PVC" sheetId="3" r:id="rId4"/>
    <sheet name="SUMMARY"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4" l="1"/>
  <c r="F26" i="4"/>
  <c r="C26" i="4"/>
  <c r="B26" i="4"/>
  <c r="G20" i="4"/>
  <c r="F20" i="4"/>
  <c r="C20" i="4"/>
  <c r="B20" i="4"/>
  <c r="G19" i="4"/>
  <c r="F19" i="4"/>
  <c r="B42" i="3"/>
  <c r="D42" i="3"/>
  <c r="K29" i="2"/>
  <c r="F15" i="4"/>
  <c r="F14" i="4"/>
  <c r="C14" i="4"/>
  <c r="C9" i="1"/>
  <c r="D9" i="1"/>
  <c r="E9" i="1"/>
  <c r="F9" i="1"/>
  <c r="O6" i="1"/>
  <c r="O5" i="1"/>
  <c r="J9" i="1"/>
  <c r="K9" i="1"/>
  <c r="L9" i="1"/>
  <c r="M9" i="1"/>
  <c r="G13" i="4" l="1"/>
  <c r="O9" i="1"/>
  <c r="N5" i="2"/>
  <c r="O5" i="2"/>
  <c r="P5" i="2"/>
  <c r="M5" i="2"/>
  <c r="I29" i="2"/>
  <c r="J29" i="2"/>
  <c r="H29" i="2"/>
  <c r="L5" i="3"/>
  <c r="M5" i="3"/>
  <c r="N5" i="3"/>
  <c r="O5" i="3"/>
  <c r="C42" i="3"/>
  <c r="E42" i="3"/>
  <c r="G25" i="4" l="1"/>
  <c r="G14" i="4"/>
  <c r="F13" i="4"/>
  <c r="F25" i="4"/>
  <c r="F42" i="3" l="1"/>
  <c r="H20" i="3"/>
  <c r="I20" i="3"/>
  <c r="J20" i="3"/>
  <c r="G20" i="3"/>
  <c r="O8" i="1"/>
  <c r="P6" i="1"/>
  <c r="Q6" i="1"/>
  <c r="R6" i="1"/>
  <c r="O7" i="1"/>
  <c r="P7" i="1"/>
  <c r="Q7" i="1"/>
  <c r="R7" i="1"/>
  <c r="P8" i="1"/>
  <c r="Q8" i="1"/>
  <c r="R8" i="1"/>
  <c r="P5" i="1"/>
  <c r="Q5" i="1"/>
  <c r="R5" i="1"/>
  <c r="B8" i="2"/>
  <c r="C48" i="2"/>
  <c r="D48" i="2"/>
  <c r="E48" i="2"/>
  <c r="B48" i="2"/>
  <c r="C44" i="2"/>
  <c r="D44" i="2"/>
  <c r="E44" i="2"/>
  <c r="B44" i="2"/>
  <c r="C40" i="2"/>
  <c r="D40" i="2"/>
  <c r="E40" i="2"/>
  <c r="B40" i="2"/>
  <c r="C36" i="2"/>
  <c r="D36" i="2"/>
  <c r="E36" i="2"/>
  <c r="B36" i="2"/>
  <c r="C32" i="2"/>
  <c r="D32" i="2"/>
  <c r="E32" i="2"/>
  <c r="B32" i="2"/>
  <c r="C28" i="2"/>
  <c r="D28" i="2"/>
  <c r="E28" i="2"/>
  <c r="B28" i="2"/>
  <c r="C24" i="2"/>
  <c r="D24" i="2"/>
  <c r="E24" i="2"/>
  <c r="B24" i="2"/>
  <c r="C20" i="2"/>
  <c r="D20" i="2"/>
  <c r="E20" i="2"/>
  <c r="B20" i="2"/>
  <c r="C16" i="2"/>
  <c r="D16" i="2"/>
  <c r="E16" i="2"/>
  <c r="B16" i="2"/>
  <c r="C12" i="2"/>
  <c r="D12" i="2"/>
  <c r="E12" i="2"/>
  <c r="B12" i="2"/>
  <c r="C8" i="2"/>
  <c r="D8" i="2"/>
  <c r="E8" i="2"/>
  <c r="P9" i="1" l="1"/>
  <c r="F27" i="4"/>
  <c r="F21" i="4"/>
  <c r="Q9" i="1"/>
  <c r="R9" i="1"/>
  <c r="E50" i="2"/>
  <c r="D50" i="2"/>
  <c r="C50" i="2"/>
  <c r="B50" i="2"/>
</calcChain>
</file>

<file path=xl/sharedStrings.xml><?xml version="1.0" encoding="utf-8"?>
<sst xmlns="http://schemas.openxmlformats.org/spreadsheetml/2006/main" count="116" uniqueCount="40">
  <si>
    <t>Average thickness (mm)</t>
  </si>
  <si>
    <t>Max thickness (mm)</t>
  </si>
  <si>
    <t>% cover</t>
  </si>
  <si>
    <t>Coupon number</t>
  </si>
  <si>
    <t xml:space="preserve">AVGS </t>
  </si>
  <si>
    <t>AFTER&gt;&gt;&gt;</t>
  </si>
  <si>
    <t>BEFORE&gt;&gt;&gt;</t>
  </si>
  <si>
    <t>% DIFFERENCE</t>
  </si>
  <si>
    <t>AVGS</t>
  </si>
  <si>
    <t>TOTAL AVGS</t>
  </si>
  <si>
    <t>Total AVGS</t>
  </si>
  <si>
    <t>AVG % DIFFERENCE</t>
  </si>
  <si>
    <t>before</t>
  </si>
  <si>
    <t>after</t>
  </si>
  <si>
    <t>% coverage</t>
  </si>
  <si>
    <t>PVC</t>
  </si>
  <si>
    <t>FRC</t>
  </si>
  <si>
    <t>ACP</t>
  </si>
  <si>
    <t xml:space="preserve">thickness </t>
  </si>
  <si>
    <t>roughnhess coefficient</t>
  </si>
  <si>
    <t>Before</t>
  </si>
  <si>
    <t>After</t>
  </si>
  <si>
    <r>
      <t xml:space="preserve">Dovelab Biofilms grown from 24th Feb - </t>
    </r>
    <r>
      <rPr>
        <sz val="11"/>
        <color theme="1"/>
        <rFont val="Calibri"/>
        <family val="2"/>
        <scheme val="minor"/>
      </rPr>
      <t>19th April 2022</t>
    </r>
  </si>
  <si>
    <t xml:space="preserve">% DIFFERENCE OF TOTAL AVERAGES </t>
  </si>
  <si>
    <t>7th November 2022</t>
  </si>
  <si>
    <t>Author: Alexandra Snowdon</t>
  </si>
  <si>
    <t>Data collected: February - July 2022</t>
  </si>
  <si>
    <t xml:space="preserve">The three surfaces investigated were a foul-release coating (FRC), an anti-corrosive primer (ACP) with no antifouling properties and sanded, uncoated PVC coupons. </t>
  </si>
  <si>
    <t xml:space="preserve">Preparation of surfaces: Grey PVC coupons (40 mm diameter) were sanded with P80 sandpaper and then coated with paints provided by AkzoNobel: a foul release coating (FRC) and an anti-corrosive primer (ACP) with no antifouling properties. Paint was applied using a synthetic paint brush. Sanded and uncoated PVC coupons were also used as a test surface. The coupons were attached to 6" x 4" glass plates using double sided tape and then horizontally immersed in a natural seawater tank at Newcatsle University's Dove Laboratory (Cullercoats, UK). The surfaces were left to foul for 3-months: February - April 2022. </t>
  </si>
  <si>
    <t>12 coupons in total</t>
  </si>
  <si>
    <t>11 coupons in total</t>
  </si>
  <si>
    <t>2 coupons in total</t>
  </si>
  <si>
    <t>Ra*</t>
  </si>
  <si>
    <t>This workbook contains structural data of marine biofims grown on three different surfaces, taken using Optical Coherence Tomography (OCT). Structural data includes average thickness (mm), maximum thickness (mm), roughness coefficient (Ra*) and percent cover (%).</t>
  </si>
  <si>
    <t xml:space="preserve">OCT 2D-scans and 3D-scans were taken of the marine biofilms before and after exposure to testing on a rheometer. In this workbook, data from 3D-scans is presented. </t>
  </si>
  <si>
    <t xml:space="preserve">Raw .oct files were loaded into MATLAB and custom scripts produced by Stefania Fabbri were ran. The outputted data included thickness measurements, percent cover and a roughness coefficient. For more details on these please view the Supplementary Information provided. </t>
  </si>
  <si>
    <t xml:space="preserve">There is a worksheet for each surafec type: FRC, ACP and PVC. On each sheet there is 'Before' and 'After' data. Averages are also presented as are the % differences between 'Before' and 'After'. </t>
  </si>
  <si>
    <t xml:space="preserve">The 'SUMMARY' worksheet gives overall average structural data for the three surface types. </t>
  </si>
  <si>
    <t>STRUCTURAL DATA AVERAGES</t>
  </si>
  <si>
    <t>STRUCTURAL DATA STANDARD DEVIATION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</si>
</sst>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8"/>
      <name val="Calibri"/>
      <family val="2"/>
      <scheme val="minor"/>
    </font>
    <font>
      <sz val="11"/>
      <color rgb="FFFF0000"/>
      <name val="Calibri"/>
      <family val="2"/>
      <scheme val="minor"/>
    </font>
    <font>
      <b/>
      <sz val="11"/>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2" borderId="0" xfId="0" applyFont="1" applyFill="1"/>
    <xf numFmtId="0" fontId="3" fillId="0" borderId="0" xfId="0" applyFont="1" applyFill="1"/>
    <xf numFmtId="0" fontId="3" fillId="2" borderId="0" xfId="0" applyFont="1" applyFill="1" applyAlignment="1">
      <alignment wrapText="1"/>
    </xf>
    <xf numFmtId="0" fontId="0" fillId="0" borderId="0" xfId="0" applyFont="1"/>
    <xf numFmtId="0" fontId="0" fillId="2" borderId="0" xfId="0" applyFont="1" applyFill="1"/>
    <xf numFmtId="0" fontId="0" fillId="0" borderId="0" xfId="0" applyFont="1" applyAlignment="1">
      <alignment wrapText="1"/>
    </xf>
    <xf numFmtId="0" fontId="0" fillId="2" borderId="0" xfId="0" applyFont="1" applyFill="1" applyAlignment="1">
      <alignment wrapText="1"/>
    </xf>
    <xf numFmtId="0" fontId="0" fillId="0" borderId="0" xfId="0" applyFont="1" applyFill="1"/>
    <xf numFmtId="0" fontId="0" fillId="0" borderId="0" xfId="0" applyFont="1" applyFill="1" applyAlignment="1">
      <alignment wrapText="1"/>
    </xf>
    <xf numFmtId="0" fontId="3" fillId="0" borderId="0" xfId="0" applyFont="1" applyFill="1" applyAlignment="1">
      <alignment wrapText="1"/>
    </xf>
    <xf numFmtId="0" fontId="0" fillId="0" borderId="0" xfId="0" applyAlignment="1">
      <alignment wrapText="1"/>
    </xf>
    <xf numFmtId="0" fontId="0" fillId="0" borderId="0" xfId="0" applyFill="1"/>
    <xf numFmtId="0" fontId="3" fillId="0" borderId="0" xfId="0" applyFont="1" applyAlignmen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 coverage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SUMMARY!$B$12</c:f>
              <c:strCache>
                <c:ptCount val="1"/>
                <c:pt idx="0">
                  <c:v>Before</c:v>
                </c:pt>
              </c:strCache>
            </c:strRef>
          </c:tx>
          <c:spPr>
            <a:pattFill prst="wdUpDiag">
              <a:fgClr>
                <a:schemeClr val="tx1"/>
              </a:fgClr>
              <a:bgClr>
                <a:schemeClr val="bg1"/>
              </a:bgClr>
            </a:pattFill>
            <a:ln>
              <a:solidFill>
                <a:schemeClr val="tx1"/>
              </a:solidFill>
            </a:ln>
            <a:effectLst/>
          </c:spPr>
          <c:invertIfNegative val="0"/>
          <c:errBars>
            <c:errBarType val="both"/>
            <c:errValType val="cust"/>
            <c:noEndCap val="0"/>
            <c:plus>
              <c:numRef>
                <c:f>SUMMARY!$F$13:$F$15</c:f>
                <c:numCache>
                  <c:formatCode>General</c:formatCode>
                  <c:ptCount val="3"/>
                  <c:pt idx="0">
                    <c:v>1.4318574989922728</c:v>
                  </c:pt>
                  <c:pt idx="1">
                    <c:v>0.54787295687503923</c:v>
                  </c:pt>
                  <c:pt idx="2">
                    <c:v>1.6258993546684015</c:v>
                  </c:pt>
                </c:numCache>
              </c:numRef>
            </c:plus>
            <c:minus>
              <c:numRef>
                <c:f>SUMMARY!$F$13:$F$15</c:f>
                <c:numCache>
                  <c:formatCode>General</c:formatCode>
                  <c:ptCount val="3"/>
                  <c:pt idx="0">
                    <c:v>1.4318574989922728</c:v>
                  </c:pt>
                  <c:pt idx="1">
                    <c:v>0.54787295687503923</c:v>
                  </c:pt>
                  <c:pt idx="2">
                    <c:v>1.6258993546684015</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SUMMARY!$B$13:$B$15</c:f>
              <c:numCache>
                <c:formatCode>General</c:formatCode>
                <c:ptCount val="3"/>
                <c:pt idx="0">
                  <c:v>97.991382857142852</c:v>
                </c:pt>
                <c:pt idx="1">
                  <c:v>98.53517500000001</c:v>
                </c:pt>
                <c:pt idx="2">
                  <c:v>95.404036363636351</c:v>
                </c:pt>
              </c:numCache>
            </c:numRef>
          </c:val>
          <c:extLst>
            <c:ext xmlns:c16="http://schemas.microsoft.com/office/drawing/2014/chart" uri="{C3380CC4-5D6E-409C-BE32-E72D297353CC}">
              <c16:uniqueId val="{00000000-3068-4C87-82AB-F261A1F74112}"/>
            </c:ext>
          </c:extLst>
        </c:ser>
        <c:ser>
          <c:idx val="1"/>
          <c:order val="1"/>
          <c:tx>
            <c:strRef>
              <c:f>SUMMARY!$C$12</c:f>
              <c:strCache>
                <c:ptCount val="1"/>
                <c:pt idx="0">
                  <c:v>After</c:v>
                </c:pt>
              </c:strCache>
            </c:strRef>
          </c:tx>
          <c:spPr>
            <a:pattFill prst="pct5">
              <a:fgClr>
                <a:schemeClr val="tx1"/>
              </a:fgClr>
              <a:bgClr>
                <a:schemeClr val="bg1"/>
              </a:bgClr>
            </a:pattFill>
            <a:ln>
              <a:solidFill>
                <a:schemeClr val="tx1"/>
              </a:solidFill>
            </a:ln>
            <a:effectLst/>
          </c:spPr>
          <c:invertIfNegative val="0"/>
          <c:errBars>
            <c:errBarType val="both"/>
            <c:errValType val="cust"/>
            <c:noEndCap val="0"/>
            <c:plus>
              <c:numRef>
                <c:f>SUMMARY!$G$13:$G$15</c:f>
                <c:numCache>
                  <c:formatCode>General</c:formatCode>
                  <c:ptCount val="3"/>
                  <c:pt idx="0">
                    <c:v>5.6211429026570601</c:v>
                  </c:pt>
                  <c:pt idx="1">
                    <c:v>2.6444346960881848</c:v>
                  </c:pt>
                  <c:pt idx="2">
                    <c:v>1.4216500000000001</c:v>
                  </c:pt>
                </c:numCache>
              </c:numRef>
            </c:plus>
            <c:minus>
              <c:numRef>
                <c:f>SUMMARY!$G$13:$G$15</c:f>
                <c:numCache>
                  <c:formatCode>General</c:formatCode>
                  <c:ptCount val="3"/>
                  <c:pt idx="0">
                    <c:v>5.6211429026570601</c:v>
                  </c:pt>
                  <c:pt idx="1">
                    <c:v>2.6444346960881848</c:v>
                  </c:pt>
                  <c:pt idx="2">
                    <c:v>1.4216500000000001</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SUMMARY!$C$13:$C$15</c:f>
              <c:numCache>
                <c:formatCode>General</c:formatCode>
                <c:ptCount val="3"/>
                <c:pt idx="0">
                  <c:v>94.521713333333352</c:v>
                </c:pt>
                <c:pt idx="1">
                  <c:v>94.521713333333352</c:v>
                </c:pt>
                <c:pt idx="2">
                  <c:v>91.019295555555544</c:v>
                </c:pt>
              </c:numCache>
            </c:numRef>
          </c:val>
          <c:extLst>
            <c:ext xmlns:c16="http://schemas.microsoft.com/office/drawing/2014/chart" uri="{C3380CC4-5D6E-409C-BE32-E72D297353CC}">
              <c16:uniqueId val="{00000001-3068-4C87-82AB-F261A1F74112}"/>
            </c:ext>
          </c:extLst>
        </c:ser>
        <c:dLbls>
          <c:showLegendKey val="0"/>
          <c:showVal val="0"/>
          <c:showCatName val="0"/>
          <c:showSerName val="0"/>
          <c:showPercent val="0"/>
          <c:showBubbleSize val="0"/>
        </c:dLbls>
        <c:gapWidth val="219"/>
        <c:overlap val="-27"/>
        <c:axId val="47052416"/>
        <c:axId val="911288208"/>
      </c:barChart>
      <c:catAx>
        <c:axId val="4705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11288208"/>
        <c:crosses val="autoZero"/>
        <c:auto val="1"/>
        <c:lblAlgn val="ctr"/>
        <c:lblOffset val="100"/>
        <c:noMultiLvlLbl val="0"/>
      </c:catAx>
      <c:valAx>
        <c:axId val="91128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4705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thickness (mm)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SUMMARY!$B$12</c:f>
              <c:strCache>
                <c:ptCount val="1"/>
                <c:pt idx="0">
                  <c:v>Before</c:v>
                </c:pt>
              </c:strCache>
            </c:strRef>
          </c:tx>
          <c:spPr>
            <a:pattFill prst="wdUpDiag">
              <a:fgClr>
                <a:schemeClr val="tx1"/>
              </a:fgClr>
              <a:bgClr>
                <a:schemeClr val="bg1"/>
              </a:bgClr>
            </a:pattFill>
            <a:ln>
              <a:solidFill>
                <a:schemeClr val="tx1"/>
              </a:solidFill>
            </a:ln>
            <a:effectLst/>
          </c:spPr>
          <c:invertIfNegative val="0"/>
          <c:errBars>
            <c:errBarType val="both"/>
            <c:errValType val="cust"/>
            <c:noEndCap val="0"/>
            <c:plus>
              <c:numRef>
                <c:f>SUMMARY!$F$19:$F$21</c:f>
                <c:numCache>
                  <c:formatCode>General</c:formatCode>
                  <c:ptCount val="3"/>
                  <c:pt idx="0">
                    <c:v>0.18054396974766435</c:v>
                  </c:pt>
                  <c:pt idx="1">
                    <c:v>0.12299046192693142</c:v>
                  </c:pt>
                  <c:pt idx="2">
                    <c:v>0.22169044300870422</c:v>
                  </c:pt>
                </c:numCache>
              </c:numRef>
            </c:plus>
            <c:minus>
              <c:numRef>
                <c:f>SUMMARY!$F$19:$F$21</c:f>
                <c:numCache>
                  <c:formatCode>General</c:formatCode>
                  <c:ptCount val="3"/>
                  <c:pt idx="0">
                    <c:v>0.18054396974766435</c:v>
                  </c:pt>
                  <c:pt idx="1">
                    <c:v>0.12299046192693142</c:v>
                  </c:pt>
                  <c:pt idx="2">
                    <c:v>0.22169044300870422</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SUMMARY!$B$19:$B$21</c:f>
              <c:numCache>
                <c:formatCode>General</c:formatCode>
                <c:ptCount val="3"/>
                <c:pt idx="0">
                  <c:v>1.3527685714285713</c:v>
                </c:pt>
                <c:pt idx="1">
                  <c:v>0.36983500000000002</c:v>
                </c:pt>
                <c:pt idx="2">
                  <c:v>1.0554190909090908</c:v>
                </c:pt>
              </c:numCache>
            </c:numRef>
          </c:val>
          <c:extLst>
            <c:ext xmlns:c16="http://schemas.microsoft.com/office/drawing/2014/chart" uri="{C3380CC4-5D6E-409C-BE32-E72D297353CC}">
              <c16:uniqueId val="{00000000-549B-41F8-A0C7-5A0E812C4D3B}"/>
            </c:ext>
          </c:extLst>
        </c:ser>
        <c:ser>
          <c:idx val="1"/>
          <c:order val="1"/>
          <c:tx>
            <c:strRef>
              <c:f>SUMMARY!$C$12</c:f>
              <c:strCache>
                <c:ptCount val="1"/>
                <c:pt idx="0">
                  <c:v>After</c:v>
                </c:pt>
              </c:strCache>
            </c:strRef>
          </c:tx>
          <c:spPr>
            <a:pattFill prst="pct5">
              <a:fgClr>
                <a:schemeClr val="tx1"/>
              </a:fgClr>
              <a:bgClr>
                <a:schemeClr val="bg1"/>
              </a:bgClr>
            </a:pattFill>
            <a:ln>
              <a:solidFill>
                <a:schemeClr val="tx1"/>
              </a:solidFill>
            </a:ln>
            <a:effectLst/>
          </c:spPr>
          <c:invertIfNegative val="0"/>
          <c:errBars>
            <c:errBarType val="both"/>
            <c:errValType val="cust"/>
            <c:noEndCap val="0"/>
            <c:plus>
              <c:numRef>
                <c:f>SUMMARY!$G$19:$G$21</c:f>
                <c:numCache>
                  <c:formatCode>General</c:formatCode>
                  <c:ptCount val="3"/>
                  <c:pt idx="0">
                    <c:v>0.25583775055029068</c:v>
                  </c:pt>
                  <c:pt idx="1">
                    <c:v>4.9061199727992909E-2</c:v>
                  </c:pt>
                  <c:pt idx="2">
                    <c:v>5.5440000000000003E-2</c:v>
                  </c:pt>
                </c:numCache>
              </c:numRef>
            </c:plus>
            <c:minus>
              <c:numRef>
                <c:f>SUMMARY!$G$19:$G$21</c:f>
                <c:numCache>
                  <c:formatCode>General</c:formatCode>
                  <c:ptCount val="3"/>
                  <c:pt idx="0">
                    <c:v>0.25583775055029068</c:v>
                  </c:pt>
                  <c:pt idx="1">
                    <c:v>4.9061199727992909E-2</c:v>
                  </c:pt>
                  <c:pt idx="2">
                    <c:v>5.5440000000000003E-2</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SUMMARY!$C$19:$C$21</c:f>
              <c:numCache>
                <c:formatCode>General</c:formatCode>
                <c:ptCount val="3"/>
                <c:pt idx="0">
                  <c:v>0.36944826666666664</c:v>
                </c:pt>
                <c:pt idx="1">
                  <c:v>0.18661749999999999</c:v>
                </c:pt>
                <c:pt idx="2">
                  <c:v>0.33345975555555551</c:v>
                </c:pt>
              </c:numCache>
            </c:numRef>
          </c:val>
          <c:extLst>
            <c:ext xmlns:c16="http://schemas.microsoft.com/office/drawing/2014/chart" uri="{C3380CC4-5D6E-409C-BE32-E72D297353CC}">
              <c16:uniqueId val="{00000001-549B-41F8-A0C7-5A0E812C4D3B}"/>
            </c:ext>
          </c:extLst>
        </c:ser>
        <c:dLbls>
          <c:showLegendKey val="0"/>
          <c:showVal val="0"/>
          <c:showCatName val="0"/>
          <c:showSerName val="0"/>
          <c:showPercent val="0"/>
          <c:showBubbleSize val="0"/>
        </c:dLbls>
        <c:gapWidth val="219"/>
        <c:overlap val="-27"/>
        <c:axId val="47052416"/>
        <c:axId val="911288208"/>
      </c:barChart>
      <c:catAx>
        <c:axId val="4705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11288208"/>
        <c:crosses val="autoZero"/>
        <c:auto val="1"/>
        <c:lblAlgn val="ctr"/>
        <c:lblOffset val="100"/>
        <c:noMultiLvlLbl val="0"/>
      </c:catAx>
      <c:valAx>
        <c:axId val="91128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47052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roughness coefficient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title>
    <c:autoTitleDeleted val="0"/>
    <c:plotArea>
      <c:layout/>
      <c:barChart>
        <c:barDir val="col"/>
        <c:grouping val="clustered"/>
        <c:varyColors val="0"/>
        <c:ser>
          <c:idx val="0"/>
          <c:order val="0"/>
          <c:tx>
            <c:strRef>
              <c:f>SUMMARY!$B$12</c:f>
              <c:strCache>
                <c:ptCount val="1"/>
                <c:pt idx="0">
                  <c:v>Before</c:v>
                </c:pt>
              </c:strCache>
            </c:strRef>
          </c:tx>
          <c:spPr>
            <a:pattFill prst="wdUpDiag">
              <a:fgClr>
                <a:schemeClr val="tx1"/>
              </a:fgClr>
              <a:bgClr>
                <a:schemeClr val="bg1"/>
              </a:bgClr>
            </a:pattFill>
            <a:ln>
              <a:solidFill>
                <a:schemeClr val="tx1"/>
              </a:solidFill>
            </a:ln>
            <a:effectLst/>
          </c:spPr>
          <c:invertIfNegative val="0"/>
          <c:errBars>
            <c:errBarType val="both"/>
            <c:errValType val="cust"/>
            <c:noEndCap val="0"/>
            <c:plus>
              <c:numRef>
                <c:f>SUMMARY!$F$25:$F$27</c:f>
                <c:numCache>
                  <c:formatCode>General</c:formatCode>
                  <c:ptCount val="3"/>
                  <c:pt idx="0">
                    <c:v>8.6446930618661877E-2</c:v>
                  </c:pt>
                  <c:pt idx="1">
                    <c:v>5.5927651032382904E-2</c:v>
                  </c:pt>
                  <c:pt idx="2">
                    <c:v>2.9469468115182113E-2</c:v>
                  </c:pt>
                </c:numCache>
              </c:numRef>
            </c:plus>
            <c:minus>
              <c:numRef>
                <c:f>SUMMARY!$F$25:$F$27</c:f>
                <c:numCache>
                  <c:formatCode>General</c:formatCode>
                  <c:ptCount val="3"/>
                  <c:pt idx="0">
                    <c:v>8.6446930618661877E-2</c:v>
                  </c:pt>
                  <c:pt idx="1">
                    <c:v>5.5927651032382904E-2</c:v>
                  </c:pt>
                  <c:pt idx="2">
                    <c:v>2.9469468115182113E-2</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SUMMARY!$B$25:$B$27</c:f>
              <c:numCache>
                <c:formatCode>General</c:formatCode>
                <c:ptCount val="3"/>
                <c:pt idx="0">
                  <c:v>0.21469457142857148</c:v>
                </c:pt>
                <c:pt idx="1">
                  <c:v>0.22423999999999999</c:v>
                </c:pt>
                <c:pt idx="2">
                  <c:v>0.32039857575757574</c:v>
                </c:pt>
              </c:numCache>
            </c:numRef>
          </c:val>
          <c:extLst>
            <c:ext xmlns:c16="http://schemas.microsoft.com/office/drawing/2014/chart" uri="{C3380CC4-5D6E-409C-BE32-E72D297353CC}">
              <c16:uniqueId val="{00000000-3604-4BB3-980E-6C1F9D260ABE}"/>
            </c:ext>
          </c:extLst>
        </c:ser>
        <c:ser>
          <c:idx val="1"/>
          <c:order val="1"/>
          <c:tx>
            <c:strRef>
              <c:f>SUMMARY!$C$12</c:f>
              <c:strCache>
                <c:ptCount val="1"/>
                <c:pt idx="0">
                  <c:v>After</c:v>
                </c:pt>
              </c:strCache>
            </c:strRef>
          </c:tx>
          <c:spPr>
            <a:pattFill prst="pct5">
              <a:fgClr>
                <a:schemeClr val="tx1"/>
              </a:fgClr>
              <a:bgClr>
                <a:schemeClr val="bg1"/>
              </a:bgClr>
            </a:pattFill>
            <a:ln>
              <a:solidFill>
                <a:schemeClr val="tx1"/>
              </a:solidFill>
            </a:ln>
            <a:effectLst/>
          </c:spPr>
          <c:invertIfNegative val="0"/>
          <c:errBars>
            <c:errBarType val="both"/>
            <c:errValType val="cust"/>
            <c:noEndCap val="0"/>
            <c:plus>
              <c:numRef>
                <c:f>SUMMARY!$G$25:$G$27</c:f>
                <c:numCache>
                  <c:formatCode>General</c:formatCode>
                  <c:ptCount val="3"/>
                  <c:pt idx="0">
                    <c:v>9.3514938073321535E-2</c:v>
                  </c:pt>
                  <c:pt idx="1">
                    <c:v>6.6943085667976188E-2</c:v>
                  </c:pt>
                  <c:pt idx="2">
                    <c:v>1.553E-2</c:v>
                  </c:pt>
                </c:numCache>
              </c:numRef>
            </c:plus>
            <c:minus>
              <c:numRef>
                <c:f>SUMMARY!$G$25:$G$27</c:f>
                <c:numCache>
                  <c:formatCode>General</c:formatCode>
                  <c:ptCount val="3"/>
                  <c:pt idx="0">
                    <c:v>9.3514938073321535E-2</c:v>
                  </c:pt>
                  <c:pt idx="1">
                    <c:v>6.6943085667976188E-2</c:v>
                  </c:pt>
                  <c:pt idx="2">
                    <c:v>1.553E-2</c:v>
                  </c:pt>
                </c:numCache>
              </c:numRef>
            </c:minus>
            <c:spPr>
              <a:noFill/>
              <a:ln w="9525" cap="flat" cmpd="sng" algn="ctr">
                <a:solidFill>
                  <a:schemeClr val="tx1">
                    <a:lumMod val="65000"/>
                    <a:lumOff val="35000"/>
                  </a:schemeClr>
                </a:solidFill>
                <a:round/>
              </a:ln>
              <a:effectLst/>
            </c:spPr>
          </c:errBars>
          <c:cat>
            <c:strRef>
              <c:f>SUMMARY!$A$13:$A$15</c:f>
              <c:strCache>
                <c:ptCount val="3"/>
                <c:pt idx="0">
                  <c:v>PVC</c:v>
                </c:pt>
                <c:pt idx="1">
                  <c:v>FRC</c:v>
                </c:pt>
                <c:pt idx="2">
                  <c:v>ACP</c:v>
                </c:pt>
              </c:strCache>
            </c:strRef>
          </c:cat>
          <c:val>
            <c:numRef>
              <c:f>SUMMARY!$C$25:$C$27</c:f>
              <c:numCache>
                <c:formatCode>General</c:formatCode>
                <c:ptCount val="3"/>
                <c:pt idx="0">
                  <c:v>0.25351933333333332</c:v>
                </c:pt>
                <c:pt idx="1">
                  <c:v>0.25232250000000001</c:v>
                </c:pt>
                <c:pt idx="2">
                  <c:v>0.26754188888888886</c:v>
                </c:pt>
              </c:numCache>
            </c:numRef>
          </c:val>
          <c:extLst>
            <c:ext xmlns:c16="http://schemas.microsoft.com/office/drawing/2014/chart" uri="{C3380CC4-5D6E-409C-BE32-E72D297353CC}">
              <c16:uniqueId val="{00000001-3604-4BB3-980E-6C1F9D260ABE}"/>
            </c:ext>
          </c:extLst>
        </c:ser>
        <c:dLbls>
          <c:showLegendKey val="0"/>
          <c:showVal val="0"/>
          <c:showCatName val="0"/>
          <c:showSerName val="0"/>
          <c:showPercent val="0"/>
          <c:showBubbleSize val="0"/>
        </c:dLbls>
        <c:gapWidth val="219"/>
        <c:overlap val="-27"/>
        <c:axId val="47052416"/>
        <c:axId val="911288208"/>
      </c:barChart>
      <c:catAx>
        <c:axId val="47052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911288208"/>
        <c:crosses val="autoZero"/>
        <c:auto val="1"/>
        <c:lblAlgn val="ctr"/>
        <c:lblOffset val="100"/>
        <c:noMultiLvlLbl val="0"/>
      </c:catAx>
      <c:valAx>
        <c:axId val="91128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crossAx val="47052416"/>
        <c:crosses val="autoZero"/>
        <c:crossBetween val="between"/>
      </c:valAx>
      <c:spPr>
        <a:noFill/>
        <a:ln>
          <a:noFill/>
        </a:ln>
        <a:effectLst/>
      </c:spPr>
    </c:plotArea>
    <c:legend>
      <c:legendPos val="b"/>
      <c:layout>
        <c:manualLayout>
          <c:xMode val="edge"/>
          <c:yMode val="edge"/>
          <c:x val="0.34201580535276066"/>
          <c:y val="0.71603435934144599"/>
          <c:w val="0.2996999628196001"/>
          <c:h val="0.2060435627364761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503237</xdr:colOff>
      <xdr:row>3</xdr:row>
      <xdr:rowOff>77787</xdr:rowOff>
    </xdr:from>
    <xdr:to>
      <xdr:col>12</xdr:col>
      <xdr:colOff>571500</xdr:colOff>
      <xdr:row>15</xdr:row>
      <xdr:rowOff>148166</xdr:rowOff>
    </xdr:to>
    <xdr:graphicFrame macro="">
      <xdr:nvGraphicFramePr>
        <xdr:cNvPr id="3" name="Chart 2">
          <a:extLst>
            <a:ext uri="{FF2B5EF4-FFF2-40B4-BE49-F238E27FC236}">
              <a16:creationId xmlns:a16="http://schemas.microsoft.com/office/drawing/2014/main" id="{A21B7BCE-90EA-4A97-AD82-D7AB1E1FB9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85725</xdr:colOff>
      <xdr:row>18</xdr:row>
      <xdr:rowOff>77258</xdr:rowOff>
    </xdr:from>
    <xdr:to>
      <xdr:col>15</xdr:col>
      <xdr:colOff>138113</xdr:colOff>
      <xdr:row>29</xdr:row>
      <xdr:rowOff>142346</xdr:rowOff>
    </xdr:to>
    <xdr:graphicFrame macro="">
      <xdr:nvGraphicFramePr>
        <xdr:cNvPr id="4" name="Chart 3">
          <a:extLst>
            <a:ext uri="{FF2B5EF4-FFF2-40B4-BE49-F238E27FC236}">
              <a16:creationId xmlns:a16="http://schemas.microsoft.com/office/drawing/2014/main" id="{63BB88EA-2964-47FF-BE07-07FE75332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185209</xdr:colOff>
      <xdr:row>3</xdr:row>
      <xdr:rowOff>175682</xdr:rowOff>
    </xdr:from>
    <xdr:to>
      <xdr:col>18</xdr:col>
      <xdr:colOff>412750</xdr:colOff>
      <xdr:row>16</xdr:row>
      <xdr:rowOff>74082</xdr:rowOff>
    </xdr:to>
    <xdr:graphicFrame macro="">
      <xdr:nvGraphicFramePr>
        <xdr:cNvPr id="5" name="Chart 4">
          <a:extLst>
            <a:ext uri="{FF2B5EF4-FFF2-40B4-BE49-F238E27FC236}">
              <a16:creationId xmlns:a16="http://schemas.microsoft.com/office/drawing/2014/main" id="{7B473E11-FB75-47E4-84C5-17F7C6A4AD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3B294-72FC-42C0-AAF0-C9F2A4F5A5D7}">
  <dimension ref="A1:A12"/>
  <sheetViews>
    <sheetView topLeftCell="A3" workbookViewId="0">
      <selection activeCell="A14" sqref="A13:A14"/>
    </sheetView>
  </sheetViews>
  <sheetFormatPr defaultRowHeight="14.5" x14ac:dyDescent="0.35"/>
  <cols>
    <col min="1" max="1" width="158.54296875" style="14" customWidth="1"/>
  </cols>
  <sheetData>
    <row r="1" spans="1:1" x14ac:dyDescent="0.35">
      <c r="A1" s="14" t="s">
        <v>24</v>
      </c>
    </row>
    <row r="2" spans="1:1" x14ac:dyDescent="0.35">
      <c r="A2" s="14" t="s">
        <v>25</v>
      </c>
    </row>
    <row r="3" spans="1:1" x14ac:dyDescent="0.35">
      <c r="A3" s="14" t="s">
        <v>26</v>
      </c>
    </row>
    <row r="5" spans="1:1" ht="29" x14ac:dyDescent="0.35">
      <c r="A5" s="14" t="s">
        <v>33</v>
      </c>
    </row>
    <row r="6" spans="1:1" x14ac:dyDescent="0.35">
      <c r="A6" s="14" t="s">
        <v>27</v>
      </c>
    </row>
    <row r="7" spans="1:1" ht="58" x14ac:dyDescent="0.35">
      <c r="A7" s="14" t="s">
        <v>28</v>
      </c>
    </row>
    <row r="9" spans="1:1" x14ac:dyDescent="0.35">
      <c r="A9" s="14" t="s">
        <v>34</v>
      </c>
    </row>
    <row r="10" spans="1:1" ht="29" x14ac:dyDescent="0.35">
      <c r="A10" s="14" t="s">
        <v>35</v>
      </c>
    </row>
    <row r="11" spans="1:1" ht="29" x14ac:dyDescent="0.35">
      <c r="A11" s="14" t="s">
        <v>36</v>
      </c>
    </row>
    <row r="12" spans="1:1" x14ac:dyDescent="0.35">
      <c r="A12" s="9" t="s">
        <v>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
  <sheetViews>
    <sheetView topLeftCell="D1" zoomScale="70" zoomScaleNormal="70" workbookViewId="0">
      <selection activeCell="M9" sqref="M9"/>
    </sheetView>
  </sheetViews>
  <sheetFormatPr defaultRowHeight="14.5" x14ac:dyDescent="0.35"/>
  <cols>
    <col min="1" max="1" width="17" style="7" customWidth="1"/>
    <col min="2" max="2" width="22.7265625" style="7" customWidth="1"/>
    <col min="3" max="3" width="16.26953125" style="7" customWidth="1"/>
    <col min="4" max="4" width="12.6328125" style="7" customWidth="1"/>
    <col min="5" max="5" width="36.08984375" style="7" customWidth="1"/>
    <col min="6" max="6" width="8.7265625" style="7"/>
    <col min="7" max="7" width="8.7265625" style="8"/>
    <col min="8" max="8" width="9.90625" style="7" customWidth="1"/>
    <col min="9" max="13" width="8.7265625" style="7"/>
    <col min="14" max="14" width="8.7265625" style="8"/>
    <col min="15" max="15" width="11.453125" style="7" customWidth="1"/>
    <col min="16" max="16" width="8.7265625" style="7"/>
    <col min="17" max="17" width="22" style="7" bestFit="1" customWidth="1"/>
    <col min="18" max="16384" width="8.7265625" style="7"/>
  </cols>
  <sheetData>
    <row r="1" spans="1:18" x14ac:dyDescent="0.35">
      <c r="A1" s="7" t="s">
        <v>22</v>
      </c>
    </row>
    <row r="2" spans="1:18" x14ac:dyDescent="0.35">
      <c r="A2" s="7" t="s">
        <v>31</v>
      </c>
    </row>
    <row r="3" spans="1:18" ht="29" x14ac:dyDescent="0.35">
      <c r="A3" s="2" t="s">
        <v>6</v>
      </c>
      <c r="H3" s="2" t="s">
        <v>5</v>
      </c>
      <c r="O3" s="3" t="s">
        <v>7</v>
      </c>
    </row>
    <row r="4" spans="1:18" s="9" customFormat="1" ht="47.5" customHeight="1" x14ac:dyDescent="0.35">
      <c r="B4" s="9" t="s">
        <v>3</v>
      </c>
      <c r="C4" s="9" t="s">
        <v>0</v>
      </c>
      <c r="D4" s="9" t="s">
        <v>1</v>
      </c>
      <c r="E4" s="9" t="s">
        <v>32</v>
      </c>
      <c r="F4" s="9" t="s">
        <v>2</v>
      </c>
      <c r="G4" s="10"/>
      <c r="I4" s="9" t="s">
        <v>3</v>
      </c>
      <c r="J4" s="9" t="s">
        <v>0</v>
      </c>
      <c r="K4" s="9" t="s">
        <v>1</v>
      </c>
      <c r="L4" s="9" t="s">
        <v>32</v>
      </c>
      <c r="M4" s="9" t="s">
        <v>2</v>
      </c>
      <c r="N4" s="10"/>
      <c r="O4" s="9" t="s">
        <v>0</v>
      </c>
      <c r="P4" s="9" t="s">
        <v>1</v>
      </c>
      <c r="Q4" s="9" t="s">
        <v>32</v>
      </c>
      <c r="R4" s="9" t="s">
        <v>2</v>
      </c>
    </row>
    <row r="5" spans="1:18" x14ac:dyDescent="0.35">
      <c r="B5" s="7">
        <v>1</v>
      </c>
      <c r="C5" s="7">
        <v>0.58221000000000001</v>
      </c>
      <c r="D5" s="7">
        <v>0.78403999999999996</v>
      </c>
      <c r="E5" s="7">
        <v>0.12795000000000001</v>
      </c>
      <c r="F5" s="7">
        <v>99.384699999999995</v>
      </c>
      <c r="I5" s="7">
        <v>1</v>
      </c>
      <c r="J5" s="7">
        <v>0.25535000000000002</v>
      </c>
      <c r="K5" s="7">
        <v>0.4209</v>
      </c>
      <c r="L5" s="7">
        <v>0.19484000000000001</v>
      </c>
      <c r="M5" s="7">
        <v>98.904899999999998</v>
      </c>
      <c r="O5" s="7">
        <f t="shared" ref="O5:R9" si="0">((C5-J5)/C5)*100</f>
        <v>56.141254873671009</v>
      </c>
      <c r="P5" s="7">
        <f t="shared" si="0"/>
        <v>46.316514463547776</v>
      </c>
      <c r="Q5" s="7">
        <f t="shared" si="0"/>
        <v>-52.278233685033214</v>
      </c>
      <c r="R5" s="7">
        <f t="shared" si="0"/>
        <v>0.48277048680531048</v>
      </c>
    </row>
    <row r="6" spans="1:18" x14ac:dyDescent="0.35">
      <c r="B6" s="7">
        <v>1</v>
      </c>
      <c r="C6" s="7">
        <v>0.31358000000000003</v>
      </c>
      <c r="D6" s="7">
        <v>0.49242999999999998</v>
      </c>
      <c r="E6" s="7">
        <v>0.26623999999999998</v>
      </c>
      <c r="F6" s="7">
        <v>98.1721</v>
      </c>
      <c r="I6" s="7">
        <v>1</v>
      </c>
      <c r="J6" s="7">
        <v>0.13438</v>
      </c>
      <c r="K6" s="7">
        <v>0.27784999999999999</v>
      </c>
      <c r="L6" s="7">
        <v>0.32840000000000003</v>
      </c>
      <c r="M6" s="7">
        <v>92.652199999999993</v>
      </c>
      <c r="O6" s="7">
        <f t="shared" si="0"/>
        <v>57.146501690158814</v>
      </c>
      <c r="P6" s="7">
        <f t="shared" si="0"/>
        <v>43.575736652925286</v>
      </c>
      <c r="Q6" s="7">
        <f t="shared" si="0"/>
        <v>-23.347355769230791</v>
      </c>
      <c r="R6" s="7">
        <f t="shared" si="0"/>
        <v>5.622676911260946</v>
      </c>
    </row>
    <row r="7" spans="1:18" x14ac:dyDescent="0.35">
      <c r="B7" s="7">
        <v>2</v>
      </c>
      <c r="C7" s="7">
        <v>0.29687999999999998</v>
      </c>
      <c r="D7" s="7">
        <v>0.49792999999999998</v>
      </c>
      <c r="E7" s="7">
        <v>0.25035000000000002</v>
      </c>
      <c r="F7" s="7">
        <v>98.630200000000002</v>
      </c>
      <c r="I7" s="7">
        <v>2</v>
      </c>
      <c r="J7" s="7">
        <v>0.14643999999999999</v>
      </c>
      <c r="K7" s="7">
        <v>0.30810999999999999</v>
      </c>
      <c r="L7" s="7">
        <v>0.30882999999999999</v>
      </c>
      <c r="M7" s="7">
        <v>95.837000000000003</v>
      </c>
      <c r="O7" s="7">
        <f t="shared" si="0"/>
        <v>50.673672864457018</v>
      </c>
      <c r="P7" s="7">
        <f t="shared" si="0"/>
        <v>38.121824352820674</v>
      </c>
      <c r="Q7" s="7">
        <f t="shared" si="0"/>
        <v>-23.359296984222077</v>
      </c>
      <c r="R7" s="7">
        <f t="shared" si="0"/>
        <v>2.8319926351158156</v>
      </c>
    </row>
    <row r="8" spans="1:18" x14ac:dyDescent="0.35">
      <c r="B8" s="7">
        <v>2</v>
      </c>
      <c r="C8" s="7">
        <v>0.28666999999999998</v>
      </c>
      <c r="D8" s="7">
        <v>0.45932000000000001</v>
      </c>
      <c r="E8" s="7">
        <v>0.25241999999999998</v>
      </c>
      <c r="F8" s="7">
        <v>97.953699999999998</v>
      </c>
      <c r="I8" s="7">
        <v>2</v>
      </c>
      <c r="J8" s="7">
        <v>0.21029999999999999</v>
      </c>
      <c r="K8" s="7">
        <v>0.32186999999999999</v>
      </c>
      <c r="L8" s="7">
        <v>0.17721999999999999</v>
      </c>
      <c r="M8" s="7">
        <v>99.149000000000001</v>
      </c>
      <c r="O8" s="7">
        <f t="shared" si="0"/>
        <v>26.640387902466252</v>
      </c>
      <c r="P8" s="7">
        <f t="shared" si="0"/>
        <v>29.924671253156841</v>
      </c>
      <c r="Q8" s="7">
        <f t="shared" si="0"/>
        <v>29.791617146026461</v>
      </c>
      <c r="R8" s="7">
        <f t="shared" si="0"/>
        <v>-1.2202703930530476</v>
      </c>
    </row>
    <row r="9" spans="1:18" s="2" customFormat="1" x14ac:dyDescent="0.35">
      <c r="A9" s="2" t="s">
        <v>4</v>
      </c>
      <c r="C9" s="2">
        <f>AVERAGE(C5:C8)</f>
        <v>0.36983500000000002</v>
      </c>
      <c r="D9" s="2">
        <f t="shared" ref="D9:F9" si="1">AVERAGE(D5:D8)</f>
        <v>0.55842999999999998</v>
      </c>
      <c r="E9" s="2">
        <f t="shared" si="1"/>
        <v>0.22423999999999999</v>
      </c>
      <c r="F9" s="2">
        <f t="shared" si="1"/>
        <v>98.53517500000001</v>
      </c>
      <c r="G9" s="4"/>
      <c r="H9" s="2" t="s">
        <v>8</v>
      </c>
      <c r="J9" s="2">
        <f>AVERAGE(J5:J8)</f>
        <v>0.18661749999999999</v>
      </c>
      <c r="K9" s="2">
        <f t="shared" ref="K9:M9" si="2">AVERAGE(K5:K8)</f>
        <v>0.33218250000000005</v>
      </c>
      <c r="L9" s="2">
        <f t="shared" si="2"/>
        <v>0.25232250000000001</v>
      </c>
      <c r="M9" s="2">
        <f t="shared" si="2"/>
        <v>96.635774999999995</v>
      </c>
      <c r="N9" s="4"/>
      <c r="O9" s="2">
        <f t="shared" si="0"/>
        <v>49.54033555504482</v>
      </c>
      <c r="P9" s="2">
        <f t="shared" si="0"/>
        <v>40.514925774045082</v>
      </c>
      <c r="Q9" s="2">
        <f t="shared" si="0"/>
        <v>-12.523412415269359</v>
      </c>
      <c r="R9" s="2">
        <f t="shared" si="0"/>
        <v>1.9276365013813739</v>
      </c>
    </row>
    <row r="10" spans="1:18" x14ac:dyDescent="0.35">
      <c r="O10" s="2"/>
    </row>
    <row r="15" spans="1:18" x14ac:dyDescent="0.35">
      <c r="O15" s="2"/>
      <c r="P15" s="2"/>
      <c r="Q15" s="2"/>
      <c r="R15" s="2"/>
    </row>
    <row r="16" spans="1:18" x14ac:dyDescent="0.35">
      <c r="O16" s="2"/>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CF06-9362-42EF-8663-452DDFB32701}">
  <dimension ref="A1:Q50"/>
  <sheetViews>
    <sheetView topLeftCell="F5" zoomScale="70" zoomScaleNormal="70" workbookViewId="0">
      <selection activeCell="H29" sqref="H29"/>
    </sheetView>
  </sheetViews>
  <sheetFormatPr defaultRowHeight="14.5" x14ac:dyDescent="0.35"/>
  <cols>
    <col min="1" max="2" width="19.1796875" style="7" customWidth="1"/>
    <col min="3" max="3" width="11.453125" style="7" customWidth="1"/>
    <col min="4" max="4" width="9" style="7" customWidth="1"/>
    <col min="5" max="5" width="8.7265625" style="7"/>
    <col min="6" max="6" width="9" style="8" customWidth="1"/>
    <col min="7" max="7" width="10.08984375" style="11" bestFit="1" customWidth="1"/>
    <col min="8" max="8" width="45.7265625" style="11" customWidth="1"/>
    <col min="9" max="12" width="8.7265625" style="7"/>
    <col min="13" max="13" width="12.26953125" style="11" bestFit="1" customWidth="1"/>
    <col min="14" max="14" width="14.81640625" style="7" customWidth="1"/>
    <col min="15" max="16" width="8.7265625" style="7"/>
    <col min="17" max="17" width="10.81640625" style="7" customWidth="1"/>
    <col min="18" max="16384" width="8.7265625" style="7"/>
  </cols>
  <sheetData>
    <row r="1" spans="1:17" x14ac:dyDescent="0.35">
      <c r="A1" s="7" t="s">
        <v>22</v>
      </c>
    </row>
    <row r="2" spans="1:17" x14ac:dyDescent="0.35">
      <c r="A2" s="7" t="s">
        <v>30</v>
      </c>
    </row>
    <row r="3" spans="1:17" ht="58" x14ac:dyDescent="0.35">
      <c r="A3" s="2" t="s">
        <v>6</v>
      </c>
      <c r="H3" s="2" t="s">
        <v>5</v>
      </c>
      <c r="M3" s="3" t="s">
        <v>23</v>
      </c>
      <c r="O3" s="9"/>
      <c r="P3" s="9"/>
      <c r="Q3" s="9"/>
    </row>
    <row r="4" spans="1:17" s="9" customFormat="1" ht="43.5" x14ac:dyDescent="0.35">
      <c r="A4" s="9" t="s">
        <v>3</v>
      </c>
      <c r="B4" s="9" t="s">
        <v>0</v>
      </c>
      <c r="C4" s="9" t="s">
        <v>1</v>
      </c>
      <c r="D4" s="9" t="s">
        <v>32</v>
      </c>
      <c r="E4" s="9" t="s">
        <v>2</v>
      </c>
      <c r="F4" s="10"/>
      <c r="G4" s="12"/>
      <c r="H4" s="9" t="s">
        <v>0</v>
      </c>
      <c r="I4" s="9" t="s">
        <v>1</v>
      </c>
      <c r="J4" s="9" t="s">
        <v>32</v>
      </c>
      <c r="K4" s="9" t="s">
        <v>2</v>
      </c>
      <c r="L4" s="10"/>
      <c r="M4" s="12" t="s">
        <v>0</v>
      </c>
      <c r="N4" s="9" t="s">
        <v>1</v>
      </c>
      <c r="O4" s="9" t="s">
        <v>32</v>
      </c>
      <c r="P4" s="9" t="s">
        <v>2</v>
      </c>
    </row>
    <row r="5" spans="1:17" x14ac:dyDescent="0.35">
      <c r="A5" s="7">
        <v>1</v>
      </c>
      <c r="B5" s="7">
        <v>1.3553999999999999</v>
      </c>
      <c r="C5" s="7">
        <v>2.2090999999999998</v>
      </c>
      <c r="D5" s="7">
        <v>0.24005000000000001</v>
      </c>
      <c r="E5" s="7">
        <v>94.027799999999999</v>
      </c>
      <c r="H5" s="7">
        <v>0.11073</v>
      </c>
      <c r="I5" s="7">
        <v>0.29986000000000002</v>
      </c>
      <c r="J5" s="7">
        <v>0.45745999999999998</v>
      </c>
      <c r="K5" s="7">
        <v>64.928899999999999</v>
      </c>
      <c r="L5" s="8"/>
      <c r="M5" s="5">
        <f>((B50-H29)/B50)*100</f>
        <v>68.296930301706936</v>
      </c>
      <c r="N5" s="5">
        <f t="shared" ref="N5:P5" si="0">((C50-I29)/C50)*100</f>
        <v>70.401254440871924</v>
      </c>
      <c r="O5" s="5">
        <f t="shared" si="0"/>
        <v>17.396766603112614</v>
      </c>
      <c r="P5" s="5">
        <f t="shared" si="0"/>
        <v>4.2234355944281781</v>
      </c>
    </row>
    <row r="6" spans="1:17" x14ac:dyDescent="0.35">
      <c r="A6" s="7">
        <v>1</v>
      </c>
      <c r="B6" s="7">
        <v>0.74197999999999997</v>
      </c>
      <c r="C6" s="7">
        <v>1.4938</v>
      </c>
      <c r="D6" s="7">
        <v>0.34155999999999997</v>
      </c>
      <c r="E6" s="7">
        <v>93.488799999999998</v>
      </c>
      <c r="H6" s="7">
        <v>0.25019000000000002</v>
      </c>
      <c r="I6" s="7">
        <v>0.45942</v>
      </c>
      <c r="J6" s="7">
        <v>0.35092000000000001</v>
      </c>
      <c r="K6" s="7">
        <v>95.142099999999999</v>
      </c>
      <c r="L6" s="8"/>
    </row>
    <row r="7" spans="1:17" x14ac:dyDescent="0.35">
      <c r="A7" s="7">
        <v>1</v>
      </c>
      <c r="B7" s="7">
        <v>0.71709000000000001</v>
      </c>
      <c r="C7" s="7">
        <v>1.502</v>
      </c>
      <c r="D7" s="7">
        <v>0.35424</v>
      </c>
      <c r="E7" s="7">
        <v>91.942300000000003</v>
      </c>
      <c r="H7" s="7">
        <v>0.14946000000000001</v>
      </c>
      <c r="I7" s="7">
        <v>0.32462000000000002</v>
      </c>
      <c r="J7" s="7">
        <v>0.41970000000000002</v>
      </c>
      <c r="K7" s="7">
        <v>75.356999999999999</v>
      </c>
      <c r="L7" s="8"/>
      <c r="M7" s="5"/>
      <c r="N7" s="2"/>
      <c r="O7" s="2"/>
      <c r="P7" s="2"/>
    </row>
    <row r="8" spans="1:17" s="2" customFormat="1" x14ac:dyDescent="0.35">
      <c r="B8" s="2">
        <f>AVERAGE(B5:B7)</f>
        <v>0.93815666666666664</v>
      </c>
      <c r="C8" s="2">
        <f t="shared" ref="C8:E8" si="1">AVERAGE(C5:C7)</f>
        <v>1.7349666666666665</v>
      </c>
      <c r="D8" s="2">
        <f t="shared" si="1"/>
        <v>0.31195000000000001</v>
      </c>
      <c r="E8" s="2">
        <f t="shared" si="1"/>
        <v>93.152966666666657</v>
      </c>
      <c r="F8" s="4"/>
      <c r="G8" s="11"/>
      <c r="H8" s="7">
        <v>0.49686999999999998</v>
      </c>
      <c r="I8" s="7">
        <v>0.71526000000000001</v>
      </c>
      <c r="J8" s="7">
        <v>0.14810999999999999</v>
      </c>
      <c r="K8" s="7">
        <v>99.080699999999993</v>
      </c>
      <c r="L8" s="4"/>
      <c r="M8" s="11"/>
      <c r="N8" s="7"/>
      <c r="O8" s="7"/>
      <c r="P8" s="7"/>
    </row>
    <row r="9" spans="1:17" x14ac:dyDescent="0.35">
      <c r="A9" s="7">
        <v>2</v>
      </c>
      <c r="B9" s="7">
        <v>1.1922999999999999</v>
      </c>
      <c r="C9" s="7">
        <v>1.9532</v>
      </c>
      <c r="D9" s="7">
        <v>0.40914</v>
      </c>
      <c r="E9" s="7">
        <v>97.8001</v>
      </c>
      <c r="H9" s="7">
        <v>0.81847999999999999</v>
      </c>
      <c r="I9" s="7">
        <v>1.1362000000000001</v>
      </c>
      <c r="J9" s="7">
        <v>0.22936000000000001</v>
      </c>
      <c r="K9" s="7">
        <v>99.203500000000005</v>
      </c>
      <c r="L9" s="8"/>
    </row>
    <row r="10" spans="1:17" x14ac:dyDescent="0.35">
      <c r="A10" s="7">
        <v>2</v>
      </c>
      <c r="B10" s="7">
        <v>0.95533000000000001</v>
      </c>
      <c r="C10" s="7">
        <v>1.37</v>
      </c>
      <c r="D10" s="7">
        <v>0.28278999999999999</v>
      </c>
      <c r="E10" s="7">
        <v>93.946899999999999</v>
      </c>
      <c r="H10" s="7">
        <v>0.20854</v>
      </c>
      <c r="I10" s="7">
        <v>0.37689</v>
      </c>
      <c r="J10" s="7">
        <v>0.24631</v>
      </c>
      <c r="K10" s="7">
        <v>97.509500000000003</v>
      </c>
      <c r="L10" s="8"/>
    </row>
    <row r="11" spans="1:17" x14ac:dyDescent="0.35">
      <c r="A11" s="7">
        <v>2</v>
      </c>
      <c r="B11" s="7">
        <v>0.84740000000000004</v>
      </c>
      <c r="C11" s="7">
        <v>1.3095000000000001</v>
      </c>
      <c r="D11" s="7">
        <v>0.39727000000000001</v>
      </c>
      <c r="E11" s="7">
        <v>92.423400000000001</v>
      </c>
      <c r="H11" s="7">
        <v>7.6670000000000002E-2</v>
      </c>
      <c r="I11" s="7">
        <v>0.19256999999999999</v>
      </c>
      <c r="J11" s="7">
        <v>0.42836999999999997</v>
      </c>
      <c r="K11" s="7">
        <v>77.252799999999993</v>
      </c>
      <c r="L11" s="8"/>
    </row>
    <row r="12" spans="1:17" s="2" customFormat="1" x14ac:dyDescent="0.35">
      <c r="B12" s="2">
        <f>AVERAGE(B9:B11)</f>
        <v>0.99834333333333325</v>
      </c>
      <c r="C12" s="2">
        <f t="shared" ref="C12:E12" si="2">AVERAGE(C9:C11)</f>
        <v>1.5442333333333333</v>
      </c>
      <c r="D12" s="2">
        <f t="shared" si="2"/>
        <v>0.36306666666666665</v>
      </c>
      <c r="E12" s="2">
        <f t="shared" si="2"/>
        <v>94.723466666666681</v>
      </c>
      <c r="F12" s="4"/>
      <c r="G12" s="11"/>
      <c r="H12" s="7">
        <v>0.31009999999999999</v>
      </c>
      <c r="I12" s="7">
        <v>0.48692999999999997</v>
      </c>
      <c r="J12" s="7">
        <v>0.14054</v>
      </c>
      <c r="K12" s="7">
        <v>99.087599999999995</v>
      </c>
      <c r="L12" s="4"/>
      <c r="M12" s="5"/>
    </row>
    <row r="13" spans="1:17" x14ac:dyDescent="0.35">
      <c r="A13" s="7">
        <v>3</v>
      </c>
      <c r="B13" s="7">
        <v>1.3092999999999999</v>
      </c>
      <c r="C13" s="7">
        <v>2.0192000000000001</v>
      </c>
      <c r="D13" s="7">
        <v>0.19625000000000001</v>
      </c>
      <c r="E13" s="7">
        <v>98.978099999999998</v>
      </c>
      <c r="H13" s="7">
        <v>0.53903999999999996</v>
      </c>
      <c r="I13" s="7">
        <v>0.68225000000000002</v>
      </c>
      <c r="J13" s="7">
        <v>9.0870000000000006E-2</v>
      </c>
      <c r="K13" s="7">
        <v>98.816699999999997</v>
      </c>
      <c r="L13" s="8"/>
    </row>
    <row r="14" spans="1:17" x14ac:dyDescent="0.35">
      <c r="A14" s="7">
        <v>3</v>
      </c>
      <c r="B14" s="7">
        <v>0.52115999999999996</v>
      </c>
      <c r="C14" s="7">
        <v>1.0921000000000001</v>
      </c>
      <c r="D14" s="7">
        <v>0.39823999999999998</v>
      </c>
      <c r="E14" s="7">
        <v>93.671899999999994</v>
      </c>
      <c r="H14" s="7">
        <v>0.22714000000000001</v>
      </c>
      <c r="I14" s="7">
        <v>0.41265000000000002</v>
      </c>
      <c r="J14" s="7">
        <v>0.23812</v>
      </c>
      <c r="K14" s="7">
        <v>98.667100000000005</v>
      </c>
      <c r="L14" s="8"/>
    </row>
    <row r="15" spans="1:17" x14ac:dyDescent="0.35">
      <c r="A15" s="7">
        <v>3</v>
      </c>
      <c r="B15" s="7">
        <v>0.72721000000000002</v>
      </c>
      <c r="C15" s="7">
        <v>1.3562000000000001</v>
      </c>
      <c r="D15" s="7">
        <v>0.48009000000000002</v>
      </c>
      <c r="E15" s="7">
        <v>89.3476</v>
      </c>
      <c r="H15" s="7">
        <v>0.48459999999999998</v>
      </c>
      <c r="I15" s="7">
        <v>0.69325000000000003</v>
      </c>
      <c r="J15" s="7">
        <v>0.14107</v>
      </c>
      <c r="K15" s="7">
        <v>99.254999999999995</v>
      </c>
      <c r="L15" s="8"/>
    </row>
    <row r="16" spans="1:17" x14ac:dyDescent="0.35">
      <c r="B16" s="2">
        <f>AVERAGE(B13:B15)</f>
        <v>0.85255666666666663</v>
      </c>
      <c r="C16" s="2">
        <f t="shared" ref="C16:E16" si="3">AVERAGE(C13:C15)</f>
        <v>1.4891666666666667</v>
      </c>
      <c r="D16" s="2">
        <f t="shared" si="3"/>
        <v>0.35819333333333336</v>
      </c>
      <c r="E16" s="2">
        <f t="shared" si="3"/>
        <v>93.999199999999988</v>
      </c>
      <c r="H16" s="7">
        <v>0.31180999999999998</v>
      </c>
      <c r="I16" s="7">
        <v>0.52544000000000002</v>
      </c>
      <c r="J16" s="7">
        <v>0.22534000000000001</v>
      </c>
      <c r="K16" s="7">
        <v>97.382300000000001</v>
      </c>
      <c r="L16" s="8"/>
    </row>
    <row r="17" spans="1:13" x14ac:dyDescent="0.35">
      <c r="A17" s="7">
        <v>4</v>
      </c>
      <c r="B17" s="7">
        <v>1.2212000000000001</v>
      </c>
      <c r="C17" s="7">
        <v>2.1513</v>
      </c>
      <c r="D17" s="7">
        <v>0.34949000000000002</v>
      </c>
      <c r="E17" s="7">
        <v>97.579300000000003</v>
      </c>
      <c r="H17" s="7">
        <v>0.13902999999999999</v>
      </c>
      <c r="I17" s="7">
        <v>0.28334999999999999</v>
      </c>
      <c r="J17" s="7">
        <v>0.37808999999999998</v>
      </c>
      <c r="K17" s="7">
        <v>88.028099999999995</v>
      </c>
      <c r="L17" s="8"/>
    </row>
    <row r="18" spans="1:13" x14ac:dyDescent="0.35">
      <c r="A18" s="7">
        <v>4</v>
      </c>
      <c r="B18" s="7">
        <v>1.2587999999999999</v>
      </c>
      <c r="C18" s="7">
        <v>2.1924999999999999</v>
      </c>
      <c r="D18" s="7">
        <v>0.34254000000000001</v>
      </c>
      <c r="E18" s="7">
        <v>96.767899999999997</v>
      </c>
      <c r="H18" s="7">
        <v>0.27800999999999998</v>
      </c>
      <c r="I18" s="7">
        <v>0.41815000000000002</v>
      </c>
      <c r="J18" s="7">
        <v>0.25927</v>
      </c>
      <c r="K18" s="7">
        <v>91.106999999999999</v>
      </c>
      <c r="L18" s="8"/>
    </row>
    <row r="19" spans="1:13" x14ac:dyDescent="0.35">
      <c r="A19" s="7">
        <v>4</v>
      </c>
      <c r="B19" s="7">
        <v>1.5229999999999999</v>
      </c>
      <c r="C19" s="7">
        <v>2.2557999999999998</v>
      </c>
      <c r="D19" s="7">
        <v>0.19905</v>
      </c>
      <c r="E19" s="7">
        <v>97.290199999999999</v>
      </c>
      <c r="H19" s="7">
        <v>0.16725000000000001</v>
      </c>
      <c r="I19" s="7">
        <v>0.31636999999999998</v>
      </c>
      <c r="J19" s="7">
        <v>0.38074999999999998</v>
      </c>
      <c r="K19" s="7">
        <v>92.939899999999994</v>
      </c>
      <c r="L19" s="8"/>
    </row>
    <row r="20" spans="1:13" s="2" customFormat="1" x14ac:dyDescent="0.35">
      <c r="B20" s="2">
        <f>AVERAGE(B17:B19)</f>
        <v>1.3343333333333334</v>
      </c>
      <c r="C20" s="2">
        <f t="shared" ref="C20:E20" si="4">AVERAGE(C17:C19)</f>
        <v>2.1998666666666664</v>
      </c>
      <c r="D20" s="2">
        <f t="shared" si="4"/>
        <v>0.29702666666666672</v>
      </c>
      <c r="E20" s="2">
        <f t="shared" si="4"/>
        <v>97.212466666666657</v>
      </c>
      <c r="F20" s="4"/>
      <c r="G20" s="11"/>
      <c r="H20" s="7">
        <v>0.15262000000000001</v>
      </c>
      <c r="I20" s="7">
        <v>0.34938000000000002</v>
      </c>
      <c r="J20" s="7">
        <v>0.39761000000000002</v>
      </c>
      <c r="K20" s="7">
        <v>78.127099999999999</v>
      </c>
      <c r="L20" s="4"/>
      <c r="M20" s="5"/>
    </row>
    <row r="21" spans="1:13" x14ac:dyDescent="0.35">
      <c r="A21" s="7">
        <v>5</v>
      </c>
      <c r="B21" s="7">
        <v>1.0749</v>
      </c>
      <c r="C21" s="7">
        <v>2.0137</v>
      </c>
      <c r="D21" s="7">
        <v>0.38907000000000003</v>
      </c>
      <c r="E21" s="7">
        <v>95.297300000000007</v>
      </c>
      <c r="H21" s="7">
        <v>0.14599000000000001</v>
      </c>
      <c r="I21" s="7">
        <v>0.34387000000000001</v>
      </c>
      <c r="J21" s="7">
        <v>0.41527999999999998</v>
      </c>
      <c r="K21" s="7">
        <v>77.807100000000005</v>
      </c>
      <c r="L21" s="8"/>
    </row>
    <row r="22" spans="1:13" x14ac:dyDescent="0.35">
      <c r="A22" s="7">
        <v>5</v>
      </c>
      <c r="B22" s="7">
        <v>1.1816</v>
      </c>
      <c r="C22" s="7">
        <v>2.0990000000000002</v>
      </c>
      <c r="D22" s="7">
        <v>0.34433000000000002</v>
      </c>
      <c r="E22" s="7">
        <v>97.319900000000004</v>
      </c>
      <c r="H22" s="7">
        <v>0.61143999999999998</v>
      </c>
      <c r="I22" s="7">
        <v>0.77853000000000006</v>
      </c>
      <c r="J22" s="7">
        <v>0.12902</v>
      </c>
      <c r="K22" s="7">
        <v>99.3035</v>
      </c>
      <c r="L22" s="8"/>
    </row>
    <row r="23" spans="1:13" x14ac:dyDescent="0.35">
      <c r="A23" s="7">
        <v>5</v>
      </c>
      <c r="B23" s="7">
        <v>0.96706000000000003</v>
      </c>
      <c r="C23" s="7">
        <v>1.7991999999999999</v>
      </c>
      <c r="D23" s="7">
        <v>0.26202999999999999</v>
      </c>
      <c r="E23" s="7">
        <v>96.133099999999999</v>
      </c>
      <c r="H23" s="7">
        <v>0.62221000000000004</v>
      </c>
      <c r="I23" s="7">
        <v>0.84455999999999998</v>
      </c>
      <c r="J23" s="7">
        <v>0.13514999999999999</v>
      </c>
      <c r="K23" s="7">
        <v>98.233800000000002</v>
      </c>
      <c r="L23" s="8"/>
    </row>
    <row r="24" spans="1:13" s="2" customFormat="1" x14ac:dyDescent="0.35">
      <c r="B24" s="2">
        <f>AVERAGE(B21:B23)</f>
        <v>1.0745199999999999</v>
      </c>
      <c r="C24" s="2">
        <f t="shared" ref="C24:E24" si="5">AVERAGE(C21:C23)</f>
        <v>1.9706333333333335</v>
      </c>
      <c r="D24" s="2">
        <f t="shared" si="5"/>
        <v>0.33180999999999999</v>
      </c>
      <c r="E24" s="2">
        <f t="shared" si="5"/>
        <v>96.250100000000018</v>
      </c>
      <c r="F24" s="4"/>
      <c r="G24" s="11"/>
      <c r="H24" s="7">
        <v>9.9265999999999993E-2</v>
      </c>
      <c r="I24" s="7">
        <v>0.28885</v>
      </c>
      <c r="J24" s="7">
        <v>0.42213000000000001</v>
      </c>
      <c r="K24" s="7">
        <v>71.038700000000006</v>
      </c>
      <c r="L24" s="4"/>
      <c r="M24" s="5"/>
    </row>
    <row r="25" spans="1:13" x14ac:dyDescent="0.35">
      <c r="A25" s="7">
        <v>6</v>
      </c>
      <c r="B25" s="7">
        <v>1.1671</v>
      </c>
      <c r="C25" s="7">
        <v>1.6257999999999999</v>
      </c>
      <c r="D25" s="7">
        <v>0.16546</v>
      </c>
      <c r="E25" s="7">
        <v>98.951400000000007</v>
      </c>
      <c r="H25" s="7">
        <v>0.44592999999999999</v>
      </c>
      <c r="I25" s="7">
        <v>0.68500000000000005</v>
      </c>
      <c r="J25" s="7">
        <v>0.18146000000000001</v>
      </c>
      <c r="K25" s="7">
        <v>98.647400000000005</v>
      </c>
      <c r="L25" s="8"/>
    </row>
    <row r="26" spans="1:13" x14ac:dyDescent="0.35">
      <c r="A26" s="7">
        <v>6</v>
      </c>
      <c r="B26" s="7">
        <v>0.47338000000000002</v>
      </c>
      <c r="C26" s="7">
        <v>0.92984</v>
      </c>
      <c r="D26" s="7">
        <v>0.34478999999999999</v>
      </c>
      <c r="E26" s="7">
        <v>91.600099999999998</v>
      </c>
      <c r="H26" s="7">
        <v>0.43633</v>
      </c>
      <c r="I26" s="7">
        <v>0.58596000000000004</v>
      </c>
      <c r="J26" s="7">
        <v>0.19034999999999999</v>
      </c>
      <c r="K26" s="7">
        <v>99.026499999999999</v>
      </c>
      <c r="L26" s="8"/>
    </row>
    <row r="27" spans="1:13" x14ac:dyDescent="0.35">
      <c r="A27" s="7">
        <v>6</v>
      </c>
      <c r="B27" s="7">
        <v>0.63034000000000001</v>
      </c>
      <c r="C27" s="7">
        <v>1.0975999999999999</v>
      </c>
      <c r="D27" s="7">
        <v>0.25528000000000001</v>
      </c>
      <c r="E27" s="7">
        <v>98.7376</v>
      </c>
      <c r="H27" s="7">
        <v>0.46</v>
      </c>
      <c r="I27" s="7">
        <v>0.60246999999999995</v>
      </c>
      <c r="J27" s="7">
        <v>0.18915000000000001</v>
      </c>
      <c r="K27" s="7">
        <v>98.9</v>
      </c>
      <c r="L27" s="8"/>
    </row>
    <row r="28" spans="1:13" s="2" customFormat="1" x14ac:dyDescent="0.35">
      <c r="B28" s="2">
        <f>AVERAGE(B25:B27)</f>
        <v>0.75694000000000006</v>
      </c>
      <c r="C28" s="2">
        <f t="shared" ref="C28:E28" si="6">AVERAGE(C25:C27)</f>
        <v>1.2177466666666665</v>
      </c>
      <c r="D28" s="2">
        <f t="shared" si="6"/>
        <v>0.25517666666666666</v>
      </c>
      <c r="E28" s="2">
        <f t="shared" si="6"/>
        <v>96.429700000000011</v>
      </c>
      <c r="F28" s="4"/>
      <c r="G28" s="11"/>
      <c r="H28" s="7">
        <v>0.48870000000000002</v>
      </c>
      <c r="I28" s="7">
        <v>0.63822999999999996</v>
      </c>
      <c r="J28" s="7">
        <v>0.15740000000000001</v>
      </c>
      <c r="K28" s="7">
        <v>98.150700000000001</v>
      </c>
      <c r="L28" s="4"/>
      <c r="M28" s="5"/>
    </row>
    <row r="29" spans="1:13" x14ac:dyDescent="0.35">
      <c r="A29" s="7">
        <v>7</v>
      </c>
      <c r="B29" s="7">
        <v>0.42270000000000002</v>
      </c>
      <c r="C29" s="7">
        <v>0.83079999999999998</v>
      </c>
      <c r="D29" s="7">
        <v>0.38934000000000002</v>
      </c>
      <c r="E29" s="7">
        <v>88.935199999999995</v>
      </c>
      <c r="G29" s="5" t="s">
        <v>8</v>
      </c>
      <c r="H29" s="2">
        <f>AVERAGE(H5:H28)</f>
        <v>0.33460024999999999</v>
      </c>
      <c r="I29" s="2">
        <f t="shared" ref="I29:K29" si="7">AVERAGE(I5:I28)</f>
        <v>0.51833583333333333</v>
      </c>
      <c r="J29" s="2">
        <f t="shared" si="7"/>
        <v>0.26465958333333334</v>
      </c>
      <c r="K29" s="2">
        <f t="shared" si="7"/>
        <v>91.374708333333331</v>
      </c>
      <c r="L29" s="8"/>
    </row>
    <row r="30" spans="1:13" x14ac:dyDescent="0.35">
      <c r="A30" s="7">
        <v>7</v>
      </c>
      <c r="B30" s="7">
        <v>0.68698000000000004</v>
      </c>
      <c r="C30" s="7">
        <v>0.97384999999999999</v>
      </c>
      <c r="D30" s="7">
        <v>0.22531000000000001</v>
      </c>
      <c r="E30" s="7">
        <v>94.605000000000004</v>
      </c>
      <c r="G30" s="5"/>
      <c r="H30" s="2"/>
      <c r="I30" s="2"/>
      <c r="J30" s="2"/>
      <c r="K30" s="2"/>
      <c r="L30" s="8"/>
    </row>
    <row r="31" spans="1:13" x14ac:dyDescent="0.35">
      <c r="A31" s="7">
        <v>7</v>
      </c>
      <c r="B31" s="7">
        <v>0.99531000000000003</v>
      </c>
      <c r="C31" s="7">
        <v>1.5928</v>
      </c>
      <c r="D31" s="7">
        <v>0.32403999999999999</v>
      </c>
      <c r="E31" s="7">
        <v>99.002499999999998</v>
      </c>
      <c r="G31" s="5"/>
      <c r="H31" s="7"/>
      <c r="L31" s="8"/>
    </row>
    <row r="32" spans="1:13" s="2" customFormat="1" x14ac:dyDescent="0.35">
      <c r="B32" s="2">
        <f>AVERAGE(B29:B31)</f>
        <v>0.70166333333333331</v>
      </c>
      <c r="C32" s="2">
        <f t="shared" ref="C32:E32" si="8">AVERAGE(C29:C31)</f>
        <v>1.1324833333333333</v>
      </c>
      <c r="D32" s="2">
        <f t="shared" si="8"/>
        <v>0.31289666666666666</v>
      </c>
      <c r="E32" s="2">
        <f t="shared" si="8"/>
        <v>94.180899999999994</v>
      </c>
      <c r="F32" s="4"/>
      <c r="G32" s="11"/>
      <c r="H32" s="7"/>
      <c r="I32" s="7"/>
      <c r="J32" s="7"/>
      <c r="K32" s="7"/>
      <c r="L32" s="4"/>
      <c r="M32" s="5"/>
    </row>
    <row r="33" spans="1:13" x14ac:dyDescent="0.35">
      <c r="A33" s="7">
        <v>8</v>
      </c>
      <c r="B33" s="7">
        <v>1.4512</v>
      </c>
      <c r="C33" s="7">
        <v>1.8624000000000001</v>
      </c>
      <c r="D33" s="7">
        <v>0.18878</v>
      </c>
      <c r="E33" s="7">
        <v>98.534099999999995</v>
      </c>
      <c r="H33" s="7"/>
      <c r="L33" s="8"/>
    </row>
    <row r="34" spans="1:13" x14ac:dyDescent="0.35">
      <c r="A34" s="7">
        <v>8</v>
      </c>
      <c r="B34" s="7">
        <v>1.6881999999999999</v>
      </c>
      <c r="C34" s="7">
        <v>2.077</v>
      </c>
      <c r="D34" s="7">
        <v>0.13522000000000001</v>
      </c>
      <c r="E34" s="7">
        <v>95.836100000000002</v>
      </c>
      <c r="H34" s="7"/>
      <c r="L34" s="8"/>
    </row>
    <row r="35" spans="1:13" x14ac:dyDescent="0.35">
      <c r="A35" s="7">
        <v>8</v>
      </c>
      <c r="B35" s="7">
        <v>0.93128</v>
      </c>
      <c r="C35" s="7">
        <v>2.077</v>
      </c>
      <c r="D35" s="7">
        <v>0.60304000000000002</v>
      </c>
      <c r="E35" s="7">
        <v>95.008200000000002</v>
      </c>
      <c r="G35" s="5"/>
      <c r="H35" s="2"/>
      <c r="I35" s="2"/>
      <c r="J35" s="2"/>
      <c r="K35" s="2"/>
      <c r="L35" s="8"/>
    </row>
    <row r="36" spans="1:13" s="2" customFormat="1" x14ac:dyDescent="0.35">
      <c r="B36" s="2">
        <f>AVERAGE(B33:B35)</f>
        <v>1.3568933333333335</v>
      </c>
      <c r="C36" s="2">
        <f t="shared" ref="C36:E36" si="9">AVERAGE(C33:C35)</f>
        <v>2.0054666666666665</v>
      </c>
      <c r="D36" s="2">
        <f t="shared" si="9"/>
        <v>0.30901333333333336</v>
      </c>
      <c r="E36" s="2">
        <f t="shared" si="9"/>
        <v>96.459466666666671</v>
      </c>
      <c r="F36" s="4"/>
      <c r="G36" s="11"/>
      <c r="H36" s="7"/>
      <c r="I36" s="7"/>
      <c r="J36" s="7"/>
      <c r="K36" s="7"/>
      <c r="L36" s="4"/>
      <c r="M36" s="5"/>
    </row>
    <row r="37" spans="1:13" x14ac:dyDescent="0.35">
      <c r="A37" s="7">
        <v>9</v>
      </c>
      <c r="B37" s="7">
        <v>1.4132</v>
      </c>
      <c r="C37" s="7">
        <v>2.0467</v>
      </c>
      <c r="D37" s="7">
        <v>0.25879000000000002</v>
      </c>
      <c r="E37" s="7">
        <v>99.329099999999997</v>
      </c>
      <c r="H37" s="7"/>
      <c r="L37" s="8"/>
    </row>
    <row r="38" spans="1:13" x14ac:dyDescent="0.35">
      <c r="A38" s="7">
        <v>9</v>
      </c>
      <c r="B38" s="7">
        <v>1.3594999999999999</v>
      </c>
      <c r="C38" s="7">
        <v>2.0659999999999998</v>
      </c>
      <c r="D38" s="7">
        <v>0.27850999999999998</v>
      </c>
      <c r="E38" s="7">
        <v>98.053399999999996</v>
      </c>
      <c r="H38" s="7"/>
      <c r="L38" s="8"/>
    </row>
    <row r="39" spans="1:13" x14ac:dyDescent="0.35">
      <c r="A39" s="7">
        <v>9</v>
      </c>
      <c r="B39" s="7">
        <v>1.2809999999999999</v>
      </c>
      <c r="C39" s="7">
        <v>2.4952000000000001</v>
      </c>
      <c r="D39" s="7">
        <v>0.37763000000000002</v>
      </c>
      <c r="E39" s="7">
        <v>99.146699999999996</v>
      </c>
      <c r="G39" s="5"/>
      <c r="H39" s="2"/>
      <c r="I39" s="2"/>
      <c r="J39" s="2"/>
      <c r="K39" s="2"/>
      <c r="L39" s="8"/>
    </row>
    <row r="40" spans="1:13" s="2" customFormat="1" x14ac:dyDescent="0.35">
      <c r="B40" s="2">
        <f>AVERAGE(B37:B39)</f>
        <v>1.3512333333333333</v>
      </c>
      <c r="C40" s="2">
        <f t="shared" ref="C40:E40" si="10">AVERAGE(C37:C39)</f>
        <v>2.2026333333333334</v>
      </c>
      <c r="D40" s="2">
        <f t="shared" si="10"/>
        <v>0.30497666666666667</v>
      </c>
      <c r="E40" s="2">
        <f t="shared" si="10"/>
        <v>98.843066666666672</v>
      </c>
      <c r="F40" s="4"/>
      <c r="G40" s="11"/>
      <c r="H40" s="7"/>
      <c r="I40" s="7"/>
      <c r="J40" s="7"/>
      <c r="K40" s="7"/>
      <c r="L40" s="4"/>
      <c r="M40" s="5"/>
    </row>
    <row r="41" spans="1:13" x14ac:dyDescent="0.35">
      <c r="A41" s="7">
        <v>10</v>
      </c>
      <c r="B41" s="7">
        <v>1.5234000000000001</v>
      </c>
      <c r="C41" s="7">
        <v>1.7770999999999999</v>
      </c>
      <c r="D41" s="7">
        <v>9.0431999999999998E-2</v>
      </c>
      <c r="E41" s="7">
        <v>97.734499999999997</v>
      </c>
      <c r="H41" s="7"/>
      <c r="L41" s="8"/>
    </row>
    <row r="42" spans="1:13" x14ac:dyDescent="0.35">
      <c r="A42" s="1">
        <v>10</v>
      </c>
      <c r="B42" s="1">
        <v>1.6532</v>
      </c>
      <c r="C42" s="1">
        <v>2.1347999999999998</v>
      </c>
      <c r="D42" s="1">
        <v>0.27167999999999998</v>
      </c>
      <c r="E42" s="1">
        <v>97.605900000000005</v>
      </c>
      <c r="H42" s="7"/>
      <c r="L42" s="8"/>
    </row>
    <row r="43" spans="1:13" x14ac:dyDescent="0.35">
      <c r="A43" s="7">
        <v>10</v>
      </c>
      <c r="B43" s="7">
        <v>0.64846000000000004</v>
      </c>
      <c r="C43" s="7">
        <v>2.2997999999999998</v>
      </c>
      <c r="D43" s="7">
        <v>0.60392999999999997</v>
      </c>
      <c r="E43" s="7">
        <v>92.674700000000001</v>
      </c>
      <c r="G43" s="5"/>
      <c r="H43" s="2"/>
      <c r="I43" s="2"/>
      <c r="J43" s="2"/>
      <c r="K43" s="2"/>
      <c r="L43" s="8"/>
    </row>
    <row r="44" spans="1:13" s="2" customFormat="1" x14ac:dyDescent="0.35">
      <c r="B44" s="2">
        <f>AVERAGE(B41,B43)</f>
        <v>1.0859300000000001</v>
      </c>
      <c r="C44" s="2">
        <f t="shared" ref="C44:E44" si="11">AVERAGE(C41,C43)</f>
        <v>2.0384500000000001</v>
      </c>
      <c r="D44" s="2">
        <f t="shared" si="11"/>
        <v>0.34718099999999996</v>
      </c>
      <c r="E44" s="2">
        <f t="shared" si="11"/>
        <v>95.204599999999999</v>
      </c>
      <c r="F44" s="4"/>
      <c r="G44" s="11"/>
      <c r="H44" s="7"/>
      <c r="I44" s="7"/>
      <c r="J44" s="7"/>
      <c r="K44" s="7"/>
      <c r="L44" s="4"/>
      <c r="M44" s="5"/>
    </row>
    <row r="45" spans="1:13" x14ac:dyDescent="0.35">
      <c r="A45" s="7">
        <v>11</v>
      </c>
      <c r="B45" s="7">
        <v>1.6377999999999999</v>
      </c>
      <c r="C45" s="7">
        <v>2.3494000000000002</v>
      </c>
      <c r="D45" s="7">
        <v>0.28359000000000001</v>
      </c>
      <c r="E45" s="7">
        <v>96.774699999999996</v>
      </c>
      <c r="H45" s="7"/>
      <c r="L45" s="8"/>
    </row>
    <row r="46" spans="1:13" x14ac:dyDescent="0.35">
      <c r="A46" s="7">
        <v>11</v>
      </c>
      <c r="B46" s="7">
        <v>0.37712000000000001</v>
      </c>
      <c r="C46" s="7">
        <v>0.69325000000000003</v>
      </c>
      <c r="D46" s="7">
        <v>0.38089000000000001</v>
      </c>
      <c r="E46" s="7">
        <v>83.787300000000002</v>
      </c>
      <c r="H46" s="7"/>
      <c r="L46" s="8"/>
    </row>
    <row r="47" spans="1:13" x14ac:dyDescent="0.35">
      <c r="A47" s="7">
        <v>11</v>
      </c>
      <c r="B47" s="7">
        <v>1.4621999999999999</v>
      </c>
      <c r="C47" s="7">
        <v>2.1402999999999999</v>
      </c>
      <c r="D47" s="7">
        <v>0.33479999999999999</v>
      </c>
      <c r="E47" s="7">
        <v>98.403400000000005</v>
      </c>
      <c r="G47" s="5"/>
      <c r="H47" s="2"/>
      <c r="I47" s="2"/>
      <c r="J47" s="2"/>
      <c r="K47" s="2"/>
      <c r="L47" s="8"/>
    </row>
    <row r="48" spans="1:13" s="2" customFormat="1" x14ac:dyDescent="0.35">
      <c r="B48" s="2">
        <f>AVERAGE(B45:B47)</f>
        <v>1.1590400000000001</v>
      </c>
      <c r="C48" s="2">
        <f t="shared" ref="C48:E48" si="12">AVERAGE(C45:C47)</f>
        <v>1.7276499999999999</v>
      </c>
      <c r="D48" s="2">
        <f t="shared" si="12"/>
        <v>0.3330933333333333</v>
      </c>
      <c r="E48" s="2">
        <f t="shared" si="12"/>
        <v>92.988466666666682</v>
      </c>
      <c r="F48" s="4"/>
      <c r="G48" s="11"/>
      <c r="H48" s="7"/>
      <c r="I48" s="7"/>
      <c r="J48" s="7"/>
      <c r="K48" s="7"/>
      <c r="L48" s="4"/>
      <c r="M48" s="5"/>
    </row>
    <row r="49" spans="1:12" x14ac:dyDescent="0.35">
      <c r="L49" s="8"/>
    </row>
    <row r="50" spans="1:12" x14ac:dyDescent="0.35">
      <c r="A50" s="2" t="s">
        <v>9</v>
      </c>
      <c r="B50" s="2">
        <f t="shared" ref="B50:E50" si="13">AVERAGE(B48,B44,B40,B36,B32,B28, B24,B20,B16,B12,B8)</f>
        <v>1.0554190909090908</v>
      </c>
      <c r="C50" s="2">
        <f t="shared" si="13"/>
        <v>1.7512087878787879</v>
      </c>
      <c r="D50" s="2">
        <f t="shared" si="13"/>
        <v>0.32039857575757574</v>
      </c>
      <c r="E50" s="2">
        <f t="shared" si="13"/>
        <v>95.404036363636351</v>
      </c>
    </row>
  </sheetData>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227D8-66C5-4D57-A19D-191A09705371}">
  <dimension ref="A1:O42"/>
  <sheetViews>
    <sheetView topLeftCell="C3" zoomScale="80" zoomScaleNormal="80" workbookViewId="0">
      <selection activeCell="G19" sqref="G19"/>
    </sheetView>
  </sheetViews>
  <sheetFormatPr defaultRowHeight="14.5" x14ac:dyDescent="0.35"/>
  <cols>
    <col min="1" max="1" width="35.1796875" style="7" customWidth="1"/>
    <col min="2" max="2" width="9.1796875" style="7" customWidth="1"/>
    <col min="3" max="3" width="16.26953125" style="7" customWidth="1"/>
    <col min="4" max="4" width="12.6328125" style="7" customWidth="1"/>
    <col min="5" max="5" width="9.36328125" style="7" bestFit="1" customWidth="1"/>
    <col min="6" max="6" width="9.81640625" style="8" customWidth="1"/>
    <col min="7" max="7" width="21.90625" style="7" customWidth="1"/>
    <col min="8" max="10" width="8.7265625" style="7"/>
    <col min="11" max="11" width="8.7265625" style="8"/>
    <col min="12" max="12" width="8.6328125" style="11" customWidth="1"/>
    <col min="13" max="13" width="19.36328125" style="7" customWidth="1"/>
    <col min="14" max="16384" width="8.7265625" style="7"/>
  </cols>
  <sheetData>
    <row r="1" spans="1:15" x14ac:dyDescent="0.35">
      <c r="A1" s="7" t="s">
        <v>22</v>
      </c>
    </row>
    <row r="2" spans="1:15" x14ac:dyDescent="0.35">
      <c r="A2" s="7" t="s">
        <v>29</v>
      </c>
    </row>
    <row r="3" spans="1:15" s="2" customFormat="1" ht="29" x14ac:dyDescent="0.35">
      <c r="A3" s="2" t="s">
        <v>6</v>
      </c>
      <c r="F3" s="4"/>
      <c r="G3" s="3" t="s">
        <v>5</v>
      </c>
      <c r="H3" s="3"/>
      <c r="I3" s="3"/>
      <c r="J3" s="3"/>
      <c r="K3" s="6"/>
      <c r="L3" s="13"/>
      <c r="M3" s="3" t="s">
        <v>23</v>
      </c>
      <c r="N3" s="3"/>
      <c r="O3" s="3"/>
    </row>
    <row r="4" spans="1:15" s="9" customFormat="1" ht="43.5" x14ac:dyDescent="0.35">
      <c r="A4" s="9" t="s">
        <v>3</v>
      </c>
      <c r="B4" s="9" t="s">
        <v>0</v>
      </c>
      <c r="C4" s="9" t="s">
        <v>1</v>
      </c>
      <c r="D4" s="9" t="s">
        <v>32</v>
      </c>
      <c r="E4" s="9" t="s">
        <v>2</v>
      </c>
      <c r="F4" s="10"/>
      <c r="G4" s="9" t="s">
        <v>0</v>
      </c>
      <c r="H4" s="9" t="s">
        <v>1</v>
      </c>
      <c r="I4" s="9" t="s">
        <v>32</v>
      </c>
      <c r="J4" s="9" t="s">
        <v>2</v>
      </c>
      <c r="K4" s="10"/>
      <c r="L4" s="12" t="s">
        <v>0</v>
      </c>
      <c r="M4" s="9" t="s">
        <v>1</v>
      </c>
      <c r="N4" s="9" t="s">
        <v>32</v>
      </c>
      <c r="O4" s="9" t="s">
        <v>2</v>
      </c>
    </row>
    <row r="5" spans="1:15" x14ac:dyDescent="0.35">
      <c r="A5" s="7">
        <v>1</v>
      </c>
      <c r="B5" s="7">
        <v>1.2435</v>
      </c>
      <c r="C5" s="7">
        <v>1.5983000000000001</v>
      </c>
      <c r="D5" s="7">
        <v>0.13506000000000001</v>
      </c>
      <c r="E5" s="7">
        <v>99.412199999999999</v>
      </c>
      <c r="G5" s="7">
        <v>9.7813999999999998E-2</v>
      </c>
      <c r="H5" s="7">
        <v>0.20357</v>
      </c>
      <c r="I5" s="7">
        <v>0.34283000000000002</v>
      </c>
      <c r="J5" s="7">
        <v>76.203000000000003</v>
      </c>
      <c r="L5" s="5">
        <f>((B42-G20)/B42)*100</f>
        <v>72.689469989939511</v>
      </c>
      <c r="M5" s="2">
        <f>((C42-H20)/C42)*100</f>
        <v>71.672429607323949</v>
      </c>
      <c r="N5" s="2">
        <f>((D42-I20)/D42)*100</f>
        <v>-18.083718487348325</v>
      </c>
      <c r="O5" s="2">
        <f>((E42-J20)/E42)*100</f>
        <v>3.5407904477353611</v>
      </c>
    </row>
    <row r="6" spans="1:15" x14ac:dyDescent="0.35">
      <c r="A6" s="7">
        <v>1</v>
      </c>
      <c r="B6" s="7">
        <v>1.0153000000000001</v>
      </c>
      <c r="C6" s="7">
        <v>1.4662999999999999</v>
      </c>
      <c r="D6" s="7">
        <v>0.19370999999999999</v>
      </c>
      <c r="E6" s="7">
        <v>99.402299999999997</v>
      </c>
      <c r="G6" s="7">
        <v>0.20873</v>
      </c>
      <c r="H6" s="7">
        <v>0.33561999999999997</v>
      </c>
      <c r="I6" s="7">
        <v>0.27306999999999998</v>
      </c>
      <c r="J6" s="7">
        <v>98.215500000000006</v>
      </c>
    </row>
    <row r="7" spans="1:15" x14ac:dyDescent="0.35">
      <c r="A7" s="7">
        <v>1</v>
      </c>
      <c r="B7" s="7">
        <v>1.2343</v>
      </c>
      <c r="C7" s="7">
        <v>1.6011</v>
      </c>
      <c r="D7" s="7">
        <v>0.14632000000000001</v>
      </c>
      <c r="E7" s="7">
        <v>99.411100000000005</v>
      </c>
      <c r="G7" s="7">
        <v>0.16621</v>
      </c>
      <c r="H7" s="7">
        <v>0.38513999999999998</v>
      </c>
      <c r="I7" s="7">
        <v>0.39515</v>
      </c>
      <c r="J7" s="7">
        <v>85.828199999999995</v>
      </c>
    </row>
    <row r="8" spans="1:15" x14ac:dyDescent="0.35">
      <c r="A8" s="1">
        <v>2</v>
      </c>
      <c r="B8" s="1">
        <v>0.47142000000000001</v>
      </c>
      <c r="C8" s="1">
        <v>0.75927999999999995</v>
      </c>
      <c r="D8" s="1">
        <v>0.31524999999999997</v>
      </c>
      <c r="E8" s="1">
        <v>91.076400000000007</v>
      </c>
      <c r="G8" s="7">
        <v>0.26541999999999999</v>
      </c>
      <c r="H8" s="7">
        <v>0.43741000000000002</v>
      </c>
      <c r="I8" s="7">
        <v>0.24432000000000001</v>
      </c>
      <c r="J8" s="7">
        <v>98.837299999999999</v>
      </c>
    </row>
    <row r="9" spans="1:15" x14ac:dyDescent="0.35">
      <c r="A9" s="7">
        <v>2</v>
      </c>
      <c r="B9" s="7">
        <v>1.119</v>
      </c>
      <c r="C9" s="7">
        <v>1.5047999999999999</v>
      </c>
      <c r="D9" s="7">
        <v>0.17122999999999999</v>
      </c>
      <c r="E9" s="7">
        <v>96.472200000000001</v>
      </c>
      <c r="G9" s="7">
        <v>0.21995999999999999</v>
      </c>
      <c r="H9" s="7">
        <v>0.39889999999999998</v>
      </c>
      <c r="I9" s="7">
        <v>0.29898000000000002</v>
      </c>
      <c r="J9" s="7">
        <v>97.474400000000003</v>
      </c>
    </row>
    <row r="10" spans="1:15" x14ac:dyDescent="0.35">
      <c r="A10" s="7">
        <v>2</v>
      </c>
      <c r="B10" s="7">
        <v>1.3786</v>
      </c>
      <c r="C10" s="7">
        <v>1.9339999999999999</v>
      </c>
      <c r="D10" s="7">
        <v>0.12330000000000001</v>
      </c>
      <c r="E10" s="7">
        <v>99.2898</v>
      </c>
      <c r="G10" s="7">
        <v>0.23721</v>
      </c>
      <c r="H10" s="7">
        <v>0.40989999999999999</v>
      </c>
      <c r="I10" s="7">
        <v>0.27127000000000001</v>
      </c>
      <c r="J10" s="7">
        <v>98.350999999999999</v>
      </c>
    </row>
    <row r="11" spans="1:15" x14ac:dyDescent="0.35">
      <c r="A11" s="7">
        <v>3</v>
      </c>
      <c r="B11" s="7">
        <v>1.49</v>
      </c>
      <c r="C11" s="7">
        <v>2.198</v>
      </c>
      <c r="D11" s="7">
        <v>0.19744</v>
      </c>
      <c r="E11" s="7">
        <v>97.729600000000005</v>
      </c>
      <c r="G11" s="7">
        <v>0.27313999999999999</v>
      </c>
      <c r="H11" s="7">
        <v>0.4264</v>
      </c>
      <c r="I11" s="7">
        <v>0.23993999999999999</v>
      </c>
      <c r="J11" s="7">
        <v>98.418499999999995</v>
      </c>
    </row>
    <row r="12" spans="1:15" x14ac:dyDescent="0.35">
      <c r="A12" s="7">
        <v>3</v>
      </c>
      <c r="B12" s="7">
        <v>1.3484</v>
      </c>
      <c r="C12" s="7">
        <v>2.0274999999999999</v>
      </c>
      <c r="D12" s="7">
        <v>0.16932</v>
      </c>
      <c r="E12" s="7">
        <v>99.190600000000003</v>
      </c>
      <c r="G12" s="7">
        <v>0.12792000000000001</v>
      </c>
      <c r="H12" s="7">
        <v>0.26684999999999998</v>
      </c>
      <c r="I12" s="7">
        <v>0.35304999999999997</v>
      </c>
      <c r="J12" s="7">
        <v>87.658100000000005</v>
      </c>
    </row>
    <row r="13" spans="1:15" x14ac:dyDescent="0.35">
      <c r="A13" s="7">
        <v>3</v>
      </c>
      <c r="B13" s="7">
        <v>1.6009</v>
      </c>
      <c r="C13" s="7">
        <v>2.2696000000000001</v>
      </c>
      <c r="D13" s="7">
        <v>0.19538</v>
      </c>
      <c r="E13" s="7">
        <v>96.545900000000003</v>
      </c>
      <c r="G13" s="7">
        <v>0.51322000000000001</v>
      </c>
      <c r="H13" s="7">
        <v>0.65473999999999999</v>
      </c>
      <c r="I13" s="7">
        <v>0.12376</v>
      </c>
      <c r="J13" s="7">
        <v>99.164299999999997</v>
      </c>
    </row>
    <row r="14" spans="1:15" x14ac:dyDescent="0.35">
      <c r="A14" s="7">
        <v>4</v>
      </c>
      <c r="B14" s="7">
        <v>1.4895</v>
      </c>
      <c r="C14" s="7">
        <v>2.1293000000000002</v>
      </c>
      <c r="D14" s="7">
        <v>0.2054</v>
      </c>
      <c r="E14" s="7">
        <v>96.5976</v>
      </c>
      <c r="G14" s="7">
        <v>0.35600999999999999</v>
      </c>
      <c r="H14" s="7">
        <v>0.49792999999999998</v>
      </c>
      <c r="I14" s="7">
        <v>0.19262000000000001</v>
      </c>
      <c r="J14" s="7">
        <v>98.768699999999995</v>
      </c>
    </row>
    <row r="15" spans="1:15" x14ac:dyDescent="0.35">
      <c r="A15" s="7">
        <v>4</v>
      </c>
      <c r="B15" s="7">
        <v>1.2317</v>
      </c>
      <c r="C15" s="7">
        <v>1.8047</v>
      </c>
      <c r="D15" s="7">
        <v>0.21032000000000001</v>
      </c>
      <c r="E15" s="7">
        <v>98.494</v>
      </c>
      <c r="G15" s="7">
        <v>0.36956</v>
      </c>
      <c r="H15" s="7">
        <v>0.49242999999999998</v>
      </c>
      <c r="I15" s="7">
        <v>0.15384999999999999</v>
      </c>
      <c r="J15" s="7">
        <v>99.064400000000006</v>
      </c>
    </row>
    <row r="16" spans="1:15" x14ac:dyDescent="0.35">
      <c r="A16" s="7">
        <v>4</v>
      </c>
      <c r="B16" s="7">
        <v>1.5705</v>
      </c>
      <c r="C16" s="7">
        <v>2.2227999999999999</v>
      </c>
      <c r="D16" s="7">
        <v>0.17258999999999999</v>
      </c>
      <c r="E16" s="7">
        <v>96.157899999999998</v>
      </c>
      <c r="G16" s="7">
        <v>0.68371999999999999</v>
      </c>
      <c r="H16" s="7">
        <v>0.87482000000000004</v>
      </c>
      <c r="I16" s="7">
        <v>0.18734000000000001</v>
      </c>
      <c r="J16" s="7">
        <v>99.081100000000006</v>
      </c>
    </row>
    <row r="17" spans="1:10" x14ac:dyDescent="0.35">
      <c r="A17" s="7">
        <v>5</v>
      </c>
      <c r="B17" s="7">
        <v>1.3982000000000001</v>
      </c>
      <c r="C17" s="7">
        <v>2.0082</v>
      </c>
      <c r="D17" s="7">
        <v>0.21892</v>
      </c>
      <c r="E17" s="7">
        <v>98.782399999999996</v>
      </c>
      <c r="G17" s="7">
        <v>0.90758000000000005</v>
      </c>
      <c r="H17" s="7">
        <v>1.1967000000000001</v>
      </c>
      <c r="I17" s="7">
        <v>0.14393</v>
      </c>
      <c r="J17" s="7">
        <v>99.354200000000006</v>
      </c>
    </row>
    <row r="18" spans="1:10" x14ac:dyDescent="0.35">
      <c r="A18" s="7">
        <v>5</v>
      </c>
      <c r="B18" s="7">
        <v>1.1852</v>
      </c>
      <c r="C18" s="7">
        <v>1.8816999999999999</v>
      </c>
      <c r="D18" s="7">
        <v>0.25813999999999998</v>
      </c>
      <c r="E18" s="7">
        <v>99.052099999999996</v>
      </c>
      <c r="G18" s="7">
        <v>0.19971</v>
      </c>
      <c r="H18" s="7">
        <v>0.42365000000000003</v>
      </c>
      <c r="I18" s="7">
        <v>0.43324000000000001</v>
      </c>
      <c r="J18" s="7">
        <v>82.3583</v>
      </c>
    </row>
    <row r="19" spans="1:10" x14ac:dyDescent="0.35">
      <c r="A19" s="7">
        <v>5</v>
      </c>
      <c r="B19" s="7">
        <v>1.1632</v>
      </c>
      <c r="C19" s="7">
        <v>1.8019000000000001</v>
      </c>
      <c r="D19" s="7">
        <v>0.18307999999999999</v>
      </c>
      <c r="E19" s="7">
        <v>99.1952</v>
      </c>
      <c r="G19" s="7">
        <v>0.91552</v>
      </c>
      <c r="H19" s="7">
        <v>1.1801999999999999</v>
      </c>
      <c r="I19" s="7">
        <v>0.14943999999999999</v>
      </c>
      <c r="J19" s="7">
        <v>99.048699999999997</v>
      </c>
    </row>
    <row r="20" spans="1:10" x14ac:dyDescent="0.35">
      <c r="A20" s="7">
        <v>6</v>
      </c>
      <c r="B20" s="7">
        <v>1.2975000000000001</v>
      </c>
      <c r="C20" s="7">
        <v>1.7441</v>
      </c>
      <c r="D20" s="7">
        <v>0.12765000000000001</v>
      </c>
      <c r="E20" s="7">
        <v>98.878900000000002</v>
      </c>
      <c r="G20" s="2">
        <f t="shared" ref="G20:J20" si="0">AVERAGE(G5:G19)</f>
        <v>0.36944826666666664</v>
      </c>
      <c r="H20" s="2">
        <f t="shared" si="0"/>
        <v>0.54561733333333318</v>
      </c>
      <c r="I20" s="2">
        <f t="shared" si="0"/>
        <v>0.25351933333333332</v>
      </c>
      <c r="J20" s="2">
        <f t="shared" si="0"/>
        <v>94.521713333333352</v>
      </c>
    </row>
    <row r="21" spans="1:10" x14ac:dyDescent="0.35">
      <c r="A21" s="7">
        <v>6</v>
      </c>
      <c r="B21" s="7">
        <v>1.5623</v>
      </c>
      <c r="C21" s="7">
        <v>2.0165000000000002</v>
      </c>
      <c r="D21" s="7">
        <v>0.10489</v>
      </c>
      <c r="E21" s="7">
        <v>98.180700000000002</v>
      </c>
    </row>
    <row r="22" spans="1:10" x14ac:dyDescent="0.35">
      <c r="A22" s="7">
        <v>6</v>
      </c>
      <c r="B22" s="7">
        <v>1.5566</v>
      </c>
      <c r="C22" s="7">
        <v>2.0165000000000002</v>
      </c>
      <c r="D22" s="7">
        <v>0.10589999999999999</v>
      </c>
      <c r="E22" s="7">
        <v>98.637799999999999</v>
      </c>
    </row>
    <row r="23" spans="1:10" x14ac:dyDescent="0.35">
      <c r="A23" s="7">
        <v>7</v>
      </c>
      <c r="B23" s="7">
        <v>1.3456999999999999</v>
      </c>
      <c r="C23" s="7">
        <v>2.0962999999999998</v>
      </c>
      <c r="D23" s="7">
        <v>0.25747999999999999</v>
      </c>
      <c r="E23" s="7">
        <v>98.691199999999995</v>
      </c>
    </row>
    <row r="24" spans="1:10" x14ac:dyDescent="0.35">
      <c r="A24" s="7">
        <v>7</v>
      </c>
      <c r="B24" s="7">
        <v>1.6994</v>
      </c>
      <c r="C24" s="7">
        <v>2.2585999999999999</v>
      </c>
      <c r="D24" s="7">
        <v>0.18221999999999999</v>
      </c>
      <c r="E24" s="7">
        <v>96.874300000000005</v>
      </c>
    </row>
    <row r="25" spans="1:10" x14ac:dyDescent="0.35">
      <c r="A25" s="7">
        <v>7</v>
      </c>
      <c r="B25" s="7">
        <v>1.2683</v>
      </c>
      <c r="C25" s="7">
        <v>1.9477</v>
      </c>
      <c r="D25" s="7">
        <v>0.32322000000000001</v>
      </c>
      <c r="E25" s="7">
        <v>98.720200000000006</v>
      </c>
    </row>
    <row r="26" spans="1:10" x14ac:dyDescent="0.35">
      <c r="A26" s="7">
        <v>8</v>
      </c>
      <c r="B26" s="7">
        <v>1.1635</v>
      </c>
      <c r="C26" s="7">
        <v>1.9285000000000001</v>
      </c>
      <c r="D26" s="7">
        <v>0.43191000000000002</v>
      </c>
      <c r="E26" s="7">
        <v>98.346400000000003</v>
      </c>
    </row>
    <row r="27" spans="1:10" x14ac:dyDescent="0.35">
      <c r="A27" s="7">
        <v>8</v>
      </c>
      <c r="B27" s="7">
        <v>1.3030999999999999</v>
      </c>
      <c r="C27" s="7">
        <v>1.7605999999999999</v>
      </c>
      <c r="D27" s="7">
        <v>0.27285999999999999</v>
      </c>
      <c r="E27" s="7">
        <v>98.376900000000006</v>
      </c>
    </row>
    <row r="28" spans="1:10" x14ac:dyDescent="0.35">
      <c r="A28" s="7">
        <v>8</v>
      </c>
      <c r="B28" s="7">
        <v>1.1692</v>
      </c>
      <c r="C28" s="7">
        <v>1.8102</v>
      </c>
      <c r="D28" s="7">
        <v>0.27786</v>
      </c>
      <c r="E28" s="7">
        <v>98.393299999999996</v>
      </c>
    </row>
    <row r="29" spans="1:10" x14ac:dyDescent="0.35">
      <c r="A29" s="7">
        <v>9</v>
      </c>
      <c r="B29" s="7">
        <v>1.3808</v>
      </c>
      <c r="C29" s="7">
        <v>2.2008000000000001</v>
      </c>
      <c r="D29" s="7">
        <v>0.45384999999999998</v>
      </c>
      <c r="E29" s="7">
        <v>95.534599999999998</v>
      </c>
    </row>
    <row r="30" spans="1:10" x14ac:dyDescent="0.35">
      <c r="A30" s="7">
        <v>9</v>
      </c>
      <c r="B30" s="7">
        <v>1.4469000000000001</v>
      </c>
      <c r="C30" s="7">
        <v>1.7799</v>
      </c>
      <c r="D30" s="7">
        <v>0.16899</v>
      </c>
      <c r="E30" s="7">
        <v>98.055000000000007</v>
      </c>
    </row>
    <row r="31" spans="1:10" x14ac:dyDescent="0.35">
      <c r="A31" s="7">
        <v>9</v>
      </c>
      <c r="B31" s="7">
        <v>1.6637999999999999</v>
      </c>
      <c r="C31" s="7">
        <v>1.9890000000000001</v>
      </c>
      <c r="D31" s="7">
        <v>0.14402999999999999</v>
      </c>
      <c r="E31" s="7">
        <v>97.901399999999995</v>
      </c>
    </row>
    <row r="32" spans="1:10" x14ac:dyDescent="0.35">
      <c r="A32" s="7">
        <v>10</v>
      </c>
      <c r="B32" s="7">
        <v>1.6177999999999999</v>
      </c>
      <c r="C32" s="7">
        <v>2.1678000000000002</v>
      </c>
      <c r="D32" s="7">
        <v>0.22750999999999999</v>
      </c>
      <c r="E32" s="7">
        <v>93.3095</v>
      </c>
    </row>
    <row r="33" spans="1:6" x14ac:dyDescent="0.35">
      <c r="A33" s="7">
        <v>10</v>
      </c>
      <c r="B33" s="7">
        <v>1.0357000000000001</v>
      </c>
      <c r="C33" s="7">
        <v>1.7881</v>
      </c>
      <c r="D33" s="7">
        <v>0.45288</v>
      </c>
      <c r="E33" s="7">
        <v>97.138599999999997</v>
      </c>
    </row>
    <row r="34" spans="1:6" x14ac:dyDescent="0.35">
      <c r="A34" s="7">
        <v>10</v>
      </c>
      <c r="B34" s="7">
        <v>1.3803000000000001</v>
      </c>
      <c r="C34" s="7">
        <v>1.7524</v>
      </c>
      <c r="D34" s="7">
        <v>0.21462000000000001</v>
      </c>
      <c r="E34" s="7">
        <v>94.829300000000003</v>
      </c>
    </row>
    <row r="35" spans="1:6" x14ac:dyDescent="0.35">
      <c r="A35" s="7">
        <v>11</v>
      </c>
      <c r="B35" s="7">
        <v>1.1376999999999999</v>
      </c>
      <c r="C35" s="7">
        <v>1.8073999999999999</v>
      </c>
      <c r="D35" s="7">
        <v>0.22270000000000001</v>
      </c>
      <c r="E35" s="7">
        <v>99.298199999999994</v>
      </c>
    </row>
    <row r="36" spans="1:6" x14ac:dyDescent="0.35">
      <c r="A36" s="7">
        <v>11</v>
      </c>
      <c r="B36" s="7">
        <v>1.1953</v>
      </c>
      <c r="C36" s="7">
        <v>1.8047</v>
      </c>
      <c r="D36" s="7">
        <v>0.15697</v>
      </c>
      <c r="E36" s="7">
        <v>99.226399999999998</v>
      </c>
    </row>
    <row r="37" spans="1:6" x14ac:dyDescent="0.35">
      <c r="A37" s="7">
        <v>11</v>
      </c>
      <c r="B37" s="7">
        <v>1.6359999999999999</v>
      </c>
      <c r="C37" s="7">
        <v>2.1869999999999998</v>
      </c>
      <c r="D37" s="7">
        <v>0.13322999999999999</v>
      </c>
      <c r="E37" s="7">
        <v>99.026899999999998</v>
      </c>
    </row>
    <row r="38" spans="1:6" x14ac:dyDescent="0.35">
      <c r="A38" s="7">
        <v>12</v>
      </c>
      <c r="B38" s="7">
        <v>1.3432999999999999</v>
      </c>
      <c r="C38" s="7">
        <v>2.0026999999999999</v>
      </c>
      <c r="D38" s="7">
        <v>0.2195</v>
      </c>
      <c r="E38" s="7">
        <v>98.487200000000001</v>
      </c>
    </row>
    <row r="39" spans="1:6" x14ac:dyDescent="0.35">
      <c r="A39" s="7">
        <v>12</v>
      </c>
      <c r="B39" s="7">
        <v>1.3169</v>
      </c>
      <c r="C39" s="7">
        <v>1.9339999999999999</v>
      </c>
      <c r="D39" s="7">
        <v>0.22170000000000001</v>
      </c>
      <c r="E39" s="7">
        <v>99.076099999999997</v>
      </c>
    </row>
    <row r="40" spans="1:6" x14ac:dyDescent="0.35">
      <c r="A40" s="7">
        <v>12</v>
      </c>
      <c r="B40" s="7">
        <v>1.3585</v>
      </c>
      <c r="C40" s="7">
        <v>1.9724999999999999</v>
      </c>
      <c r="D40" s="7">
        <v>0.23413</v>
      </c>
      <c r="E40" s="7">
        <v>96.982600000000005</v>
      </c>
    </row>
    <row r="42" spans="1:6" x14ac:dyDescent="0.35">
      <c r="A42" s="2" t="s">
        <v>10</v>
      </c>
      <c r="B42" s="2">
        <f>AVERAGE(B5:B7,B9:B40)</f>
        <v>1.3527685714285713</v>
      </c>
      <c r="C42" s="2">
        <f t="shared" ref="C42:E42" si="1">AVERAGE(C5:C7,C9:C40)</f>
        <v>1.9260999999999995</v>
      </c>
      <c r="D42" s="2">
        <f>AVERAGE(D5:D7,D9:D40)</f>
        <v>0.21469457142857148</v>
      </c>
      <c r="E42" s="2">
        <f t="shared" si="1"/>
        <v>97.991382857142852</v>
      </c>
      <c r="F42" s="4" t="e">
        <f>AVERAGE(#REF!,#REF!)</f>
        <v>#REF!</v>
      </c>
    </row>
  </sheetData>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38C0F-ECA1-412A-838F-4EA4311A370C}">
  <dimension ref="A1:G27"/>
  <sheetViews>
    <sheetView tabSelected="1" zoomScale="60" zoomScaleNormal="60" workbookViewId="0">
      <selection activeCell="G28" sqref="G28"/>
    </sheetView>
  </sheetViews>
  <sheetFormatPr defaultRowHeight="14.5" x14ac:dyDescent="0.35"/>
  <cols>
    <col min="1" max="1" width="17.26953125" bestFit="1" customWidth="1"/>
    <col min="2" max="2" width="21.6328125" bestFit="1" customWidth="1"/>
    <col min="3" max="3" width="18.08984375" bestFit="1" customWidth="1"/>
    <col min="4" max="4" width="24.36328125" customWidth="1"/>
    <col min="5" max="5" width="14.81640625" bestFit="1" customWidth="1"/>
    <col min="6" max="6" width="20.7265625" bestFit="1" customWidth="1"/>
    <col min="7" max="7" width="11.81640625" bestFit="1" customWidth="1"/>
  </cols>
  <sheetData>
    <row r="1" spans="1:7" s="15" customFormat="1" x14ac:dyDescent="0.35"/>
    <row r="3" spans="1:7" x14ac:dyDescent="0.35">
      <c r="A3" s="2" t="s">
        <v>11</v>
      </c>
    </row>
    <row r="4" spans="1:7" x14ac:dyDescent="0.35">
      <c r="B4" t="s">
        <v>0</v>
      </c>
      <c r="C4" t="s">
        <v>1</v>
      </c>
      <c r="D4" t="s">
        <v>32</v>
      </c>
      <c r="E4" t="s">
        <v>2</v>
      </c>
    </row>
    <row r="5" spans="1:7" x14ac:dyDescent="0.35">
      <c r="A5" t="s">
        <v>16</v>
      </c>
      <c r="B5">
        <v>41.791563419544673</v>
      </c>
      <c r="C5">
        <v>35.367400690600675</v>
      </c>
      <c r="D5">
        <v>-5.398144907245384</v>
      </c>
      <c r="E5">
        <v>4.0690441743317995</v>
      </c>
    </row>
    <row r="6" spans="1:7" x14ac:dyDescent="0.35">
      <c r="A6" t="s">
        <v>17</v>
      </c>
      <c r="B6">
        <v>68.404991114162229</v>
      </c>
      <c r="C6">
        <v>70.389862309826171</v>
      </c>
      <c r="D6">
        <v>16.497166613087575</v>
      </c>
      <c r="E6">
        <v>4.5959699140696619</v>
      </c>
    </row>
    <row r="7" spans="1:7" x14ac:dyDescent="0.35">
      <c r="A7" t="s">
        <v>15</v>
      </c>
      <c r="B7">
        <v>72.689469989939511</v>
      </c>
      <c r="C7">
        <v>71.672429607323949</v>
      </c>
      <c r="D7">
        <v>-18.083718487348325</v>
      </c>
      <c r="E7">
        <v>3.5407904477353611</v>
      </c>
    </row>
    <row r="10" spans="1:7" x14ac:dyDescent="0.35">
      <c r="A10" s="16" t="s">
        <v>38</v>
      </c>
      <c r="B10" s="16"/>
      <c r="C10" s="16"/>
      <c r="E10" s="17" t="s">
        <v>39</v>
      </c>
      <c r="F10" s="17"/>
      <c r="G10" s="17"/>
    </row>
    <row r="11" spans="1:7" x14ac:dyDescent="0.35">
      <c r="A11" s="15"/>
      <c r="B11" s="15" t="s">
        <v>14</v>
      </c>
      <c r="C11" s="15"/>
      <c r="D11" s="15"/>
      <c r="E11" s="15"/>
      <c r="F11" s="15" t="s">
        <v>14</v>
      </c>
      <c r="G11" s="15"/>
    </row>
    <row r="12" spans="1:7" x14ac:dyDescent="0.35">
      <c r="A12" s="15"/>
      <c r="B12" s="15" t="s">
        <v>20</v>
      </c>
      <c r="C12" s="15" t="s">
        <v>21</v>
      </c>
      <c r="D12" s="15"/>
      <c r="E12" s="15"/>
      <c r="F12" s="15" t="s">
        <v>12</v>
      </c>
      <c r="G12" s="15" t="s">
        <v>13</v>
      </c>
    </row>
    <row r="13" spans="1:7" x14ac:dyDescent="0.35">
      <c r="A13" s="15" t="s">
        <v>15</v>
      </c>
      <c r="B13" s="15">
        <v>97.991382857142852</v>
      </c>
      <c r="C13" s="15">
        <v>94.521713333333352</v>
      </c>
      <c r="D13" s="15"/>
      <c r="E13" s="15" t="s">
        <v>15</v>
      </c>
      <c r="F13" s="15">
        <f>_xlfn.STDEV.P(PVC!E5:E7,PVC!E9:E40)</f>
        <v>1.4318574989922728</v>
      </c>
      <c r="G13" s="15">
        <f>_xlfn.STDEV.P(PVC!J6:J19)</f>
        <v>5.6211429026570601</v>
      </c>
    </row>
    <row r="14" spans="1:7" x14ac:dyDescent="0.35">
      <c r="A14" s="15" t="s">
        <v>16</v>
      </c>
      <c r="B14" s="15">
        <v>98.53517500000001</v>
      </c>
      <c r="C14" s="11">
        <f t="shared" ref="C14" si="0">AVERAGE(C10:C13)</f>
        <v>94.521713333333352</v>
      </c>
      <c r="D14" s="15"/>
      <c r="E14" s="15" t="s">
        <v>16</v>
      </c>
      <c r="F14" s="15">
        <f>_xlfn.STDEV.P(FRC!F5:F8)</f>
        <v>0.54787295687503923</v>
      </c>
      <c r="G14" s="15">
        <f>_xlfn.STDEV.P(FRC!M5:M8)</f>
        <v>2.6444346960881848</v>
      </c>
    </row>
    <row r="15" spans="1:7" x14ac:dyDescent="0.35">
      <c r="A15" s="15" t="s">
        <v>17</v>
      </c>
      <c r="B15" s="15">
        <v>95.404036363636351</v>
      </c>
      <c r="C15" s="15">
        <v>91.019295555555544</v>
      </c>
      <c r="D15" s="15"/>
      <c r="E15" s="15" t="s">
        <v>17</v>
      </c>
      <c r="F15" s="15">
        <f>_xlfn.STDEV.P(ACP!E44,ACP!E40,ACP!E36,ACP!E32,ACP!E28,ACP!E24,ACP!E20,ACP!E16,ACP!E12,ACP!E8)</f>
        <v>1.6258993546684015</v>
      </c>
      <c r="G15" s="15">
        <v>1.4216500000000001</v>
      </c>
    </row>
    <row r="17" spans="1:7" x14ac:dyDescent="0.35">
      <c r="B17" t="s">
        <v>18</v>
      </c>
      <c r="F17" t="s">
        <v>18</v>
      </c>
    </row>
    <row r="18" spans="1:7" x14ac:dyDescent="0.35">
      <c r="B18" t="s">
        <v>12</v>
      </c>
      <c r="C18" t="s">
        <v>13</v>
      </c>
      <c r="F18" t="s">
        <v>12</v>
      </c>
      <c r="G18" t="s">
        <v>13</v>
      </c>
    </row>
    <row r="19" spans="1:7" x14ac:dyDescent="0.35">
      <c r="A19" t="s">
        <v>15</v>
      </c>
      <c r="B19">
        <v>1.3527685714285713</v>
      </c>
      <c r="C19">
        <v>0.36944826666666664</v>
      </c>
      <c r="E19" t="s">
        <v>15</v>
      </c>
      <c r="F19">
        <f>_xlfn.STDEV.P(PVC!B5:B7,PVC!B9:B40)</f>
        <v>0.18054396974766435</v>
      </c>
      <c r="G19">
        <f>_xlfn.STDEV.P(PVC!G6:G19)</f>
        <v>0.25583775055029068</v>
      </c>
    </row>
    <row r="20" spans="1:7" x14ac:dyDescent="0.35">
      <c r="A20" t="s">
        <v>16</v>
      </c>
      <c r="B20">
        <f>AVERAGE(FRC!C5:C8)</f>
        <v>0.36983500000000002</v>
      </c>
      <c r="C20">
        <f>AVERAGE(FRC!J5:J8)</f>
        <v>0.18661749999999999</v>
      </c>
      <c r="E20" t="s">
        <v>16</v>
      </c>
      <c r="F20">
        <f>_xlfn.STDEV.P(FRC!C5:C8)</f>
        <v>0.12299046192693142</v>
      </c>
      <c r="G20">
        <f>_xlfn.STDEV.P(FRC!J5:J8)</f>
        <v>4.9061199727992909E-2</v>
      </c>
    </row>
    <row r="21" spans="1:7" x14ac:dyDescent="0.35">
      <c r="A21" t="s">
        <v>17</v>
      </c>
      <c r="B21">
        <v>1.0554190909090908</v>
      </c>
      <c r="C21">
        <v>0.33345975555555551</v>
      </c>
      <c r="E21" t="s">
        <v>17</v>
      </c>
      <c r="F21">
        <f>_xlfn.STDEV.P(ACP!B8,ACP!B12,ACP!B16,ACP!B20,ACP!B24,ACP!B28,ACP!B32,ACP!B36,ACP!B40,ACP!B44,ACP!B48)</f>
        <v>0.22169044300870422</v>
      </c>
      <c r="G21">
        <v>5.5440000000000003E-2</v>
      </c>
    </row>
    <row r="23" spans="1:7" x14ac:dyDescent="0.35">
      <c r="B23" t="s">
        <v>19</v>
      </c>
      <c r="F23" t="s">
        <v>19</v>
      </c>
    </row>
    <row r="24" spans="1:7" x14ac:dyDescent="0.35">
      <c r="B24" t="s">
        <v>12</v>
      </c>
      <c r="C24" t="s">
        <v>13</v>
      </c>
      <c r="F24" t="s">
        <v>12</v>
      </c>
      <c r="G24" t="s">
        <v>13</v>
      </c>
    </row>
    <row r="25" spans="1:7" x14ac:dyDescent="0.35">
      <c r="A25" t="s">
        <v>15</v>
      </c>
      <c r="B25">
        <v>0.21469457142857148</v>
      </c>
      <c r="C25">
        <v>0.25351933333333332</v>
      </c>
      <c r="E25" t="s">
        <v>15</v>
      </c>
      <c r="F25">
        <f>_xlfn.STDEV.P(PVC!D5:D7,PVC!D9:D40)</f>
        <v>8.6446930618661877E-2</v>
      </c>
      <c r="G25">
        <f>_xlfn.STDEV.P(PVC!I6:I19)</f>
        <v>9.3514938073321535E-2</v>
      </c>
    </row>
    <row r="26" spans="1:7" x14ac:dyDescent="0.35">
      <c r="A26" t="s">
        <v>16</v>
      </c>
      <c r="B26">
        <f>AVERAGE(FRC!E5:E8)</f>
        <v>0.22423999999999999</v>
      </c>
      <c r="C26">
        <f>AVERAGE(FRC!L5:L8)</f>
        <v>0.25232250000000001</v>
      </c>
      <c r="E26" t="s">
        <v>16</v>
      </c>
      <c r="F26">
        <f>_xlfn.STDEV.P(FRC!E5:E8)</f>
        <v>5.5927651032382904E-2</v>
      </c>
      <c r="G26">
        <f>_xlfn.STDEV.P(FRC!L5:L8)</f>
        <v>6.6943085667976188E-2</v>
      </c>
    </row>
    <row r="27" spans="1:7" x14ac:dyDescent="0.35">
      <c r="A27" t="s">
        <v>17</v>
      </c>
      <c r="B27">
        <v>0.32039857575757574</v>
      </c>
      <c r="C27">
        <v>0.26754188888888886</v>
      </c>
      <c r="E27" t="s">
        <v>17</v>
      </c>
      <c r="F27">
        <f>_xlfn.STDEV.P(ACP!D8,ACP!D12,ACP!D16,ACP!D20,ACP!D24,ACP!D28,ACP!D32,ACP!D36,ACP!D40,ACP!D44,ACP!D48)</f>
        <v>2.9469468115182113E-2</v>
      </c>
      <c r="G27">
        <v>1.553E-2</v>
      </c>
    </row>
  </sheetData>
  <mergeCells count="1">
    <mergeCell ref="E10:G10"/>
  </mergeCell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FRC</vt:lpstr>
      <vt:lpstr>ACP</vt:lpstr>
      <vt:lpstr>PVC</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Jackson</dc:creator>
  <cp:lastModifiedBy>Jackson A.</cp:lastModifiedBy>
  <dcterms:created xsi:type="dcterms:W3CDTF">2015-06-05T18:17:20Z</dcterms:created>
  <dcterms:modified xsi:type="dcterms:W3CDTF">2022-11-08T11:28:08Z</dcterms:modified>
</cp:coreProperties>
</file>