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5.xml" ContentType="application/vnd.openxmlformats-officedocument.drawingml.chartshap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sotonac-my.sharepoint.com/personal/ces1v16_soton_ac_uk/Documents/Documents/SNCT_Wards/Framework_and_Tool/"/>
    </mc:Choice>
  </mc:AlternateContent>
  <xr:revisionPtr revIDLastSave="118" documentId="13_ncr:1_{526D6597-D113-4876-B5CC-BD92DBD12CA5}" xr6:coauthVersionLast="47" xr6:coauthVersionMax="47" xr10:uidLastSave="{E4B73689-6340-4045-825A-21F87220F177}"/>
  <bookViews>
    <workbookView xWindow="-108" yWindow="-108" windowWidth="23256" windowHeight="12576" tabRatio="48" xr2:uid="{00000000-000D-0000-FFFF-FFFF00000000}"/>
  </bookViews>
  <sheets>
    <sheet name="Overview" sheetId="14" r:id="rId1"/>
    <sheet name="Options" sheetId="8" r:id="rId2"/>
    <sheet name="MainData" sheetId="2" r:id="rId3"/>
    <sheet name="AlternativeTimeOfDay" sheetId="12" r:id="rId4"/>
    <sheet name="Output" sheetId="7" r:id="rId5"/>
    <sheet name="Thresholds" sheetId="16" r:id="rId6"/>
    <sheet name="Licensing" sheetId="17" r:id="rId7"/>
    <sheet name="IntermediateCalcs" sheetId="15" state="hidden" r:id="rId8"/>
    <sheet name="HistogramData" sheetId="6" state="hidden" r:id="rId9"/>
    <sheet name="BackgroundSettings" sheetId="13" state="hidden" r:id="rId10"/>
  </sheets>
  <definedNames>
    <definedName name="Conversion_Factor">BackgroundSettings!$A$7</definedName>
    <definedName name="EveningData_WTE">INDIRECT("AlternativeTimeOfDay!$K$7:$K$66")</definedName>
    <definedName name="EveningsBlank">INDIRECT("AlternativeTimeOfDay!$O$7:$O$62")</definedName>
    <definedName name="Half_CI_width">INDIRECT("Output!$D$7")</definedName>
    <definedName name="level0">BackgroundSettings!$B$4</definedName>
    <definedName name="level1a">BackgroundSettings!$C$4</definedName>
    <definedName name="level1b">BackgroundSettings!$D$4</definedName>
    <definedName name="level2">BackgroundSettings!$E$4</definedName>
    <definedName name="level3">BackgroundSettings!$F$4</definedName>
    <definedName name="Lower_buffer">HistogramData!$H$4</definedName>
    <definedName name="Morn_eve_diffs">INDIRECT("AlternativeTimeOfDay!$N$7:$N$62")</definedName>
    <definedName name="Morning_weekdayend_wte">INDIRECT("MainData!J6:K62")</definedName>
    <definedName name="MorningLookupSample">INDIRECT("MainData!$D$7:$K$62")</definedName>
    <definedName name="Mornings_CHPD">INDIRECT("MainData!$L$7:$L$62")</definedName>
    <definedName name="Mornings_WTE">INDIRECT("MainData!$K$7:$K$62")</definedName>
    <definedName name="MorningsBlank">INDIRECT("MainData!$M$7:$M$62")</definedName>
    <definedName name="Multipliers_Lookup">BackgroundSettings!$A$2:$F$3</definedName>
    <definedName name="Precision_Checkbox">Options!$J$8</definedName>
    <definedName name="Sample_Average_CHPD">HistogramData!$H$3</definedName>
    <definedName name="StandardDeviation_WTE">MainData!$N$6</definedName>
    <definedName name="Upper_buffer">HistogramData!$H$5</definedName>
    <definedName name="Weekday_criterion">BackgroundSettings!$A$15:$B$16</definedName>
    <definedName name="WeekdayAverageWTE">IntermediateCalcs!$A$2</definedName>
    <definedName name="Weekdays_Check_Mornings">INDIRECT("MainData!$J$7:$J$62")</definedName>
    <definedName name="Weekend_Checkbox">Options!$J$9</definedName>
    <definedName name="WeekendAverageWTE">IntermediateCalcs!$C$2</definedName>
    <definedName name="WithinDay_Checkbox">Options!$J$10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 l="1"/>
  <c r="M38" i="2" a="1"/>
  <c r="O39" i="12" a="1"/>
  <c r="O34" i="12" a="1"/>
  <c r="M43" i="2" a="1"/>
  <c r="M32" i="2" a="1"/>
  <c r="J8" i="2" a="1"/>
  <c r="M24" i="2" a="1"/>
  <c r="M21" i="2" a="1"/>
  <c r="O43" i="12" a="1"/>
  <c r="M51" i="2" a="1"/>
  <c r="M18" i="2" a="1"/>
  <c r="O37" i="12" a="1"/>
  <c r="O61" i="12" a="1"/>
  <c r="M44" i="2" a="1"/>
  <c r="O18" i="12" a="1"/>
  <c r="M27" i="2" a="1"/>
  <c r="J7" i="2" a="1"/>
  <c r="O22" i="12" a="1"/>
  <c r="O23" i="12" a="1"/>
  <c r="M8" i="2" a="1"/>
  <c r="O54" i="12" a="1"/>
  <c r="O47" i="12" a="1"/>
  <c r="O28" i="12" a="1"/>
  <c r="M62" i="2" a="1"/>
  <c r="O48" i="12" a="1"/>
  <c r="M59" i="2" a="1"/>
  <c r="M47" i="2" a="1"/>
  <c r="O58" i="12" a="1"/>
  <c r="O59" i="12" a="1"/>
  <c r="M34" i="2" a="1"/>
  <c r="M41" i="2" a="1"/>
  <c r="O36" i="12" a="1"/>
  <c r="M36" i="2" a="1"/>
  <c r="O29" i="12" a="1"/>
  <c r="M56" i="2" a="1"/>
  <c r="M10" i="2" a="1"/>
  <c r="M39" i="2" a="1"/>
  <c r="O55" i="12" a="1"/>
  <c r="O44" i="12" a="1"/>
  <c r="O45" i="12" a="1"/>
  <c r="M50" i="2" a="1"/>
  <c r="M45" i="2" a="1"/>
  <c r="O32" i="12" a="1"/>
  <c r="M12" i="2" a="1"/>
  <c r="M16" i="2" a="1"/>
  <c r="M46" i="2" a="1"/>
  <c r="M29" i="2" a="1"/>
  <c r="M9" i="2" a="1"/>
  <c r="O20" i="12" a="1"/>
  <c r="O26" i="12" a="1"/>
  <c r="M49" i="2" a="1"/>
  <c r="O51" i="12" a="1"/>
  <c r="O40" i="12" a="1"/>
  <c r="O14" i="12" a="1"/>
  <c r="O11" i="12" a="1"/>
  <c r="O35" i="12" a="1"/>
  <c r="O53" i="12" a="1"/>
  <c r="O19" i="12" a="1"/>
  <c r="M52" i="2" a="1"/>
  <c r="M28" i="2" a="1"/>
  <c r="O30" i="12" a="1"/>
  <c r="M13" i="2" a="1"/>
  <c r="M15" i="2" a="1"/>
  <c r="M60" i="2" a="1"/>
  <c r="O31" i="12" a="1"/>
  <c r="O50" i="12" a="1"/>
  <c r="O38" i="12" a="1"/>
  <c r="O46" i="12" a="1"/>
  <c r="M61" i="2" a="1"/>
  <c r="M30" i="2" a="1"/>
  <c r="M37" i="2" a="1"/>
  <c r="M35" i="2" a="1"/>
  <c r="O8" i="12" a="1"/>
  <c r="M19" i="2" a="1"/>
  <c r="O57" i="12" a="1"/>
  <c r="O17" i="12" a="1"/>
  <c r="O25" i="12" a="1"/>
  <c r="M25" i="2" a="1"/>
  <c r="O9" i="12" a="1"/>
  <c r="O33" i="12" a="1"/>
  <c r="O24" i="12" a="1"/>
  <c r="M14" i="2" a="1"/>
  <c r="O7" i="12" a="1"/>
  <c r="M11" i="2" a="1"/>
  <c r="O41" i="12" a="1"/>
  <c r="O49" i="12" a="1"/>
  <c r="M57" i="2" a="1"/>
  <c r="O10" i="12" a="1"/>
  <c r="M23" i="2" a="1"/>
  <c r="O60" i="12" a="1"/>
  <c r="M31" i="2" a="1"/>
  <c r="M55" i="2" a="1"/>
  <c r="O42" i="12" a="1"/>
  <c r="O56" i="12" a="1"/>
  <c r="O15" i="12" a="1"/>
  <c r="M17" i="2" a="1"/>
  <c r="M33" i="2" a="1"/>
  <c r="O13" i="12" a="1"/>
  <c r="O52" i="12" a="1"/>
  <c r="M58" i="2" a="1"/>
  <c r="O21" i="12" a="1"/>
  <c r="O62" i="12" a="1"/>
  <c r="O27" i="12" a="1"/>
  <c r="M20" i="2" a="1"/>
  <c r="M26" i="2" a="1"/>
  <c r="M42" i="2" a="1"/>
  <c r="M54" i="2" a="1"/>
  <c r="M22" i="2" a="1"/>
  <c r="M7" i="2" a="1"/>
  <c r="M48" i="2" a="1"/>
  <c r="O12" i="12" a="1"/>
  <c r="M40" i="2" a="1"/>
  <c r="O16" i="12" a="1"/>
  <c r="M53" i="2" a="1"/>
  <c r="M28" i="2" l="1"/>
  <c r="M41" i="2"/>
  <c r="M46" i="2"/>
  <c r="M35" i="2"/>
  <c r="M10" i="2"/>
  <c r="O33" i="12"/>
  <c r="K33" i="12" s="1" a="1"/>
  <c r="K33" i="12" s="1"/>
  <c r="O9" i="12"/>
  <c r="K9" i="12" s="1" a="1"/>
  <c r="O58" i="12"/>
  <c r="K58" i="12" s="1" a="1"/>
  <c r="K58" i="12" s="1"/>
  <c r="O18" i="12"/>
  <c r="K18" i="12" s="1" a="1"/>
  <c r="M7" i="2"/>
  <c r="M40" i="2"/>
  <c r="M14" i="2"/>
  <c r="M49" i="2"/>
  <c r="M33" i="2"/>
  <c r="M17" i="2"/>
  <c r="M56" i="2"/>
  <c r="M32" i="2"/>
  <c r="M59" i="2"/>
  <c r="M43" i="2"/>
  <c r="M27" i="2"/>
  <c r="M11" i="2"/>
  <c r="M42" i="2"/>
  <c r="M18" i="2"/>
  <c r="O7" i="12"/>
  <c r="K7" i="12" s="1" a="1"/>
  <c r="O49" i="12"/>
  <c r="K49" i="12" s="1" a="1"/>
  <c r="K49" i="12" s="1"/>
  <c r="O39" i="12"/>
  <c r="K39" i="12" s="1" a="1"/>
  <c r="K39" i="12" s="1"/>
  <c r="O29" i="12"/>
  <c r="K29" i="12" s="1" a="1"/>
  <c r="K29" i="12" s="1"/>
  <c r="O21" i="12"/>
  <c r="K21" i="12" s="1" a="1"/>
  <c r="O13" i="12"/>
  <c r="K13" i="12" s="1" a="1"/>
  <c r="O57" i="12"/>
  <c r="K57" i="12" s="1" a="1"/>
  <c r="K57" i="12" s="1"/>
  <c r="O62" i="12"/>
  <c r="K62" i="12" s="1" a="1"/>
  <c r="K62" i="12" s="1"/>
  <c r="O54" i="12"/>
  <c r="K54" i="12" s="1" a="1"/>
  <c r="K54" i="12" s="1"/>
  <c r="O46" i="12"/>
  <c r="K46" i="12" s="1" a="1"/>
  <c r="K46" i="12" s="1"/>
  <c r="O38" i="12"/>
  <c r="K38" i="12" s="1" a="1"/>
  <c r="K38" i="12" s="1"/>
  <c r="O30" i="12"/>
  <c r="K30" i="12" s="1" a="1"/>
  <c r="K30" i="12" s="1"/>
  <c r="O22" i="12"/>
  <c r="K22" i="12" s="1" a="1"/>
  <c r="O14" i="12"/>
  <c r="K14" i="12" s="1" a="1"/>
  <c r="M50" i="2"/>
  <c r="M9" i="2"/>
  <c r="M51" i="2"/>
  <c r="M54" i="2"/>
  <c r="O55" i="12"/>
  <c r="K55" i="12" s="1" a="1"/>
  <c r="K55" i="12" s="1"/>
  <c r="O25" i="12"/>
  <c r="K25" i="12" s="1" a="1"/>
  <c r="O47" i="12"/>
  <c r="K47" i="12" s="1" a="1"/>
  <c r="K47" i="12" s="1"/>
  <c r="O42" i="12"/>
  <c r="K42" i="12" s="1" a="1"/>
  <c r="K42" i="12" s="1"/>
  <c r="O34" i="12"/>
  <c r="K34" i="12" s="1" a="1"/>
  <c r="K34" i="12" s="1"/>
  <c r="M58" i="2"/>
  <c r="M34" i="2"/>
  <c r="M61" i="2"/>
  <c r="M45" i="2"/>
  <c r="M29" i="2"/>
  <c r="M13" i="2"/>
  <c r="M52" i="2"/>
  <c r="M26" i="2"/>
  <c r="M55" i="2"/>
  <c r="M39" i="2"/>
  <c r="M23" i="2"/>
  <c r="M60" i="2"/>
  <c r="M36" i="2"/>
  <c r="M12" i="2"/>
  <c r="O59" i="12"/>
  <c r="K59" i="12" s="1" a="1"/>
  <c r="K59" i="12" s="1"/>
  <c r="O45" i="12"/>
  <c r="K45" i="12" s="1" a="1"/>
  <c r="K45" i="12" s="1"/>
  <c r="O37" i="12"/>
  <c r="K37" i="12" s="1" a="1"/>
  <c r="K37" i="12" s="1"/>
  <c r="O27" i="12"/>
  <c r="K27" i="12" s="1" a="1"/>
  <c r="K27" i="12" s="1"/>
  <c r="O19" i="12"/>
  <c r="K19" i="12" s="1" a="1"/>
  <c r="O11" i="12"/>
  <c r="K11" i="12" s="1" a="1"/>
  <c r="O53" i="12"/>
  <c r="K53" i="12" s="1" a="1"/>
  <c r="K53" i="12" s="1"/>
  <c r="O60" i="12"/>
  <c r="K60" i="12" s="1" a="1"/>
  <c r="K60" i="12" s="1"/>
  <c r="O52" i="12"/>
  <c r="K52" i="12" s="1" a="1"/>
  <c r="K52" i="12" s="1"/>
  <c r="O44" i="12"/>
  <c r="K44" i="12" s="1" a="1"/>
  <c r="K44" i="12" s="1"/>
  <c r="O36" i="12"/>
  <c r="K36" i="12" s="1" a="1"/>
  <c r="K36" i="12" s="1"/>
  <c r="O28" i="12"/>
  <c r="K28" i="12" s="1" a="1"/>
  <c r="K28" i="12" s="1"/>
  <c r="O20" i="12"/>
  <c r="K20" i="12" s="1" a="1"/>
  <c r="O12" i="12"/>
  <c r="K12" i="12" s="1" a="1"/>
  <c r="O10" i="12"/>
  <c r="K10" i="12" s="1" a="1"/>
  <c r="M57" i="2"/>
  <c r="M25" i="2"/>
  <c r="M20" i="2"/>
  <c r="M19" i="2"/>
  <c r="M30" i="2"/>
  <c r="O43" i="12"/>
  <c r="K43" i="12" s="1" a="1"/>
  <c r="K43" i="12" s="1"/>
  <c r="O17" i="12"/>
  <c r="K17" i="12" s="1" a="1"/>
  <c r="O50" i="12"/>
  <c r="K50" i="12" s="1" a="1"/>
  <c r="K50" i="12" s="1"/>
  <c r="O26" i="12"/>
  <c r="K26" i="12" s="1" a="1"/>
  <c r="K26" i="12" s="1"/>
  <c r="J7" i="2"/>
  <c r="M44" i="2"/>
  <c r="M22" i="2"/>
  <c r="M53" i="2"/>
  <c r="M37" i="2"/>
  <c r="M21" i="2"/>
  <c r="M62" i="2"/>
  <c r="M38" i="2"/>
  <c r="M16" i="2"/>
  <c r="M47" i="2"/>
  <c r="M31" i="2"/>
  <c r="M15" i="2"/>
  <c r="M48" i="2"/>
  <c r="M24" i="2"/>
  <c r="M8" i="2"/>
  <c r="O51" i="12"/>
  <c r="K51" i="12" s="1" a="1"/>
  <c r="K51" i="12" s="1"/>
  <c r="O41" i="12"/>
  <c r="K41" i="12" s="1" a="1"/>
  <c r="K41" i="12" s="1"/>
  <c r="O31" i="12"/>
  <c r="K31" i="12" s="1" a="1"/>
  <c r="K31" i="12" s="1"/>
  <c r="O23" i="12"/>
  <c r="K23" i="12" s="1" a="1"/>
  <c r="O15" i="12"/>
  <c r="K15" i="12" s="1" a="1"/>
  <c r="O61" i="12"/>
  <c r="K61" i="12" s="1" a="1"/>
  <c r="K61" i="12" s="1"/>
  <c r="O35" i="12"/>
  <c r="K35" i="12" s="1" a="1"/>
  <c r="O56" i="12"/>
  <c r="K56" i="12" s="1" a="1"/>
  <c r="K56" i="12" s="1"/>
  <c r="O48" i="12"/>
  <c r="K48" i="12" s="1" a="1"/>
  <c r="K48" i="12" s="1"/>
  <c r="O40" i="12"/>
  <c r="K40" i="12" s="1" a="1"/>
  <c r="K40" i="12" s="1"/>
  <c r="O32" i="12"/>
  <c r="K32" i="12" s="1" a="1"/>
  <c r="K32" i="12" s="1"/>
  <c r="O24" i="12"/>
  <c r="K24" i="12" s="1" a="1"/>
  <c r="O16" i="12"/>
  <c r="K16" i="12" s="1" a="1"/>
  <c r="O8" i="12"/>
  <c r="K8" i="12" s="1" a="1"/>
  <c r="J8" i="2"/>
  <c r="D9" i="2"/>
  <c r="D10" i="2" s="1"/>
  <c r="R11" i="2"/>
  <c r="D14" i="8"/>
  <c r="D8" i="12"/>
  <c r="D7" i="12"/>
  <c r="R10" i="2"/>
  <c r="O27" i="2"/>
  <c r="A3" i="6"/>
  <c r="B3" i="6" s="1"/>
  <c r="B2" i="6"/>
  <c r="A7" i="13"/>
  <c r="B4" i="13"/>
  <c r="C4" i="13"/>
  <c r="D4" i="13"/>
  <c r="E4" i="13"/>
  <c r="F4" i="13"/>
  <c r="K8" i="2" a="1"/>
  <c r="J9" i="2" a="1"/>
  <c r="J10" i="2" a="1"/>
  <c r="K51" i="2" a="1"/>
  <c r="L60" i="2" a="1"/>
  <c r="K45" i="2" a="1"/>
  <c r="L58" i="12" a="1"/>
  <c r="L27" i="12" a="1"/>
  <c r="K26" i="2" a="1"/>
  <c r="L54" i="12" a="1"/>
  <c r="L46" i="12" a="1"/>
  <c r="L52" i="12" a="1"/>
  <c r="L50" i="12" a="1"/>
  <c r="L45" i="2" a="1"/>
  <c r="L42" i="2" a="1"/>
  <c r="K40" i="2" a="1"/>
  <c r="L36" i="2" a="1"/>
  <c r="L48" i="12" a="1"/>
  <c r="L51" i="2" a="1"/>
  <c r="L49" i="2" a="1"/>
  <c r="L38" i="12" a="1"/>
  <c r="K53" i="2" a="1"/>
  <c r="L44" i="2" a="1"/>
  <c r="K37" i="2" a="1"/>
  <c r="K47" i="2" a="1"/>
  <c r="K34" i="2" a="1"/>
  <c r="L40" i="12" a="1"/>
  <c r="L61" i="2" a="1"/>
  <c r="L36" i="12" a="1"/>
  <c r="K29" i="2" a="1"/>
  <c r="K27" i="2" a="1"/>
  <c r="K33" i="2" a="1"/>
  <c r="L34" i="12" a="1"/>
  <c r="K24" i="2" a="1"/>
  <c r="K20" i="2" a="1"/>
  <c r="L46" i="2" a="1"/>
  <c r="L31" i="12" a="1"/>
  <c r="L47" i="12" a="1"/>
  <c r="K32" i="2" a="1"/>
  <c r="K16" i="2" a="1"/>
  <c r="L57" i="2" a="1"/>
  <c r="L55" i="2" a="1"/>
  <c r="L37" i="2" a="1"/>
  <c r="L52" i="2" a="1"/>
  <c r="K42" i="2" a="1"/>
  <c r="K52" i="2" a="1"/>
  <c r="L39" i="12" a="1"/>
  <c r="K31" i="2" a="1"/>
  <c r="J8" i="12" a="1"/>
  <c r="L43" i="2" a="1"/>
  <c r="K19" i="2" a="1"/>
  <c r="L62" i="2" a="1"/>
  <c r="K41" i="2" a="1"/>
  <c r="L55" i="12" a="1"/>
  <c r="L54" i="2" a="1"/>
  <c r="L39" i="2" a="1"/>
  <c r="K15" i="2" a="1"/>
  <c r="L61" i="12" a="1"/>
  <c r="L53" i="2" a="1"/>
  <c r="L32" i="12" a="1"/>
  <c r="L51" i="12" a="1"/>
  <c r="K21" i="2" a="1"/>
  <c r="K10" i="2" a="1"/>
  <c r="L28" i="12" a="1"/>
  <c r="L40" i="2" a="1"/>
  <c r="K61" i="2" a="1"/>
  <c r="K39" i="2" a="1"/>
  <c r="K25" i="2" a="1"/>
  <c r="K7" i="2" a="1"/>
  <c r="K22" i="2" a="1"/>
  <c r="K38" i="2" a="1"/>
  <c r="K43" i="2" a="1"/>
  <c r="L53" i="12" a="1"/>
  <c r="K9" i="2" a="1"/>
  <c r="L49" i="12" a="1"/>
  <c r="L41" i="2" a="1"/>
  <c r="K30" i="2" a="1"/>
  <c r="J7" i="12" a="1"/>
  <c r="L43" i="12" a="1"/>
  <c r="L47" i="2" a="1"/>
  <c r="L50" i="2" a="1"/>
  <c r="L44" i="12" a="1"/>
  <c r="K49" i="2" a="1"/>
  <c r="K62" i="2" a="1"/>
  <c r="K54" i="2" a="1"/>
  <c r="L48" i="2" a="1"/>
  <c r="L33" i="12" a="1"/>
  <c r="P6" i="12"/>
  <c r="L26" i="12" a="1"/>
  <c r="K12" i="2" a="1"/>
  <c r="L57" i="12" a="1"/>
  <c r="L45" i="12" a="1"/>
  <c r="Q7" i="12"/>
  <c r="K44" i="2" a="1"/>
  <c r="L60" i="12" a="1"/>
  <c r="K18" i="2" a="1"/>
  <c r="K60" i="2" a="1"/>
  <c r="K57" i="2" a="1"/>
  <c r="L38" i="2" a="1"/>
  <c r="L42" i="12" a="1"/>
  <c r="L29" i="12" a="1"/>
  <c r="L56" i="2" a="1"/>
  <c r="L59" i="12" a="1"/>
  <c r="K59" i="2" a="1"/>
  <c r="L62" i="12" a="1"/>
  <c r="K50" i="2" a="1"/>
  <c r="K14" i="2" a="1"/>
  <c r="L56" i="12" a="1"/>
  <c r="K46" i="2" a="1"/>
  <c r="K55" i="2" a="1"/>
  <c r="K17" i="2" a="1"/>
  <c r="L30" i="12" a="1"/>
  <c r="K11" i="2" a="1"/>
  <c r="K23" i="2" a="1"/>
  <c r="L41" i="12" a="1"/>
  <c r="K28" i="2" a="1"/>
  <c r="K13" i="2" a="1"/>
  <c r="K58" i="2" a="1"/>
  <c r="K35" i="2" a="1"/>
  <c r="K56" i="2" a="1"/>
  <c r="L37" i="12" a="1"/>
  <c r="K48" i="2" a="1"/>
  <c r="L59" i="2" a="1"/>
  <c r="L58" i="2" a="1"/>
  <c r="K36" i="2" a="1"/>
  <c r="Q8" i="12" l="1"/>
  <c r="K16" i="12"/>
  <c r="L48" i="12"/>
  <c r="K15" i="12"/>
  <c r="L51" i="12"/>
  <c r="K15" i="2"/>
  <c r="L38" i="2"/>
  <c r="K38" i="2"/>
  <c r="K53" i="2"/>
  <c r="L53" i="2"/>
  <c r="L26" i="12"/>
  <c r="K30" i="2"/>
  <c r="K57" i="2"/>
  <c r="L57" i="2"/>
  <c r="L28" i="12"/>
  <c r="L60" i="12"/>
  <c r="L27" i="12"/>
  <c r="K12" i="2"/>
  <c r="L39" i="2"/>
  <c r="K39" i="2"/>
  <c r="K13" i="2"/>
  <c r="K34" i="2"/>
  <c r="L47" i="12"/>
  <c r="L51" i="2"/>
  <c r="K51" i="2"/>
  <c r="K22" i="12"/>
  <c r="L54" i="12"/>
  <c r="K21" i="12"/>
  <c r="K7" i="12"/>
  <c r="K27" i="2"/>
  <c r="K56" i="2"/>
  <c r="L56" i="2"/>
  <c r="K14" i="2"/>
  <c r="L58" i="12"/>
  <c r="K35" i="2"/>
  <c r="K24" i="12"/>
  <c r="L56" i="12"/>
  <c r="K23" i="12"/>
  <c r="K8" i="2"/>
  <c r="K31" i="2"/>
  <c r="K62" i="2"/>
  <c r="L62" i="2"/>
  <c r="K22" i="2"/>
  <c r="L50" i="12"/>
  <c r="K19" i="2"/>
  <c r="K10" i="12"/>
  <c r="L36" i="12"/>
  <c r="L53" i="12"/>
  <c r="L37" i="12"/>
  <c r="K36" i="2"/>
  <c r="L36" i="2"/>
  <c r="K55" i="2"/>
  <c r="L55" i="2"/>
  <c r="K29" i="2"/>
  <c r="K58" i="2"/>
  <c r="L58" i="2"/>
  <c r="K25" i="12"/>
  <c r="K9" i="2"/>
  <c r="L30" i="12"/>
  <c r="L62" i="12"/>
  <c r="L29" i="12"/>
  <c r="K18" i="2"/>
  <c r="K43" i="2"/>
  <c r="L43" i="2"/>
  <c r="K17" i="2"/>
  <c r="K40" i="2"/>
  <c r="L40" i="2"/>
  <c r="K9" i="12"/>
  <c r="K46" i="2"/>
  <c r="L46" i="2"/>
  <c r="L32" i="12"/>
  <c r="K35" i="12"/>
  <c r="L31" i="12"/>
  <c r="K24" i="2"/>
  <c r="K47" i="2"/>
  <c r="L47" i="2"/>
  <c r="K21" i="2"/>
  <c r="L44" i="2"/>
  <c r="K44" i="2"/>
  <c r="K17" i="12"/>
  <c r="K20" i="2"/>
  <c r="K12" i="12"/>
  <c r="L44" i="12"/>
  <c r="K11" i="12"/>
  <c r="L45" i="12"/>
  <c r="K60" i="2"/>
  <c r="L60" i="2"/>
  <c r="K26" i="2"/>
  <c r="K45" i="2"/>
  <c r="L45" i="2"/>
  <c r="L34" i="12"/>
  <c r="L55" i="12"/>
  <c r="L50" i="2"/>
  <c r="K50" i="2"/>
  <c r="L38" i="12"/>
  <c r="L57" i="12"/>
  <c r="L39" i="12"/>
  <c r="K42" i="2"/>
  <c r="L42" i="2"/>
  <c r="K59" i="2"/>
  <c r="L59" i="2"/>
  <c r="K33" i="2"/>
  <c r="K7" i="2"/>
  <c r="L33" i="12"/>
  <c r="K41" i="2"/>
  <c r="L41" i="2"/>
  <c r="K8" i="12"/>
  <c r="L40" i="12"/>
  <c r="L61" i="12"/>
  <c r="L41" i="12"/>
  <c r="K48" i="2"/>
  <c r="L48" i="2"/>
  <c r="K16" i="2"/>
  <c r="K37" i="2"/>
  <c r="L37" i="2"/>
  <c r="L43" i="12"/>
  <c r="K25" i="2"/>
  <c r="K20" i="12"/>
  <c r="L52" i="12"/>
  <c r="K19" i="12"/>
  <c r="L59" i="12"/>
  <c r="K23" i="2"/>
  <c r="K52" i="2"/>
  <c r="L52" i="2"/>
  <c r="K61" i="2"/>
  <c r="L61" i="2"/>
  <c r="L42" i="12"/>
  <c r="L54" i="2"/>
  <c r="K54" i="2"/>
  <c r="K14" i="12"/>
  <c r="L46" i="12"/>
  <c r="K13" i="12"/>
  <c r="L49" i="12"/>
  <c r="K11" i="2"/>
  <c r="K32" i="2"/>
  <c r="K49" i="2"/>
  <c r="L49" i="2"/>
  <c r="K18" i="12"/>
  <c r="K10" i="2"/>
  <c r="K28" i="2"/>
  <c r="J10" i="2"/>
  <c r="J9" i="2"/>
  <c r="J7" i="12"/>
  <c r="J8" i="12"/>
  <c r="D11" i="2"/>
  <c r="D12" i="2" s="1"/>
  <c r="A4" i="6"/>
  <c r="B4" i="6" s="1"/>
  <c r="D9" i="12"/>
  <c r="D10" i="12"/>
  <c r="L33" i="2" a="1"/>
  <c r="L26" i="2" a="1"/>
  <c r="L13" i="12" a="1"/>
  <c r="J11" i="2" a="1"/>
  <c r="L10" i="2" a="1"/>
  <c r="L18" i="12" a="1"/>
  <c r="J9" i="12" a="1"/>
  <c r="L17" i="2" a="1"/>
  <c r="L8" i="2" a="1"/>
  <c r="L12" i="12" a="1"/>
  <c r="L24" i="2" a="1"/>
  <c r="L21" i="2" a="1"/>
  <c r="L7" i="12" a="1"/>
  <c r="L7" i="2" a="1"/>
  <c r="L13" i="2" a="1"/>
  <c r="L34" i="2" a="1"/>
  <c r="L25" i="12" a="1"/>
  <c r="M10" i="12" a="1"/>
  <c r="L9" i="2" a="1"/>
  <c r="L18" i="2" a="1"/>
  <c r="M9" i="12" a="1"/>
  <c r="L17" i="12" a="1"/>
  <c r="L12" i="2" a="1"/>
  <c r="L16" i="2" a="1"/>
  <c r="L14" i="2" a="1"/>
  <c r="L22" i="12" a="1"/>
  <c r="L15" i="12" a="1"/>
  <c r="L22" i="2" a="1"/>
  <c r="L20" i="2" a="1"/>
  <c r="L31" i="2" a="1"/>
  <c r="L28" i="2" a="1"/>
  <c r="L35" i="2" a="1"/>
  <c r="L27" i="2" a="1"/>
  <c r="L15" i="2" a="1"/>
  <c r="L23" i="12" a="1"/>
  <c r="L19" i="2" a="1"/>
  <c r="J12" i="2" a="1"/>
  <c r="L10" i="12" a="1"/>
  <c r="L11" i="2" a="1"/>
  <c r="L24" i="12" a="1"/>
  <c r="L9" i="12" a="1"/>
  <c r="L25" i="2" a="1"/>
  <c r="J10" i="12" a="1"/>
  <c r="M8" i="12" a="1"/>
  <c r="L35" i="12" a="1"/>
  <c r="L30" i="2" a="1"/>
  <c r="L11" i="12" a="1"/>
  <c r="L32" i="2" a="1"/>
  <c r="L8" i="12" a="1"/>
  <c r="L23" i="2" a="1"/>
  <c r="L14" i="12" a="1"/>
  <c r="L19" i="12" a="1"/>
  <c r="L20" i="12" a="1"/>
  <c r="L29" i="2" a="1"/>
  <c r="L16" i="12" a="1"/>
  <c r="L21" i="12" a="1"/>
  <c r="L16" i="2" l="1"/>
  <c r="L21" i="2"/>
  <c r="L19" i="2"/>
  <c r="L14" i="2"/>
  <c r="L13" i="2"/>
  <c r="L28" i="2"/>
  <c r="L13" i="12"/>
  <c r="L19" i="12"/>
  <c r="L26" i="2"/>
  <c r="L11" i="12"/>
  <c r="L17" i="12"/>
  <c r="L35" i="12"/>
  <c r="L9" i="12"/>
  <c r="L31" i="2"/>
  <c r="L24" i="12"/>
  <c r="L21" i="12"/>
  <c r="L30" i="2"/>
  <c r="L15" i="12"/>
  <c r="L10" i="2"/>
  <c r="L32" i="2"/>
  <c r="L8" i="12"/>
  <c r="L7" i="2"/>
  <c r="L22" i="2"/>
  <c r="M8" i="12"/>
  <c r="L8" i="2"/>
  <c r="L35" i="2"/>
  <c r="L25" i="2"/>
  <c r="L20" i="2"/>
  <c r="L17" i="2"/>
  <c r="L25" i="12"/>
  <c r="L7" i="12"/>
  <c r="L18" i="12"/>
  <c r="L11" i="2"/>
  <c r="L14" i="12"/>
  <c r="L23" i="2"/>
  <c r="L20" i="12"/>
  <c r="L33" i="2"/>
  <c r="L12" i="12"/>
  <c r="L24" i="2"/>
  <c r="L18" i="2"/>
  <c r="L9" i="2"/>
  <c r="L29" i="2"/>
  <c r="L10" i="12"/>
  <c r="L23" i="12"/>
  <c r="L27" i="2"/>
  <c r="L22" i="12"/>
  <c r="L34" i="2"/>
  <c r="L12" i="2"/>
  <c r="L15" i="2"/>
  <c r="L16" i="12"/>
  <c r="J12" i="2"/>
  <c r="J11" i="2"/>
  <c r="J9" i="12"/>
  <c r="M9" i="12"/>
  <c r="J10" i="12"/>
  <c r="M10" i="12"/>
  <c r="A5" i="6"/>
  <c r="A6" i="6" s="1"/>
  <c r="D13" i="2"/>
  <c r="D11" i="12"/>
  <c r="B5" i="6"/>
  <c r="N10" i="12" a="1"/>
  <c r="R34" i="7"/>
  <c r="J13" i="2" a="1"/>
  <c r="R36" i="7"/>
  <c r="N9" i="12" a="1"/>
  <c r="M11" i="12" a="1"/>
  <c r="B15" i="7"/>
  <c r="N8" i="12" a="1"/>
  <c r="J11" i="12" a="1"/>
  <c r="K36" i="7" l="1"/>
  <c r="K34" i="7"/>
  <c r="J36" i="7" a="1"/>
  <c r="J36" i="7" s="1"/>
  <c r="J34" i="7" a="1"/>
  <c r="J34" i="7" s="1"/>
  <c r="N8" i="12"/>
  <c r="J13" i="2"/>
  <c r="J11" i="12"/>
  <c r="M11" i="12"/>
  <c r="N10" i="12"/>
  <c r="N9" i="12"/>
  <c r="D14" i="2"/>
  <c r="D12" i="12"/>
  <c r="B6" i="6"/>
  <c r="A7" i="6"/>
  <c r="N11" i="12" a="1"/>
  <c r="J12" i="12" a="1"/>
  <c r="M12" i="12" a="1"/>
  <c r="J14" i="2" a="1"/>
  <c r="J14" i="2" l="1"/>
  <c r="J12" i="12"/>
  <c r="M12" i="12"/>
  <c r="N11" i="12"/>
  <c r="D15" i="2"/>
  <c r="D13" i="12"/>
  <c r="A8" i="6"/>
  <c r="B7" i="6"/>
  <c r="C2" i="6"/>
  <c r="M13" i="12" a="1"/>
  <c r="N12" i="12" a="1"/>
  <c r="J15" i="2" a="1"/>
  <c r="J13" i="12" a="1"/>
  <c r="J15" i="2" l="1"/>
  <c r="N12" i="12"/>
  <c r="J13" i="12"/>
  <c r="M13" i="12"/>
  <c r="D16" i="2"/>
  <c r="D14" i="12"/>
  <c r="D15" i="12"/>
  <c r="B8" i="6"/>
  <c r="A9" i="6"/>
  <c r="C3" i="6"/>
  <c r="J15" i="12" a="1"/>
  <c r="M15" i="12" a="1"/>
  <c r="M14" i="12" a="1"/>
  <c r="J16" i="2" a="1"/>
  <c r="N13" i="12" a="1"/>
  <c r="J14" i="12" a="1"/>
  <c r="J16" i="2" l="1"/>
  <c r="N13" i="12"/>
  <c r="J15" i="12"/>
  <c r="M15" i="12"/>
  <c r="J14" i="12"/>
  <c r="M14" i="12"/>
  <c r="D17" i="2"/>
  <c r="A10" i="6"/>
  <c r="B9" i="6"/>
  <c r="C4" i="6"/>
  <c r="J17" i="2" a="1"/>
  <c r="N14" i="12" a="1"/>
  <c r="N15" i="12" a="1"/>
  <c r="J17" i="2" l="1"/>
  <c r="N15" i="12"/>
  <c r="N14" i="12"/>
  <c r="D18" i="2"/>
  <c r="D16" i="12"/>
  <c r="B10" i="6"/>
  <c r="A11" i="6"/>
  <c r="C5" i="6"/>
  <c r="D11" i="6"/>
  <c r="J18" i="2" a="1"/>
  <c r="D4" i="6"/>
  <c r="D9" i="6"/>
  <c r="H3" i="6"/>
  <c r="M16" i="12" a="1"/>
  <c r="D5" i="6"/>
  <c r="D7" i="6"/>
  <c r="D6" i="6"/>
  <c r="J16" i="12" a="1"/>
  <c r="D10" i="6"/>
  <c r="D2" i="6"/>
  <c r="D8" i="6"/>
  <c r="D3" i="6"/>
  <c r="J18" i="2" l="1"/>
  <c r="J16" i="12"/>
  <c r="M16" i="12"/>
  <c r="D19" i="2"/>
  <c r="D17" i="12"/>
  <c r="A12" i="6"/>
  <c r="B11" i="6"/>
  <c r="H5" i="6"/>
  <c r="H4" i="6"/>
  <c r="C6" i="6"/>
  <c r="J17" i="12" a="1"/>
  <c r="N16" i="12" a="1"/>
  <c r="J19" i="2" a="1"/>
  <c r="D12" i="6"/>
  <c r="M17" i="12" a="1"/>
  <c r="M34" i="7" l="1"/>
  <c r="J19" i="2"/>
  <c r="J17" i="12"/>
  <c r="M17" i="12"/>
  <c r="N16" i="12"/>
  <c r="D20" i="2"/>
  <c r="D18" i="12"/>
  <c r="B12" i="6"/>
  <c r="A13" i="6"/>
  <c r="E6" i="6"/>
  <c r="E2" i="6"/>
  <c r="C7" i="6"/>
  <c r="E5" i="6"/>
  <c r="E4" i="6"/>
  <c r="E3" i="6"/>
  <c r="H7" i="6"/>
  <c r="H8" i="6"/>
  <c r="N17" i="12" a="1"/>
  <c r="D13" i="6"/>
  <c r="H9" i="6"/>
  <c r="J20" i="2" a="1"/>
  <c r="J18" i="12" a="1"/>
  <c r="M18" i="12" a="1"/>
  <c r="S34" i="7" l="1"/>
  <c r="M36" i="7"/>
  <c r="J20" i="2"/>
  <c r="J18" i="12"/>
  <c r="M18" i="12"/>
  <c r="N17" i="12"/>
  <c r="D21" i="2"/>
  <c r="D19" i="12"/>
  <c r="A14" i="6"/>
  <c r="B13" i="6"/>
  <c r="C8" i="6"/>
  <c r="J19" i="12" a="1"/>
  <c r="D14" i="6"/>
  <c r="N18" i="12" a="1"/>
  <c r="J21" i="2" a="1"/>
  <c r="M19" i="12" a="1"/>
  <c r="S36" i="7" l="1"/>
  <c r="J21" i="2"/>
  <c r="J19" i="12"/>
  <c r="M19" i="12"/>
  <c r="N18" i="12"/>
  <c r="D22" i="2"/>
  <c r="D20" i="12"/>
  <c r="B14" i="6"/>
  <c r="A15" i="6"/>
  <c r="C9" i="6"/>
  <c r="E7" i="6"/>
  <c r="N19" i="12" a="1"/>
  <c r="D15" i="6"/>
  <c r="M20" i="12" a="1"/>
  <c r="J22" i="2" a="1"/>
  <c r="J20" i="12" a="1"/>
  <c r="J22" i="2" l="1"/>
  <c r="N19" i="12"/>
  <c r="J20" i="12"/>
  <c r="M20" i="12"/>
  <c r="D23" i="2"/>
  <c r="D21" i="12"/>
  <c r="A16" i="6"/>
  <c r="B15" i="6"/>
  <c r="C10" i="6"/>
  <c r="E8" i="6"/>
  <c r="D16" i="6"/>
  <c r="M21" i="12" a="1"/>
  <c r="J23" i="2" a="1"/>
  <c r="J21" i="12" a="1"/>
  <c r="N20" i="12" a="1"/>
  <c r="J23" i="2" l="1"/>
  <c r="N20" i="12"/>
  <c r="J21" i="12"/>
  <c r="M21" i="12"/>
  <c r="D24" i="2"/>
  <c r="D22" i="12"/>
  <c r="B16" i="6"/>
  <c r="A17" i="6"/>
  <c r="C11" i="6"/>
  <c r="E9" i="6"/>
  <c r="D17" i="6"/>
  <c r="J24" i="2" a="1"/>
  <c r="J22" i="12" a="1"/>
  <c r="M22" i="12" a="1"/>
  <c r="N21" i="12" a="1"/>
  <c r="J24" i="2" l="1"/>
  <c r="N21" i="12"/>
  <c r="J22" i="12"/>
  <c r="M22" i="12"/>
  <c r="D25" i="2"/>
  <c r="D23" i="12"/>
  <c r="A18" i="6"/>
  <c r="B17" i="6"/>
  <c r="C12" i="6"/>
  <c r="E10" i="6"/>
  <c r="J25" i="2" a="1"/>
  <c r="D18" i="6"/>
  <c r="J23" i="12" a="1"/>
  <c r="N22" i="12" a="1"/>
  <c r="M23" i="12" a="1"/>
  <c r="J25" i="2" l="1"/>
  <c r="N22" i="12"/>
  <c r="J23" i="12"/>
  <c r="M23" i="12"/>
  <c r="D26" i="2"/>
  <c r="D24" i="12"/>
  <c r="B18" i="6"/>
  <c r="A19" i="6"/>
  <c r="C13" i="6"/>
  <c r="E11" i="6"/>
  <c r="M24" i="12" a="1"/>
  <c r="D19" i="6"/>
  <c r="J24" i="12" a="1"/>
  <c r="J26" i="2" a="1"/>
  <c r="N23" i="12" a="1"/>
  <c r="J26" i="2" l="1"/>
  <c r="N23" i="12"/>
  <c r="J24" i="12"/>
  <c r="M24" i="12"/>
  <c r="D27" i="2"/>
  <c r="D25" i="12"/>
  <c r="A20" i="6"/>
  <c r="B19" i="6"/>
  <c r="C14" i="6"/>
  <c r="E12" i="6"/>
  <c r="J25" i="12" a="1"/>
  <c r="J27" i="2" a="1"/>
  <c r="M25" i="12" a="1"/>
  <c r="N24" i="12" a="1"/>
  <c r="D20" i="6"/>
  <c r="J27" i="2" l="1"/>
  <c r="N24" i="12"/>
  <c r="J25" i="12"/>
  <c r="M25" i="12"/>
  <c r="D28" i="2"/>
  <c r="D26" i="12"/>
  <c r="B20" i="6"/>
  <c r="A21" i="6"/>
  <c r="C15" i="6"/>
  <c r="E13" i="6"/>
  <c r="J26" i="12" a="1"/>
  <c r="M26" i="12" a="1"/>
  <c r="J28" i="2" a="1"/>
  <c r="D21" i="6"/>
  <c r="N25" i="12" a="1"/>
  <c r="J28" i="2" l="1"/>
  <c r="N25" i="12"/>
  <c r="J26" i="12"/>
  <c r="M26" i="12"/>
  <c r="D29" i="2"/>
  <c r="D27" i="12"/>
  <c r="A22" i="6"/>
  <c r="B21" i="6"/>
  <c r="C16" i="6"/>
  <c r="E14" i="6"/>
  <c r="J29" i="2" a="1"/>
  <c r="D22" i="6"/>
  <c r="N26" i="12" a="1"/>
  <c r="M27" i="12" a="1"/>
  <c r="J27" i="12" a="1"/>
  <c r="J29" i="2" l="1"/>
  <c r="N26" i="12"/>
  <c r="J27" i="12"/>
  <c r="M27" i="12"/>
  <c r="D30" i="2"/>
  <c r="D28" i="12"/>
  <c r="B22" i="6"/>
  <c r="A23" i="6"/>
  <c r="C17" i="6"/>
  <c r="E15" i="6"/>
  <c r="D23" i="6"/>
  <c r="M28" i="12" a="1"/>
  <c r="J28" i="12" a="1"/>
  <c r="N27" i="12" a="1"/>
  <c r="J30" i="2" a="1"/>
  <c r="J30" i="2" l="1"/>
  <c r="N27" i="12"/>
  <c r="J28" i="12"/>
  <c r="M28" i="12"/>
  <c r="D31" i="2"/>
  <c r="D29" i="12"/>
  <c r="A24" i="6"/>
  <c r="B23" i="6"/>
  <c r="C18" i="6"/>
  <c r="E16" i="6"/>
  <c r="N28" i="12" a="1"/>
  <c r="M29" i="12" a="1"/>
  <c r="D24" i="6"/>
  <c r="J29" i="12" a="1"/>
  <c r="J31" i="2" a="1"/>
  <c r="J31" i="2" l="1"/>
  <c r="N28" i="12"/>
  <c r="J29" i="12"/>
  <c r="M29" i="12"/>
  <c r="D32" i="2"/>
  <c r="D30" i="12"/>
  <c r="B24" i="6"/>
  <c r="C19" i="6"/>
  <c r="E17" i="6"/>
  <c r="M30" i="12" a="1"/>
  <c r="J30" i="12" a="1"/>
  <c r="N29" i="12" a="1"/>
  <c r="J32" i="2" a="1"/>
  <c r="J32" i="2" l="1"/>
  <c r="N29" i="12"/>
  <c r="J30" i="12"/>
  <c r="M30" i="12"/>
  <c r="D33" i="2"/>
  <c r="D31" i="12"/>
  <c r="C20" i="6"/>
  <c r="E18" i="6"/>
  <c r="M31" i="12" a="1"/>
  <c r="N30" i="12" a="1"/>
  <c r="J33" i="2" a="1"/>
  <c r="J31" i="12" a="1"/>
  <c r="J33" i="2" l="1"/>
  <c r="N30" i="12"/>
  <c r="J31" i="12"/>
  <c r="M31" i="12"/>
  <c r="D34" i="2"/>
  <c r="D32" i="12"/>
  <c r="C21" i="6"/>
  <c r="E19" i="6"/>
  <c r="N31" i="12" a="1"/>
  <c r="M32" i="12" a="1"/>
  <c r="J34" i="2" a="1"/>
  <c r="J32" i="12" a="1"/>
  <c r="J34" i="2" l="1"/>
  <c r="N31" i="12"/>
  <c r="J32" i="12"/>
  <c r="M32" i="12"/>
  <c r="D35" i="2"/>
  <c r="D33" i="12"/>
  <c r="C22" i="6"/>
  <c r="E20" i="6"/>
  <c r="J35" i="2" a="1"/>
  <c r="N32" i="12" a="1"/>
  <c r="J33" i="12" a="1"/>
  <c r="M33" i="12" a="1"/>
  <c r="J35" i="2" l="1"/>
  <c r="N32" i="12"/>
  <c r="J33" i="12"/>
  <c r="M33" i="12"/>
  <c r="D36" i="2"/>
  <c r="D34" i="12"/>
  <c r="C23" i="6"/>
  <c r="E21" i="6"/>
  <c r="J36" i="2" a="1"/>
  <c r="M34" i="12" a="1"/>
  <c r="J34" i="12" a="1"/>
  <c r="N33" i="12" a="1"/>
  <c r="J36" i="2" l="1"/>
  <c r="N33" i="12"/>
  <c r="J34" i="12"/>
  <c r="M34" i="12"/>
  <c r="D37" i="2"/>
  <c r="D35" i="12"/>
  <c r="E24" i="6"/>
  <c r="C24" i="6"/>
  <c r="E22" i="6"/>
  <c r="M35" i="12" a="1"/>
  <c r="J35" i="12" a="1"/>
  <c r="N34" i="12" a="1"/>
  <c r="J37" i="2" a="1"/>
  <c r="J37" i="2" l="1"/>
  <c r="N34" i="12"/>
  <c r="J35" i="12"/>
  <c r="M35" i="12"/>
  <c r="D38" i="2"/>
  <c r="D36" i="12"/>
  <c r="E23" i="6"/>
  <c r="I3" i="6" s="1"/>
  <c r="M36" i="12" a="1"/>
  <c r="J36" i="12" a="1"/>
  <c r="N35" i="12" a="1"/>
  <c r="J38" i="2" a="1"/>
  <c r="J38" i="2" l="1"/>
  <c r="N35" i="12"/>
  <c r="J36" i="12"/>
  <c r="M36" i="12"/>
  <c r="D39" i="2"/>
  <c r="H11" i="6"/>
  <c r="D37" i="12"/>
  <c r="I4" i="6"/>
  <c r="I5" i="6" s="1"/>
  <c r="M37" i="12" a="1"/>
  <c r="J39" i="2" a="1"/>
  <c r="J37" i="12" a="1"/>
  <c r="N36" i="12" a="1"/>
  <c r="J39" i="2" l="1"/>
  <c r="N36" i="12"/>
  <c r="J37" i="12"/>
  <c r="M37" i="12"/>
  <c r="D40" i="2"/>
  <c r="D38" i="12"/>
  <c r="J38" i="12" a="1"/>
  <c r="M38" i="12" a="1"/>
  <c r="N37" i="12" a="1"/>
  <c r="J40" i="2" a="1"/>
  <c r="J40" i="2" l="1"/>
  <c r="J38" i="12"/>
  <c r="M38" i="12"/>
  <c r="N37" i="12"/>
  <c r="D41" i="2"/>
  <c r="D39" i="12"/>
  <c r="J41" i="2" a="1"/>
  <c r="M39" i="12" a="1"/>
  <c r="N38" i="12" a="1"/>
  <c r="J39" i="12" a="1"/>
  <c r="J41" i="2" l="1"/>
  <c r="J39" i="12"/>
  <c r="M39" i="12"/>
  <c r="N38" i="12"/>
  <c r="D42" i="2"/>
  <c r="D40" i="12"/>
  <c r="M40" i="12" a="1"/>
  <c r="J42" i="2" a="1"/>
  <c r="J40" i="12" a="1"/>
  <c r="N39" i="12" a="1"/>
  <c r="J42" i="2" l="1"/>
  <c r="N39" i="12"/>
  <c r="J40" i="12"/>
  <c r="M40" i="12"/>
  <c r="D43" i="2"/>
  <c r="D41" i="12"/>
  <c r="N40" i="12" a="1"/>
  <c r="J41" i="12" a="1"/>
  <c r="M41" i="12" a="1"/>
  <c r="J43" i="2" a="1"/>
  <c r="J43" i="2" l="1"/>
  <c r="N40" i="12"/>
  <c r="J41" i="12"/>
  <c r="M41" i="12"/>
  <c r="D44" i="2"/>
  <c r="D42" i="12"/>
  <c r="N41" i="12" a="1"/>
  <c r="M42" i="12" a="1"/>
  <c r="J42" i="12" a="1"/>
  <c r="J44" i="2" a="1"/>
  <c r="J44" i="2" l="1"/>
  <c r="N41" i="12"/>
  <c r="J42" i="12"/>
  <c r="M42" i="12"/>
  <c r="D45" i="2"/>
  <c r="D43" i="12"/>
  <c r="N42" i="12" a="1"/>
  <c r="J43" i="12" a="1"/>
  <c r="M43" i="12" a="1"/>
  <c r="J45" i="2" a="1"/>
  <c r="J45" i="2" l="1"/>
  <c r="N42" i="12"/>
  <c r="J43" i="12"/>
  <c r="M43" i="12"/>
  <c r="D46" i="2"/>
  <c r="D44" i="12"/>
  <c r="J46" i="2" a="1"/>
  <c r="M44" i="12" a="1"/>
  <c r="N43" i="12" a="1"/>
  <c r="J44" i="12" a="1"/>
  <c r="J46" i="2" l="1"/>
  <c r="N43" i="12"/>
  <c r="J44" i="12"/>
  <c r="M44" i="12"/>
  <c r="D47" i="2"/>
  <c r="D45" i="12"/>
  <c r="J47" i="2" a="1"/>
  <c r="J45" i="12" a="1"/>
  <c r="M45" i="12" a="1"/>
  <c r="N44" i="12" a="1"/>
  <c r="J47" i="2" l="1"/>
  <c r="J45" i="12"/>
  <c r="M45" i="12"/>
  <c r="N44" i="12"/>
  <c r="D48" i="2"/>
  <c r="D46" i="12"/>
  <c r="J46" i="12" a="1"/>
  <c r="J48" i="2" a="1"/>
  <c r="M46" i="12" a="1"/>
  <c r="N45" i="12" a="1"/>
  <c r="J48" i="2" l="1"/>
  <c r="J46" i="12"/>
  <c r="M46" i="12"/>
  <c r="N45" i="12"/>
  <c r="D49" i="2"/>
  <c r="D47" i="12"/>
  <c r="J49" i="2" a="1"/>
  <c r="J47" i="12" a="1"/>
  <c r="M47" i="12" a="1"/>
  <c r="N46" i="12" a="1"/>
  <c r="J49" i="2" l="1"/>
  <c r="N46" i="12"/>
  <c r="J47" i="12"/>
  <c r="M47" i="12"/>
  <c r="D50" i="2"/>
  <c r="D48" i="12"/>
  <c r="J50" i="2" a="1"/>
  <c r="N47" i="12" a="1"/>
  <c r="J48" i="12" a="1"/>
  <c r="M48" i="12" a="1"/>
  <c r="J50" i="2" l="1"/>
  <c r="N47" i="12"/>
  <c r="J48" i="12"/>
  <c r="M48" i="12"/>
  <c r="D51" i="2"/>
  <c r="D49" i="12"/>
  <c r="M49" i="12" a="1"/>
  <c r="J51" i="2" a="1"/>
  <c r="J49" i="12" a="1"/>
  <c r="N48" i="12" a="1"/>
  <c r="J51" i="2" l="1"/>
  <c r="J49" i="12"/>
  <c r="M49" i="12"/>
  <c r="N48" i="12"/>
  <c r="D52" i="2"/>
  <c r="D50" i="12"/>
  <c r="J50" i="12" a="1"/>
  <c r="N49" i="12" a="1"/>
  <c r="M50" i="12" a="1"/>
  <c r="J52" i="2" a="1"/>
  <c r="J52" i="2" l="1"/>
  <c r="N49" i="12"/>
  <c r="J50" i="12"/>
  <c r="M50" i="12"/>
  <c r="D53" i="2"/>
  <c r="D51" i="12"/>
  <c r="N50" i="12" a="1"/>
  <c r="J53" i="2" a="1"/>
  <c r="M51" i="12" a="1"/>
  <c r="J51" i="12" a="1"/>
  <c r="J53" i="2" l="1"/>
  <c r="N50" i="12"/>
  <c r="J51" i="12"/>
  <c r="M51" i="12"/>
  <c r="D54" i="2"/>
  <c r="D52" i="12"/>
  <c r="J52" i="12" a="1"/>
  <c r="M52" i="12" a="1"/>
  <c r="J54" i="2" a="1"/>
  <c r="N51" i="12" a="1"/>
  <c r="J54" i="2" l="1"/>
  <c r="N51" i="12"/>
  <c r="J52" i="12"/>
  <c r="M52" i="12"/>
  <c r="D55" i="2"/>
  <c r="D53" i="12"/>
  <c r="N52" i="12" a="1"/>
  <c r="J55" i="2" a="1"/>
  <c r="J53" i="12" a="1"/>
  <c r="M53" i="12" a="1"/>
  <c r="J55" i="2" l="1"/>
  <c r="N52" i="12"/>
  <c r="J53" i="12"/>
  <c r="M53" i="12"/>
  <c r="D56" i="2"/>
  <c r="D54" i="12"/>
  <c r="M54" i="12" a="1"/>
  <c r="N53" i="12" a="1"/>
  <c r="J56" i="2" a="1"/>
  <c r="J54" i="12" a="1"/>
  <c r="J56" i="2" l="1"/>
  <c r="J54" i="12"/>
  <c r="M54" i="12"/>
  <c r="N53" i="12"/>
  <c r="D57" i="2"/>
  <c r="D55" i="12"/>
  <c r="M55" i="12" a="1"/>
  <c r="J57" i="2" a="1"/>
  <c r="N54" i="12" a="1"/>
  <c r="J55" i="12" a="1"/>
  <c r="J57" i="2" l="1"/>
  <c r="N54" i="12"/>
  <c r="J55" i="12"/>
  <c r="M55" i="12"/>
  <c r="D58" i="2"/>
  <c r="D56" i="12"/>
  <c r="J56" i="12" a="1"/>
  <c r="N55" i="12" a="1"/>
  <c r="J58" i="2" a="1"/>
  <c r="M56" i="12" a="1"/>
  <c r="J58" i="2" l="1"/>
  <c r="J56" i="12"/>
  <c r="M56" i="12"/>
  <c r="N55" i="12"/>
  <c r="D59" i="2"/>
  <c r="D57" i="12"/>
  <c r="J59" i="2" a="1"/>
  <c r="N56" i="12" a="1"/>
  <c r="J57" i="12" a="1"/>
  <c r="M57" i="12" a="1"/>
  <c r="J59" i="2" l="1"/>
  <c r="J57" i="12"/>
  <c r="M57" i="12"/>
  <c r="N56" i="12"/>
  <c r="D60" i="2"/>
  <c r="D58" i="12"/>
  <c r="N57" i="12" a="1"/>
  <c r="M58" i="12" a="1"/>
  <c r="J60" i="2" a="1"/>
  <c r="J58" i="12" a="1"/>
  <c r="J60" i="2" l="1"/>
  <c r="N57" i="12"/>
  <c r="J58" i="12"/>
  <c r="M58" i="12"/>
  <c r="D61" i="2"/>
  <c r="D59" i="12"/>
  <c r="J61" i="2" a="1"/>
  <c r="J59" i="12" a="1"/>
  <c r="N58" i="12" a="1"/>
  <c r="M59" i="12" a="1"/>
  <c r="J61" i="2" l="1"/>
  <c r="N58" i="12"/>
  <c r="J59" i="12"/>
  <c r="M59" i="12"/>
  <c r="D62" i="2"/>
  <c r="D60" i="12"/>
  <c r="M7" i="12" a="1"/>
  <c r="M60" i="12" a="1"/>
  <c r="N59" i="12" a="1"/>
  <c r="J60" i="12" a="1"/>
  <c r="J62" i="2" a="1"/>
  <c r="M7" i="12" l="1"/>
  <c r="J62" i="2"/>
  <c r="N59" i="12"/>
  <c r="J60" i="12"/>
  <c r="M60" i="12"/>
  <c r="D61" i="12"/>
  <c r="M61" i="12" a="1"/>
  <c r="R32" i="7"/>
  <c r="N7" i="2"/>
  <c r="R30" i="7"/>
  <c r="N7" i="12" a="1"/>
  <c r="N60" i="12" a="1"/>
  <c r="J61" i="12" a="1"/>
  <c r="R28" i="7"/>
  <c r="N6" i="2" a="1"/>
  <c r="N6" i="2" l="1"/>
  <c r="D9" i="7" s="1"/>
  <c r="N7" i="12"/>
  <c r="J61" i="12"/>
  <c r="M61" i="12"/>
  <c r="N60" i="12"/>
  <c r="D62" i="12"/>
  <c r="J28" i="7"/>
  <c r="J62" i="12" a="1"/>
  <c r="N61" i="12" a="1"/>
  <c r="M62" i="12" a="1"/>
  <c r="K28" i="7" l="1"/>
  <c r="S28" i="7" s="1"/>
  <c r="N61" i="12"/>
  <c r="J62" i="12"/>
  <c r="M62" i="12"/>
  <c r="A2" i="15"/>
  <c r="C2" i="15"/>
  <c r="N62" i="12" a="1"/>
  <c r="M28" i="7" l="1"/>
  <c r="N62" i="12"/>
  <c r="J30" i="7"/>
  <c r="K30" i="7" s="1"/>
  <c r="J32" i="7"/>
  <c r="K32" i="7" l="1"/>
  <c r="S32" i="7" s="1"/>
  <c r="M30" i="7"/>
  <c r="S30" i="7"/>
  <c r="J26" i="7" s="1"/>
  <c r="E14" i="7" s="1"/>
  <c r="M32"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<sst xmlns="http://schemas.openxmlformats.org/spreadsheetml/2006/main" count="279" uniqueCount="154">
  <si>
    <t>Tool for flagging issues when planning staffing using the Safer Nursing Care Tool (SNCT)</t>
  </si>
  <si>
    <t>Overview</t>
  </si>
  <si>
    <t xml:space="preserve">Please use this tool in conjunction with the Professional Judgement Framework to help you plan nurse staffing establishments on hospital wards. 
You will need to provide Safer Nursing Care Tool data from a ward gathered over 20 days (or more). From this, the tool will highlight some specific issues that need particular consideration when planning staffing on a ward: 
-The number of days' data needed for an accurate estimate of staffing required.
-Weekend/weekday and morning/evening differences in staffing requirements. 
-Variation in staffing requirements from day to day.
-Likely understaffing and overstaffing rates if staffing levels are fixed at the average requirement. </t>
  </si>
  <si>
    <t>Options</t>
  </si>
  <si>
    <t xml:space="preserve">Enter data </t>
  </si>
  <si>
    <t>Enter data for another time of day</t>
  </si>
  <si>
    <t>Results</t>
  </si>
  <si>
    <t>Details of thresholds used</t>
  </si>
  <si>
    <t>Licensing and disclaimers</t>
  </si>
  <si>
    <t>What type of ward do you want to look at?</t>
  </si>
  <si>
    <t>General ward</t>
  </si>
  <si>
    <t>What do you want to know?</t>
  </si>
  <si>
    <t>I want to understand how accurate my establishment estimate is based on collecting data from weekdays over 20 days or more</t>
  </si>
  <si>
    <t>I want to understand if demand varies a lot between weekdays and weekends</t>
  </si>
  <si>
    <t>I want to understand if demand varies a lot within the day</t>
  </si>
  <si>
    <t>Day</t>
  </si>
  <si>
    <t>Date</t>
  </si>
  <si>
    <t>Level 0</t>
  </si>
  <si>
    <t>Level 1a</t>
  </si>
  <si>
    <t>Level 1b</t>
  </si>
  <si>
    <t>Level 2</t>
  </si>
  <si>
    <t>Level 3</t>
  </si>
  <si>
    <t>Weekend?</t>
  </si>
  <si>
    <t>SNCT score (WTE)</t>
  </si>
  <si>
    <t>SNCT CHPD equivalent</t>
  </si>
  <si>
    <t>Is blank?</t>
  </si>
  <si>
    <t>Day 1</t>
  </si>
  <si>
    <t>Day 2</t>
  </si>
  <si>
    <t>Day 3</t>
  </si>
  <si>
    <t>Day 4</t>
  </si>
  <si>
    <t>Day 5</t>
  </si>
  <si>
    <t>Day 6</t>
  </si>
  <si>
    <t>Day 7</t>
  </si>
  <si>
    <t>Day 8</t>
  </si>
  <si>
    <t>Day 9</t>
  </si>
  <si>
    <t>Day 10</t>
  </si>
  <si>
    <t>Day 11</t>
  </si>
  <si>
    <t>Day 12</t>
  </si>
  <si>
    <t>Day 13</t>
  </si>
  <si>
    <t>Day 14</t>
  </si>
  <si>
    <t>Day 15</t>
  </si>
  <si>
    <t>Day 16</t>
  </si>
  <si>
    <t>Day 17</t>
  </si>
  <si>
    <t>Day 18</t>
  </si>
  <si>
    <t>Day 19</t>
  </si>
  <si>
    <t>Day 20</t>
  </si>
  <si>
    <t>Day 21</t>
  </si>
  <si>
    <t>Day 22</t>
  </si>
  <si>
    <t>Day 23</t>
  </si>
  <si>
    <t>Day 24</t>
  </si>
  <si>
    <t>Day 25</t>
  </si>
  <si>
    <t>Day 26</t>
  </si>
  <si>
    <t>Day 27</t>
  </si>
  <si>
    <t>Day 28</t>
  </si>
  <si>
    <t>Day 29</t>
  </si>
  <si>
    <t>Day 30</t>
  </si>
  <si>
    <t>Day 31</t>
  </si>
  <si>
    <t>Day 32</t>
  </si>
  <si>
    <t>Day 33</t>
  </si>
  <si>
    <t>Day 34</t>
  </si>
  <si>
    <t>Day 35</t>
  </si>
  <si>
    <t>Day 36</t>
  </si>
  <si>
    <t>Day 37</t>
  </si>
  <si>
    <t>Day 38</t>
  </si>
  <si>
    <t>Day 39</t>
  </si>
  <si>
    <t>Day 40</t>
  </si>
  <si>
    <t>Day 41</t>
  </si>
  <si>
    <t>Day 42</t>
  </si>
  <si>
    <t>Day 43</t>
  </si>
  <si>
    <t>Day 44</t>
  </si>
  <si>
    <t>Day 45</t>
  </si>
  <si>
    <t>Day 46</t>
  </si>
  <si>
    <t>Day 47</t>
  </si>
  <si>
    <t>Day 48</t>
  </si>
  <si>
    <t>Day 49</t>
  </si>
  <si>
    <t>Day 50</t>
  </si>
  <si>
    <t>Day 51</t>
  </si>
  <si>
    <t>Day 52</t>
  </si>
  <si>
    <t>Day 53</t>
  </si>
  <si>
    <t>Day 54</t>
  </si>
  <si>
    <t>Day 55</t>
  </si>
  <si>
    <t>Day 56</t>
  </si>
  <si>
    <t>Morning WTE</t>
  </si>
  <si>
    <t>Morning-evening % diff</t>
  </si>
  <si>
    <t>Is evening blank?</t>
  </si>
  <si>
    <t>1. How many days SNCT data are needed to accurately estimate overall staffing requirements for this ward?</t>
  </si>
  <si>
    <t>Choose how accurate you need the estimate to be (in whole time equivalents). Consider +/- 1 WTE as a starting value. For smaller units with less staff the required level of precision is likely to be higher, so choose a smaller value.</t>
  </si>
  <si>
    <t>whole-time-equivalents (WTE)</t>
  </si>
  <si>
    <t xml:space="preserve">Based on the data provided, your establishment estimate from the SNCT is accurate if you have at least </t>
  </si>
  <si>
    <t>weekdays of data for this ward</t>
  </si>
  <si>
    <t>2. Might staffing according to the SNCT estimates be problematic on this ward?</t>
  </si>
  <si>
    <t>Overall assessment of this ward:</t>
  </si>
  <si>
    <t>Test done?</t>
  </si>
  <si>
    <t>3. What issues are flagged for this ward?</t>
  </si>
  <si>
    <t>Total measures flagged indicating high variability in staffing requirements:</t>
  </si>
  <si>
    <t>Measure</t>
  </si>
  <si>
    <t>Details</t>
  </si>
  <si>
    <t>Value</t>
  </si>
  <si>
    <t>Interpretation</t>
  </si>
  <si>
    <t>Recommendations</t>
  </si>
  <si>
    <t>How much do (weekday) staffing requirements vary from day to day?</t>
  </si>
  <si>
    <t>Standard deviation in staffing requirements as a proportion of the mean WTE, across all morning weekdays</t>
  </si>
  <si>
    <t>How different are weekday and weekend staffing requirements?</t>
  </si>
  <si>
    <t>Average weekday-weekend difference</t>
  </si>
  <si>
    <t>Does the time of day that SNCT acuity/dependency ratings are collected matter?</t>
  </si>
  <si>
    <t>Average morning-evening difference</t>
  </si>
  <si>
    <t>How many days of understaffing are likely if the staffing level was set at the average requirement?</t>
  </si>
  <si>
    <t>Percentage of days understaffed/overstaffed if the staffing level was set at the average requirement measured by the SNCT, with no variation from day to day and no attempt to fill shortfalls</t>
  </si>
  <si>
    <t>How many days of overstaffing are likely if the staffing level was set at the average requirement?</t>
  </si>
  <si>
    <t>Flags:</t>
  </si>
  <si>
    <t>Cut-off</t>
  </si>
  <si>
    <t>Justification</t>
  </si>
  <si>
    <t xml:space="preserve">Standard deviation in staffing requirements (whole-time-equivalents) across all days </t>
  </si>
  <si>
    <t>More than 15% of mean</t>
  </si>
  <si>
    <t>gives a fairly high chance (67% under normal distribution) of a true mean outside the CI</t>
  </si>
  <si>
    <t>Weekend or Weekday more than 10% bigger than the other</t>
  </si>
  <si>
    <t>Previous analysis* used 10% threshold for weekdays, or weekends bigger than weekdays. Have updated here so symmetrical</t>
  </si>
  <si>
    <t>Enter data for an alternative time of day</t>
  </si>
  <si>
    <t>More than 5% difference</t>
  </si>
  <si>
    <t>As in previous analysis*</t>
  </si>
  <si>
    <t xml:space="preserve">Understaffing as percentage of days expected if staffing is set at the average </t>
  </si>
  <si>
    <t>More than 40%</t>
  </si>
  <si>
    <t xml:space="preserve">Overstaffing as percentage of days expected if staffing is set at the average </t>
  </si>
  <si>
    <t>More than 30%</t>
  </si>
  <si>
    <t>Cumulative</t>
  </si>
  <si>
    <t>If 1 or more of the 5 measures flagged</t>
  </si>
  <si>
    <t>In original analysis* flagged if at least 3/9 flags or average rank in top quarter of wards. Here it is possible for only 1 flag to be calculated for example, so for simplicity, any measure flagged is highlighted</t>
  </si>
  <si>
    <r>
      <t>*Saville, C., &amp; Griffiths, P. (2021). Ward staffing guided by a patient classification system: A multi‐criteria analysis of “fit” in three acute hospitals. </t>
    </r>
    <r>
      <rPr>
        <i/>
        <sz val="7"/>
        <color rgb="FF222222"/>
        <rFont val="Arial"/>
        <family val="2"/>
      </rPr>
      <t>Journal of Nursing Management</t>
    </r>
    <r>
      <rPr>
        <sz val="7"/>
        <color rgb="FF222222"/>
        <rFont val="Arial"/>
        <family val="2"/>
      </rPr>
      <t>.</t>
    </r>
  </si>
  <si>
    <t>This work is licensed under a Creative Commons Attribution-NoDerivatives 4.0 International License  </t>
  </si>
  <si>
    <t>You are free to: 
Share — copy and redistribute the material in any medium or format 
Adapt — remix, transform, and build upon the material for any purpose, even commercially. 
Under the following terms: You must give appropriate credit, provide a link to the license, and indicate if changes were made. You may do so in any reasonable manner, but not in any way that suggests the licensor endorses you or your use. You may not apply legal terms or technological measures that legally restrict others from doing anything the license permits. 
(see https://creativecommons.org/licenses/by/4.0/legalcode for full license terms) </t>
  </si>
  <si>
    <t>This tool was developed from independent research funded by the National Institute for Health Research ARC Wessex. The views expressed in this document are those of the author(s) and not necessarily those of the National Institute for Health Research or the Department of Health and Social Care.</t>
  </si>
  <si>
    <t>Weekday average</t>
  </si>
  <si>
    <t>Weekend average</t>
  </si>
  <si>
    <t>Lower bound</t>
  </si>
  <si>
    <t>Upper Bound</t>
  </si>
  <si>
    <t>Plot at</t>
  </si>
  <si>
    <t>Frequency greater than lower bound</t>
  </si>
  <si>
    <t>Frequency</t>
  </si>
  <si>
    <t>x</t>
  </si>
  <si>
    <t>y</t>
  </si>
  <si>
    <t>Average of sample</t>
  </si>
  <si>
    <t>Lower buffer</t>
  </si>
  <si>
    <t>Upper buffer</t>
  </si>
  <si>
    <t>days</t>
  </si>
  <si>
    <t>Overstaffing frequency</t>
  </si>
  <si>
    <t>Understaffing</t>
  </si>
  <si>
    <t>Adequate staffing</t>
  </si>
  <si>
    <t>Number days</t>
  </si>
  <si>
    <t>AAU</t>
  </si>
  <si>
    <t xml:space="preserve">Selected </t>
  </si>
  <si>
    <t>Conversion Factor</t>
  </si>
  <si>
    <t>Possible CI widths</t>
  </si>
  <si>
    <t>weekday</t>
  </si>
  <si>
    <t>Cite this tool as: Saville and Griffiths, Tool for flagging issues when planning staffing using the SNCT (2023), doi:10.5258/SOTON/P1102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</si>
</sst>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12"/>
      <color theme="1"/>
      <name val="Calibri"/>
      <family val="2"/>
      <scheme val="minor"/>
    </font>
    <font>
      <sz val="11"/>
      <name val="Calibri"/>
      <family val="2"/>
      <scheme val="minor"/>
    </font>
    <font>
      <sz val="14"/>
      <color theme="1"/>
      <name val="Calibri"/>
      <family val="2"/>
      <scheme val="minor"/>
    </font>
    <font>
      <sz val="8"/>
      <name val="Calibri"/>
      <family val="2"/>
      <scheme val="minor"/>
    </font>
    <font>
      <sz val="11"/>
      <name val="Calibri"/>
      <family val="2"/>
    </font>
    <font>
      <u/>
      <sz val="11"/>
      <color theme="10"/>
      <name val="Calibri"/>
      <family val="2"/>
      <scheme val="minor"/>
    </font>
    <font>
      <b/>
      <i/>
      <sz val="11"/>
      <name val="Calibri"/>
      <family val="2"/>
      <scheme val="minor"/>
    </font>
    <font>
      <sz val="11"/>
      <color theme="0"/>
      <name val="Calibri"/>
      <family val="2"/>
      <scheme val="minor"/>
    </font>
    <font>
      <sz val="18"/>
      <color theme="1"/>
      <name val="Calibri"/>
      <family val="2"/>
      <scheme val="minor"/>
    </font>
    <font>
      <u/>
      <sz val="20"/>
      <color theme="10"/>
      <name val="Calibri"/>
      <family val="2"/>
      <scheme val="minor"/>
    </font>
    <font>
      <sz val="20"/>
      <color theme="1"/>
      <name val="Calibri"/>
      <family val="2"/>
      <scheme val="minor"/>
    </font>
    <font>
      <sz val="11"/>
      <color rgb="FF000000"/>
      <name val="Calibri"/>
      <family val="2"/>
      <scheme val="minor"/>
    </font>
    <font>
      <sz val="18"/>
      <color rgb="FFFF0000"/>
      <name val="Calibri"/>
      <family val="2"/>
      <scheme val="minor"/>
    </font>
    <font>
      <u/>
      <sz val="16"/>
      <color theme="10"/>
      <name val="Calibri"/>
      <family val="2"/>
      <scheme val="minor"/>
    </font>
    <font>
      <u/>
      <sz val="24"/>
      <color theme="10"/>
      <name val="Calibri"/>
      <family val="2"/>
      <scheme val="minor"/>
    </font>
    <font>
      <b/>
      <sz val="11"/>
      <color rgb="FF000000"/>
      <name val="Calibri"/>
      <family val="2"/>
      <scheme val="minor"/>
    </font>
    <font>
      <sz val="16"/>
      <color rgb="FFFF0000"/>
      <name val="Calibri"/>
      <family val="2"/>
      <scheme val="minor"/>
    </font>
    <font>
      <sz val="12"/>
      <name val="Calibri"/>
      <family val="2"/>
      <scheme val="minor"/>
    </font>
    <font>
      <b/>
      <sz val="11"/>
      <name val="Calibri"/>
      <family val="2"/>
      <scheme val="minor"/>
    </font>
    <font>
      <b/>
      <u/>
      <sz val="12"/>
      <color theme="10"/>
      <name val="Calibri"/>
      <family val="2"/>
      <scheme val="minor"/>
    </font>
    <font>
      <b/>
      <sz val="12"/>
      <color theme="1"/>
      <name val="Calibri"/>
      <family val="2"/>
      <scheme val="minor"/>
    </font>
    <font>
      <sz val="12"/>
      <color theme="0"/>
      <name val="Calibri"/>
      <family val="2"/>
      <scheme val="minor"/>
    </font>
    <font>
      <b/>
      <sz val="12"/>
      <name val="Calibri"/>
      <family val="2"/>
      <scheme val="minor"/>
    </font>
    <font>
      <b/>
      <i/>
      <sz val="12"/>
      <name val="Calibri"/>
      <family val="2"/>
      <scheme val="minor"/>
    </font>
    <font>
      <sz val="7"/>
      <color rgb="FF222222"/>
      <name val="Arial"/>
      <family val="2"/>
    </font>
    <font>
      <i/>
      <sz val="7"/>
      <color rgb="FF222222"/>
      <name val="Arial"/>
      <family val="2"/>
    </font>
  </fonts>
  <fills count="8">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999FF"/>
        <bgColor indexed="64"/>
      </patternFill>
    </fill>
    <fill>
      <patternFill patternType="solid">
        <fgColor theme="0"/>
        <bgColor indexed="64"/>
      </patternFill>
    </fill>
    <fill>
      <patternFill patternType="solid">
        <fgColor rgb="FFD9D9FF"/>
        <bgColor indexed="64"/>
      </patternFill>
    </fill>
  </fills>
  <borders count="13">
    <border>
      <left/>
      <right/>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2" fillId="0" borderId="0" applyFont="0" applyFill="0" applyBorder="0" applyAlignment="0" applyProtection="0"/>
    <xf numFmtId="0" fontId="9" fillId="0" borderId="0" applyNumberFormat="0" applyFill="0" applyBorder="0" applyAlignment="0" applyProtection="0"/>
  </cellStyleXfs>
  <cellXfs count="110">
    <xf numFmtId="0" fontId="0" fillId="0" borderId="0" xfId="0"/>
    <xf numFmtId="0" fontId="1" fillId="2" borderId="0" xfId="0" applyFont="1" applyFill="1"/>
    <xf numFmtId="0" fontId="1" fillId="3" borderId="0" xfId="0" applyFont="1" applyFill="1" applyAlignment="1">
      <alignment vertical="top"/>
    </xf>
    <xf numFmtId="0" fontId="0" fillId="0" borderId="0" xfId="0" applyAlignment="1">
      <alignment vertical="top"/>
    </xf>
    <xf numFmtId="2" fontId="0" fillId="0" borderId="0" xfId="0" applyNumberFormat="1"/>
    <xf numFmtId="164" fontId="0" fillId="0" borderId="0" xfId="0" applyNumberFormat="1"/>
    <xf numFmtId="0" fontId="1" fillId="3" borderId="0" xfId="0" applyFont="1" applyFill="1" applyAlignment="1">
      <alignment vertical="top" wrapText="1"/>
    </xf>
    <xf numFmtId="0" fontId="0" fillId="0" borderId="0" xfId="0" applyAlignment="1">
      <alignment wrapText="1"/>
    </xf>
    <xf numFmtId="9" fontId="0" fillId="0" borderId="0" xfId="1" applyFont="1"/>
    <xf numFmtId="0" fontId="3" fillId="0" borderId="0" xfId="0" applyFont="1"/>
    <xf numFmtId="0" fontId="0" fillId="0" borderId="0" xfId="0" applyAlignment="1">
      <alignment vertical="top" wrapText="1"/>
    </xf>
    <xf numFmtId="0" fontId="4" fillId="0" borderId="0" xfId="0" applyFont="1"/>
    <xf numFmtId="0" fontId="1" fillId="0" borderId="0" xfId="0" applyFont="1" applyAlignment="1">
      <alignment vertical="top"/>
    </xf>
    <xf numFmtId="0" fontId="1" fillId="0" borderId="0" xfId="0" applyFont="1"/>
    <xf numFmtId="164" fontId="1" fillId="3" borderId="0" xfId="0" applyNumberFormat="1" applyFont="1" applyFill="1" applyAlignment="1">
      <alignment vertical="top" wrapText="1"/>
    </xf>
    <xf numFmtId="164" fontId="0" fillId="0" borderId="0" xfId="0" quotePrefix="1" applyNumberFormat="1"/>
    <xf numFmtId="0" fontId="0" fillId="0" borderId="0" xfId="0" quotePrefix="1"/>
    <xf numFmtId="0" fontId="11" fillId="0" borderId="0" xfId="0" applyFont="1"/>
    <xf numFmtId="0" fontId="11" fillId="0" borderId="0" xfId="0" applyFont="1" applyAlignment="1">
      <alignment horizontal="left" vertical="top"/>
    </xf>
    <xf numFmtId="0" fontId="12" fillId="0" borderId="0" xfId="0" applyFont="1"/>
    <xf numFmtId="14" fontId="0" fillId="6" borderId="0" xfId="0" applyNumberFormat="1" applyFill="1"/>
    <xf numFmtId="0" fontId="9" fillId="0" borderId="0" xfId="2"/>
    <xf numFmtId="0" fontId="5" fillId="0" borderId="0" xfId="0" applyFont="1" applyAlignment="1">
      <alignment vertical="top"/>
    </xf>
    <xf numFmtId="0" fontId="1" fillId="0" borderId="2" xfId="0" applyFont="1" applyBorder="1" applyAlignment="1">
      <alignment vertical="top"/>
    </xf>
    <xf numFmtId="0" fontId="1" fillId="2" borderId="3" xfId="0" applyFont="1" applyFill="1" applyBorder="1" applyAlignment="1">
      <alignment vertical="top"/>
    </xf>
    <xf numFmtId="164" fontId="0" fillId="0" borderId="8" xfId="0" applyNumberFormat="1" applyBorder="1"/>
    <xf numFmtId="14" fontId="0" fillId="0" borderId="0" xfId="0" applyNumberFormat="1"/>
    <xf numFmtId="14" fontId="0" fillId="0" borderId="6" xfId="0" applyNumberFormat="1" applyBorder="1"/>
    <xf numFmtId="0" fontId="1" fillId="0" borderId="7" xfId="0" applyFont="1" applyBorder="1"/>
    <xf numFmtId="0" fontId="1" fillId="0" borderId="5" xfId="0" applyFont="1" applyBorder="1"/>
    <xf numFmtId="0" fontId="15" fillId="0" borderId="0" xfId="0" applyFont="1" applyAlignment="1">
      <alignment horizontal="left" vertical="center"/>
    </xf>
    <xf numFmtId="0" fontId="13" fillId="0" borderId="0" xfId="2" applyFont="1" applyAlignment="1">
      <alignment vertical="center"/>
    </xf>
    <xf numFmtId="0" fontId="0" fillId="4" borderId="0" xfId="0" applyFill="1" applyProtection="1">
      <protection locked="0"/>
    </xf>
    <xf numFmtId="0" fontId="0" fillId="4" borderId="6" xfId="0" applyFill="1" applyBorder="1" applyProtection="1">
      <protection locked="0"/>
    </xf>
    <xf numFmtId="14" fontId="0" fillId="4" borderId="0" xfId="0" applyNumberFormat="1" applyFill="1" applyProtection="1">
      <protection locked="0"/>
    </xf>
    <xf numFmtId="9" fontId="0" fillId="0" borderId="0" xfId="1" applyFont="1" applyBorder="1" applyAlignment="1">
      <alignment horizontal="right" vertical="top"/>
    </xf>
    <xf numFmtId="0" fontId="15" fillId="0" borderId="0" xfId="0" applyFont="1" applyAlignment="1">
      <alignment vertical="top" wrapText="1"/>
    </xf>
    <xf numFmtId="0" fontId="20" fillId="0" borderId="0" xfId="0" quotePrefix="1" applyFont="1"/>
    <xf numFmtId="0" fontId="17" fillId="0" borderId="0" xfId="2" applyFont="1" applyBorder="1" applyAlignment="1" applyProtection="1">
      <alignment horizontal="center" vertical="top" wrapText="1"/>
      <protection locked="0"/>
    </xf>
    <xf numFmtId="0" fontId="17" fillId="0" borderId="1" xfId="2" applyFont="1" applyBorder="1" applyAlignment="1" applyProtection="1">
      <alignment horizontal="center" vertical="top" wrapText="1"/>
      <protection locked="0"/>
    </xf>
    <xf numFmtId="0" fontId="0" fillId="0" borderId="1" xfId="0" applyBorder="1"/>
    <xf numFmtId="0" fontId="5" fillId="0" borderId="0" xfId="0" applyFont="1"/>
    <xf numFmtId="0" fontId="22" fillId="0" borderId="0" xfId="0" applyFont="1" applyAlignment="1">
      <alignment vertical="top"/>
    </xf>
    <xf numFmtId="0" fontId="21" fillId="0" borderId="1" xfId="2" applyFont="1" applyBorder="1" applyAlignment="1" applyProtection="1">
      <alignment horizontal="center" vertical="center" wrapText="1"/>
      <protection locked="0"/>
    </xf>
    <xf numFmtId="0" fontId="6" fillId="0" borderId="0" xfId="0" applyFont="1" applyAlignment="1" applyProtection="1">
      <alignment vertical="top" wrapText="1"/>
      <protection locked="0"/>
    </xf>
    <xf numFmtId="0" fontId="16" fillId="0" borderId="0" xfId="0" applyFont="1"/>
    <xf numFmtId="0" fontId="18" fillId="0" borderId="0" xfId="2" quotePrefix="1" applyFont="1" applyFill="1" applyAlignment="1" applyProtection="1">
      <alignment vertical="center"/>
      <protection locked="0"/>
    </xf>
    <xf numFmtId="0" fontId="4" fillId="0" borderId="0" xfId="0" applyFont="1" applyAlignment="1">
      <alignment vertical="top" wrapText="1"/>
    </xf>
    <xf numFmtId="0" fontId="4" fillId="0" borderId="0" xfId="0" applyFont="1" applyAlignment="1">
      <alignment vertical="top"/>
    </xf>
    <xf numFmtId="0" fontId="25" fillId="0" borderId="0" xfId="0" applyFont="1" applyAlignment="1" applyProtection="1">
      <alignment vertical="top" wrapText="1"/>
      <protection locked="0"/>
    </xf>
    <xf numFmtId="0" fontId="1" fillId="6" borderId="4" xfId="0" applyFont="1" applyFill="1" applyBorder="1" applyAlignment="1">
      <alignment vertical="top"/>
    </xf>
    <xf numFmtId="0" fontId="21" fillId="0" borderId="0" xfId="0" applyFont="1"/>
    <xf numFmtId="0" fontId="21" fillId="0" borderId="1" xfId="0" applyFont="1" applyBorder="1"/>
    <xf numFmtId="0" fontId="26" fillId="0" borderId="1" xfId="0" applyFont="1" applyBorder="1" applyAlignment="1">
      <alignment vertical="top"/>
    </xf>
    <xf numFmtId="0" fontId="24" fillId="0" borderId="0" xfId="0" applyFont="1" applyAlignment="1">
      <alignment vertical="top"/>
    </xf>
    <xf numFmtId="0" fontId="4" fillId="0" borderId="0" xfId="0" applyFont="1" applyAlignment="1">
      <alignment wrapText="1"/>
    </xf>
    <xf numFmtId="0" fontId="27" fillId="0" borderId="1" xfId="0" applyFont="1" applyBorder="1" applyAlignment="1">
      <alignment horizontal="left" vertical="top"/>
    </xf>
    <xf numFmtId="0" fontId="4" fillId="0" borderId="1" xfId="0" applyFont="1" applyBorder="1"/>
    <xf numFmtId="0" fontId="17" fillId="0" borderId="0" xfId="2" applyFont="1" applyBorder="1" applyAlignment="1" applyProtection="1">
      <alignment vertical="top" wrapText="1"/>
      <protection locked="0"/>
    </xf>
    <xf numFmtId="0" fontId="4" fillId="0" borderId="1" xfId="0" applyFont="1" applyBorder="1" applyAlignment="1">
      <alignment wrapText="1"/>
    </xf>
    <xf numFmtId="0" fontId="21" fillId="0" borderId="1" xfId="0" quotePrefix="1" applyFont="1" applyBorder="1" applyAlignment="1">
      <alignment horizontal="left" vertical="top"/>
    </xf>
    <xf numFmtId="0" fontId="28" fillId="0" borderId="0" xfId="0" applyFont="1"/>
    <xf numFmtId="0" fontId="5" fillId="0" borderId="0" xfId="2" applyFont="1" applyBorder="1" applyAlignment="1" applyProtection="1">
      <alignment horizontal="center" vertical="top" wrapText="1"/>
      <protection locked="0"/>
    </xf>
    <xf numFmtId="0" fontId="5" fillId="4" borderId="10" xfId="0" applyFont="1" applyFill="1" applyBorder="1" applyAlignment="1" applyProtection="1">
      <alignment horizontal="center" vertical="center" wrapText="1"/>
      <protection locked="0"/>
    </xf>
    <xf numFmtId="0" fontId="5" fillId="0" borderId="0" xfId="0" applyFont="1" applyAlignment="1">
      <alignment horizontal="right" vertical="center"/>
    </xf>
    <xf numFmtId="0" fontId="9" fillId="0" borderId="0" xfId="2" applyBorder="1" applyAlignment="1" applyProtection="1">
      <protection locked="0"/>
    </xf>
    <xf numFmtId="0" fontId="10" fillId="0" borderId="0" xfId="0" applyFont="1" applyAlignment="1">
      <alignment horizontal="left" vertical="top"/>
    </xf>
    <xf numFmtId="0" fontId="25" fillId="0" borderId="0" xfId="0" quotePrefix="1" applyFont="1" applyAlignment="1">
      <alignment horizontal="left" vertical="top"/>
    </xf>
    <xf numFmtId="0" fontId="11" fillId="0" borderId="0" xfId="0" quotePrefix="1" applyFont="1" applyAlignment="1">
      <alignment horizontal="left" vertical="top"/>
    </xf>
    <xf numFmtId="0" fontId="4" fillId="0" borderId="0" xfId="0" applyFont="1" applyAlignment="1">
      <alignment horizontal="center" vertical="center"/>
    </xf>
    <xf numFmtId="0" fontId="23" fillId="7" borderId="9" xfId="2" applyFont="1" applyFill="1" applyBorder="1" applyAlignment="1" applyProtection="1">
      <alignment vertical="top" wrapText="1"/>
      <protection locked="0"/>
    </xf>
    <xf numFmtId="0" fontId="9" fillId="5" borderId="9" xfId="2" applyFill="1" applyBorder="1" applyAlignment="1" applyProtection="1">
      <alignment vertical="top" wrapText="1"/>
      <protection locked="0"/>
    </xf>
    <xf numFmtId="0" fontId="9" fillId="5" borderId="0" xfId="2" applyFill="1" applyAlignment="1" applyProtection="1">
      <alignment vertical="top" wrapText="1"/>
      <protection locked="0"/>
    </xf>
    <xf numFmtId="0" fontId="4" fillId="4" borderId="0" xfId="0" applyFont="1" applyFill="1" applyAlignment="1" applyProtection="1">
      <alignment vertical="top"/>
      <protection locked="0"/>
    </xf>
    <xf numFmtId="0" fontId="0" fillId="0" borderId="0" xfId="0" applyProtection="1">
      <protection locked="0"/>
    </xf>
    <xf numFmtId="0" fontId="4" fillId="0" borderId="0" xfId="0" applyFont="1" applyAlignment="1" applyProtection="1">
      <alignment vertical="top" wrapText="1"/>
      <protection locked="0"/>
    </xf>
    <xf numFmtId="1" fontId="5" fillId="6" borderId="10" xfId="0" applyNumberFormat="1" applyFont="1" applyFill="1" applyBorder="1" applyAlignment="1">
      <alignment horizontal="center" vertical="center" wrapText="1"/>
    </xf>
    <xf numFmtId="0" fontId="23" fillId="7" borderId="0" xfId="2" applyFont="1" applyFill="1" applyAlignment="1" applyProtection="1">
      <alignment vertical="top" wrapText="1"/>
      <protection locked="0"/>
    </xf>
    <xf numFmtId="0" fontId="14" fillId="0" borderId="0" xfId="0" applyFont="1" applyAlignment="1">
      <alignment horizontal="center" wrapText="1"/>
    </xf>
    <xf numFmtId="0" fontId="8" fillId="0" borderId="0" xfId="0" applyFont="1" applyAlignment="1">
      <alignment horizontal="left" vertical="center" wrapText="1"/>
    </xf>
    <xf numFmtId="0" fontId="4" fillId="3" borderId="0" xfId="0" applyFont="1" applyFill="1" applyAlignment="1">
      <alignment horizontal="left" vertical="top" wrapText="1"/>
    </xf>
    <xf numFmtId="0" fontId="4" fillId="0" borderId="0" xfId="0" applyFont="1" applyAlignment="1">
      <alignment horizontal="left" vertical="top" wrapText="1"/>
    </xf>
    <xf numFmtId="0" fontId="4" fillId="0" borderId="1" xfId="0" applyFont="1" applyBorder="1" applyAlignment="1">
      <alignment horizontal="left" vertical="top" wrapText="1"/>
    </xf>
    <xf numFmtId="0" fontId="0" fillId="0" borderId="0" xfId="0" applyAlignment="1">
      <alignment horizontal="left" vertical="top" wrapText="1"/>
    </xf>
    <xf numFmtId="0" fontId="13" fillId="0" borderId="0" xfId="2" applyFont="1" applyAlignment="1" applyProtection="1">
      <alignment horizontal="center" vertical="center"/>
      <protection locked="0"/>
    </xf>
    <xf numFmtId="0" fontId="17" fillId="0" borderId="0" xfId="2" applyFont="1" applyBorder="1" applyAlignment="1" applyProtection="1">
      <alignment horizontal="center"/>
      <protection locked="0"/>
    </xf>
    <xf numFmtId="0" fontId="5" fillId="0" borderId="0" xfId="0" applyFont="1" applyAlignment="1">
      <alignment horizontal="left" vertical="top" wrapText="1"/>
    </xf>
    <xf numFmtId="9" fontId="5" fillId="0" borderId="0" xfId="1" applyFont="1" applyBorder="1" applyAlignment="1">
      <alignment horizontal="center" vertical="center" wrapText="1"/>
    </xf>
    <xf numFmtId="0" fontId="11" fillId="0" borderId="0" xfId="0" applyFont="1" applyAlignment="1">
      <alignment horizontal="left" vertical="top"/>
    </xf>
    <xf numFmtId="9" fontId="5" fillId="0" borderId="0" xfId="1" applyFont="1" applyBorder="1" applyAlignment="1">
      <alignment horizontal="center" vertical="center"/>
    </xf>
    <xf numFmtId="9" fontId="5" fillId="0" borderId="0" xfId="1" quotePrefix="1" applyFont="1" applyFill="1" applyBorder="1" applyAlignment="1">
      <alignment horizontal="center" vertical="center"/>
    </xf>
    <xf numFmtId="9" fontId="5" fillId="0" borderId="0" xfId="1" applyFont="1" applyFill="1" applyBorder="1" applyAlignment="1">
      <alignment horizontal="center" vertical="center"/>
    </xf>
    <xf numFmtId="0" fontId="5" fillId="0" borderId="0" xfId="0" quotePrefix="1" applyFont="1" applyAlignment="1">
      <alignment horizontal="left" vertical="top" wrapText="1"/>
    </xf>
    <xf numFmtId="0" fontId="5" fillId="0" borderId="0" xfId="0" applyFont="1" applyAlignment="1">
      <alignment horizontal="center" vertical="center" wrapText="1"/>
    </xf>
    <xf numFmtId="0" fontId="5" fillId="0" borderId="7" xfId="0" applyFont="1" applyBorder="1" applyAlignment="1">
      <alignment horizontal="left" vertical="top" wrapText="1"/>
    </xf>
    <xf numFmtId="0" fontId="26" fillId="0" borderId="0" xfId="2" applyFont="1" applyBorder="1" applyAlignment="1" applyProtection="1">
      <alignment horizontal="left" vertical="top" wrapText="1"/>
      <protection locked="0"/>
    </xf>
    <xf numFmtId="2" fontId="5" fillId="0" borderId="0" xfId="1" quotePrefix="1" applyNumberFormat="1" applyFont="1" applyFill="1" applyBorder="1" applyAlignment="1">
      <alignment horizontal="center" vertical="center"/>
    </xf>
    <xf numFmtId="0" fontId="10" fillId="0" borderId="0" xfId="0" applyFont="1" applyAlignment="1">
      <alignment horizontal="left" vertical="top" wrapText="1"/>
    </xf>
    <xf numFmtId="0" fontId="10" fillId="0" borderId="0" xfId="0" applyFont="1" applyAlignment="1">
      <alignment horizontal="left" vertical="top"/>
    </xf>
    <xf numFmtId="0" fontId="5" fillId="0" borderId="0" xfId="2" applyFont="1" applyBorder="1" applyAlignment="1" applyProtection="1">
      <alignment horizontal="left" vertical="center" wrapText="1"/>
      <protection locked="0"/>
    </xf>
    <xf numFmtId="0" fontId="5" fillId="0" borderId="0" xfId="2" applyFont="1" applyBorder="1" applyAlignment="1" applyProtection="1">
      <alignment horizontal="left" vertical="top" wrapText="1"/>
      <protection locked="0"/>
    </xf>
    <xf numFmtId="0" fontId="5" fillId="0" borderId="11" xfId="2" applyFont="1" applyBorder="1" applyAlignment="1" applyProtection="1">
      <alignment horizontal="center" vertical="center" wrapText="1"/>
      <protection locked="0"/>
    </xf>
    <xf numFmtId="0" fontId="5" fillId="0" borderId="12" xfId="2" applyFont="1" applyBorder="1" applyAlignment="1" applyProtection="1">
      <alignment horizontal="center" vertical="center" wrapText="1"/>
      <protection locked="0"/>
    </xf>
    <xf numFmtId="0" fontId="5" fillId="0" borderId="0" xfId="0" applyFont="1" applyAlignment="1">
      <alignment horizontal="left"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15" fillId="0" borderId="0" xfId="0" applyFont="1" applyAlignment="1">
      <alignment horizontal="left" vertical="top" wrapText="1"/>
    </xf>
    <xf numFmtId="0" fontId="19" fillId="0" borderId="0" xfId="0" applyFont="1" applyAlignment="1">
      <alignment horizontal="left" vertical="top" wrapText="1"/>
    </xf>
    <xf numFmtId="0" fontId="5" fillId="0" borderId="1" xfId="0" applyFont="1" applyBorder="1" applyAlignment="1">
      <alignment horizontal="left" vertical="top" wrapText="1"/>
    </xf>
    <xf numFmtId="0" fontId="9" fillId="0" borderId="0" xfId="2" applyAlignment="1" applyProtection="1">
      <alignment horizontal="left" vertical="top" wrapText="1"/>
      <protection locked="0"/>
    </xf>
  </cellXfs>
  <cellStyles count="3">
    <cellStyle name="Hyperlink" xfId="2" builtinId="8"/>
    <cellStyle name="Normal" xfId="0" builtinId="0"/>
    <cellStyle name="Percent" xfId="1" builtinId="5"/>
  </cellStyles>
  <dxfs count="21">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patternType="none">
          <bgColor auto="1"/>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92D050"/>
        </patternFill>
      </fill>
    </dxf>
    <dxf>
      <fill>
        <patternFill>
          <bgColor rgb="FFFFC000"/>
        </patternFill>
      </fill>
    </dxf>
    <dxf>
      <font>
        <color theme="0"/>
      </font>
    </dxf>
    <dxf>
      <font>
        <color theme="0"/>
      </font>
    </dxf>
    <dxf>
      <font>
        <strike val="0"/>
        <color theme="0"/>
      </font>
    </dxf>
    <dxf>
      <font>
        <strike val="0"/>
        <color theme="0"/>
      </font>
    </dxf>
    <dxf>
      <fill>
        <patternFill>
          <bgColor rgb="FFFFC000"/>
        </patternFill>
      </fill>
    </dxf>
  </dxfs>
  <tableStyles count="0" defaultTableStyle="TableStyleMedium2" defaultPivotStyle="PivotStyleLight16"/>
  <colors>
    <mruColors>
      <color rgb="FFD9D9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4724461872359165"/>
          <c:y val="3.7440488650575122E-2"/>
          <c:w val="0.80954731924881651"/>
          <c:h val="0.79149647203190499"/>
        </c:manualLayout>
      </c:layout>
      <c:scatterChart>
        <c:scatterStyle val="lineMarker"/>
        <c:varyColors val="0"/>
        <c:ser>
          <c:idx val="0"/>
          <c:order val="0"/>
          <c:tx>
            <c:strRef>
              <c:f>HistogramData!$E$1</c:f>
              <c:strCache>
                <c:ptCount val="1"/>
                <c:pt idx="0">
                  <c:v>Frequency</c:v>
                </c:pt>
              </c:strCache>
            </c:strRef>
          </c:tx>
          <c:spPr>
            <a:ln w="25400" cap="rnd">
              <a:noFill/>
              <a:round/>
            </a:ln>
            <a:effectLst/>
          </c:spPr>
          <c:marker>
            <c:symbol val="none"/>
          </c:marker>
          <c:errBars>
            <c:errDir val="y"/>
            <c:errBarType val="minus"/>
            <c:errValType val="percentage"/>
            <c:noEndCap val="1"/>
            <c:val val="100"/>
            <c:spPr>
              <a:noFill/>
              <a:ln w="142875" cap="flat" cmpd="sng" algn="ctr">
                <a:solidFill>
                  <a:srgbClr val="5B9BD5"/>
                </a:solidFill>
                <a:round/>
              </a:ln>
              <a:effectLst/>
            </c:spPr>
          </c:errBars>
          <c:xVal>
            <c:numRef>
              <c:f>HistogramData!$C$2:$C$24</c:f>
              <c:numCache>
                <c:formatCode>General</c:formatCode>
                <c:ptCount val="23"/>
                <c:pt idx="0">
                  <c:v>4</c:v>
                </c:pt>
                <c:pt idx="1">
                  <c:v>12</c:v>
                </c:pt>
                <c:pt idx="2">
                  <c:v>20</c:v>
                </c:pt>
                <c:pt idx="3">
                  <c:v>28</c:v>
                </c:pt>
                <c:pt idx="4">
                  <c:v>36</c:v>
                </c:pt>
                <c:pt idx="5">
                  <c:v>44</c:v>
                </c:pt>
                <c:pt idx="6">
                  <c:v>52</c:v>
                </c:pt>
                <c:pt idx="7">
                  <c:v>60</c:v>
                </c:pt>
                <c:pt idx="8">
                  <c:v>68</c:v>
                </c:pt>
                <c:pt idx="9">
                  <c:v>76</c:v>
                </c:pt>
                <c:pt idx="10">
                  <c:v>84</c:v>
                </c:pt>
                <c:pt idx="11">
                  <c:v>92</c:v>
                </c:pt>
                <c:pt idx="12">
                  <c:v>100</c:v>
                </c:pt>
                <c:pt idx="13">
                  <c:v>108</c:v>
                </c:pt>
                <c:pt idx="14">
                  <c:v>116</c:v>
                </c:pt>
                <c:pt idx="15">
                  <c:v>124</c:v>
                </c:pt>
                <c:pt idx="16">
                  <c:v>132</c:v>
                </c:pt>
                <c:pt idx="17">
                  <c:v>140</c:v>
                </c:pt>
                <c:pt idx="18">
                  <c:v>148</c:v>
                </c:pt>
                <c:pt idx="19">
                  <c:v>156</c:v>
                </c:pt>
                <c:pt idx="20">
                  <c:v>164</c:v>
                </c:pt>
                <c:pt idx="21">
                  <c:v>172</c:v>
                </c:pt>
                <c:pt idx="22">
                  <c:v>180</c:v>
                </c:pt>
              </c:numCache>
            </c:numRef>
          </c:xVal>
          <c:yVal>
            <c:numRef>
              <c:f>HistogramData!$E$2:$E$24</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0"/>
          <c:extLst>
            <c:ext xmlns:c16="http://schemas.microsoft.com/office/drawing/2014/chart" uri="{C3380CC4-5D6E-409C-BE32-E72D297353CC}">
              <c16:uniqueId val="{00000000-9792-458D-AC76-498EC249E5C8}"/>
            </c:ext>
          </c:extLst>
        </c:ser>
        <c:ser>
          <c:idx val="1"/>
          <c:order val="1"/>
          <c:tx>
            <c:v>Staffing buffer</c:v>
          </c:tx>
          <c:spPr>
            <a:ln w="25400" cap="rnd">
              <a:noFill/>
              <a:round/>
            </a:ln>
            <a:effectLst/>
          </c:spPr>
          <c:marker>
            <c:symbol val="none"/>
          </c:marker>
          <c:errBars>
            <c:errDir val="y"/>
            <c:errBarType val="minus"/>
            <c:errValType val="percentage"/>
            <c:noEndCap val="1"/>
            <c:val val="100"/>
            <c:spPr>
              <a:noFill/>
              <a:ln w="9525" cap="flat" cmpd="sng" algn="ctr">
                <a:solidFill>
                  <a:schemeClr val="tx1">
                    <a:lumMod val="65000"/>
                    <a:lumOff val="35000"/>
                  </a:schemeClr>
                </a:solidFill>
                <a:prstDash val="lgDash"/>
                <a:round/>
              </a:ln>
              <a:effectLst/>
            </c:spPr>
          </c:errBars>
          <c:xVal>
            <c:numRef>
              <c:f>HistogramData!$H$4:$H$5</c:f>
              <c:numCache>
                <c:formatCode>0.00</c:formatCode>
                <c:ptCount val="2"/>
                <c:pt idx="0">
                  <c:v>0</c:v>
                </c:pt>
                <c:pt idx="1">
                  <c:v>0</c:v>
                </c:pt>
              </c:numCache>
            </c:numRef>
          </c:xVal>
          <c:yVal>
            <c:numRef>
              <c:f>HistogramData!$I$4:$I$5</c:f>
              <c:numCache>
                <c:formatCode>General</c:formatCode>
                <c:ptCount val="2"/>
                <c:pt idx="0">
                  <c:v>0</c:v>
                </c:pt>
                <c:pt idx="1">
                  <c:v>0</c:v>
                </c:pt>
              </c:numCache>
            </c:numRef>
          </c:yVal>
          <c:smooth val="0"/>
          <c:extLst>
            <c:ext xmlns:c16="http://schemas.microsoft.com/office/drawing/2014/chart" uri="{C3380CC4-5D6E-409C-BE32-E72D297353CC}">
              <c16:uniqueId val="{00000002-D312-4826-A148-7D3E277580C4}"/>
            </c:ext>
          </c:extLst>
        </c:ser>
        <c:dLbls>
          <c:showLegendKey val="0"/>
          <c:showVal val="0"/>
          <c:showCatName val="0"/>
          <c:showSerName val="0"/>
          <c:showPercent val="0"/>
          <c:showBubbleSize val="0"/>
        </c:dLbls>
        <c:axId val="579658568"/>
        <c:axId val="579661192"/>
      </c:scatterChart>
      <c:valAx>
        <c:axId val="579658568"/>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t>Staffing requirements (hours per day)</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9661192"/>
        <c:crosses val="autoZero"/>
        <c:crossBetween val="midCat"/>
        <c:majorUnit val="40"/>
        <c:minorUnit val="8"/>
      </c:valAx>
      <c:valAx>
        <c:axId val="5796611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t>Number of days</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9658568"/>
        <c:crosses val="autoZero"/>
        <c:crossBetween val="midCat"/>
      </c:valAx>
      <c:spPr>
        <a:noFill/>
        <a:ln>
          <a:noFill/>
        </a:ln>
        <a:effectLst/>
      </c:spPr>
    </c:plotArea>
    <c:plotVisOnly val="1"/>
    <c:dispBlanksAs val="gap"/>
    <c:showDLblsOverMax val="0"/>
  </c:chart>
  <c:spPr>
    <a:solidFill>
      <a:sysClr val="window" lastClr="FFFFFF"/>
    </a:solidFill>
    <a:ln w="9525" cap="flat" cmpd="sng" algn="ctr">
      <a:solidFill>
        <a:sysClr val="windowText" lastClr="000000"/>
      </a:solidFill>
      <a:prstDash val="solid"/>
      <a:miter lim="800000"/>
    </a:ln>
    <a:effectLst/>
  </c:spPr>
  <c:txPr>
    <a:bodyPr/>
    <a:lstStyle/>
    <a:p>
      <a:pPr>
        <a:defRPr>
          <a:solidFill>
            <a:sysClr val="windowText" lastClr="000000"/>
          </a:solidFill>
          <a:latin typeface="+mn-lt"/>
          <a:ea typeface="+mn-ea"/>
          <a:cs typeface="+mn-cs"/>
        </a:defRPr>
      </a:pPr>
      <a:endParaRPr lang="en-US"/>
    </a:p>
  </c:txPr>
  <c:printSettings>
    <c:headerFooter/>
    <c:pageMargins b="0.75" l="0.7" r="0.7" t="0.75" header="0.3" footer="0.3"/>
    <c:pageSetup/>
  </c:printSettings>
  <c:userShapes r:id="rId4"/>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J8" noThreeD="1"/>
</file>

<file path=xl/ctrlProps/ctrlProp2.xml><?xml version="1.0" encoding="utf-8"?>
<formControlPr xmlns="http://schemas.microsoft.com/office/spreadsheetml/2009/9/main" objectType="CheckBox" checked="Checked" fmlaLink="J9" noThreeD="1"/>
</file>

<file path=xl/ctrlProps/ctrlProp3.xml><?xml version="1.0" encoding="utf-8"?>
<formControlPr xmlns="http://schemas.microsoft.com/office/spreadsheetml/2009/9/main" objectType="CheckBox" checked="Checked" fmlaLink="J10" noThreeD="1"/>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289560</xdr:colOff>
          <xdr:row>6</xdr:row>
          <xdr:rowOff>220980</xdr:rowOff>
        </xdr:from>
        <xdr:to>
          <xdr:col>3</xdr:col>
          <xdr:colOff>60960</xdr:colOff>
          <xdr:row>8</xdr:row>
          <xdr:rowOff>60960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297180</xdr:colOff>
          <xdr:row>7</xdr:row>
          <xdr:rowOff>190500</xdr:rowOff>
        </xdr:from>
        <xdr:to>
          <xdr:col>2</xdr:col>
          <xdr:colOff>510540</xdr:colOff>
          <xdr:row>9</xdr:row>
          <xdr:rowOff>22860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8</xdr:row>
          <xdr:rowOff>137160</xdr:rowOff>
        </xdr:from>
        <xdr:to>
          <xdr:col>2</xdr:col>
          <xdr:colOff>533400</xdr:colOff>
          <xdr:row>9</xdr:row>
          <xdr:rowOff>342900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107951</xdr:colOff>
      <xdr:row>2</xdr:row>
      <xdr:rowOff>349250</xdr:rowOff>
    </xdr:from>
    <xdr:to>
      <xdr:col>7</xdr:col>
      <xdr:colOff>504190</xdr:colOff>
      <xdr:row>4</xdr:row>
      <xdr:rowOff>234950</xdr:rowOff>
    </xdr:to>
    <xdr:sp macro="" textlink="$R$11">
      <xdr:nvSpPr>
        <xdr:cNvPr id="5" name="Rectangle: Rounded Corners 4">
          <a:extLst>
            <a:ext uri="{FF2B5EF4-FFF2-40B4-BE49-F238E27FC236}">
              <a16:creationId xmlns:a16="http://schemas.microsoft.com/office/drawing/2014/main" id="{00000000-0008-0000-0200-000005000000}"/>
            </a:ext>
          </a:extLst>
        </xdr:cNvPr>
        <xdr:cNvSpPr/>
      </xdr:nvSpPr>
      <xdr:spPr>
        <a:xfrm>
          <a:off x="4451351" y="1111250"/>
          <a:ext cx="1882139" cy="647700"/>
        </a:xfrm>
        <a:prstGeom prst="roundRect">
          <a:avLst/>
        </a:prstGeom>
        <a:solidFill>
          <a:schemeClr val="accent6">
            <a:lumMod val="60000"/>
            <a:lumOff val="40000"/>
          </a:schemeClr>
        </a:solidFill>
        <a:ln>
          <a:solidFill>
            <a:schemeClr val="accent6">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23CE505-99C4-4A14-B3F8-0199FBD2B9CD}" type="TxLink">
            <a:rPr lang="en-US" sz="1100" b="0" i="0" u="none" strike="noStrike">
              <a:solidFill>
                <a:srgbClr val="000000"/>
              </a:solidFill>
              <a:latin typeface="Calibri"/>
              <a:cs typeface="Calibri"/>
            </a:rPr>
            <a:pPr algn="ctr"/>
            <a:t>Please enter SNCT ratings for at least 4 weeks including weekends</a:t>
          </a:fld>
          <a:endParaRPr lang="en-GB" sz="1100">
            <a:solidFill>
              <a:sysClr val="windowText" lastClr="000000"/>
            </a:solidFill>
          </a:endParaRPr>
        </a:p>
      </xdr:txBody>
    </xdr:sp>
    <xdr:clientData/>
  </xdr:twoCellAnchor>
  <xdr:twoCellAnchor>
    <xdr:from>
      <xdr:col>2</xdr:col>
      <xdr:colOff>382270</xdr:colOff>
      <xdr:row>2</xdr:row>
      <xdr:rowOff>330200</xdr:rowOff>
    </xdr:from>
    <xdr:to>
      <xdr:col>4</xdr:col>
      <xdr:colOff>233680</xdr:colOff>
      <xdr:row>4</xdr:row>
      <xdr:rowOff>234950</xdr:rowOff>
    </xdr:to>
    <xdr:sp macro="" textlink="">
      <xdr:nvSpPr>
        <xdr:cNvPr id="2" name="Rectangle: Rounded Corners 1">
          <a:extLst>
            <a:ext uri="{FF2B5EF4-FFF2-40B4-BE49-F238E27FC236}">
              <a16:creationId xmlns:a16="http://schemas.microsoft.com/office/drawing/2014/main" id="{00000000-0008-0000-0200-000002000000}"/>
            </a:ext>
          </a:extLst>
        </xdr:cNvPr>
        <xdr:cNvSpPr/>
      </xdr:nvSpPr>
      <xdr:spPr>
        <a:xfrm>
          <a:off x="2496820" y="1092200"/>
          <a:ext cx="1337310" cy="666750"/>
        </a:xfrm>
        <a:prstGeom prst="round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ysClr val="windowText" lastClr="000000"/>
              </a:solidFill>
            </a:rPr>
            <a:t>Enter the first date</a:t>
          </a:r>
          <a:r>
            <a:rPr lang="en-GB" sz="1100" baseline="0">
              <a:solidFill>
                <a:sysClr val="windowText" lastClr="000000"/>
              </a:solidFill>
            </a:rPr>
            <a:t> in the yellow area (dd/mm/yy)</a:t>
          </a:r>
          <a:endParaRPr lang="en-GB" sz="1100">
            <a:solidFill>
              <a:sysClr val="windowText" lastClr="000000"/>
            </a:solidFill>
          </a:endParaRPr>
        </a:p>
      </xdr:txBody>
    </xdr:sp>
    <xdr:clientData/>
  </xdr:twoCellAnchor>
  <xdr:twoCellAnchor>
    <xdr:from>
      <xdr:col>6</xdr:col>
      <xdr:colOff>132080</xdr:colOff>
      <xdr:row>4</xdr:row>
      <xdr:rowOff>227330</xdr:rowOff>
    </xdr:from>
    <xdr:to>
      <xdr:col>6</xdr:col>
      <xdr:colOff>497840</xdr:colOff>
      <xdr:row>4</xdr:row>
      <xdr:rowOff>356870</xdr:rowOff>
    </xdr:to>
    <xdr:sp macro="" textlink="">
      <xdr:nvSpPr>
        <xdr:cNvPr id="6" name="Isosceles Triangle 5">
          <a:extLst>
            <a:ext uri="{FF2B5EF4-FFF2-40B4-BE49-F238E27FC236}">
              <a16:creationId xmlns:a16="http://schemas.microsoft.com/office/drawing/2014/main" id="{00000000-0008-0000-0200-000006000000}"/>
            </a:ext>
          </a:extLst>
        </xdr:cNvPr>
        <xdr:cNvSpPr/>
      </xdr:nvSpPr>
      <xdr:spPr>
        <a:xfrm rot="10800000">
          <a:off x="5218430" y="1751330"/>
          <a:ext cx="365760" cy="12954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144780</xdr:colOff>
      <xdr:row>4</xdr:row>
      <xdr:rowOff>227330</xdr:rowOff>
    </xdr:from>
    <xdr:to>
      <xdr:col>3</xdr:col>
      <xdr:colOff>510540</xdr:colOff>
      <xdr:row>4</xdr:row>
      <xdr:rowOff>356870</xdr:rowOff>
    </xdr:to>
    <xdr:sp macro="" textlink="">
      <xdr:nvSpPr>
        <xdr:cNvPr id="7" name="Isosceles Triangle 6">
          <a:extLst>
            <a:ext uri="{FF2B5EF4-FFF2-40B4-BE49-F238E27FC236}">
              <a16:creationId xmlns:a16="http://schemas.microsoft.com/office/drawing/2014/main" id="{00000000-0008-0000-0200-000007000000}"/>
            </a:ext>
          </a:extLst>
        </xdr:cNvPr>
        <xdr:cNvSpPr/>
      </xdr:nvSpPr>
      <xdr:spPr>
        <a:xfrm rot="10800000">
          <a:off x="3002280" y="1751330"/>
          <a:ext cx="365760" cy="12954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401320</xdr:colOff>
      <xdr:row>3</xdr:row>
      <xdr:rowOff>45720</xdr:rowOff>
    </xdr:from>
    <xdr:to>
      <xdr:col>9</xdr:col>
      <xdr:colOff>5079</xdr:colOff>
      <xdr:row>4</xdr:row>
      <xdr:rowOff>177800</xdr:rowOff>
    </xdr:to>
    <xdr:sp macro="" textlink="">
      <xdr:nvSpPr>
        <xdr:cNvPr id="4" name="Rectangle: Rounded Corners 3">
          <a:extLst>
            <a:ext uri="{FF2B5EF4-FFF2-40B4-BE49-F238E27FC236}">
              <a16:creationId xmlns:a16="http://schemas.microsoft.com/office/drawing/2014/main" id="{00000000-0008-0000-0300-000004000000}"/>
            </a:ext>
          </a:extLst>
        </xdr:cNvPr>
        <xdr:cNvSpPr/>
      </xdr:nvSpPr>
      <xdr:spPr>
        <a:xfrm>
          <a:off x="3258820" y="1188720"/>
          <a:ext cx="4061459" cy="513080"/>
        </a:xfrm>
        <a:prstGeom prst="roundRect">
          <a:avLst/>
        </a:prstGeom>
        <a:solidFill>
          <a:schemeClr val="accent6">
            <a:lumMod val="60000"/>
            <a:lumOff val="40000"/>
          </a:schemeClr>
        </a:solidFill>
        <a:ln>
          <a:solidFill>
            <a:schemeClr val="accent6">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If you have data for late afternoon or evening </a:t>
          </a:r>
          <a:r>
            <a:rPr lang="en-GB" sz="1100" baseline="0">
              <a:solidFill>
                <a:sysClr val="windowText" lastClr="000000"/>
              </a:solidFill>
            </a:rPr>
            <a:t>for the same days recorded previously, please enter it in the yellow area</a:t>
          </a:r>
          <a:endParaRPr lang="en-GB" sz="1100">
            <a:solidFill>
              <a:sysClr val="windowText" lastClr="000000"/>
            </a:solidFill>
          </a:endParaRPr>
        </a:p>
      </xdr:txBody>
    </xdr:sp>
    <xdr:clientData/>
  </xdr:twoCellAnchor>
  <xdr:twoCellAnchor>
    <xdr:from>
      <xdr:col>6</xdr:col>
      <xdr:colOff>102870</xdr:colOff>
      <xdr:row>4</xdr:row>
      <xdr:rowOff>180340</xdr:rowOff>
    </xdr:from>
    <xdr:to>
      <xdr:col>6</xdr:col>
      <xdr:colOff>468630</xdr:colOff>
      <xdr:row>4</xdr:row>
      <xdr:rowOff>325120</xdr:rowOff>
    </xdr:to>
    <xdr:sp macro="" textlink="">
      <xdr:nvSpPr>
        <xdr:cNvPr id="5" name="Isosceles Triangle 4">
          <a:extLst>
            <a:ext uri="{FF2B5EF4-FFF2-40B4-BE49-F238E27FC236}">
              <a16:creationId xmlns:a16="http://schemas.microsoft.com/office/drawing/2014/main" id="{00000000-0008-0000-0300-000005000000}"/>
            </a:ext>
          </a:extLst>
        </xdr:cNvPr>
        <xdr:cNvSpPr/>
      </xdr:nvSpPr>
      <xdr:spPr>
        <a:xfrm rot="10800000">
          <a:off x="5189220" y="1704340"/>
          <a:ext cx="365760" cy="14478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298450</xdr:colOff>
      <xdr:row>14</xdr:row>
      <xdr:rowOff>247650</xdr:rowOff>
    </xdr:from>
    <xdr:to>
      <xdr:col>9</xdr:col>
      <xdr:colOff>654050</xdr:colOff>
      <xdr:row>22</xdr:row>
      <xdr:rowOff>230909</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11</xdr:col>
      <xdr:colOff>15586</xdr:colOff>
      <xdr:row>9</xdr:row>
      <xdr:rowOff>11545</xdr:rowOff>
    </xdr:from>
    <xdr:to>
      <xdr:col>11</xdr:col>
      <xdr:colOff>442768</xdr:colOff>
      <xdr:row>10</xdr:row>
      <xdr:rowOff>348673</xdr:rowOff>
    </xdr:to>
    <xdr:sp macro="" textlink="">
      <xdr:nvSpPr>
        <xdr:cNvPr id="2" name="Arrow: Down 1">
          <a:extLst>
            <a:ext uri="{FF2B5EF4-FFF2-40B4-BE49-F238E27FC236}">
              <a16:creationId xmlns:a16="http://schemas.microsoft.com/office/drawing/2014/main" id="{00000000-0008-0000-0400-000002000000}"/>
            </a:ext>
          </a:extLst>
        </xdr:cNvPr>
        <xdr:cNvSpPr/>
      </xdr:nvSpPr>
      <xdr:spPr>
        <a:xfrm>
          <a:off x="8836313" y="3440545"/>
          <a:ext cx="427182" cy="71812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361950</xdr:colOff>
      <xdr:row>7</xdr:row>
      <xdr:rowOff>329044</xdr:rowOff>
    </xdr:from>
    <xdr:to>
      <xdr:col>12</xdr:col>
      <xdr:colOff>50800</xdr:colOff>
      <xdr:row>9</xdr:row>
      <xdr:rowOff>5771</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8437995" y="2996044"/>
          <a:ext cx="1178214" cy="4387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Scroll down for more </a:t>
          </a:r>
        </a:p>
      </xdr:txBody>
    </xdr:sp>
    <xdr:clientData/>
  </xdr:twoCellAnchor>
  <xdr:twoCellAnchor>
    <xdr:from>
      <xdr:col>11</xdr:col>
      <xdr:colOff>108528</xdr:colOff>
      <xdr:row>20</xdr:row>
      <xdr:rowOff>369455</xdr:rowOff>
    </xdr:from>
    <xdr:to>
      <xdr:col>11</xdr:col>
      <xdr:colOff>535710</xdr:colOff>
      <xdr:row>22</xdr:row>
      <xdr:rowOff>363682</xdr:rowOff>
    </xdr:to>
    <xdr:sp macro="" textlink="">
      <xdr:nvSpPr>
        <xdr:cNvPr id="8" name="Arrow: Down 7">
          <a:extLst>
            <a:ext uri="{FF2B5EF4-FFF2-40B4-BE49-F238E27FC236}">
              <a16:creationId xmlns:a16="http://schemas.microsoft.com/office/drawing/2014/main" id="{00000000-0008-0000-0400-000008000000}"/>
            </a:ext>
          </a:extLst>
        </xdr:cNvPr>
        <xdr:cNvSpPr/>
      </xdr:nvSpPr>
      <xdr:spPr>
        <a:xfrm>
          <a:off x="8929255" y="7989455"/>
          <a:ext cx="427182" cy="7562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477983</xdr:colOff>
      <xdr:row>19</xdr:row>
      <xdr:rowOff>317498</xdr:rowOff>
    </xdr:from>
    <xdr:to>
      <xdr:col>12</xdr:col>
      <xdr:colOff>166833</xdr:colOff>
      <xdr:row>20</xdr:row>
      <xdr:rowOff>375225</xdr:rowOff>
    </xdr:to>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8554028" y="7556498"/>
          <a:ext cx="1178214" cy="4387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Scroll down for more </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0.64869</cdr:x>
      <cdr:y>0.04997</cdr:y>
    </cdr:from>
    <cdr:to>
      <cdr:x>0.98315</cdr:x>
      <cdr:y>0.8396</cdr:y>
    </cdr:to>
    <cdr:sp macro="" textlink="">
      <cdr:nvSpPr>
        <cdr:cNvPr id="2" name="TextBox 1"/>
        <cdr:cNvSpPr txBox="1"/>
      </cdr:nvSpPr>
      <cdr:spPr>
        <a:xfrm xmlns:a="http://schemas.openxmlformats.org/drawingml/2006/main">
          <a:off x="2932857" y="160240"/>
          <a:ext cx="1512143" cy="253215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050" baseline="0"/>
            <a:t>Dotted lines represent the staffing level derived from the SNCT plus or minus 15% (i.e. assuming staff can flex capacity to some extent). </a:t>
          </a:r>
        </a:p>
        <a:p xmlns:a="http://schemas.openxmlformats.org/drawingml/2006/main">
          <a:endParaRPr lang="en-GB" sz="1050"/>
        </a:p>
        <a:p xmlns:a="http://schemas.openxmlformats.org/drawingml/2006/main">
          <a:r>
            <a:rPr lang="en-GB" sz="1050"/>
            <a:t>Days with staffing requirements between</a:t>
          </a:r>
          <a:r>
            <a:rPr lang="en-GB" sz="1050" baseline="0"/>
            <a:t> these dotted lines are "adequately staffed"</a:t>
          </a:r>
          <a:endParaRPr lang="en-GB" sz="1050"/>
        </a:p>
        <a:p xmlns:a="http://schemas.openxmlformats.org/drawingml/2006/main">
          <a:endParaRPr lang="en-GB" sz="1050"/>
        </a:p>
        <a:p xmlns:a="http://schemas.openxmlformats.org/drawingml/2006/main">
          <a:endParaRPr lang="en-GB" sz="1050"/>
        </a:p>
      </cdr:txBody>
    </cdr:sp>
  </cdr:relSizeAnchor>
</c:userShapes>
</file>

<file path=xl/drawings/drawing6.xml><?xml version="1.0" encoding="utf-8"?>
<xdr:wsDr xmlns:xdr="http://schemas.openxmlformats.org/drawingml/2006/spreadsheetDrawing" xmlns:a="http://schemas.openxmlformats.org/drawingml/2006/main">
  <xdr:twoCellAnchor editAs="oneCell">
    <xdr:from>
      <xdr:col>5</xdr:col>
      <xdr:colOff>171450</xdr:colOff>
      <xdr:row>3</xdr:row>
      <xdr:rowOff>234950</xdr:rowOff>
    </xdr:from>
    <xdr:to>
      <xdr:col>6</xdr:col>
      <xdr:colOff>266700</xdr:colOff>
      <xdr:row>4</xdr:row>
      <xdr:rowOff>151694</xdr:rowOff>
    </xdr:to>
    <xdr:pic>
      <xdr:nvPicPr>
        <xdr:cNvPr id="2" name="Picture 1" descr="Creative Commons License">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1450" y="1377950"/>
          <a:ext cx="838200" cy="2977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creativecommons.org/licenses/by-nd/4.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K40"/>
  <sheetViews>
    <sheetView showGridLines="0" tabSelected="1" zoomScaleNormal="100" workbookViewId="0">
      <selection activeCell="A5" sqref="A5"/>
    </sheetView>
  </sheetViews>
  <sheetFormatPr defaultRowHeight="14.4" x14ac:dyDescent="0.3"/>
  <cols>
    <col min="1" max="1" width="19.5546875" customWidth="1"/>
    <col min="2" max="11" width="10.5546875" customWidth="1"/>
  </cols>
  <sheetData>
    <row r="1" spans="1:11" ht="30" customHeight="1" x14ac:dyDescent="0.3">
      <c r="C1" s="78" t="s">
        <v>0</v>
      </c>
      <c r="D1" s="78"/>
      <c r="E1" s="78"/>
      <c r="F1" s="78"/>
      <c r="G1" s="78"/>
      <c r="H1" s="78"/>
      <c r="I1" s="78"/>
      <c r="J1" s="78"/>
    </row>
    <row r="2" spans="1:11" ht="30" customHeight="1" x14ac:dyDescent="0.3">
      <c r="C2" s="78"/>
      <c r="D2" s="78"/>
      <c r="E2" s="78"/>
      <c r="F2" s="78"/>
      <c r="G2" s="78"/>
      <c r="H2" s="78"/>
      <c r="I2" s="78"/>
      <c r="J2" s="78"/>
    </row>
    <row r="3" spans="1:11" ht="30" customHeight="1" x14ac:dyDescent="0.3">
      <c r="C3" s="11"/>
      <c r="D3" s="11"/>
      <c r="E3" s="11"/>
    </row>
    <row r="4" spans="1:11" ht="30" customHeight="1" x14ac:dyDescent="0.3">
      <c r="A4" s="70" t="s">
        <v>1</v>
      </c>
      <c r="C4" s="80" t="s">
        <v>2</v>
      </c>
      <c r="D4" s="80"/>
      <c r="E4" s="80"/>
      <c r="F4" s="80"/>
      <c r="G4" s="80"/>
      <c r="H4" s="80"/>
      <c r="I4" s="80"/>
      <c r="J4" s="80"/>
    </row>
    <row r="5" spans="1:11" ht="30" customHeight="1" x14ac:dyDescent="0.3">
      <c r="A5" s="71" t="s">
        <v>3</v>
      </c>
      <c r="C5" s="80"/>
      <c r="D5" s="80"/>
      <c r="E5" s="80"/>
      <c r="F5" s="80"/>
      <c r="G5" s="80"/>
      <c r="H5" s="80"/>
      <c r="I5" s="80"/>
      <c r="J5" s="80"/>
    </row>
    <row r="6" spans="1:11" ht="30" customHeight="1" x14ac:dyDescent="0.3">
      <c r="A6" s="71" t="s">
        <v>4</v>
      </c>
      <c r="C6" s="80"/>
      <c r="D6" s="80"/>
      <c r="E6" s="80"/>
      <c r="F6" s="80"/>
      <c r="G6" s="80"/>
      <c r="H6" s="80"/>
      <c r="I6" s="80"/>
      <c r="J6" s="80"/>
    </row>
    <row r="7" spans="1:11" ht="30" customHeight="1" x14ac:dyDescent="0.45">
      <c r="A7" s="71" t="s">
        <v>5</v>
      </c>
      <c r="C7" s="80"/>
      <c r="D7" s="80"/>
      <c r="E7" s="80"/>
      <c r="F7" s="80"/>
      <c r="G7" s="80"/>
      <c r="H7" s="80"/>
      <c r="I7" s="80"/>
      <c r="J7" s="80"/>
      <c r="K7" s="19"/>
    </row>
    <row r="8" spans="1:11" ht="30" customHeight="1" x14ac:dyDescent="0.3">
      <c r="A8" s="71" t="s">
        <v>6</v>
      </c>
      <c r="C8" s="80"/>
      <c r="D8" s="80"/>
      <c r="E8" s="80"/>
      <c r="F8" s="80"/>
      <c r="G8" s="80"/>
      <c r="H8" s="80"/>
      <c r="I8" s="80"/>
      <c r="J8" s="80"/>
    </row>
    <row r="9" spans="1:11" ht="30" customHeight="1" x14ac:dyDescent="0.3">
      <c r="A9" s="71" t="s">
        <v>7</v>
      </c>
      <c r="C9" s="80"/>
      <c r="D9" s="80"/>
      <c r="E9" s="80"/>
      <c r="F9" s="80"/>
      <c r="G9" s="80"/>
      <c r="H9" s="80"/>
      <c r="I9" s="80"/>
      <c r="J9" s="80"/>
    </row>
    <row r="10" spans="1:11" ht="30" customHeight="1" x14ac:dyDescent="0.3">
      <c r="A10" s="72" t="s">
        <v>8</v>
      </c>
      <c r="C10" s="80"/>
      <c r="D10" s="80"/>
      <c r="E10" s="80"/>
      <c r="F10" s="80"/>
      <c r="G10" s="80"/>
      <c r="H10" s="80"/>
      <c r="I10" s="80"/>
      <c r="J10" s="80"/>
    </row>
    <row r="11" spans="1:11" ht="30" customHeight="1" x14ac:dyDescent="0.3">
      <c r="C11" s="79" t="s">
        <v>153</v>
      </c>
      <c r="D11" s="79"/>
      <c r="E11" s="79"/>
      <c r="F11" s="79"/>
      <c r="G11" s="79"/>
      <c r="H11" s="79"/>
      <c r="I11" s="79"/>
      <c r="J11" s="79"/>
    </row>
    <row r="12" spans="1:11" ht="30" customHeight="1" x14ac:dyDescent="0.3"/>
    <row r="13" spans="1:11" ht="30" customHeight="1" x14ac:dyDescent="0.3"/>
    <row r="14" spans="1:11" ht="30" customHeight="1" x14ac:dyDescent="0.3"/>
    <row r="15" spans="1:11" ht="30" customHeight="1" x14ac:dyDescent="0.3"/>
    <row r="16" spans="1:11" ht="30" customHeight="1" x14ac:dyDescent="0.3"/>
    <row r="17" ht="30" customHeight="1" x14ac:dyDescent="0.3"/>
    <row r="18" ht="30" customHeight="1" x14ac:dyDescent="0.3"/>
    <row r="19" ht="30" customHeight="1" x14ac:dyDescent="0.3"/>
    <row r="20" ht="30" customHeight="1" x14ac:dyDescent="0.3"/>
    <row r="21" ht="30" customHeight="1" x14ac:dyDescent="0.3"/>
    <row r="22" ht="30" customHeight="1" x14ac:dyDescent="0.3"/>
    <row r="23" ht="30" customHeight="1" x14ac:dyDescent="0.3"/>
    <row r="24" ht="30" customHeight="1" x14ac:dyDescent="0.3"/>
    <row r="25" ht="30" customHeight="1" x14ac:dyDescent="0.3"/>
    <row r="26" ht="30" customHeight="1" x14ac:dyDescent="0.3"/>
    <row r="27" ht="30" customHeight="1" x14ac:dyDescent="0.3"/>
    <row r="28" ht="30" customHeight="1" x14ac:dyDescent="0.3"/>
    <row r="29" ht="30" customHeight="1" x14ac:dyDescent="0.3"/>
    <row r="30" ht="30" customHeight="1" x14ac:dyDescent="0.3"/>
    <row r="31" ht="30" customHeight="1" x14ac:dyDescent="0.3"/>
    <row r="32" ht="30" customHeight="1" x14ac:dyDescent="0.3"/>
    <row r="33" ht="30" customHeight="1" x14ac:dyDescent="0.3"/>
    <row r="34" ht="30" customHeight="1" x14ac:dyDescent="0.3"/>
    <row r="35" ht="30" customHeight="1" x14ac:dyDescent="0.3"/>
    <row r="36" ht="30" customHeight="1" x14ac:dyDescent="0.3"/>
    <row r="37" ht="30" customHeight="1" x14ac:dyDescent="0.3"/>
    <row r="38" ht="30" customHeight="1" x14ac:dyDescent="0.3"/>
    <row r="39" ht="30" customHeight="1" x14ac:dyDescent="0.3"/>
    <row r="40" ht="30" customHeight="1" x14ac:dyDescent="0.3"/>
  </sheetData>
  <sheetProtection sheet="1" objects="1" scenarios="1" selectLockedCells="1"/>
  <mergeCells count="3">
    <mergeCell ref="C1:J2"/>
    <mergeCell ref="C11:J11"/>
    <mergeCell ref="C4:J10"/>
  </mergeCells>
  <hyperlinks>
    <hyperlink ref="A4" location="Overview!A1" display="Overview" xr:uid="{D0DC443A-4B9B-49F2-832B-C8FE74FECB81}"/>
    <hyperlink ref="A5" location="Options!A1" display="Options" xr:uid="{EECD4005-E93A-4EF1-B63D-2F2A8C81779E}"/>
    <hyperlink ref="A6" location="MainData!A1" display="Enter data " xr:uid="{0D3C0F32-C7EC-4FA7-A8B3-3041663A2DFB}"/>
    <hyperlink ref="A7" location="AlternativeTimeOfDay!A1" display="Enter data for an alternative time of day" xr:uid="{6B4BB242-A5F8-4902-BC6F-55F7832BED8C}"/>
    <hyperlink ref="A8" location="Output!A1" display="Results" xr:uid="{9C396688-5595-4DB6-BD25-29DA4E24B8C0}"/>
    <hyperlink ref="A9" location="Thresholds!A1" display="Details of thresholds used" xr:uid="{766D670E-61B3-4145-BC42-640F7A2670A0}"/>
    <hyperlink ref="A10" location="Licensing!A1" display="Licensing and disclaimers" xr:uid="{5172F5F9-0B99-4318-B24F-742AFAA04A2B}"/>
  </hyperlinks>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tint="0.34998626667073579"/>
  </sheetPr>
  <dimension ref="A1:F16"/>
  <sheetViews>
    <sheetView showGridLines="0" workbookViewId="0">
      <selection activeCell="H23" sqref="H23"/>
    </sheetView>
  </sheetViews>
  <sheetFormatPr defaultRowHeight="14.4" x14ac:dyDescent="0.3"/>
  <cols>
    <col min="1" max="1" width="10.109375" customWidth="1"/>
  </cols>
  <sheetData>
    <row r="1" spans="1:6" x14ac:dyDescent="0.3">
      <c r="B1" s="1" t="s">
        <v>17</v>
      </c>
      <c r="C1" s="1" t="s">
        <v>18</v>
      </c>
      <c r="D1" s="1" t="s">
        <v>19</v>
      </c>
      <c r="E1" s="1" t="s">
        <v>20</v>
      </c>
      <c r="F1" s="1" t="s">
        <v>21</v>
      </c>
    </row>
    <row r="2" spans="1:6" x14ac:dyDescent="0.3">
      <c r="A2" t="s">
        <v>148</v>
      </c>
      <c r="B2">
        <v>1.27</v>
      </c>
      <c r="C2">
        <v>1.66</v>
      </c>
      <c r="D2">
        <v>2.08</v>
      </c>
      <c r="E2">
        <v>2.2599999999999998</v>
      </c>
      <c r="F2">
        <v>5.96</v>
      </c>
    </row>
    <row r="3" spans="1:6" x14ac:dyDescent="0.3">
      <c r="A3" t="s">
        <v>10</v>
      </c>
      <c r="B3">
        <v>0.99</v>
      </c>
      <c r="C3">
        <v>1.39</v>
      </c>
      <c r="D3">
        <v>1.72</v>
      </c>
      <c r="E3">
        <v>1.97</v>
      </c>
      <c r="F3">
        <v>5.96</v>
      </c>
    </row>
    <row r="4" spans="1:6" x14ac:dyDescent="0.3">
      <c r="A4" s="13" t="s">
        <v>149</v>
      </c>
      <c r="B4" s="13">
        <f>VLOOKUP(Options!$D$5,Multipliers_Lookup,2)</f>
        <v>0.99</v>
      </c>
      <c r="C4" s="13">
        <f>VLOOKUP(Options!$D$5,Multipliers_Lookup,3)</f>
        <v>1.39</v>
      </c>
      <c r="D4" s="13">
        <f>VLOOKUP(Options!$D$5,Multipliers_Lookup,4)</f>
        <v>1.72</v>
      </c>
      <c r="E4" s="13">
        <f>VLOOKUP(Options!$D$5,Multipliers_Lookup,5)</f>
        <v>1.97</v>
      </c>
      <c r="F4" s="13">
        <f>VLOOKUP(Options!$D$5,Multipliers_Lookup,6)</f>
        <v>5.96</v>
      </c>
    </row>
    <row r="6" spans="1:6" x14ac:dyDescent="0.3">
      <c r="A6" s="1" t="s">
        <v>150</v>
      </c>
    </row>
    <row r="7" spans="1:6" x14ac:dyDescent="0.3">
      <c r="A7">
        <f>37.5/(1.22*7)</f>
        <v>4.3911007025761126</v>
      </c>
    </row>
    <row r="9" spans="1:6" x14ac:dyDescent="0.3">
      <c r="A9" s="13" t="s">
        <v>151</v>
      </c>
    </row>
    <row r="10" spans="1:6" x14ac:dyDescent="0.3">
      <c r="A10">
        <v>0.5</v>
      </c>
    </row>
    <row r="11" spans="1:6" x14ac:dyDescent="0.3">
      <c r="A11">
        <v>1</v>
      </c>
    </row>
    <row r="12" spans="1:6" x14ac:dyDescent="0.3">
      <c r="A12">
        <v>1.5</v>
      </c>
    </row>
    <row r="13" spans="1:6" x14ac:dyDescent="0.3">
      <c r="A13">
        <v>2</v>
      </c>
    </row>
    <row r="15" spans="1:6" x14ac:dyDescent="0.3">
      <c r="A15" s="13" t="s">
        <v>22</v>
      </c>
      <c r="B15" s="13" t="s">
        <v>23</v>
      </c>
    </row>
    <row r="16" spans="1:6" x14ac:dyDescent="0.3">
      <c r="A16" t="s">
        <v>152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J19"/>
  <sheetViews>
    <sheetView showGridLines="0" zoomScaleNormal="100" workbookViewId="0">
      <selection activeCell="A4" sqref="A4"/>
    </sheetView>
  </sheetViews>
  <sheetFormatPr defaultRowHeight="14.4" x14ac:dyDescent="0.3"/>
  <cols>
    <col min="1" max="1" width="19.5546875" customWidth="1"/>
    <col min="2" max="31" width="10.5546875" customWidth="1"/>
  </cols>
  <sheetData>
    <row r="1" spans="1:10" ht="30" customHeight="1" x14ac:dyDescent="0.3">
      <c r="C1" s="78" t="s">
        <v>0</v>
      </c>
      <c r="D1" s="78"/>
      <c r="E1" s="78"/>
      <c r="F1" s="78"/>
      <c r="G1" s="78"/>
      <c r="H1" s="78"/>
      <c r="I1" s="78"/>
      <c r="J1" s="78"/>
    </row>
    <row r="2" spans="1:10" ht="30" customHeight="1" x14ac:dyDescent="0.3">
      <c r="C2" s="78"/>
      <c r="D2" s="78"/>
      <c r="E2" s="78"/>
      <c r="F2" s="78"/>
      <c r="G2" s="78"/>
      <c r="H2" s="78"/>
      <c r="I2" s="78"/>
      <c r="J2" s="78"/>
    </row>
    <row r="3" spans="1:10" ht="30" customHeight="1" x14ac:dyDescent="0.3">
      <c r="E3" s="11"/>
      <c r="F3" s="11"/>
      <c r="G3" s="11"/>
    </row>
    <row r="4" spans="1:10" ht="30" customHeight="1" x14ac:dyDescent="0.3">
      <c r="A4" s="71" t="s">
        <v>1</v>
      </c>
      <c r="C4" s="81" t="s">
        <v>9</v>
      </c>
      <c r="D4" s="81"/>
      <c r="E4" s="81"/>
      <c r="F4" s="81"/>
      <c r="G4" s="81"/>
      <c r="H4" s="81"/>
      <c r="I4" s="81"/>
      <c r="J4" s="81"/>
    </row>
    <row r="5" spans="1:10" ht="30" customHeight="1" x14ac:dyDescent="0.3">
      <c r="A5" s="70" t="s">
        <v>3</v>
      </c>
      <c r="C5" s="47"/>
      <c r="D5" s="73" t="s">
        <v>10</v>
      </c>
      <c r="E5" s="47"/>
    </row>
    <row r="6" spans="1:10" ht="30" customHeight="1" x14ac:dyDescent="0.3">
      <c r="A6" s="71" t="s">
        <v>4</v>
      </c>
      <c r="C6" s="47"/>
      <c r="E6" s="48"/>
    </row>
    <row r="7" spans="1:10" ht="30" customHeight="1" x14ac:dyDescent="0.3">
      <c r="A7" s="71" t="s">
        <v>5</v>
      </c>
      <c r="C7" s="82" t="s">
        <v>11</v>
      </c>
      <c r="D7" s="82"/>
      <c r="E7" s="82"/>
      <c r="F7" s="82"/>
      <c r="G7" s="40"/>
      <c r="H7" s="40"/>
      <c r="I7" s="40"/>
      <c r="J7" s="40"/>
    </row>
    <row r="8" spans="1:10" ht="30" customHeight="1" x14ac:dyDescent="0.3">
      <c r="A8" s="71" t="s">
        <v>6</v>
      </c>
      <c r="C8" s="74"/>
      <c r="D8" s="81" t="s">
        <v>12</v>
      </c>
      <c r="E8" s="81"/>
      <c r="F8" s="81"/>
      <c r="G8" s="81"/>
      <c r="H8" s="81"/>
      <c r="I8" s="81"/>
      <c r="J8" s="49" t="b">
        <v>1</v>
      </c>
    </row>
    <row r="9" spans="1:10" ht="30" customHeight="1" x14ac:dyDescent="0.3">
      <c r="A9" s="71" t="s">
        <v>7</v>
      </c>
      <c r="C9" s="74"/>
      <c r="D9" s="81" t="s">
        <v>13</v>
      </c>
      <c r="E9" s="81"/>
      <c r="F9" s="81"/>
      <c r="G9" s="81"/>
      <c r="H9" s="81"/>
      <c r="I9" s="81"/>
      <c r="J9" s="49" t="b">
        <v>1</v>
      </c>
    </row>
    <row r="10" spans="1:10" ht="30" customHeight="1" x14ac:dyDescent="0.3">
      <c r="A10" s="72" t="s">
        <v>8</v>
      </c>
      <c r="C10" s="75"/>
      <c r="D10" s="81" t="s">
        <v>14</v>
      </c>
      <c r="E10" s="81"/>
      <c r="F10" s="81"/>
      <c r="G10" s="81"/>
      <c r="H10" s="81"/>
      <c r="I10" s="81"/>
      <c r="J10" s="49" t="b">
        <v>1</v>
      </c>
    </row>
    <row r="11" spans="1:10" ht="30" customHeight="1" x14ac:dyDescent="0.3">
      <c r="C11" s="47"/>
    </row>
    <row r="12" spans="1:10" ht="30" customHeight="1" x14ac:dyDescent="0.3">
      <c r="C12" s="47"/>
    </row>
    <row r="13" spans="1:10" ht="30" customHeight="1" x14ac:dyDescent="0.3">
      <c r="E13" s="44"/>
    </row>
    <row r="14" spans="1:10" ht="30" customHeight="1" x14ac:dyDescent="0.45">
      <c r="D14" s="45" t="str">
        <f>IF(AND(Precision_Checkbox=FALSE,Weekend_Checkbox=FALSE,WithinDay_Checkbox=FALSE),"Please tick at least one option","")</f>
        <v/>
      </c>
    </row>
    <row r="15" spans="1:10" ht="30" customHeight="1" x14ac:dyDescent="0.3">
      <c r="E15" s="46"/>
      <c r="H15" s="31"/>
      <c r="I15" s="31"/>
    </row>
    <row r="16" spans="1:10" ht="30" customHeight="1" x14ac:dyDescent="0.3">
      <c r="G16" s="31"/>
      <c r="H16" s="31"/>
      <c r="I16" s="31"/>
    </row>
    <row r="17" spans="4:9" ht="14.4" customHeight="1" x14ac:dyDescent="0.3">
      <c r="D17" s="16"/>
      <c r="G17" s="31"/>
      <c r="H17" s="31"/>
      <c r="I17" s="31"/>
    </row>
    <row r="18" spans="4:9" ht="14.4" customHeight="1" x14ac:dyDescent="0.3">
      <c r="G18" s="31"/>
      <c r="H18" s="31"/>
      <c r="I18" s="31"/>
    </row>
    <row r="19" spans="4:9" ht="14.4" customHeight="1" x14ac:dyDescent="0.3">
      <c r="G19" s="31"/>
      <c r="H19" s="31"/>
      <c r="I19" s="31"/>
    </row>
  </sheetData>
  <sheetProtection sheet="1" objects="1" scenarios="1" selectLockedCells="1"/>
  <mergeCells count="6">
    <mergeCell ref="D8:I8"/>
    <mergeCell ref="D9:I9"/>
    <mergeCell ref="D10:I10"/>
    <mergeCell ref="C1:J2"/>
    <mergeCell ref="C4:J4"/>
    <mergeCell ref="C7:F7"/>
  </mergeCells>
  <hyperlinks>
    <hyperlink ref="A4" location="Overview!A1" display="Overview" xr:uid="{025A31A6-ABD2-47F7-BC87-41C0B59AFA48}"/>
    <hyperlink ref="A5" location="Options!A1" display="Options" xr:uid="{DD4A0706-7774-4CBF-8892-5A6B01856DE8}"/>
    <hyperlink ref="A6" location="MainData!A1" display="Enter data " xr:uid="{79CCAF79-4C84-4A8C-955D-C8A6C6C99936}"/>
    <hyperlink ref="A7" location="AlternativeTimeOfDay!A1" display="Enter data for an alternative time of day" xr:uid="{A6AF89A8-650C-4BEF-9E80-3510CFCBEA6D}"/>
    <hyperlink ref="A8" location="Output!A1" display="Results" xr:uid="{116D825A-CA5B-4405-B46E-024B5E83CA3A}"/>
    <hyperlink ref="A9" location="Thresholds!A1" display="Details of thresholds used" xr:uid="{B8BC968A-D6E6-4B09-856E-CB9FC268883A}"/>
    <hyperlink ref="A10" location="Licensing!A1" display="Licensing and disclaimers" xr:uid="{1CD08A09-355F-4E74-A38D-EBB37BEEADE0}"/>
  </hyperlinks>
  <pageMargins left="0.7" right="0.7" top="0.75" bottom="0.75" header="0.3" footer="0.3"/>
  <pageSetup paperSize="9" orientation="portrait" horizontalDpi="4294967293"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autoFill="0" autoLine="0" autoPict="0">
                <anchor moveWithCells="1">
                  <from>
                    <xdr:col>2</xdr:col>
                    <xdr:colOff>289560</xdr:colOff>
                    <xdr:row>6</xdr:row>
                    <xdr:rowOff>220980</xdr:rowOff>
                  </from>
                  <to>
                    <xdr:col>3</xdr:col>
                    <xdr:colOff>60960</xdr:colOff>
                    <xdr:row>8</xdr:row>
                    <xdr:rowOff>60960</xdr:rowOff>
                  </to>
                </anchor>
              </controlPr>
            </control>
          </mc:Choice>
        </mc:AlternateContent>
        <mc:AlternateContent xmlns:mc="http://schemas.openxmlformats.org/markup-compatibility/2006">
          <mc:Choice Requires="x14">
            <control shapeId="2050" r:id="rId5" name="Check Box 2">
              <controlPr locked="0" defaultSize="0" autoFill="0" autoLine="0" autoPict="0">
                <anchor moveWithCells="1">
                  <from>
                    <xdr:col>2</xdr:col>
                    <xdr:colOff>297180</xdr:colOff>
                    <xdr:row>7</xdr:row>
                    <xdr:rowOff>190500</xdr:rowOff>
                  </from>
                  <to>
                    <xdr:col>2</xdr:col>
                    <xdr:colOff>510540</xdr:colOff>
                    <xdr:row>9</xdr:row>
                    <xdr:rowOff>22860</xdr:rowOff>
                  </to>
                </anchor>
              </controlPr>
            </control>
          </mc:Choice>
        </mc:AlternateContent>
        <mc:AlternateContent xmlns:mc="http://schemas.openxmlformats.org/markup-compatibility/2006">
          <mc:Choice Requires="x14">
            <control shapeId="2051" r:id="rId6" name="Check Box 3">
              <controlPr locked="0" defaultSize="0" autoFill="0" autoLine="0" autoPict="0">
                <anchor moveWithCells="1">
                  <from>
                    <xdr:col>2</xdr:col>
                    <xdr:colOff>304800</xdr:colOff>
                    <xdr:row>8</xdr:row>
                    <xdr:rowOff>137160</xdr:rowOff>
                  </from>
                  <to>
                    <xdr:col>2</xdr:col>
                    <xdr:colOff>533400</xdr:colOff>
                    <xdr:row>9</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BackgroundSettings!$A$2:$A$3</xm:f>
          </x14:formula1>
          <xm:sqref>E6 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84740745262"/>
  </sheetPr>
  <dimension ref="A1:U375"/>
  <sheetViews>
    <sheetView showGridLines="0" zoomScaleNormal="100" workbookViewId="0">
      <selection activeCell="A4" sqref="A4"/>
    </sheetView>
  </sheetViews>
  <sheetFormatPr defaultRowHeight="14.4" x14ac:dyDescent="0.3"/>
  <cols>
    <col min="1" max="1" width="19.5546875" customWidth="1"/>
    <col min="2" max="10" width="10.5546875" customWidth="1"/>
    <col min="11" max="11" width="16" hidden="1" customWidth="1"/>
    <col min="12" max="12" width="20.109375" hidden="1" customWidth="1"/>
    <col min="13" max="13" width="11.109375" hidden="1" customWidth="1"/>
    <col min="14" max="14" width="8.88671875" hidden="1" customWidth="1"/>
    <col min="15" max="17" width="8.88671875" customWidth="1"/>
    <col min="18" max="18" width="8.88671875" hidden="1" customWidth="1"/>
  </cols>
  <sheetData>
    <row r="1" spans="1:20" ht="30" customHeight="1" x14ac:dyDescent="0.3">
      <c r="C1" s="78" t="s">
        <v>0</v>
      </c>
      <c r="D1" s="78"/>
      <c r="E1" s="78"/>
      <c r="F1" s="78"/>
      <c r="G1" s="78"/>
      <c r="H1" s="78"/>
      <c r="I1" s="78"/>
      <c r="J1" s="78"/>
    </row>
    <row r="2" spans="1:20" ht="30" customHeight="1" x14ac:dyDescent="0.3">
      <c r="C2" s="78"/>
      <c r="D2" s="78"/>
      <c r="E2" s="78"/>
      <c r="F2" s="78"/>
      <c r="G2" s="78"/>
      <c r="H2" s="78"/>
      <c r="I2" s="78"/>
      <c r="J2" s="78"/>
    </row>
    <row r="3" spans="1:20" ht="30" customHeight="1" x14ac:dyDescent="0.3">
      <c r="E3" s="11"/>
      <c r="F3" s="11"/>
      <c r="G3" s="11"/>
    </row>
    <row r="4" spans="1:20" ht="30" customHeight="1" x14ac:dyDescent="0.3">
      <c r="A4" s="71" t="s">
        <v>1</v>
      </c>
    </row>
    <row r="5" spans="1:20" ht="30" customHeight="1" thickBot="1" x14ac:dyDescent="0.35">
      <c r="A5" s="71" t="s">
        <v>3</v>
      </c>
    </row>
    <row r="6" spans="1:20" ht="30" customHeight="1" x14ac:dyDescent="0.3">
      <c r="A6" s="70" t="s">
        <v>4</v>
      </c>
      <c r="C6" s="23" t="s">
        <v>15</v>
      </c>
      <c r="D6" s="24" t="s">
        <v>16</v>
      </c>
      <c r="E6" s="24" t="s">
        <v>17</v>
      </c>
      <c r="F6" s="24" t="s">
        <v>18</v>
      </c>
      <c r="G6" s="24" t="s">
        <v>19</v>
      </c>
      <c r="H6" s="24" t="s">
        <v>20</v>
      </c>
      <c r="I6" s="24" t="s">
        <v>21</v>
      </c>
      <c r="J6" s="50" t="s">
        <v>22</v>
      </c>
      <c r="K6" s="2" t="s">
        <v>23</v>
      </c>
      <c r="L6" s="2" t="s">
        <v>24</v>
      </c>
      <c r="M6" s="2" t="s">
        <v>25</v>
      </c>
      <c r="N6" t="e" cm="1">
        <f t="array" aca="1" ref="N6" ca="1">DSTDEV(Morning_weekdayend_wte,"SNCT score (WTE)",Weekday_criterion)</f>
        <v>#DIV/0!</v>
      </c>
    </row>
    <row r="7" spans="1:20" ht="30" customHeight="1" x14ac:dyDescent="0.4">
      <c r="A7" s="71" t="s">
        <v>5</v>
      </c>
      <c r="C7" s="28" t="s">
        <v>26</v>
      </c>
      <c r="D7" s="34"/>
      <c r="E7" s="32"/>
      <c r="F7" s="32"/>
      <c r="G7" s="32"/>
      <c r="H7" s="32"/>
      <c r="I7" s="32"/>
      <c r="J7" s="25" t="str" cm="1">
        <f t="array" aca="1" ref="J7" ca="1">IF(INDIRECT("D"&amp;ROW()&amp;"")="","",IF(WEEKDAY(INDIRECT("D"&amp;ROW()&amp;""))=7,"(weekend)",IF(WEEKDAY(INDIRECT("D"&amp;ROW()&amp;""))=1,"(weekend)","weekday")))</f>
        <v/>
      </c>
      <c r="K7" s="5" t="str" cm="1">
        <f t="array" aca="1" ref="K7" ca="1">IF(INDIRECT("M"&amp;ROW()&amp;"")="N",(level0*INDIRECT("E"&amp;ROW()&amp;""))+(level1a*INDIRECT("F"&amp;ROW()&amp;""))+(level1b*INDIRECT("G"&amp;ROW()&amp;""))+(level2*INDIRECT("H"&amp;ROW()&amp;""))+(level3*INDIRECT("I"&amp;ROW()&amp;"")),"")</f>
        <v/>
      </c>
      <c r="L7" s="5" t="str" cm="1">
        <f t="array" aca="1" ref="L7" ca="1">IF(INDIRECT("M"&amp;ROW()&amp;"")="N",INDIRECT("K"&amp;ROW()&amp;"")*Conversion_Factor,"")</f>
        <v/>
      </c>
      <c r="M7" s="5" t="str" cm="1">
        <f t="array" aca="1" ref="M7" ca="1">IF(AND(ISBLANK(INDIRECT("E"&amp;ROW()&amp;"")),ISBLANK(INDIRECT("F"&amp;ROW()&amp;"")),ISBLANK(INDIRECT("G"&amp;ROW()&amp;"")),ISBLANK(INDIRECT("H"&amp;ROW()&amp;"")),ISBLANK(INDIRECT("I"&amp;ROW()&amp;""))),"Y","N")</f>
        <v>Y</v>
      </c>
      <c r="N7" s="37" t="str">
        <f ca="1">IF(COUNTIFS(MorningsBlank,"N",Weekdays_Check_Mornings,"weekday")&lt;20,"Please provide data from at least 20 weekdays","")</f>
        <v>Please provide data from at least 20 weekdays</v>
      </c>
    </row>
    <row r="8" spans="1:20" ht="30" customHeight="1" x14ac:dyDescent="0.3">
      <c r="A8" s="71" t="s">
        <v>6</v>
      </c>
      <c r="C8" s="28" t="s">
        <v>27</v>
      </c>
      <c r="D8" s="26">
        <f>D7+1</f>
        <v>1</v>
      </c>
      <c r="E8" s="32"/>
      <c r="F8" s="32"/>
      <c r="G8" s="32"/>
      <c r="H8" s="32"/>
      <c r="I8" s="32"/>
      <c r="J8" s="25" t="str" cm="1">
        <f t="array" aca="1" ref="J8" ca="1">IF(INDIRECT("D"&amp;ROW()&amp;"")="","",IF(WEEKDAY(INDIRECT("D"&amp;ROW()&amp;""))=7,"(weekend)",IF(WEEKDAY(INDIRECT("D"&amp;ROW()&amp;""))=1,"(weekend)","weekday")))</f>
        <v>(weekend)</v>
      </c>
      <c r="K8" s="5" t="str" cm="1">
        <f t="array" aca="1" ref="K8" ca="1">IF(INDIRECT("M"&amp;ROW()&amp;"")="N",(level0*INDIRECT("E"&amp;ROW()&amp;""))+(level1a*INDIRECT("F"&amp;ROW()&amp;""))+(level1b*INDIRECT("G"&amp;ROW()&amp;""))+(level2*INDIRECT("H"&amp;ROW()&amp;""))+(level3*INDIRECT("I"&amp;ROW()&amp;"")),"")</f>
        <v/>
      </c>
      <c r="L8" s="5" t="str" cm="1">
        <f t="array" aca="1" ref="L8" ca="1">IF(INDIRECT("M"&amp;ROW()&amp;"")="N",INDIRECT("K"&amp;ROW()&amp;"")*Conversion_Factor,"")</f>
        <v/>
      </c>
      <c r="M8" s="5" t="str" cm="1">
        <f t="array" aca="1" ref="M8" ca="1">IF(AND(ISBLANK(INDIRECT("E"&amp;ROW()&amp;"")),ISBLANK(INDIRECT("F"&amp;ROW()&amp;"")),ISBLANK(INDIRECT("G"&amp;ROW()&amp;"")),ISBLANK(INDIRECT("H"&amp;ROW()&amp;"")),ISBLANK(INDIRECT("I"&amp;ROW()&amp;""))),"Y","N")</f>
        <v>Y</v>
      </c>
    </row>
    <row r="9" spans="1:20" ht="30" customHeight="1" x14ac:dyDescent="0.3">
      <c r="A9" s="71" t="s">
        <v>7</v>
      </c>
      <c r="C9" s="28" t="s">
        <v>28</v>
      </c>
      <c r="D9" s="26">
        <f t="shared" ref="D9:D62" si="0">D8+1</f>
        <v>2</v>
      </c>
      <c r="E9" s="32"/>
      <c r="F9" s="32"/>
      <c r="G9" s="32"/>
      <c r="H9" s="32"/>
      <c r="I9" s="32"/>
      <c r="J9" s="25" t="str" cm="1">
        <f t="array" aca="1" ref="J9" ca="1">IF(INDIRECT("D"&amp;ROW()&amp;"")="","",IF(WEEKDAY(INDIRECT("D"&amp;ROW()&amp;""))=7,"(weekend)",IF(WEEKDAY(INDIRECT("D"&amp;ROW()&amp;""))=1,"(weekend)","weekday")))</f>
        <v>weekday</v>
      </c>
      <c r="K9" s="5" t="str" cm="1">
        <f t="array" aca="1" ref="K9" ca="1">IF(INDIRECT("M"&amp;ROW()&amp;"")="N",(level0*INDIRECT("E"&amp;ROW()&amp;""))+(level1a*INDIRECT("F"&amp;ROW()&amp;""))+(level1b*INDIRECT("G"&amp;ROW()&amp;""))+(level2*INDIRECT("H"&amp;ROW()&amp;""))+(level3*INDIRECT("I"&amp;ROW()&amp;"")),"")</f>
        <v/>
      </c>
      <c r="L9" s="5" t="str" cm="1">
        <f t="array" aca="1" ref="L9" ca="1">IF(INDIRECT("M"&amp;ROW()&amp;"")="N",INDIRECT("K"&amp;ROW()&amp;"")*Conversion_Factor,"")</f>
        <v/>
      </c>
      <c r="M9" s="5" t="str" cm="1">
        <f t="array" aca="1" ref="M9" ca="1">IF(AND(ISBLANK(INDIRECT("E"&amp;ROW()&amp;"")),ISBLANK(INDIRECT("F"&amp;ROW()&amp;"")),ISBLANK(INDIRECT("G"&amp;ROW()&amp;"")),ISBLANK(INDIRECT("H"&amp;ROW()&amp;"")),ISBLANK(INDIRECT("I"&amp;ROW()&amp;""))),"Y","N")</f>
        <v>Y</v>
      </c>
    </row>
    <row r="10" spans="1:20" s="3" customFormat="1" ht="30" customHeight="1" x14ac:dyDescent="0.3">
      <c r="A10" s="72" t="s">
        <v>8</v>
      </c>
      <c r="C10" s="28" t="s">
        <v>29</v>
      </c>
      <c r="D10" s="26">
        <f t="shared" si="0"/>
        <v>3</v>
      </c>
      <c r="E10" s="32"/>
      <c r="F10" s="32"/>
      <c r="G10" s="32"/>
      <c r="H10" s="32"/>
      <c r="I10" s="32"/>
      <c r="J10" s="25" t="str" cm="1">
        <f t="array" aca="1" ref="J10" ca="1">IF(INDIRECT("D"&amp;ROW()&amp;"")="","",IF(WEEKDAY(INDIRECT("D"&amp;ROW()&amp;""))=7,"(weekend)",IF(WEEKDAY(INDIRECT("D"&amp;ROW()&amp;""))=1,"(weekend)","weekday")))</f>
        <v>weekday</v>
      </c>
      <c r="K10" s="5" t="str" cm="1">
        <f t="array" aca="1" ref="K10" ca="1">IF(INDIRECT("M"&amp;ROW()&amp;"")="N",(level0*INDIRECT("E"&amp;ROW()&amp;""))+(level1a*INDIRECT("F"&amp;ROW()&amp;""))+(level1b*INDIRECT("G"&amp;ROW()&amp;""))+(level2*INDIRECT("H"&amp;ROW()&amp;""))+(level3*INDIRECT("I"&amp;ROW()&amp;"")),"")</f>
        <v/>
      </c>
      <c r="L10" s="5" t="str" cm="1">
        <f t="array" aca="1" ref="L10" ca="1">IF(INDIRECT("M"&amp;ROW()&amp;"")="N",INDIRECT("K"&amp;ROW()&amp;"")*Conversion_Factor,"")</f>
        <v/>
      </c>
      <c r="M10" s="5" t="str" cm="1">
        <f t="array" aca="1" ref="M10" ca="1">IF(AND(ISBLANK(INDIRECT("E"&amp;ROW()&amp;"")),ISBLANK(INDIRECT("F"&amp;ROW()&amp;"")),ISBLANK(INDIRECT("G"&amp;ROW()&amp;"")),ISBLANK(INDIRECT("H"&amp;ROW()&amp;"")),ISBLANK(INDIRECT("I"&amp;ROW()&amp;""))),"Y","N")</f>
        <v>Y</v>
      </c>
      <c r="N10"/>
      <c r="O10" s="4"/>
      <c r="P10"/>
      <c r="Q10" s="4"/>
      <c r="R10" t="str">
        <f>IF(WithinDay_Checkbox, "AlternativeTimeOfDay","Output")</f>
        <v>AlternativeTimeOfDay</v>
      </c>
      <c r="T10" s="5"/>
    </row>
    <row r="11" spans="1:20" ht="30" customHeight="1" x14ac:dyDescent="0.3">
      <c r="C11" s="28" t="s">
        <v>30</v>
      </c>
      <c r="D11" s="26">
        <f t="shared" si="0"/>
        <v>4</v>
      </c>
      <c r="E11" s="32"/>
      <c r="F11" s="32"/>
      <c r="G11" s="32"/>
      <c r="H11" s="32"/>
      <c r="I11" s="32"/>
      <c r="J11" s="25" t="str" cm="1">
        <f t="array" aca="1" ref="J11" ca="1">IF(INDIRECT("D"&amp;ROW()&amp;"")="","",IF(WEEKDAY(INDIRECT("D"&amp;ROW()&amp;""))=7,"(weekend)",IF(WEEKDAY(INDIRECT("D"&amp;ROW()&amp;""))=1,"(weekend)","weekday")))</f>
        <v>weekday</v>
      </c>
      <c r="K11" s="5" t="str" cm="1">
        <f t="array" aca="1" ref="K11" ca="1">IF(INDIRECT("M"&amp;ROW()&amp;"")="N",(level0*INDIRECT("E"&amp;ROW()&amp;""))+(level1a*INDIRECT("F"&amp;ROW()&amp;""))+(level1b*INDIRECT("G"&amp;ROW()&amp;""))+(level2*INDIRECT("H"&amp;ROW()&amp;""))+(level3*INDIRECT("I"&amp;ROW()&amp;"")),"")</f>
        <v/>
      </c>
      <c r="L11" s="5" t="str" cm="1">
        <f t="array" aca="1" ref="L11" ca="1">IF(INDIRECT("M"&amp;ROW()&amp;"")="N",INDIRECT("K"&amp;ROW()&amp;"")*Conversion_Factor,"")</f>
        <v/>
      </c>
      <c r="M11" s="5" t="str" cm="1">
        <f t="array" aca="1" ref="M11" ca="1">IF(AND(ISBLANK(INDIRECT("E"&amp;ROW()&amp;"")),ISBLANK(INDIRECT("F"&amp;ROW()&amp;"")),ISBLANK(INDIRECT("G"&amp;ROW()&amp;"")),ISBLANK(INDIRECT("H"&amp;ROW()&amp;"")),ISBLANK(INDIRECT("I"&amp;ROW()&amp;""))),"Y","N")</f>
        <v>Y</v>
      </c>
      <c r="R11" s="30" t="str">
        <f>IF(Weekend_Checkbox=TRUE,"Please enter SNCT ratings for at least 4 weeks including weekends","Please enter SNCT ratings for at least 20 weekdays")</f>
        <v>Please enter SNCT ratings for at least 4 weeks including weekends</v>
      </c>
    </row>
    <row r="12" spans="1:20" ht="30" customHeight="1" x14ac:dyDescent="0.3">
      <c r="C12" s="28" t="s">
        <v>31</v>
      </c>
      <c r="D12" s="26">
        <f t="shared" si="0"/>
        <v>5</v>
      </c>
      <c r="E12" s="32"/>
      <c r="F12" s="32"/>
      <c r="G12" s="32"/>
      <c r="H12" s="32"/>
      <c r="I12" s="32"/>
      <c r="J12" s="25" t="str" cm="1">
        <f t="array" aca="1" ref="J12" ca="1">IF(INDIRECT("D"&amp;ROW()&amp;"")="","",IF(WEEKDAY(INDIRECT("D"&amp;ROW()&amp;""))=7,"(weekend)",IF(WEEKDAY(INDIRECT("D"&amp;ROW()&amp;""))=1,"(weekend)","weekday")))</f>
        <v>weekday</v>
      </c>
      <c r="K12" s="5" t="str" cm="1">
        <f t="array" aca="1" ref="K12" ca="1">IF(INDIRECT("M"&amp;ROW()&amp;"")="N",(level0*INDIRECT("E"&amp;ROW()&amp;""))+(level1a*INDIRECT("F"&amp;ROW()&amp;""))+(level1b*INDIRECT("G"&amp;ROW()&amp;""))+(level2*INDIRECT("H"&amp;ROW()&amp;""))+(level3*INDIRECT("I"&amp;ROW()&amp;"")),"")</f>
        <v/>
      </c>
      <c r="L12" s="5" t="str" cm="1">
        <f t="array" aca="1" ref="L12" ca="1">IF(INDIRECT("M"&amp;ROW()&amp;"")="N",INDIRECT("K"&amp;ROW()&amp;"")*Conversion_Factor,"")</f>
        <v/>
      </c>
      <c r="M12" s="5" t="str" cm="1">
        <f t="array" aca="1" ref="M12" ca="1">IF(AND(ISBLANK(INDIRECT("E"&amp;ROW()&amp;"")),ISBLANK(INDIRECT("F"&amp;ROW()&amp;"")),ISBLANK(INDIRECT("G"&amp;ROW()&amp;"")),ISBLANK(INDIRECT("H"&amp;ROW()&amp;"")),ISBLANK(INDIRECT("I"&amp;ROW()&amp;""))),"Y","N")</f>
        <v>Y</v>
      </c>
      <c r="S12" s="13"/>
    </row>
    <row r="13" spans="1:20" ht="30" customHeight="1" x14ac:dyDescent="0.3">
      <c r="C13" s="28" t="s">
        <v>32</v>
      </c>
      <c r="D13" s="26">
        <f t="shared" si="0"/>
        <v>6</v>
      </c>
      <c r="E13" s="32"/>
      <c r="F13" s="32"/>
      <c r="G13" s="32"/>
      <c r="H13" s="32"/>
      <c r="I13" s="32"/>
      <c r="J13" s="25" t="str" cm="1">
        <f t="array" aca="1" ref="J13" ca="1">IF(INDIRECT("D"&amp;ROW()&amp;"")="","",IF(WEEKDAY(INDIRECT("D"&amp;ROW()&amp;""))=7,"(weekend)",IF(WEEKDAY(INDIRECT("D"&amp;ROW()&amp;""))=1,"(weekend)","weekday")))</f>
        <v>weekday</v>
      </c>
      <c r="K13" s="5" t="str" cm="1">
        <f t="array" aca="1" ref="K13" ca="1">IF(INDIRECT("M"&amp;ROW()&amp;"")="N",(level0*INDIRECT("E"&amp;ROW()&amp;""))+(level1a*INDIRECT("F"&amp;ROW()&amp;""))+(level1b*INDIRECT("G"&amp;ROW()&amp;""))+(level2*INDIRECT("H"&amp;ROW()&amp;""))+(level3*INDIRECT("I"&amp;ROW()&amp;"")),"")</f>
        <v/>
      </c>
      <c r="L13" s="5" t="str" cm="1">
        <f t="array" aca="1" ref="L13" ca="1">IF(INDIRECT("M"&amp;ROW()&amp;"")="N",INDIRECT("K"&amp;ROW()&amp;"")*Conversion_Factor,"")</f>
        <v/>
      </c>
      <c r="M13" s="5" t="str" cm="1">
        <f t="array" aca="1" ref="M13" ca="1">IF(AND(ISBLANK(INDIRECT("E"&amp;ROW()&amp;"")),ISBLANK(INDIRECT("F"&amp;ROW()&amp;"")),ISBLANK(INDIRECT("G"&amp;ROW()&amp;"")),ISBLANK(INDIRECT("H"&amp;ROW()&amp;"")),ISBLANK(INDIRECT("I"&amp;ROW()&amp;""))),"Y","N")</f>
        <v>Y</v>
      </c>
    </row>
    <row r="14" spans="1:20" ht="30" customHeight="1" x14ac:dyDescent="0.3">
      <c r="C14" s="28" t="s">
        <v>33</v>
      </c>
      <c r="D14" s="26">
        <f t="shared" si="0"/>
        <v>7</v>
      </c>
      <c r="E14" s="32"/>
      <c r="F14" s="32"/>
      <c r="G14" s="32"/>
      <c r="H14" s="32"/>
      <c r="I14" s="32"/>
      <c r="J14" s="25" t="str" cm="1">
        <f t="array" aca="1" ref="J14" ca="1">IF(INDIRECT("D"&amp;ROW()&amp;"")="","",IF(WEEKDAY(INDIRECT("D"&amp;ROW()&amp;""))=7,"(weekend)",IF(WEEKDAY(INDIRECT("D"&amp;ROW()&amp;""))=1,"(weekend)","weekday")))</f>
        <v>(weekend)</v>
      </c>
      <c r="K14" s="5" t="str" cm="1">
        <f t="array" aca="1" ref="K14" ca="1">IF(INDIRECT("M"&amp;ROW()&amp;"")="N",(level0*INDIRECT("E"&amp;ROW()&amp;""))+(level1a*INDIRECT("F"&amp;ROW()&amp;""))+(level1b*INDIRECT("G"&amp;ROW()&amp;""))+(level2*INDIRECT("H"&amp;ROW()&amp;""))+(level3*INDIRECT("I"&amp;ROW()&amp;"")),"")</f>
        <v/>
      </c>
      <c r="L14" s="5" t="str" cm="1">
        <f t="array" aca="1" ref="L14" ca="1">IF(INDIRECT("M"&amp;ROW()&amp;"")="N",INDIRECT("K"&amp;ROW()&amp;"")*Conversion_Factor,"")</f>
        <v/>
      </c>
      <c r="M14" s="5" t="str" cm="1">
        <f t="array" aca="1" ref="M14" ca="1">IF(AND(ISBLANK(INDIRECT("E"&amp;ROW()&amp;"")),ISBLANK(INDIRECT("F"&amp;ROW()&amp;"")),ISBLANK(INDIRECT("G"&amp;ROW()&amp;"")),ISBLANK(INDIRECT("H"&amp;ROW()&amp;"")),ISBLANK(INDIRECT("I"&amp;ROW()&amp;""))),"Y","N")</f>
        <v>Y</v>
      </c>
    </row>
    <row r="15" spans="1:20" ht="30" customHeight="1" x14ac:dyDescent="0.3">
      <c r="C15" s="28" t="s">
        <v>34</v>
      </c>
      <c r="D15" s="26">
        <f t="shared" si="0"/>
        <v>8</v>
      </c>
      <c r="E15" s="32"/>
      <c r="F15" s="32"/>
      <c r="G15" s="32"/>
      <c r="H15" s="32"/>
      <c r="I15" s="32"/>
      <c r="J15" s="25" t="str" cm="1">
        <f t="array" aca="1" ref="J15" ca="1">IF(INDIRECT("D"&amp;ROW()&amp;"")="","",IF(WEEKDAY(INDIRECT("D"&amp;ROW()&amp;""))=7,"(weekend)",IF(WEEKDAY(INDIRECT("D"&amp;ROW()&amp;""))=1,"(weekend)","weekday")))</f>
        <v>(weekend)</v>
      </c>
      <c r="K15" s="5" t="str" cm="1">
        <f t="array" aca="1" ref="K15" ca="1">IF(INDIRECT("M"&amp;ROW()&amp;"")="N",(level0*INDIRECT("E"&amp;ROW()&amp;""))+(level1a*INDIRECT("F"&amp;ROW()&amp;""))+(level1b*INDIRECT("G"&amp;ROW()&amp;""))+(level2*INDIRECT("H"&amp;ROW()&amp;""))+(level3*INDIRECT("I"&amp;ROW()&amp;"")),"")</f>
        <v/>
      </c>
      <c r="L15" s="5" t="str" cm="1">
        <f t="array" aca="1" ref="L15" ca="1">IF(INDIRECT("M"&amp;ROW()&amp;"")="N",INDIRECT("K"&amp;ROW()&amp;"")*Conversion_Factor,"")</f>
        <v/>
      </c>
      <c r="M15" s="5" t="str" cm="1">
        <f t="array" aca="1" ref="M15" ca="1">IF(AND(ISBLANK(INDIRECT("E"&amp;ROW()&amp;"")),ISBLANK(INDIRECT("F"&amp;ROW()&amp;"")),ISBLANK(INDIRECT("G"&amp;ROW()&amp;"")),ISBLANK(INDIRECT("H"&amp;ROW()&amp;"")),ISBLANK(INDIRECT("I"&amp;ROW()&amp;""))),"Y","N")</f>
        <v>Y</v>
      </c>
    </row>
    <row r="16" spans="1:20" ht="30" customHeight="1" x14ac:dyDescent="0.3">
      <c r="C16" s="28" t="s">
        <v>35</v>
      </c>
      <c r="D16" s="26">
        <f t="shared" si="0"/>
        <v>9</v>
      </c>
      <c r="E16" s="32"/>
      <c r="F16" s="32"/>
      <c r="G16" s="32"/>
      <c r="H16" s="32"/>
      <c r="I16" s="32"/>
      <c r="J16" s="25" t="str" cm="1">
        <f t="array" aca="1" ref="J16" ca="1">IF(INDIRECT("D"&amp;ROW()&amp;"")="","",IF(WEEKDAY(INDIRECT("D"&amp;ROW()&amp;""))=7,"(weekend)",IF(WEEKDAY(INDIRECT("D"&amp;ROW()&amp;""))=1,"(weekend)","weekday")))</f>
        <v>weekday</v>
      </c>
      <c r="K16" s="5" t="str" cm="1">
        <f t="array" aca="1" ref="K16" ca="1">IF(INDIRECT("M"&amp;ROW()&amp;"")="N",(level0*INDIRECT("E"&amp;ROW()&amp;""))+(level1a*INDIRECT("F"&amp;ROW()&amp;""))+(level1b*INDIRECT("G"&amp;ROW()&amp;""))+(level2*INDIRECT("H"&amp;ROW()&amp;""))+(level3*INDIRECT("I"&amp;ROW()&amp;"")),"")</f>
        <v/>
      </c>
      <c r="L16" s="5" t="str" cm="1">
        <f t="array" aca="1" ref="L16" ca="1">IF(INDIRECT("M"&amp;ROW()&amp;"")="N",INDIRECT("K"&amp;ROW()&amp;"")*Conversion_Factor,"")</f>
        <v/>
      </c>
      <c r="M16" s="5" t="str" cm="1">
        <f t="array" aca="1" ref="M16" ca="1">IF(AND(ISBLANK(INDIRECT("E"&amp;ROW()&amp;"")),ISBLANK(INDIRECT("F"&amp;ROW()&amp;"")),ISBLANK(INDIRECT("G"&amp;ROW()&amp;"")),ISBLANK(INDIRECT("H"&amp;ROW()&amp;"")),ISBLANK(INDIRECT("I"&amp;ROW()&amp;""))),"Y","N")</f>
        <v>Y</v>
      </c>
    </row>
    <row r="17" spans="3:21" ht="30" customHeight="1" x14ac:dyDescent="0.3">
      <c r="C17" s="28" t="s">
        <v>36</v>
      </c>
      <c r="D17" s="26">
        <f t="shared" si="0"/>
        <v>10</v>
      </c>
      <c r="E17" s="32"/>
      <c r="F17" s="32"/>
      <c r="G17" s="32"/>
      <c r="H17" s="32"/>
      <c r="I17" s="32"/>
      <c r="J17" s="25" t="str" cm="1">
        <f t="array" aca="1" ref="J17" ca="1">IF(INDIRECT("D"&amp;ROW()&amp;"")="","",IF(WEEKDAY(INDIRECT("D"&amp;ROW()&amp;""))=7,"(weekend)",IF(WEEKDAY(INDIRECT("D"&amp;ROW()&amp;""))=1,"(weekend)","weekday")))</f>
        <v>weekday</v>
      </c>
      <c r="K17" s="5" t="str" cm="1">
        <f t="array" aca="1" ref="K17" ca="1">IF(INDIRECT("M"&amp;ROW()&amp;"")="N",(level0*INDIRECT("E"&amp;ROW()&amp;""))+(level1a*INDIRECT("F"&amp;ROW()&amp;""))+(level1b*INDIRECT("G"&amp;ROW()&amp;""))+(level2*INDIRECT("H"&amp;ROW()&amp;""))+(level3*INDIRECT("I"&amp;ROW()&amp;"")),"")</f>
        <v/>
      </c>
      <c r="L17" s="5" t="str" cm="1">
        <f t="array" aca="1" ref="L17" ca="1">IF(INDIRECT("M"&amp;ROW()&amp;"")="N",INDIRECT("K"&amp;ROW()&amp;"")*Conversion_Factor,"")</f>
        <v/>
      </c>
      <c r="M17" s="5" t="str" cm="1">
        <f t="array" aca="1" ref="M17" ca="1">IF(AND(ISBLANK(INDIRECT("E"&amp;ROW()&amp;"")),ISBLANK(INDIRECT("F"&amp;ROW()&amp;"")),ISBLANK(INDIRECT("G"&amp;ROW()&amp;"")),ISBLANK(INDIRECT("H"&amp;ROW()&amp;"")),ISBLANK(INDIRECT("I"&amp;ROW()&amp;""))),"Y","N")</f>
        <v>Y</v>
      </c>
    </row>
    <row r="18" spans="3:21" ht="30" customHeight="1" x14ac:dyDescent="0.3">
      <c r="C18" s="28" t="s">
        <v>37</v>
      </c>
      <c r="D18" s="26">
        <f t="shared" si="0"/>
        <v>11</v>
      </c>
      <c r="E18" s="32"/>
      <c r="F18" s="32"/>
      <c r="G18" s="32"/>
      <c r="H18" s="32"/>
      <c r="I18" s="32"/>
      <c r="J18" s="25" t="str" cm="1">
        <f t="array" aca="1" ref="J18" ca="1">IF(INDIRECT("D"&amp;ROW()&amp;"")="","",IF(WEEKDAY(INDIRECT("D"&amp;ROW()&amp;""))=7,"(weekend)",IF(WEEKDAY(INDIRECT("D"&amp;ROW()&amp;""))=1,"(weekend)","weekday")))</f>
        <v>weekday</v>
      </c>
      <c r="K18" s="5" t="str" cm="1">
        <f t="array" aca="1" ref="K18" ca="1">IF(INDIRECT("M"&amp;ROW()&amp;"")="N",(level0*INDIRECT("E"&amp;ROW()&amp;""))+(level1a*INDIRECT("F"&amp;ROW()&amp;""))+(level1b*INDIRECT("G"&amp;ROW()&amp;""))+(level2*INDIRECT("H"&amp;ROW()&amp;""))+(level3*INDIRECT("I"&amp;ROW()&amp;"")),"")</f>
        <v/>
      </c>
      <c r="L18" s="5" t="str" cm="1">
        <f t="array" aca="1" ref="L18" ca="1">IF(INDIRECT("M"&amp;ROW()&amp;"")="N",INDIRECT("K"&amp;ROW()&amp;"")*Conversion_Factor,"")</f>
        <v/>
      </c>
      <c r="M18" s="5" t="str" cm="1">
        <f t="array" aca="1" ref="M18" ca="1">IF(AND(ISBLANK(INDIRECT("E"&amp;ROW()&amp;"")),ISBLANK(INDIRECT("F"&amp;ROW()&amp;"")),ISBLANK(INDIRECT("G"&amp;ROW()&amp;"")),ISBLANK(INDIRECT("H"&amp;ROW()&amp;"")),ISBLANK(INDIRECT("I"&amp;ROW()&amp;""))),"Y","N")</f>
        <v>Y</v>
      </c>
      <c r="N18" s="9"/>
    </row>
    <row r="19" spans="3:21" ht="30" customHeight="1" x14ac:dyDescent="0.3">
      <c r="C19" s="28" t="s">
        <v>38</v>
      </c>
      <c r="D19" s="26">
        <f t="shared" si="0"/>
        <v>12</v>
      </c>
      <c r="E19" s="32"/>
      <c r="F19" s="32"/>
      <c r="G19" s="32"/>
      <c r="H19" s="32"/>
      <c r="I19" s="32"/>
      <c r="J19" s="25" t="str" cm="1">
        <f t="array" aca="1" ref="J19" ca="1">IF(INDIRECT("D"&amp;ROW()&amp;"")="","",IF(WEEKDAY(INDIRECT("D"&amp;ROW()&amp;""))=7,"(weekend)",IF(WEEKDAY(INDIRECT("D"&amp;ROW()&amp;""))=1,"(weekend)","weekday")))</f>
        <v>weekday</v>
      </c>
      <c r="K19" s="5" t="str" cm="1">
        <f t="array" aca="1" ref="K19" ca="1">IF(INDIRECT("M"&amp;ROW()&amp;"")="N",(level0*INDIRECT("E"&amp;ROW()&amp;""))+(level1a*INDIRECT("F"&amp;ROW()&amp;""))+(level1b*INDIRECT("G"&amp;ROW()&amp;""))+(level2*INDIRECT("H"&amp;ROW()&amp;""))+(level3*INDIRECT("I"&amp;ROW()&amp;"")),"")</f>
        <v/>
      </c>
      <c r="L19" s="5" t="str" cm="1">
        <f t="array" aca="1" ref="L19" ca="1">IF(INDIRECT("M"&amp;ROW()&amp;"")="N",INDIRECT("K"&amp;ROW()&amp;"")*Conversion_Factor,"")</f>
        <v/>
      </c>
      <c r="M19" s="5" t="str" cm="1">
        <f t="array" aca="1" ref="M19" ca="1">IF(AND(ISBLANK(INDIRECT("E"&amp;ROW()&amp;"")),ISBLANK(INDIRECT("F"&amp;ROW()&amp;"")),ISBLANK(INDIRECT("G"&amp;ROW()&amp;"")),ISBLANK(INDIRECT("H"&amp;ROW()&amp;"")),ISBLANK(INDIRECT("I"&amp;ROW()&amp;""))),"Y","N")</f>
        <v>Y</v>
      </c>
      <c r="N19" s="84"/>
      <c r="O19" s="84"/>
      <c r="P19" s="84"/>
    </row>
    <row r="20" spans="3:21" ht="30" customHeight="1" x14ac:dyDescent="0.3">
      <c r="C20" s="28" t="s">
        <v>39</v>
      </c>
      <c r="D20" s="26">
        <f t="shared" si="0"/>
        <v>13</v>
      </c>
      <c r="E20" s="32"/>
      <c r="F20" s="32"/>
      <c r="G20" s="32"/>
      <c r="H20" s="32"/>
      <c r="I20" s="32"/>
      <c r="J20" s="25" t="str" cm="1">
        <f t="array" aca="1" ref="J20" ca="1">IF(INDIRECT("D"&amp;ROW()&amp;"")="","",IF(WEEKDAY(INDIRECT("D"&amp;ROW()&amp;""))=7,"(weekend)",IF(WEEKDAY(INDIRECT("D"&amp;ROW()&amp;""))=1,"(weekend)","weekday")))</f>
        <v>weekday</v>
      </c>
      <c r="K20" s="5" t="str" cm="1">
        <f t="array" aca="1" ref="K20" ca="1">IF(INDIRECT("M"&amp;ROW()&amp;"")="N",(level0*INDIRECT("E"&amp;ROW()&amp;""))+(level1a*INDIRECT("F"&amp;ROW()&amp;""))+(level1b*INDIRECT("G"&amp;ROW()&amp;""))+(level2*INDIRECT("H"&amp;ROW()&amp;""))+(level3*INDIRECT("I"&amp;ROW()&amp;"")),"")</f>
        <v/>
      </c>
      <c r="L20" s="5" t="str" cm="1">
        <f t="array" aca="1" ref="L20" ca="1">IF(INDIRECT("M"&amp;ROW()&amp;"")="N",INDIRECT("K"&amp;ROW()&amp;"")*Conversion_Factor,"")</f>
        <v/>
      </c>
      <c r="M20" s="5" t="str" cm="1">
        <f t="array" aca="1" ref="M20" ca="1">IF(AND(ISBLANK(INDIRECT("E"&amp;ROW()&amp;"")),ISBLANK(INDIRECT("F"&amp;ROW()&amp;"")),ISBLANK(INDIRECT("G"&amp;ROW()&amp;"")),ISBLANK(INDIRECT("H"&amp;ROW()&amp;"")),ISBLANK(INDIRECT("I"&amp;ROW()&amp;""))),"Y","N")</f>
        <v>Y</v>
      </c>
      <c r="N20" s="84"/>
      <c r="O20" s="84"/>
      <c r="P20" s="84"/>
    </row>
    <row r="21" spans="3:21" ht="30" customHeight="1" x14ac:dyDescent="0.3">
      <c r="C21" s="28" t="s">
        <v>40</v>
      </c>
      <c r="D21" s="26">
        <f t="shared" si="0"/>
        <v>14</v>
      </c>
      <c r="E21" s="32"/>
      <c r="F21" s="32"/>
      <c r="G21" s="32"/>
      <c r="H21" s="32"/>
      <c r="I21" s="32"/>
      <c r="J21" s="25" t="str" cm="1">
        <f t="array" aca="1" ref="J21" ca="1">IF(INDIRECT("D"&amp;ROW()&amp;"")="","",IF(WEEKDAY(INDIRECT("D"&amp;ROW()&amp;""))=7,"(weekend)",IF(WEEKDAY(INDIRECT("D"&amp;ROW()&amp;""))=1,"(weekend)","weekday")))</f>
        <v>(weekend)</v>
      </c>
      <c r="K21" s="5" t="str" cm="1">
        <f t="array" aca="1" ref="K21" ca="1">IF(INDIRECT("M"&amp;ROW()&amp;"")="N",(level0*INDIRECT("E"&amp;ROW()&amp;""))+(level1a*INDIRECT("F"&amp;ROW()&amp;""))+(level1b*INDIRECT("G"&amp;ROW()&amp;""))+(level2*INDIRECT("H"&amp;ROW()&amp;""))+(level3*INDIRECT("I"&amp;ROW()&amp;"")),"")</f>
        <v/>
      </c>
      <c r="L21" s="5" t="str" cm="1">
        <f t="array" aca="1" ref="L21" ca="1">IF(INDIRECT("M"&amp;ROW()&amp;"")="N",INDIRECT("K"&amp;ROW()&amp;"")*Conversion_Factor,"")</f>
        <v/>
      </c>
      <c r="M21" s="5" t="str" cm="1">
        <f t="array" aca="1" ref="M21" ca="1">IF(AND(ISBLANK(INDIRECT("E"&amp;ROW()&amp;"")),ISBLANK(INDIRECT("F"&amp;ROW()&amp;"")),ISBLANK(INDIRECT("G"&amp;ROW()&amp;"")),ISBLANK(INDIRECT("H"&amp;ROW()&amp;"")),ISBLANK(INDIRECT("I"&amp;ROW()&amp;""))),"Y","N")</f>
        <v>Y</v>
      </c>
      <c r="N21" s="84"/>
      <c r="O21" s="84"/>
      <c r="P21" s="84"/>
    </row>
    <row r="22" spans="3:21" ht="30" customHeight="1" x14ac:dyDescent="0.3">
      <c r="C22" s="28" t="s">
        <v>41</v>
      </c>
      <c r="D22" s="26">
        <f t="shared" si="0"/>
        <v>15</v>
      </c>
      <c r="E22" s="32"/>
      <c r="F22" s="32"/>
      <c r="G22" s="32"/>
      <c r="H22" s="32"/>
      <c r="I22" s="32"/>
      <c r="J22" s="25" t="str" cm="1">
        <f t="array" aca="1" ref="J22" ca="1">IF(INDIRECT("D"&amp;ROW()&amp;"")="","",IF(WEEKDAY(INDIRECT("D"&amp;ROW()&amp;""))=7,"(weekend)",IF(WEEKDAY(INDIRECT("D"&amp;ROW()&amp;""))=1,"(weekend)","weekday")))</f>
        <v>(weekend)</v>
      </c>
      <c r="K22" s="5" t="str" cm="1">
        <f t="array" aca="1" ref="K22" ca="1">IF(INDIRECT("M"&amp;ROW()&amp;"")="N",(level0*INDIRECT("E"&amp;ROW()&amp;""))+(level1a*INDIRECT("F"&amp;ROW()&amp;""))+(level1b*INDIRECT("G"&amp;ROW()&amp;""))+(level2*INDIRECT("H"&amp;ROW()&amp;""))+(level3*INDIRECT("I"&amp;ROW()&amp;"")),"")</f>
        <v/>
      </c>
      <c r="L22" s="5" t="str" cm="1">
        <f t="array" aca="1" ref="L22" ca="1">IF(INDIRECT("M"&amp;ROW()&amp;"")="N",INDIRECT("K"&amp;ROW()&amp;"")*Conversion_Factor,"")</f>
        <v/>
      </c>
      <c r="M22" s="5" t="str" cm="1">
        <f t="array" aca="1" ref="M22" ca="1">IF(AND(ISBLANK(INDIRECT("E"&amp;ROW()&amp;"")),ISBLANK(INDIRECT("F"&amp;ROW()&amp;"")),ISBLANK(INDIRECT("G"&amp;ROW()&amp;"")),ISBLANK(INDIRECT("H"&amp;ROW()&amp;"")),ISBLANK(INDIRECT("I"&amp;ROW()&amp;""))),"Y","N")</f>
        <v>Y</v>
      </c>
      <c r="N22" s="84"/>
      <c r="O22" s="84"/>
      <c r="P22" s="84"/>
      <c r="U22" s="21"/>
    </row>
    <row r="23" spans="3:21" ht="30" customHeight="1" x14ac:dyDescent="0.3">
      <c r="C23" s="28" t="s">
        <v>42</v>
      </c>
      <c r="D23" s="26">
        <f t="shared" si="0"/>
        <v>16</v>
      </c>
      <c r="E23" s="32"/>
      <c r="F23" s="32"/>
      <c r="G23" s="32"/>
      <c r="H23" s="32"/>
      <c r="I23" s="32"/>
      <c r="J23" s="25" t="str" cm="1">
        <f t="array" aca="1" ref="J23" ca="1">IF(INDIRECT("D"&amp;ROW()&amp;"")="","",IF(WEEKDAY(INDIRECT("D"&amp;ROW()&amp;""))=7,"(weekend)",IF(WEEKDAY(INDIRECT("D"&amp;ROW()&amp;""))=1,"(weekend)","weekday")))</f>
        <v>weekday</v>
      </c>
      <c r="K23" s="5" t="str" cm="1">
        <f t="array" aca="1" ref="K23" ca="1">IF(INDIRECT("M"&amp;ROW()&amp;"")="N",(level0*INDIRECT("E"&amp;ROW()&amp;""))+(level1a*INDIRECT("F"&amp;ROW()&amp;""))+(level1b*INDIRECT("G"&amp;ROW()&amp;""))+(level2*INDIRECT("H"&amp;ROW()&amp;""))+(level3*INDIRECT("I"&amp;ROW()&amp;"")),"")</f>
        <v/>
      </c>
      <c r="L23" s="5" t="str" cm="1">
        <f t="array" aca="1" ref="L23" ca="1">IF(INDIRECT("M"&amp;ROW()&amp;"")="N",INDIRECT("K"&amp;ROW()&amp;"")*Conversion_Factor,"")</f>
        <v/>
      </c>
      <c r="M23" s="5" t="str" cm="1">
        <f t="array" aca="1" ref="M23" ca="1">IF(AND(ISBLANK(INDIRECT("E"&amp;ROW()&amp;"")),ISBLANK(INDIRECT("F"&amp;ROW()&amp;"")),ISBLANK(INDIRECT("G"&amp;ROW()&amp;"")),ISBLANK(INDIRECT("H"&amp;ROW()&amp;"")),ISBLANK(INDIRECT("I"&amp;ROW()&amp;""))),"Y","N")</f>
        <v>Y</v>
      </c>
      <c r="N23" s="84"/>
      <c r="O23" s="84"/>
      <c r="P23" s="84"/>
    </row>
    <row r="24" spans="3:21" ht="30" customHeight="1" x14ac:dyDescent="0.3">
      <c r="C24" s="28" t="s">
        <v>43</v>
      </c>
      <c r="D24" s="26">
        <f t="shared" si="0"/>
        <v>17</v>
      </c>
      <c r="E24" s="32"/>
      <c r="F24" s="32"/>
      <c r="G24" s="32"/>
      <c r="H24" s="32"/>
      <c r="I24" s="32"/>
      <c r="J24" s="25" t="str" cm="1">
        <f t="array" aca="1" ref="J24" ca="1">IF(INDIRECT("D"&amp;ROW()&amp;"")="","",IF(WEEKDAY(INDIRECT("D"&amp;ROW()&amp;""))=7,"(weekend)",IF(WEEKDAY(INDIRECT("D"&amp;ROW()&amp;""))=1,"(weekend)","weekday")))</f>
        <v>weekday</v>
      </c>
      <c r="K24" s="5" t="str" cm="1">
        <f t="array" aca="1" ref="K24" ca="1">IF(INDIRECT("M"&amp;ROW()&amp;"")="N",(level0*INDIRECT("E"&amp;ROW()&amp;""))+(level1a*INDIRECT("F"&amp;ROW()&amp;""))+(level1b*INDIRECT("G"&amp;ROW()&amp;""))+(level2*INDIRECT("H"&amp;ROW()&amp;""))+(level3*INDIRECT("I"&amp;ROW()&amp;"")),"")</f>
        <v/>
      </c>
      <c r="L24" s="5" t="str" cm="1">
        <f t="array" aca="1" ref="L24" ca="1">IF(INDIRECT("M"&amp;ROW()&amp;"")="N",INDIRECT("K"&amp;ROW()&amp;"")*Conversion_Factor,"")</f>
        <v/>
      </c>
      <c r="M24" s="5" t="str" cm="1">
        <f t="array" aca="1" ref="M24" ca="1">IF(AND(ISBLANK(INDIRECT("E"&amp;ROW()&amp;"")),ISBLANK(INDIRECT("F"&amp;ROW()&amp;"")),ISBLANK(INDIRECT("G"&amp;ROW()&amp;"")),ISBLANK(INDIRECT("H"&amp;ROW()&amp;"")),ISBLANK(INDIRECT("I"&amp;ROW()&amp;""))),"Y","N")</f>
        <v>Y</v>
      </c>
    </row>
    <row r="25" spans="3:21" ht="30" customHeight="1" x14ac:dyDescent="0.3">
      <c r="C25" s="28" t="s">
        <v>44</v>
      </c>
      <c r="D25" s="26">
        <f t="shared" si="0"/>
        <v>18</v>
      </c>
      <c r="E25" s="32"/>
      <c r="F25" s="32"/>
      <c r="G25" s="32"/>
      <c r="H25" s="32"/>
      <c r="I25" s="32"/>
      <c r="J25" s="25" t="str" cm="1">
        <f t="array" aca="1" ref="J25" ca="1">IF(INDIRECT("D"&amp;ROW()&amp;"")="","",IF(WEEKDAY(INDIRECT("D"&amp;ROW()&amp;""))=7,"(weekend)",IF(WEEKDAY(INDIRECT("D"&amp;ROW()&amp;""))=1,"(weekend)","weekday")))</f>
        <v>weekday</v>
      </c>
      <c r="K25" s="5" t="str" cm="1">
        <f t="array" aca="1" ref="K25" ca="1">IF(INDIRECT("M"&amp;ROW()&amp;"")="N",(level0*INDIRECT("E"&amp;ROW()&amp;""))+(level1a*INDIRECT("F"&amp;ROW()&amp;""))+(level1b*INDIRECT("G"&amp;ROW()&amp;""))+(level2*INDIRECT("H"&amp;ROW()&amp;""))+(level3*INDIRECT("I"&amp;ROW()&amp;"")),"")</f>
        <v/>
      </c>
      <c r="L25" s="5" t="str" cm="1">
        <f t="array" aca="1" ref="L25" ca="1">IF(INDIRECT("M"&amp;ROW()&amp;"")="N",INDIRECT("K"&amp;ROW()&amp;"")*Conversion_Factor,"")</f>
        <v/>
      </c>
      <c r="M25" s="5" t="str" cm="1">
        <f t="array" aca="1" ref="M25" ca="1">IF(AND(ISBLANK(INDIRECT("E"&amp;ROW()&amp;"")),ISBLANK(INDIRECT("F"&amp;ROW()&amp;"")),ISBLANK(INDIRECT("G"&amp;ROW()&amp;"")),ISBLANK(INDIRECT("H"&amp;ROW()&amp;"")),ISBLANK(INDIRECT("I"&amp;ROW()&amp;""))),"Y","N")</f>
        <v>Y</v>
      </c>
    </row>
    <row r="26" spans="3:21" ht="30" customHeight="1" x14ac:dyDescent="0.3">
      <c r="C26" s="28" t="s">
        <v>45</v>
      </c>
      <c r="D26" s="26">
        <f t="shared" si="0"/>
        <v>19</v>
      </c>
      <c r="E26" s="32"/>
      <c r="F26" s="32"/>
      <c r="G26" s="32"/>
      <c r="H26" s="32"/>
      <c r="I26" s="32"/>
      <c r="J26" s="25" t="str" cm="1">
        <f t="array" aca="1" ref="J26" ca="1">IF(INDIRECT("D"&amp;ROW()&amp;"")="","",IF(WEEKDAY(INDIRECT("D"&amp;ROW()&amp;""))=7,"(weekend)",IF(WEEKDAY(INDIRECT("D"&amp;ROW()&amp;""))=1,"(weekend)","weekday")))</f>
        <v>weekday</v>
      </c>
      <c r="K26" s="5" t="str" cm="1">
        <f t="array" aca="1" ref="K26" ca="1">IF(INDIRECT("M"&amp;ROW()&amp;"")="N",(level0*INDIRECT("E"&amp;ROW()&amp;""))+(level1a*INDIRECT("F"&amp;ROW()&amp;""))+(level1b*INDIRECT("G"&amp;ROW()&amp;""))+(level2*INDIRECT("H"&amp;ROW()&amp;""))+(level3*INDIRECT("I"&amp;ROW()&amp;"")),"")</f>
        <v/>
      </c>
      <c r="L26" s="5" t="str" cm="1">
        <f t="array" aca="1" ref="L26" ca="1">IF(INDIRECT("M"&amp;ROW()&amp;"")="N",INDIRECT("K"&amp;ROW()&amp;"")*Conversion_Factor,"")</f>
        <v/>
      </c>
      <c r="M26" s="5" t="str" cm="1">
        <f t="array" aca="1" ref="M26" ca="1">IF(AND(ISBLANK(INDIRECT("E"&amp;ROW()&amp;"")),ISBLANK(INDIRECT("F"&amp;ROW()&amp;"")),ISBLANK(INDIRECT("G"&amp;ROW()&amp;"")),ISBLANK(INDIRECT("H"&amp;ROW()&amp;"")),ISBLANK(INDIRECT("I"&amp;ROW()&amp;""))),"Y","N")</f>
        <v>Y</v>
      </c>
    </row>
    <row r="27" spans="3:21" ht="30" customHeight="1" x14ac:dyDescent="0.3">
      <c r="C27" s="28" t="s">
        <v>46</v>
      </c>
      <c r="D27" s="26">
        <f t="shared" si="0"/>
        <v>20</v>
      </c>
      <c r="E27" s="32"/>
      <c r="F27" s="32"/>
      <c r="G27" s="32"/>
      <c r="H27" s="32"/>
      <c r="I27" s="32"/>
      <c r="J27" s="25" t="str" cm="1">
        <f t="array" aca="1" ref="J27" ca="1">IF(INDIRECT("D"&amp;ROW()&amp;"")="","",IF(WEEKDAY(INDIRECT("D"&amp;ROW()&amp;""))=7,"(weekend)",IF(WEEKDAY(INDIRECT("D"&amp;ROW()&amp;""))=1,"(weekend)","weekday")))</f>
        <v>weekday</v>
      </c>
      <c r="K27" s="5" t="str" cm="1">
        <f t="array" aca="1" ref="K27" ca="1">IF(INDIRECT("M"&amp;ROW()&amp;"")="N",(level0*INDIRECT("E"&amp;ROW()&amp;""))+(level1a*INDIRECT("F"&amp;ROW()&amp;""))+(level1b*INDIRECT("G"&amp;ROW()&amp;""))+(level2*INDIRECT("H"&amp;ROW()&amp;""))+(level3*INDIRECT("I"&amp;ROW()&amp;"")),"")</f>
        <v/>
      </c>
      <c r="L27" s="5" t="str" cm="1">
        <f t="array" aca="1" ref="L27" ca="1">IF(INDIRECT("M"&amp;ROW()&amp;"")="N",INDIRECT("K"&amp;ROW()&amp;"")*Conversion_Factor,"")</f>
        <v/>
      </c>
      <c r="M27" s="5" t="str" cm="1">
        <f t="array" aca="1" ref="M27" ca="1">IF(AND(ISBLANK(INDIRECT("E"&amp;ROW()&amp;"")),ISBLANK(INDIRECT("F"&amp;ROW()&amp;"")),ISBLANK(INDIRECT("G"&amp;ROW()&amp;"")),ISBLANK(INDIRECT("H"&amp;ROW()&amp;"")),ISBLANK(INDIRECT("I"&amp;ROW()&amp;""))),"Y","N")</f>
        <v>Y</v>
      </c>
      <c r="O27" s="83" t="str">
        <f>IF(COUNT(_xlfn.UNIQUE(#REF!))&lt;COUNT(#REF!),"Please enter unique dates","")</f>
        <v/>
      </c>
      <c r="P27" s="83"/>
      <c r="T27" s="21"/>
    </row>
    <row r="28" spans="3:21" ht="30" customHeight="1" x14ac:dyDescent="0.3">
      <c r="C28" s="28" t="s">
        <v>47</v>
      </c>
      <c r="D28" s="26">
        <f t="shared" si="0"/>
        <v>21</v>
      </c>
      <c r="E28" s="32"/>
      <c r="F28" s="32"/>
      <c r="G28" s="32"/>
      <c r="H28" s="32"/>
      <c r="I28" s="32"/>
      <c r="J28" s="25" t="str" cm="1">
        <f t="array" aca="1" ref="J28" ca="1">IF(INDIRECT("D"&amp;ROW()&amp;"")="","",IF(WEEKDAY(INDIRECT("D"&amp;ROW()&amp;""))=7,"(weekend)",IF(WEEKDAY(INDIRECT("D"&amp;ROW()&amp;""))=1,"(weekend)","weekday")))</f>
        <v>(weekend)</v>
      </c>
      <c r="K28" s="5" t="str" cm="1">
        <f t="array" aca="1" ref="K28" ca="1">IF(INDIRECT("M"&amp;ROW()&amp;"")="N",(level0*INDIRECT("E"&amp;ROW()&amp;""))+(level1a*INDIRECT("F"&amp;ROW()&amp;""))+(level1b*INDIRECT("G"&amp;ROW()&amp;""))+(level2*INDIRECT("H"&amp;ROW()&amp;""))+(level3*INDIRECT("I"&amp;ROW()&amp;"")),"")</f>
        <v/>
      </c>
      <c r="L28" s="5" t="str" cm="1">
        <f t="array" aca="1" ref="L28" ca="1">IF(INDIRECT("M"&amp;ROW()&amp;"")="N",INDIRECT("K"&amp;ROW()&amp;"")*Conversion_Factor,"")</f>
        <v/>
      </c>
      <c r="M28" s="5" t="str" cm="1">
        <f t="array" aca="1" ref="M28" ca="1">IF(AND(ISBLANK(INDIRECT("E"&amp;ROW()&amp;"")),ISBLANK(INDIRECT("F"&amp;ROW()&amp;"")),ISBLANK(INDIRECT("G"&amp;ROW()&amp;"")),ISBLANK(INDIRECT("H"&amp;ROW()&amp;"")),ISBLANK(INDIRECT("I"&amp;ROW()&amp;""))),"Y","N")</f>
        <v>Y</v>
      </c>
      <c r="O28" s="83"/>
      <c r="P28" s="83"/>
      <c r="T28" s="21"/>
    </row>
    <row r="29" spans="3:21" ht="30" customHeight="1" x14ac:dyDescent="0.3">
      <c r="C29" s="28" t="s">
        <v>48</v>
      </c>
      <c r="D29" s="26">
        <f t="shared" si="0"/>
        <v>22</v>
      </c>
      <c r="E29" s="32"/>
      <c r="F29" s="32"/>
      <c r="G29" s="32"/>
      <c r="H29" s="32"/>
      <c r="I29" s="32"/>
      <c r="J29" s="25" t="str" cm="1">
        <f t="array" aca="1" ref="J29" ca="1">IF(INDIRECT("D"&amp;ROW()&amp;"")="","",IF(WEEKDAY(INDIRECT("D"&amp;ROW()&amp;""))=7,"(weekend)",IF(WEEKDAY(INDIRECT("D"&amp;ROW()&amp;""))=1,"(weekend)","weekday")))</f>
        <v>(weekend)</v>
      </c>
      <c r="K29" s="5" t="str" cm="1">
        <f t="array" aca="1" ref="K29" ca="1">IF(INDIRECT("M"&amp;ROW()&amp;"")="N",(level0*INDIRECT("E"&amp;ROW()&amp;""))+(level1a*INDIRECT("F"&amp;ROW()&amp;""))+(level1b*INDIRECT("G"&amp;ROW()&amp;""))+(level2*INDIRECT("H"&amp;ROW()&amp;""))+(level3*INDIRECT("I"&amp;ROW()&amp;"")),"")</f>
        <v/>
      </c>
      <c r="L29" s="5" t="str" cm="1">
        <f t="array" aca="1" ref="L29" ca="1">IF(INDIRECT("M"&amp;ROW()&amp;"")="N",INDIRECT("K"&amp;ROW()&amp;"")*Conversion_Factor,"")</f>
        <v/>
      </c>
      <c r="M29" s="5" t="str" cm="1">
        <f t="array" aca="1" ref="M29" ca="1">IF(AND(ISBLANK(INDIRECT("E"&amp;ROW()&amp;"")),ISBLANK(INDIRECT("F"&amp;ROW()&amp;"")),ISBLANK(INDIRECT("G"&amp;ROW()&amp;"")),ISBLANK(INDIRECT("H"&amp;ROW()&amp;"")),ISBLANK(INDIRECT("I"&amp;ROW()&amp;""))),"Y","N")</f>
        <v>Y</v>
      </c>
      <c r="T29" s="16"/>
    </row>
    <row r="30" spans="3:21" ht="30" customHeight="1" x14ac:dyDescent="0.3">
      <c r="C30" s="28" t="s">
        <v>49</v>
      </c>
      <c r="D30" s="26">
        <f t="shared" si="0"/>
        <v>23</v>
      </c>
      <c r="E30" s="32"/>
      <c r="F30" s="32"/>
      <c r="G30" s="32"/>
      <c r="H30" s="32"/>
      <c r="I30" s="32"/>
      <c r="J30" s="25" t="str" cm="1">
        <f t="array" aca="1" ref="J30" ca="1">IF(INDIRECT("D"&amp;ROW()&amp;"")="","",IF(WEEKDAY(INDIRECT("D"&amp;ROW()&amp;""))=7,"(weekend)",IF(WEEKDAY(INDIRECT("D"&amp;ROW()&amp;""))=1,"(weekend)","weekday")))</f>
        <v>weekday</v>
      </c>
      <c r="K30" s="5" t="str" cm="1">
        <f t="array" aca="1" ref="K30" ca="1">IF(INDIRECT("M"&amp;ROW()&amp;"")="N",(level0*INDIRECT("E"&amp;ROW()&amp;""))+(level1a*INDIRECT("F"&amp;ROW()&amp;""))+(level1b*INDIRECT("G"&amp;ROW()&amp;""))+(level2*INDIRECT("H"&amp;ROW()&amp;""))+(level3*INDIRECT("I"&amp;ROW()&amp;"")),"")</f>
        <v/>
      </c>
      <c r="L30" s="5" t="str" cm="1">
        <f t="array" aca="1" ref="L30" ca="1">IF(INDIRECT("M"&amp;ROW()&amp;"")="N",INDIRECT("K"&amp;ROW()&amp;"")*Conversion_Factor,"")</f>
        <v/>
      </c>
      <c r="M30" s="5" t="str" cm="1">
        <f t="array" aca="1" ref="M30" ca="1">IF(AND(ISBLANK(INDIRECT("E"&amp;ROW()&amp;"")),ISBLANK(INDIRECT("F"&amp;ROW()&amp;"")),ISBLANK(INDIRECT("G"&amp;ROW()&amp;"")),ISBLANK(INDIRECT("H"&amp;ROW()&amp;"")),ISBLANK(INDIRECT("I"&amp;ROW()&amp;""))),"Y","N")</f>
        <v>Y</v>
      </c>
    </row>
    <row r="31" spans="3:21" ht="30" customHeight="1" x14ac:dyDescent="0.3">
      <c r="C31" s="28" t="s">
        <v>50</v>
      </c>
      <c r="D31" s="26">
        <f t="shared" si="0"/>
        <v>24</v>
      </c>
      <c r="E31" s="32"/>
      <c r="F31" s="32"/>
      <c r="G31" s="32"/>
      <c r="H31" s="32"/>
      <c r="I31" s="32"/>
      <c r="J31" s="25" t="str" cm="1">
        <f t="array" aca="1" ref="J31" ca="1">IF(INDIRECT("D"&amp;ROW()&amp;"")="","",IF(WEEKDAY(INDIRECT("D"&amp;ROW()&amp;""))=7,"(weekend)",IF(WEEKDAY(INDIRECT("D"&amp;ROW()&amp;""))=1,"(weekend)","weekday")))</f>
        <v>weekday</v>
      </c>
      <c r="K31" s="5" t="str" cm="1">
        <f t="array" aca="1" ref="K31" ca="1">IF(INDIRECT("M"&amp;ROW()&amp;"")="N",(level0*INDIRECT("E"&amp;ROW()&amp;""))+(level1a*INDIRECT("F"&amp;ROW()&amp;""))+(level1b*INDIRECT("G"&amp;ROW()&amp;""))+(level2*INDIRECT("H"&amp;ROW()&amp;""))+(level3*INDIRECT("I"&amp;ROW()&amp;"")),"")</f>
        <v/>
      </c>
      <c r="L31" s="5" t="str" cm="1">
        <f t="array" aca="1" ref="L31" ca="1">IF(INDIRECT("M"&amp;ROW()&amp;"")="N",INDIRECT("K"&amp;ROW()&amp;"")*Conversion_Factor,"")</f>
        <v/>
      </c>
      <c r="M31" s="5" t="str" cm="1">
        <f t="array" aca="1" ref="M31" ca="1">IF(AND(ISBLANK(INDIRECT("E"&amp;ROW()&amp;"")),ISBLANK(INDIRECT("F"&amp;ROW()&amp;"")),ISBLANK(INDIRECT("G"&amp;ROW()&amp;"")),ISBLANK(INDIRECT("H"&amp;ROW()&amp;"")),ISBLANK(INDIRECT("I"&amp;ROW()&amp;""))),"Y","N")</f>
        <v>Y</v>
      </c>
      <c r="T31" s="21"/>
    </row>
    <row r="32" spans="3:21" ht="30" customHeight="1" x14ac:dyDescent="0.3">
      <c r="C32" s="28" t="s">
        <v>51</v>
      </c>
      <c r="D32" s="26">
        <f t="shared" si="0"/>
        <v>25</v>
      </c>
      <c r="E32" s="32"/>
      <c r="F32" s="32"/>
      <c r="G32" s="32"/>
      <c r="H32" s="32"/>
      <c r="I32" s="32"/>
      <c r="J32" s="25" t="str" cm="1">
        <f t="array" aca="1" ref="J32" ca="1">IF(INDIRECT("D"&amp;ROW()&amp;"")="","",IF(WEEKDAY(INDIRECT("D"&amp;ROW()&amp;""))=7,"(weekend)",IF(WEEKDAY(INDIRECT("D"&amp;ROW()&amp;""))=1,"(weekend)","weekday")))</f>
        <v>weekday</v>
      </c>
      <c r="K32" s="5" t="str" cm="1">
        <f t="array" aca="1" ref="K32" ca="1">IF(INDIRECT("M"&amp;ROW()&amp;"")="N",(level0*INDIRECT("E"&amp;ROW()&amp;""))+(level1a*INDIRECT("F"&amp;ROW()&amp;""))+(level1b*INDIRECT("G"&amp;ROW()&amp;""))+(level2*INDIRECT("H"&amp;ROW()&amp;""))+(level3*INDIRECT("I"&amp;ROW()&amp;"")),"")</f>
        <v/>
      </c>
      <c r="L32" s="5" t="str" cm="1">
        <f t="array" aca="1" ref="L32" ca="1">IF(INDIRECT("M"&amp;ROW()&amp;"")="N",INDIRECT("K"&amp;ROW()&amp;"")*Conversion_Factor,"")</f>
        <v/>
      </c>
      <c r="M32" s="5" t="str" cm="1">
        <f t="array" aca="1" ref="M32" ca="1">IF(AND(ISBLANK(INDIRECT("E"&amp;ROW()&amp;"")),ISBLANK(INDIRECT("F"&amp;ROW()&amp;"")),ISBLANK(INDIRECT("G"&amp;ROW()&amp;"")),ISBLANK(INDIRECT("H"&amp;ROW()&amp;"")),ISBLANK(INDIRECT("I"&amp;ROW()&amp;""))),"Y","N")</f>
        <v>Y</v>
      </c>
      <c r="S32" s="21"/>
    </row>
    <row r="33" spans="3:13" ht="30" customHeight="1" x14ac:dyDescent="0.3">
      <c r="C33" s="28" t="s">
        <v>52</v>
      </c>
      <c r="D33" s="26">
        <f t="shared" si="0"/>
        <v>26</v>
      </c>
      <c r="E33" s="32"/>
      <c r="F33" s="32"/>
      <c r="G33" s="32"/>
      <c r="H33" s="32"/>
      <c r="I33" s="32"/>
      <c r="J33" s="25" t="str" cm="1">
        <f t="array" aca="1" ref="J33" ca="1">IF(INDIRECT("D"&amp;ROW()&amp;"")="","",IF(WEEKDAY(INDIRECT("D"&amp;ROW()&amp;""))=7,"(weekend)",IF(WEEKDAY(INDIRECT("D"&amp;ROW()&amp;""))=1,"(weekend)","weekday")))</f>
        <v>weekday</v>
      </c>
      <c r="K33" s="5" t="str" cm="1">
        <f t="array" aca="1" ref="K33" ca="1">IF(INDIRECT("M"&amp;ROW()&amp;"")="N",(level0*INDIRECT("E"&amp;ROW()&amp;""))+(level1a*INDIRECT("F"&amp;ROW()&amp;""))+(level1b*INDIRECT("G"&amp;ROW()&amp;""))+(level2*INDIRECT("H"&amp;ROW()&amp;""))+(level3*INDIRECT("I"&amp;ROW()&amp;"")),"")</f>
        <v/>
      </c>
      <c r="L33" s="5" t="str" cm="1">
        <f t="array" aca="1" ref="L33" ca="1">IF(INDIRECT("M"&amp;ROW()&amp;"")="N",INDIRECT("K"&amp;ROW()&amp;"")*Conversion_Factor,"")</f>
        <v/>
      </c>
      <c r="M33" s="5" t="str" cm="1">
        <f t="array" aca="1" ref="M33" ca="1">IF(AND(ISBLANK(INDIRECT("E"&amp;ROW()&amp;"")),ISBLANK(INDIRECT("F"&amp;ROW()&amp;"")),ISBLANK(INDIRECT("G"&amp;ROW()&amp;"")),ISBLANK(INDIRECT("H"&amp;ROW()&amp;"")),ISBLANK(INDIRECT("I"&amp;ROW()&amp;""))),"Y","N")</f>
        <v>Y</v>
      </c>
    </row>
    <row r="34" spans="3:13" ht="30" customHeight="1" x14ac:dyDescent="0.3">
      <c r="C34" s="28" t="s">
        <v>53</v>
      </c>
      <c r="D34" s="26">
        <f t="shared" si="0"/>
        <v>27</v>
      </c>
      <c r="E34" s="32"/>
      <c r="F34" s="32"/>
      <c r="G34" s="32"/>
      <c r="H34" s="32"/>
      <c r="I34" s="32"/>
      <c r="J34" s="25" t="str" cm="1">
        <f t="array" aca="1" ref="J34" ca="1">IF(INDIRECT("D"&amp;ROW()&amp;"")="","",IF(WEEKDAY(INDIRECT("D"&amp;ROW()&amp;""))=7,"(weekend)",IF(WEEKDAY(INDIRECT("D"&amp;ROW()&amp;""))=1,"(weekend)","weekday")))</f>
        <v>weekday</v>
      </c>
      <c r="K34" s="5" t="str" cm="1">
        <f t="array" aca="1" ref="K34" ca="1">IF(INDIRECT("M"&amp;ROW()&amp;"")="N",(level0*INDIRECT("E"&amp;ROW()&amp;""))+(level1a*INDIRECT("F"&amp;ROW()&amp;""))+(level1b*INDIRECT("G"&amp;ROW()&amp;""))+(level2*INDIRECT("H"&amp;ROW()&amp;""))+(level3*INDIRECT("I"&amp;ROW()&amp;"")),"")</f>
        <v/>
      </c>
      <c r="L34" s="5" t="str" cm="1">
        <f t="array" aca="1" ref="L34" ca="1">IF(INDIRECT("M"&amp;ROW()&amp;"")="N",INDIRECT("K"&amp;ROW()&amp;"")*Conversion_Factor,"")</f>
        <v/>
      </c>
      <c r="M34" s="5" t="str" cm="1">
        <f t="array" aca="1" ref="M34" ca="1">IF(AND(ISBLANK(INDIRECT("E"&amp;ROW()&amp;"")),ISBLANK(INDIRECT("F"&amp;ROW()&amp;"")),ISBLANK(INDIRECT("G"&amp;ROW()&amp;"")),ISBLANK(INDIRECT("H"&amp;ROW()&amp;"")),ISBLANK(INDIRECT("I"&amp;ROW()&amp;""))),"Y","N")</f>
        <v>Y</v>
      </c>
    </row>
    <row r="35" spans="3:13" ht="30" customHeight="1" x14ac:dyDescent="0.3">
      <c r="C35" s="28" t="s">
        <v>54</v>
      </c>
      <c r="D35" s="26">
        <f t="shared" si="0"/>
        <v>28</v>
      </c>
      <c r="E35" s="32"/>
      <c r="F35" s="32"/>
      <c r="G35" s="32"/>
      <c r="H35" s="32"/>
      <c r="I35" s="32"/>
      <c r="J35" s="25" t="str" cm="1">
        <f t="array" aca="1" ref="J35" ca="1">IF(INDIRECT("D"&amp;ROW()&amp;"")="","",IF(WEEKDAY(INDIRECT("D"&amp;ROW()&amp;""))=7,"(weekend)",IF(WEEKDAY(INDIRECT("D"&amp;ROW()&amp;""))=1,"(weekend)","weekday")))</f>
        <v>(weekend)</v>
      </c>
      <c r="K35" s="5" t="str" cm="1">
        <f t="array" aca="1" ref="K35" ca="1">IF(INDIRECT("M"&amp;ROW()&amp;"")="N",(level0*INDIRECT("E"&amp;ROW()&amp;""))+(level1a*INDIRECT("F"&amp;ROW()&amp;""))+(level1b*INDIRECT("G"&amp;ROW()&amp;""))+(level2*INDIRECT("H"&amp;ROW()&amp;""))+(level3*INDIRECT("I"&amp;ROW()&amp;"")),"")</f>
        <v/>
      </c>
      <c r="L35" s="5" t="str" cm="1">
        <f t="array" aca="1" ref="L35" ca="1">IF(INDIRECT("M"&amp;ROW()&amp;"")="N",INDIRECT("K"&amp;ROW()&amp;"")*Conversion_Factor,"")</f>
        <v/>
      </c>
      <c r="M35" s="5" t="str" cm="1">
        <f t="array" aca="1" ref="M35" ca="1">IF(AND(ISBLANK(INDIRECT("E"&amp;ROW()&amp;"")),ISBLANK(INDIRECT("F"&amp;ROW()&amp;"")),ISBLANK(INDIRECT("G"&amp;ROW()&amp;"")),ISBLANK(INDIRECT("H"&amp;ROW()&amp;"")),ISBLANK(INDIRECT("I"&amp;ROW()&amp;""))),"Y","N")</f>
        <v>Y</v>
      </c>
    </row>
    <row r="36" spans="3:13" ht="30" customHeight="1" x14ac:dyDescent="0.3">
      <c r="C36" s="28" t="s">
        <v>55</v>
      </c>
      <c r="D36" s="26">
        <f t="shared" si="0"/>
        <v>29</v>
      </c>
      <c r="E36" s="32"/>
      <c r="F36" s="32"/>
      <c r="G36" s="32"/>
      <c r="H36" s="32"/>
      <c r="I36" s="32"/>
      <c r="J36" s="25" t="str" cm="1">
        <f t="array" aca="1" ref="J36" ca="1">IF(INDIRECT("D"&amp;ROW()&amp;"")="","",IF(WEEKDAY(INDIRECT("D"&amp;ROW()&amp;""))=7,"(weekend)",IF(WEEKDAY(INDIRECT("D"&amp;ROW()&amp;""))=1,"(weekend)","weekday")))</f>
        <v>(weekend)</v>
      </c>
      <c r="K36" s="5" t="str" cm="1">
        <f t="array" aca="1" ref="K36" ca="1">IF(INDIRECT("M"&amp;ROW()&amp;"")="N",(level0*INDIRECT("E"&amp;ROW()&amp;""))+(level1a*INDIRECT("F"&amp;ROW()&amp;""))+(level1b*INDIRECT("G"&amp;ROW()&amp;""))+(level2*INDIRECT("H"&amp;ROW()&amp;""))+(level3*INDIRECT("I"&amp;ROW()&amp;"")),"")</f>
        <v/>
      </c>
      <c r="L36" s="5" t="str" cm="1">
        <f t="array" aca="1" ref="L36" ca="1">IF(INDIRECT("M"&amp;ROW()&amp;"")="N",INDIRECT("K"&amp;ROW()&amp;"")*Conversion_Factor,"")</f>
        <v/>
      </c>
      <c r="M36" s="5" t="str" cm="1">
        <f t="array" aca="1" ref="M36" ca="1">IF(AND(ISBLANK(INDIRECT("E"&amp;ROW()&amp;"")),ISBLANK(INDIRECT("F"&amp;ROW()&amp;"")),ISBLANK(INDIRECT("G"&amp;ROW()&amp;"")),ISBLANK(INDIRECT("H"&amp;ROW()&amp;"")),ISBLANK(INDIRECT("I"&amp;ROW()&amp;""))),"Y","N")</f>
        <v>Y</v>
      </c>
    </row>
    <row r="37" spans="3:13" ht="30" customHeight="1" x14ac:dyDescent="0.3">
      <c r="C37" s="28" t="s">
        <v>56</v>
      </c>
      <c r="D37" s="26">
        <f t="shared" si="0"/>
        <v>30</v>
      </c>
      <c r="E37" s="32"/>
      <c r="F37" s="32"/>
      <c r="G37" s="32"/>
      <c r="H37" s="32"/>
      <c r="I37" s="32"/>
      <c r="J37" s="25" t="str" cm="1">
        <f t="array" aca="1" ref="J37" ca="1">IF(INDIRECT("D"&amp;ROW()&amp;"")="","",IF(WEEKDAY(INDIRECT("D"&amp;ROW()&amp;""))=7,"(weekend)",IF(WEEKDAY(INDIRECT("D"&amp;ROW()&amp;""))=1,"(weekend)","weekday")))</f>
        <v>weekday</v>
      </c>
      <c r="K37" s="5" t="str" cm="1">
        <f t="array" aca="1" ref="K37" ca="1">IF(INDIRECT("M"&amp;ROW()&amp;"")="N",(level0*INDIRECT("E"&amp;ROW()&amp;""))+(level1a*INDIRECT("F"&amp;ROW()&amp;""))+(level1b*INDIRECT("G"&amp;ROW()&amp;""))+(level2*INDIRECT("H"&amp;ROW()&amp;""))+(level3*INDIRECT("I"&amp;ROW()&amp;"")),"")</f>
        <v/>
      </c>
      <c r="L37" s="5" t="str" cm="1">
        <f t="array" aca="1" ref="L37" ca="1">IF(INDIRECT("M"&amp;ROW()&amp;"")="N",INDIRECT("K"&amp;ROW()&amp;"")*Conversion_Factor,"")</f>
        <v/>
      </c>
      <c r="M37" s="5" t="str" cm="1">
        <f t="array" aca="1" ref="M37" ca="1">IF(AND(ISBLANK(INDIRECT("E"&amp;ROW()&amp;"")),ISBLANK(INDIRECT("F"&amp;ROW()&amp;"")),ISBLANK(INDIRECT("G"&amp;ROW()&amp;"")),ISBLANK(INDIRECT("H"&amp;ROW()&amp;"")),ISBLANK(INDIRECT("I"&amp;ROW()&amp;""))),"Y","N")</f>
        <v>Y</v>
      </c>
    </row>
    <row r="38" spans="3:13" ht="30" customHeight="1" x14ac:dyDescent="0.3">
      <c r="C38" s="28" t="s">
        <v>57</v>
      </c>
      <c r="D38" s="26">
        <f t="shared" si="0"/>
        <v>31</v>
      </c>
      <c r="E38" s="32"/>
      <c r="F38" s="32"/>
      <c r="G38" s="32"/>
      <c r="H38" s="32"/>
      <c r="I38" s="32"/>
      <c r="J38" s="25" t="str" cm="1">
        <f t="array" aca="1" ref="J38" ca="1">IF(INDIRECT("D"&amp;ROW()&amp;"")="","",IF(WEEKDAY(INDIRECT("D"&amp;ROW()&amp;""))=7,"(weekend)",IF(WEEKDAY(INDIRECT("D"&amp;ROW()&amp;""))=1,"(weekend)","weekday")))</f>
        <v>weekday</v>
      </c>
      <c r="K38" s="5" t="str" cm="1">
        <f t="array" aca="1" ref="K38" ca="1">IF(INDIRECT("M"&amp;ROW()&amp;"")="N",(level0*INDIRECT("E"&amp;ROW()&amp;""))+(level1a*INDIRECT("F"&amp;ROW()&amp;""))+(level1b*INDIRECT("G"&amp;ROW()&amp;""))+(level2*INDIRECT("H"&amp;ROW()&amp;""))+(level3*INDIRECT("I"&amp;ROW()&amp;"")),"")</f>
        <v/>
      </c>
      <c r="L38" s="5" t="str" cm="1">
        <f t="array" aca="1" ref="L38" ca="1">IF(INDIRECT("M"&amp;ROW()&amp;"")="N",INDIRECT("K"&amp;ROW()&amp;"")*Conversion_Factor,"")</f>
        <v/>
      </c>
      <c r="M38" s="5" t="str" cm="1">
        <f t="array" aca="1" ref="M38" ca="1">IF(AND(ISBLANK(INDIRECT("E"&amp;ROW()&amp;"")),ISBLANK(INDIRECT("F"&amp;ROW()&amp;"")),ISBLANK(INDIRECT("G"&amp;ROW()&amp;"")),ISBLANK(INDIRECT("H"&amp;ROW()&amp;"")),ISBLANK(INDIRECT("I"&amp;ROW()&amp;""))),"Y","N")</f>
        <v>Y</v>
      </c>
    </row>
    <row r="39" spans="3:13" ht="30" customHeight="1" x14ac:dyDescent="0.3">
      <c r="C39" s="28" t="s">
        <v>58</v>
      </c>
      <c r="D39" s="26">
        <f t="shared" si="0"/>
        <v>32</v>
      </c>
      <c r="E39" s="32"/>
      <c r="F39" s="32"/>
      <c r="G39" s="32"/>
      <c r="H39" s="32"/>
      <c r="I39" s="32"/>
      <c r="J39" s="25" t="str" cm="1">
        <f t="array" aca="1" ref="J39" ca="1">IF(INDIRECT("D"&amp;ROW()&amp;"")="","",IF(WEEKDAY(INDIRECT("D"&amp;ROW()&amp;""))=7,"(weekend)",IF(WEEKDAY(INDIRECT("D"&amp;ROW()&amp;""))=1,"(weekend)","weekday")))</f>
        <v>weekday</v>
      </c>
      <c r="K39" s="5" t="str" cm="1">
        <f t="array" aca="1" ref="K39" ca="1">IF(INDIRECT("M"&amp;ROW()&amp;"")="N",(level0*INDIRECT("E"&amp;ROW()&amp;""))+(level1a*INDIRECT("F"&amp;ROW()&amp;""))+(level1b*INDIRECT("G"&amp;ROW()&amp;""))+(level2*INDIRECT("H"&amp;ROW()&amp;""))+(level3*INDIRECT("I"&amp;ROW()&amp;"")),"")</f>
        <v/>
      </c>
      <c r="L39" s="5" t="str" cm="1">
        <f t="array" aca="1" ref="L39" ca="1">IF(INDIRECT("M"&amp;ROW()&amp;"")="N",INDIRECT("K"&amp;ROW()&amp;"")*Conversion_Factor,"")</f>
        <v/>
      </c>
      <c r="M39" s="5" t="str" cm="1">
        <f t="array" aca="1" ref="M39" ca="1">IF(AND(ISBLANK(INDIRECT("E"&amp;ROW()&amp;"")),ISBLANK(INDIRECT("F"&amp;ROW()&amp;"")),ISBLANK(INDIRECT("G"&amp;ROW()&amp;"")),ISBLANK(INDIRECT("H"&amp;ROW()&amp;"")),ISBLANK(INDIRECT("I"&amp;ROW()&amp;""))),"Y","N")</f>
        <v>Y</v>
      </c>
    </row>
    <row r="40" spans="3:13" ht="30" customHeight="1" x14ac:dyDescent="0.3">
      <c r="C40" s="28" t="s">
        <v>59</v>
      </c>
      <c r="D40" s="26">
        <f t="shared" si="0"/>
        <v>33</v>
      </c>
      <c r="E40" s="32"/>
      <c r="F40" s="32"/>
      <c r="G40" s="32"/>
      <c r="H40" s="32"/>
      <c r="I40" s="32"/>
      <c r="J40" s="25" t="str" cm="1">
        <f t="array" aca="1" ref="J40" ca="1">IF(INDIRECT("D"&amp;ROW()&amp;"")="","",IF(WEEKDAY(INDIRECT("D"&amp;ROW()&amp;""))=7,"(weekend)",IF(WEEKDAY(INDIRECT("D"&amp;ROW()&amp;""))=1,"(weekend)","weekday")))</f>
        <v>weekday</v>
      </c>
      <c r="K40" s="5" t="str" cm="1">
        <f t="array" aca="1" ref="K40" ca="1">IF(INDIRECT("M"&amp;ROW()&amp;"")="N",(level0*INDIRECT("E"&amp;ROW()&amp;""))+(level1a*INDIRECT("F"&amp;ROW()&amp;""))+(level1b*INDIRECT("G"&amp;ROW()&amp;""))+(level2*INDIRECT("H"&amp;ROW()&amp;""))+(level3*INDIRECT("I"&amp;ROW()&amp;"")),"")</f>
        <v/>
      </c>
      <c r="L40" s="5" t="str" cm="1">
        <f t="array" aca="1" ref="L40" ca="1">IF(INDIRECT("M"&amp;ROW()&amp;"")="N",INDIRECT("K"&amp;ROW()&amp;"")*Conversion_Factor,"")</f>
        <v/>
      </c>
      <c r="M40" s="5" t="str" cm="1">
        <f t="array" aca="1" ref="M40" ca="1">IF(AND(ISBLANK(INDIRECT("E"&amp;ROW()&amp;"")),ISBLANK(INDIRECT("F"&amp;ROW()&amp;"")),ISBLANK(INDIRECT("G"&amp;ROW()&amp;"")),ISBLANK(INDIRECT("H"&amp;ROW()&amp;"")),ISBLANK(INDIRECT("I"&amp;ROW()&amp;""))),"Y","N")</f>
        <v>Y</v>
      </c>
    </row>
    <row r="41" spans="3:13" ht="30" customHeight="1" x14ac:dyDescent="0.3">
      <c r="C41" s="28" t="s">
        <v>60</v>
      </c>
      <c r="D41" s="26">
        <f t="shared" si="0"/>
        <v>34</v>
      </c>
      <c r="E41" s="32"/>
      <c r="F41" s="32"/>
      <c r="G41" s="32"/>
      <c r="H41" s="32"/>
      <c r="I41" s="32"/>
      <c r="J41" s="25" t="str" cm="1">
        <f t="array" aca="1" ref="J41" ca="1">IF(INDIRECT("D"&amp;ROW()&amp;"")="","",IF(WEEKDAY(INDIRECT("D"&amp;ROW()&amp;""))=7,"(weekend)",IF(WEEKDAY(INDIRECT("D"&amp;ROW()&amp;""))=1,"(weekend)","weekday")))</f>
        <v>weekday</v>
      </c>
      <c r="K41" s="5" t="str" cm="1">
        <f t="array" aca="1" ref="K41" ca="1">IF(INDIRECT("M"&amp;ROW()&amp;"")="N",(level0*INDIRECT("E"&amp;ROW()&amp;""))+(level1a*INDIRECT("F"&amp;ROW()&amp;""))+(level1b*INDIRECT("G"&amp;ROW()&amp;""))+(level2*INDIRECT("H"&amp;ROW()&amp;""))+(level3*INDIRECT("I"&amp;ROW()&amp;"")),"")</f>
        <v/>
      </c>
      <c r="L41" s="5" t="str" cm="1">
        <f t="array" aca="1" ref="L41" ca="1">IF(INDIRECT("M"&amp;ROW()&amp;"")="N",INDIRECT("K"&amp;ROW()&amp;"")*Conversion_Factor,"")</f>
        <v/>
      </c>
      <c r="M41" s="5" t="str" cm="1">
        <f t="array" aca="1" ref="M41" ca="1">IF(AND(ISBLANK(INDIRECT("E"&amp;ROW()&amp;"")),ISBLANK(INDIRECT("F"&amp;ROW()&amp;"")),ISBLANK(INDIRECT("G"&amp;ROW()&amp;"")),ISBLANK(INDIRECT("H"&amp;ROW()&amp;"")),ISBLANK(INDIRECT("I"&amp;ROW()&amp;""))),"Y","N")</f>
        <v>Y</v>
      </c>
    </row>
    <row r="42" spans="3:13" ht="30" customHeight="1" x14ac:dyDescent="0.3">
      <c r="C42" s="28" t="s">
        <v>61</v>
      </c>
      <c r="D42" s="26">
        <f t="shared" si="0"/>
        <v>35</v>
      </c>
      <c r="E42" s="32"/>
      <c r="F42" s="32"/>
      <c r="G42" s="32"/>
      <c r="H42" s="32"/>
      <c r="I42" s="32"/>
      <c r="J42" s="25" t="str" cm="1">
        <f t="array" aca="1" ref="J42" ca="1">IF(INDIRECT("D"&amp;ROW()&amp;"")="","",IF(WEEKDAY(INDIRECT("D"&amp;ROW()&amp;""))=7,"(weekend)",IF(WEEKDAY(INDIRECT("D"&amp;ROW()&amp;""))=1,"(weekend)","weekday")))</f>
        <v>(weekend)</v>
      </c>
      <c r="K42" s="5" t="str" cm="1">
        <f t="array" aca="1" ref="K42" ca="1">IF(INDIRECT("M"&amp;ROW()&amp;"")="N",(level0*INDIRECT("E"&amp;ROW()&amp;""))+(level1a*INDIRECT("F"&amp;ROW()&amp;""))+(level1b*INDIRECT("G"&amp;ROW()&amp;""))+(level2*INDIRECT("H"&amp;ROW()&amp;""))+(level3*INDIRECT("I"&amp;ROW()&amp;"")),"")</f>
        <v/>
      </c>
      <c r="L42" s="5" t="str" cm="1">
        <f t="array" aca="1" ref="L42" ca="1">IF(INDIRECT("M"&amp;ROW()&amp;"")="N",INDIRECT("K"&amp;ROW()&amp;"")*Conversion_Factor,"")</f>
        <v/>
      </c>
      <c r="M42" s="5" t="str" cm="1">
        <f t="array" aca="1" ref="M42" ca="1">IF(AND(ISBLANK(INDIRECT("E"&amp;ROW()&amp;"")),ISBLANK(INDIRECT("F"&amp;ROW()&amp;"")),ISBLANK(INDIRECT("G"&amp;ROW()&amp;"")),ISBLANK(INDIRECT("H"&amp;ROW()&amp;"")),ISBLANK(INDIRECT("I"&amp;ROW()&amp;""))),"Y","N")</f>
        <v>Y</v>
      </c>
    </row>
    <row r="43" spans="3:13" ht="30" customHeight="1" x14ac:dyDescent="0.3">
      <c r="C43" s="28" t="s">
        <v>62</v>
      </c>
      <c r="D43" s="26">
        <f t="shared" si="0"/>
        <v>36</v>
      </c>
      <c r="E43" s="32"/>
      <c r="F43" s="32"/>
      <c r="G43" s="32"/>
      <c r="H43" s="32"/>
      <c r="I43" s="32"/>
      <c r="J43" s="25" t="str" cm="1">
        <f t="array" aca="1" ref="J43" ca="1">IF(INDIRECT("D"&amp;ROW()&amp;"")="","",IF(WEEKDAY(INDIRECT("D"&amp;ROW()&amp;""))=7,"(weekend)",IF(WEEKDAY(INDIRECT("D"&amp;ROW()&amp;""))=1,"(weekend)","weekday")))</f>
        <v>(weekend)</v>
      </c>
      <c r="K43" s="5" t="str" cm="1">
        <f t="array" aca="1" ref="K43" ca="1">IF(INDIRECT("M"&amp;ROW()&amp;"")="N",(level0*INDIRECT("E"&amp;ROW()&amp;""))+(level1a*INDIRECT("F"&amp;ROW()&amp;""))+(level1b*INDIRECT("G"&amp;ROW()&amp;""))+(level2*INDIRECT("H"&amp;ROW()&amp;""))+(level3*INDIRECT("I"&amp;ROW()&amp;"")),"")</f>
        <v/>
      </c>
      <c r="L43" s="5" t="str" cm="1">
        <f t="array" aca="1" ref="L43" ca="1">IF(INDIRECT("M"&amp;ROW()&amp;"")="N",INDIRECT("K"&amp;ROW()&amp;"")*Conversion_Factor,"")</f>
        <v/>
      </c>
      <c r="M43" s="5" t="str" cm="1">
        <f t="array" aca="1" ref="M43" ca="1">IF(AND(ISBLANK(INDIRECT("E"&amp;ROW()&amp;"")),ISBLANK(INDIRECT("F"&amp;ROW()&amp;"")),ISBLANK(INDIRECT("G"&amp;ROW()&amp;"")),ISBLANK(INDIRECT("H"&amp;ROW()&amp;"")),ISBLANK(INDIRECT("I"&amp;ROW()&amp;""))),"Y","N")</f>
        <v>Y</v>
      </c>
    </row>
    <row r="44" spans="3:13" ht="30" customHeight="1" x14ac:dyDescent="0.3">
      <c r="C44" s="28" t="s">
        <v>63</v>
      </c>
      <c r="D44" s="26">
        <f t="shared" si="0"/>
        <v>37</v>
      </c>
      <c r="E44" s="32"/>
      <c r="F44" s="32"/>
      <c r="G44" s="32"/>
      <c r="H44" s="32"/>
      <c r="I44" s="32"/>
      <c r="J44" s="25" t="str" cm="1">
        <f t="array" aca="1" ref="J44" ca="1">IF(INDIRECT("D"&amp;ROW()&amp;"")="","",IF(WEEKDAY(INDIRECT("D"&amp;ROW()&amp;""))=7,"(weekend)",IF(WEEKDAY(INDIRECT("D"&amp;ROW()&amp;""))=1,"(weekend)","weekday")))</f>
        <v>weekday</v>
      </c>
      <c r="K44" s="5" t="str" cm="1">
        <f t="array" aca="1" ref="K44" ca="1">IF(INDIRECT("M"&amp;ROW()&amp;"")="N",(level0*INDIRECT("E"&amp;ROW()&amp;""))+(level1a*INDIRECT("F"&amp;ROW()&amp;""))+(level1b*INDIRECT("G"&amp;ROW()&amp;""))+(level2*INDIRECT("H"&amp;ROW()&amp;""))+(level3*INDIRECT("I"&amp;ROW()&amp;"")),"")</f>
        <v/>
      </c>
      <c r="L44" s="5" t="str" cm="1">
        <f t="array" aca="1" ref="L44" ca="1">IF(INDIRECT("M"&amp;ROW()&amp;"")="N",INDIRECT("K"&amp;ROW()&amp;"")*Conversion_Factor,"")</f>
        <v/>
      </c>
      <c r="M44" s="5" t="str" cm="1">
        <f t="array" aca="1" ref="M44" ca="1">IF(AND(ISBLANK(INDIRECT("E"&amp;ROW()&amp;"")),ISBLANK(INDIRECT("F"&amp;ROW()&amp;"")),ISBLANK(INDIRECT("G"&amp;ROW()&amp;"")),ISBLANK(INDIRECT("H"&amp;ROW()&amp;"")),ISBLANK(INDIRECT("I"&amp;ROW()&amp;""))),"Y","N")</f>
        <v>Y</v>
      </c>
    </row>
    <row r="45" spans="3:13" ht="30" customHeight="1" x14ac:dyDescent="0.3">
      <c r="C45" s="28" t="s">
        <v>64</v>
      </c>
      <c r="D45" s="26">
        <f t="shared" si="0"/>
        <v>38</v>
      </c>
      <c r="E45" s="32"/>
      <c r="F45" s="32"/>
      <c r="G45" s="32"/>
      <c r="H45" s="32"/>
      <c r="I45" s="32"/>
      <c r="J45" s="25" t="str" cm="1">
        <f t="array" aca="1" ref="J45" ca="1">IF(INDIRECT("D"&amp;ROW()&amp;"")="","",IF(WEEKDAY(INDIRECT("D"&amp;ROW()&amp;""))=7,"(weekend)",IF(WEEKDAY(INDIRECT("D"&amp;ROW()&amp;""))=1,"(weekend)","weekday")))</f>
        <v>weekday</v>
      </c>
      <c r="K45" s="5" t="str" cm="1">
        <f t="array" aca="1" ref="K45" ca="1">IF(INDIRECT("M"&amp;ROW()&amp;"")="N",(level0*INDIRECT("E"&amp;ROW()&amp;""))+(level1a*INDIRECT("F"&amp;ROW()&amp;""))+(level1b*INDIRECT("G"&amp;ROW()&amp;""))+(level2*INDIRECT("H"&amp;ROW()&amp;""))+(level3*INDIRECT("I"&amp;ROW()&amp;"")),"")</f>
        <v/>
      </c>
      <c r="L45" s="5" t="str" cm="1">
        <f t="array" aca="1" ref="L45" ca="1">IF(INDIRECT("M"&amp;ROW()&amp;"")="N",INDIRECT("K"&amp;ROW()&amp;"")*Conversion_Factor,"")</f>
        <v/>
      </c>
      <c r="M45" s="5" t="str" cm="1">
        <f t="array" aca="1" ref="M45" ca="1">IF(AND(ISBLANK(INDIRECT("E"&amp;ROW()&amp;"")),ISBLANK(INDIRECT("F"&amp;ROW()&amp;"")),ISBLANK(INDIRECT("G"&amp;ROW()&amp;"")),ISBLANK(INDIRECT("H"&amp;ROW()&amp;"")),ISBLANK(INDIRECT("I"&amp;ROW()&amp;""))),"Y","N")</f>
        <v>Y</v>
      </c>
    </row>
    <row r="46" spans="3:13" ht="30" customHeight="1" x14ac:dyDescent="0.3">
      <c r="C46" s="28" t="s">
        <v>65</v>
      </c>
      <c r="D46" s="26">
        <f t="shared" si="0"/>
        <v>39</v>
      </c>
      <c r="E46" s="32"/>
      <c r="F46" s="32"/>
      <c r="G46" s="32"/>
      <c r="H46" s="32"/>
      <c r="I46" s="32"/>
      <c r="J46" s="25" t="str" cm="1">
        <f t="array" aca="1" ref="J46" ca="1">IF(INDIRECT("D"&amp;ROW()&amp;"")="","",IF(WEEKDAY(INDIRECT("D"&amp;ROW()&amp;""))=7,"(weekend)",IF(WEEKDAY(INDIRECT("D"&amp;ROW()&amp;""))=1,"(weekend)","weekday")))</f>
        <v>weekday</v>
      </c>
      <c r="K46" s="5" t="str" cm="1">
        <f t="array" aca="1" ref="K46" ca="1">IF(INDIRECT("M"&amp;ROW()&amp;"")="N",(level0*INDIRECT("E"&amp;ROW()&amp;""))+(level1a*INDIRECT("F"&amp;ROW()&amp;""))+(level1b*INDIRECT("G"&amp;ROW()&amp;""))+(level2*INDIRECT("H"&amp;ROW()&amp;""))+(level3*INDIRECT("I"&amp;ROW()&amp;"")),"")</f>
        <v/>
      </c>
      <c r="L46" s="5" t="str" cm="1">
        <f t="array" aca="1" ref="L46" ca="1">IF(INDIRECT("M"&amp;ROW()&amp;"")="N",INDIRECT("K"&amp;ROW()&amp;"")*Conversion_Factor,"")</f>
        <v/>
      </c>
      <c r="M46" s="5" t="str" cm="1">
        <f t="array" aca="1" ref="M46" ca="1">IF(AND(ISBLANK(INDIRECT("E"&amp;ROW()&amp;"")),ISBLANK(INDIRECT("F"&amp;ROW()&amp;"")),ISBLANK(INDIRECT("G"&amp;ROW()&amp;"")),ISBLANK(INDIRECT("H"&amp;ROW()&amp;"")),ISBLANK(INDIRECT("I"&amp;ROW()&amp;""))),"Y","N")</f>
        <v>Y</v>
      </c>
    </row>
    <row r="47" spans="3:13" ht="30" customHeight="1" x14ac:dyDescent="0.3">
      <c r="C47" s="28" t="s">
        <v>66</v>
      </c>
      <c r="D47" s="26">
        <f t="shared" si="0"/>
        <v>40</v>
      </c>
      <c r="E47" s="32"/>
      <c r="F47" s="32"/>
      <c r="G47" s="32"/>
      <c r="H47" s="32"/>
      <c r="I47" s="32"/>
      <c r="J47" s="25" t="str" cm="1">
        <f t="array" aca="1" ref="J47" ca="1">IF(INDIRECT("D"&amp;ROW()&amp;"")="","",IF(WEEKDAY(INDIRECT("D"&amp;ROW()&amp;""))=7,"(weekend)",IF(WEEKDAY(INDIRECT("D"&amp;ROW()&amp;""))=1,"(weekend)","weekday")))</f>
        <v>weekday</v>
      </c>
      <c r="K47" s="5" t="str" cm="1">
        <f t="array" aca="1" ref="K47" ca="1">IF(INDIRECT("M"&amp;ROW()&amp;"")="N",(level0*INDIRECT("E"&amp;ROW()&amp;""))+(level1a*INDIRECT("F"&amp;ROW()&amp;""))+(level1b*INDIRECT("G"&amp;ROW()&amp;""))+(level2*INDIRECT("H"&amp;ROW()&amp;""))+(level3*INDIRECT("I"&amp;ROW()&amp;"")),"")</f>
        <v/>
      </c>
      <c r="L47" s="5" t="str" cm="1">
        <f t="array" aca="1" ref="L47" ca="1">IF(INDIRECT("M"&amp;ROW()&amp;"")="N",INDIRECT("K"&amp;ROW()&amp;"")*Conversion_Factor,"")</f>
        <v/>
      </c>
      <c r="M47" s="5" t="str" cm="1">
        <f t="array" aca="1" ref="M47" ca="1">IF(AND(ISBLANK(INDIRECT("E"&amp;ROW()&amp;"")),ISBLANK(INDIRECT("F"&amp;ROW()&amp;"")),ISBLANK(INDIRECT("G"&amp;ROW()&amp;"")),ISBLANK(INDIRECT("H"&amp;ROW()&amp;"")),ISBLANK(INDIRECT("I"&amp;ROW()&amp;""))),"Y","N")</f>
        <v>Y</v>
      </c>
    </row>
    <row r="48" spans="3:13" ht="30" customHeight="1" x14ac:dyDescent="0.3">
      <c r="C48" s="28" t="s">
        <v>67</v>
      </c>
      <c r="D48" s="26">
        <f t="shared" si="0"/>
        <v>41</v>
      </c>
      <c r="E48" s="32"/>
      <c r="F48" s="32"/>
      <c r="G48" s="32"/>
      <c r="H48" s="32"/>
      <c r="I48" s="32"/>
      <c r="J48" s="25" t="str" cm="1">
        <f t="array" aca="1" ref="J48" ca="1">IF(INDIRECT("D"&amp;ROW()&amp;"")="","",IF(WEEKDAY(INDIRECT("D"&amp;ROW()&amp;""))=7,"(weekend)",IF(WEEKDAY(INDIRECT("D"&amp;ROW()&amp;""))=1,"(weekend)","weekday")))</f>
        <v>weekday</v>
      </c>
      <c r="K48" s="5" t="str" cm="1">
        <f t="array" aca="1" ref="K48" ca="1">IF(INDIRECT("M"&amp;ROW()&amp;"")="N",(level0*INDIRECT("E"&amp;ROW()&amp;""))+(level1a*INDIRECT("F"&amp;ROW()&amp;""))+(level1b*INDIRECT("G"&amp;ROW()&amp;""))+(level2*INDIRECT("H"&amp;ROW()&amp;""))+(level3*INDIRECT("I"&amp;ROW()&amp;"")),"")</f>
        <v/>
      </c>
      <c r="L48" s="5" t="str" cm="1">
        <f t="array" aca="1" ref="L48" ca="1">IF(INDIRECT("M"&amp;ROW()&amp;"")="N",INDIRECT("K"&amp;ROW()&amp;"")*Conversion_Factor,"")</f>
        <v/>
      </c>
      <c r="M48" s="5" t="str" cm="1">
        <f t="array" aca="1" ref="M48" ca="1">IF(AND(ISBLANK(INDIRECT("E"&amp;ROW()&amp;"")),ISBLANK(INDIRECT("F"&amp;ROW()&amp;"")),ISBLANK(INDIRECT("G"&amp;ROW()&amp;"")),ISBLANK(INDIRECT("H"&amp;ROW()&amp;"")),ISBLANK(INDIRECT("I"&amp;ROW()&amp;""))),"Y","N")</f>
        <v>Y</v>
      </c>
    </row>
    <row r="49" spans="3:13" ht="30" customHeight="1" x14ac:dyDescent="0.3">
      <c r="C49" s="28" t="s">
        <v>68</v>
      </c>
      <c r="D49" s="26">
        <f t="shared" si="0"/>
        <v>42</v>
      </c>
      <c r="E49" s="32"/>
      <c r="F49" s="32"/>
      <c r="G49" s="32"/>
      <c r="H49" s="32"/>
      <c r="I49" s="32"/>
      <c r="J49" s="25" t="str" cm="1">
        <f t="array" aca="1" ref="J49" ca="1">IF(INDIRECT("D"&amp;ROW()&amp;"")="","",IF(WEEKDAY(INDIRECT("D"&amp;ROW()&amp;""))=7,"(weekend)",IF(WEEKDAY(INDIRECT("D"&amp;ROW()&amp;""))=1,"(weekend)","weekday")))</f>
        <v>(weekend)</v>
      </c>
      <c r="K49" s="5" t="str" cm="1">
        <f t="array" aca="1" ref="K49" ca="1">IF(INDIRECT("M"&amp;ROW()&amp;"")="N",(level0*INDIRECT("E"&amp;ROW()&amp;""))+(level1a*INDIRECT("F"&amp;ROW()&amp;""))+(level1b*INDIRECT("G"&amp;ROW()&amp;""))+(level2*INDIRECT("H"&amp;ROW()&amp;""))+(level3*INDIRECT("I"&amp;ROW()&amp;"")),"")</f>
        <v/>
      </c>
      <c r="L49" s="5" t="str" cm="1">
        <f t="array" aca="1" ref="L49" ca="1">IF(INDIRECT("M"&amp;ROW()&amp;"")="N",INDIRECT("K"&amp;ROW()&amp;"")*Conversion_Factor,"")</f>
        <v/>
      </c>
      <c r="M49" s="5" t="str" cm="1">
        <f t="array" aca="1" ref="M49" ca="1">IF(AND(ISBLANK(INDIRECT("E"&amp;ROW()&amp;"")),ISBLANK(INDIRECT("F"&amp;ROW()&amp;"")),ISBLANK(INDIRECT("G"&amp;ROW()&amp;"")),ISBLANK(INDIRECT("H"&amp;ROW()&amp;"")),ISBLANK(INDIRECT("I"&amp;ROW()&amp;""))),"Y","N")</f>
        <v>Y</v>
      </c>
    </row>
    <row r="50" spans="3:13" ht="30" customHeight="1" x14ac:dyDescent="0.3">
      <c r="C50" s="28" t="s">
        <v>69</v>
      </c>
      <c r="D50" s="26">
        <f t="shared" si="0"/>
        <v>43</v>
      </c>
      <c r="E50" s="32"/>
      <c r="F50" s="32"/>
      <c r="G50" s="32"/>
      <c r="H50" s="32"/>
      <c r="I50" s="32"/>
      <c r="J50" s="25" t="str" cm="1">
        <f t="array" aca="1" ref="J50" ca="1">IF(INDIRECT("D"&amp;ROW()&amp;"")="","",IF(WEEKDAY(INDIRECT("D"&amp;ROW()&amp;""))=7,"(weekend)",IF(WEEKDAY(INDIRECT("D"&amp;ROW()&amp;""))=1,"(weekend)","weekday")))</f>
        <v>(weekend)</v>
      </c>
      <c r="K50" s="5" t="str" cm="1">
        <f t="array" aca="1" ref="K50" ca="1">IF(INDIRECT("M"&amp;ROW()&amp;"")="N",(level0*INDIRECT("E"&amp;ROW()&amp;""))+(level1a*INDIRECT("F"&amp;ROW()&amp;""))+(level1b*INDIRECT("G"&amp;ROW()&amp;""))+(level2*INDIRECT("H"&amp;ROW()&amp;""))+(level3*INDIRECT("I"&amp;ROW()&amp;"")),"")</f>
        <v/>
      </c>
      <c r="L50" s="5" t="str" cm="1">
        <f t="array" aca="1" ref="L50" ca="1">IF(INDIRECT("M"&amp;ROW()&amp;"")="N",INDIRECT("K"&amp;ROW()&amp;"")*Conversion_Factor,"")</f>
        <v/>
      </c>
      <c r="M50" s="5" t="str" cm="1">
        <f t="array" aca="1" ref="M50" ca="1">IF(AND(ISBLANK(INDIRECT("E"&amp;ROW()&amp;"")),ISBLANK(INDIRECT("F"&amp;ROW()&amp;"")),ISBLANK(INDIRECT("G"&amp;ROW()&amp;"")),ISBLANK(INDIRECT("H"&amp;ROW()&amp;"")),ISBLANK(INDIRECT("I"&amp;ROW()&amp;""))),"Y","N")</f>
        <v>Y</v>
      </c>
    </row>
    <row r="51" spans="3:13" ht="30" customHeight="1" x14ac:dyDescent="0.3">
      <c r="C51" s="28" t="s">
        <v>70</v>
      </c>
      <c r="D51" s="26">
        <f t="shared" si="0"/>
        <v>44</v>
      </c>
      <c r="E51" s="32"/>
      <c r="F51" s="32"/>
      <c r="G51" s="32"/>
      <c r="H51" s="32"/>
      <c r="I51" s="32"/>
      <c r="J51" s="25" t="str" cm="1">
        <f t="array" aca="1" ref="J51" ca="1">IF(INDIRECT("D"&amp;ROW()&amp;"")="","",IF(WEEKDAY(INDIRECT("D"&amp;ROW()&amp;""))=7,"(weekend)",IF(WEEKDAY(INDIRECT("D"&amp;ROW()&amp;""))=1,"(weekend)","weekday")))</f>
        <v>weekday</v>
      </c>
      <c r="K51" s="5" t="str" cm="1">
        <f t="array" aca="1" ref="K51" ca="1">IF(INDIRECT("M"&amp;ROW()&amp;"")="N",(level0*INDIRECT("E"&amp;ROW()&amp;""))+(level1a*INDIRECT("F"&amp;ROW()&amp;""))+(level1b*INDIRECT("G"&amp;ROW()&amp;""))+(level2*INDIRECT("H"&amp;ROW()&amp;""))+(level3*INDIRECT("I"&amp;ROW()&amp;"")),"")</f>
        <v/>
      </c>
      <c r="L51" s="5" t="str" cm="1">
        <f t="array" aca="1" ref="L51" ca="1">IF(INDIRECT("M"&amp;ROW()&amp;"")="N",INDIRECT("K"&amp;ROW()&amp;"")*Conversion_Factor,"")</f>
        <v/>
      </c>
      <c r="M51" s="5" t="str" cm="1">
        <f t="array" aca="1" ref="M51" ca="1">IF(AND(ISBLANK(INDIRECT("E"&amp;ROW()&amp;"")),ISBLANK(INDIRECT("F"&amp;ROW()&amp;"")),ISBLANK(INDIRECT("G"&amp;ROW()&amp;"")),ISBLANK(INDIRECT("H"&amp;ROW()&amp;"")),ISBLANK(INDIRECT("I"&amp;ROW()&amp;""))),"Y","N")</f>
        <v>Y</v>
      </c>
    </row>
    <row r="52" spans="3:13" ht="30" customHeight="1" x14ac:dyDescent="0.3">
      <c r="C52" s="28" t="s">
        <v>71</v>
      </c>
      <c r="D52" s="26">
        <f t="shared" si="0"/>
        <v>45</v>
      </c>
      <c r="E52" s="32"/>
      <c r="F52" s="32"/>
      <c r="G52" s="32"/>
      <c r="H52" s="32"/>
      <c r="I52" s="32"/>
      <c r="J52" s="25" t="str" cm="1">
        <f t="array" aca="1" ref="J52" ca="1">IF(INDIRECT("D"&amp;ROW()&amp;"")="","",IF(WEEKDAY(INDIRECT("D"&amp;ROW()&amp;""))=7,"(weekend)",IF(WEEKDAY(INDIRECT("D"&amp;ROW()&amp;""))=1,"(weekend)","weekday")))</f>
        <v>weekday</v>
      </c>
      <c r="K52" s="5" t="str" cm="1">
        <f t="array" aca="1" ref="K52" ca="1">IF(INDIRECT("M"&amp;ROW()&amp;"")="N",(level0*INDIRECT("E"&amp;ROW()&amp;""))+(level1a*INDIRECT("F"&amp;ROW()&amp;""))+(level1b*INDIRECT("G"&amp;ROW()&amp;""))+(level2*INDIRECT("H"&amp;ROW()&amp;""))+(level3*INDIRECT("I"&amp;ROW()&amp;"")),"")</f>
        <v/>
      </c>
      <c r="L52" s="5" t="str" cm="1">
        <f t="array" aca="1" ref="L52" ca="1">IF(INDIRECT("M"&amp;ROW()&amp;"")="N",INDIRECT("K"&amp;ROW()&amp;"")*Conversion_Factor,"")</f>
        <v/>
      </c>
      <c r="M52" s="5" t="str" cm="1">
        <f t="array" aca="1" ref="M52" ca="1">IF(AND(ISBLANK(INDIRECT("E"&amp;ROW()&amp;"")),ISBLANK(INDIRECT("F"&amp;ROW()&amp;"")),ISBLANK(INDIRECT("G"&amp;ROW()&amp;"")),ISBLANK(INDIRECT("H"&amp;ROW()&amp;"")),ISBLANK(INDIRECT("I"&amp;ROW()&amp;""))),"Y","N")</f>
        <v>Y</v>
      </c>
    </row>
    <row r="53" spans="3:13" ht="30" customHeight="1" x14ac:dyDescent="0.3">
      <c r="C53" s="28" t="s">
        <v>72</v>
      </c>
      <c r="D53" s="26">
        <f t="shared" si="0"/>
        <v>46</v>
      </c>
      <c r="E53" s="32"/>
      <c r="F53" s="32"/>
      <c r="G53" s="32"/>
      <c r="H53" s="32"/>
      <c r="I53" s="32"/>
      <c r="J53" s="25" t="str" cm="1">
        <f t="array" aca="1" ref="J53" ca="1">IF(INDIRECT("D"&amp;ROW()&amp;"")="","",IF(WEEKDAY(INDIRECT("D"&amp;ROW()&amp;""))=7,"(weekend)",IF(WEEKDAY(INDIRECT("D"&amp;ROW()&amp;""))=1,"(weekend)","weekday")))</f>
        <v>weekday</v>
      </c>
      <c r="K53" s="5" t="str" cm="1">
        <f t="array" aca="1" ref="K53" ca="1">IF(INDIRECT("M"&amp;ROW()&amp;"")="N",(level0*INDIRECT("E"&amp;ROW()&amp;""))+(level1a*INDIRECT("F"&amp;ROW()&amp;""))+(level1b*INDIRECT("G"&amp;ROW()&amp;""))+(level2*INDIRECT("H"&amp;ROW()&amp;""))+(level3*INDIRECT("I"&amp;ROW()&amp;"")),"")</f>
        <v/>
      </c>
      <c r="L53" s="5" t="str" cm="1">
        <f t="array" aca="1" ref="L53" ca="1">IF(INDIRECT("M"&amp;ROW()&amp;"")="N",INDIRECT("K"&amp;ROW()&amp;"")*Conversion_Factor,"")</f>
        <v/>
      </c>
      <c r="M53" s="5" t="str" cm="1">
        <f t="array" aca="1" ref="M53" ca="1">IF(AND(ISBLANK(INDIRECT("E"&amp;ROW()&amp;"")),ISBLANK(INDIRECT("F"&amp;ROW()&amp;"")),ISBLANK(INDIRECT("G"&amp;ROW()&amp;"")),ISBLANK(INDIRECT("H"&amp;ROW()&amp;"")),ISBLANK(INDIRECT("I"&amp;ROW()&amp;""))),"Y","N")</f>
        <v>Y</v>
      </c>
    </row>
    <row r="54" spans="3:13" ht="30" customHeight="1" x14ac:dyDescent="0.3">
      <c r="C54" s="28" t="s">
        <v>73</v>
      </c>
      <c r="D54" s="26">
        <f t="shared" si="0"/>
        <v>47</v>
      </c>
      <c r="E54" s="32"/>
      <c r="F54" s="32"/>
      <c r="G54" s="32"/>
      <c r="H54" s="32"/>
      <c r="I54" s="32"/>
      <c r="J54" s="25" t="str" cm="1">
        <f t="array" aca="1" ref="J54" ca="1">IF(INDIRECT("D"&amp;ROW()&amp;"")="","",IF(WEEKDAY(INDIRECT("D"&amp;ROW()&amp;""))=7,"(weekend)",IF(WEEKDAY(INDIRECT("D"&amp;ROW()&amp;""))=1,"(weekend)","weekday")))</f>
        <v>weekday</v>
      </c>
      <c r="K54" s="5" t="str" cm="1">
        <f t="array" aca="1" ref="K54" ca="1">IF(INDIRECT("M"&amp;ROW()&amp;"")="N",(level0*INDIRECT("E"&amp;ROW()&amp;""))+(level1a*INDIRECT("F"&amp;ROW()&amp;""))+(level1b*INDIRECT("G"&amp;ROW()&amp;""))+(level2*INDIRECT("H"&amp;ROW()&amp;""))+(level3*INDIRECT("I"&amp;ROW()&amp;"")),"")</f>
        <v/>
      </c>
      <c r="L54" s="5" t="str" cm="1">
        <f t="array" aca="1" ref="L54" ca="1">IF(INDIRECT("M"&amp;ROW()&amp;"")="N",INDIRECT("K"&amp;ROW()&amp;"")*Conversion_Factor,"")</f>
        <v/>
      </c>
      <c r="M54" s="5" t="str" cm="1">
        <f t="array" aca="1" ref="M54" ca="1">IF(AND(ISBLANK(INDIRECT("E"&amp;ROW()&amp;"")),ISBLANK(INDIRECT("F"&amp;ROW()&amp;"")),ISBLANK(INDIRECT("G"&amp;ROW()&amp;"")),ISBLANK(INDIRECT("H"&amp;ROW()&amp;"")),ISBLANK(INDIRECT("I"&amp;ROW()&amp;""))),"Y","N")</f>
        <v>Y</v>
      </c>
    </row>
    <row r="55" spans="3:13" ht="30" customHeight="1" x14ac:dyDescent="0.3">
      <c r="C55" s="28" t="s">
        <v>74</v>
      </c>
      <c r="D55" s="26">
        <f t="shared" si="0"/>
        <v>48</v>
      </c>
      <c r="E55" s="32"/>
      <c r="F55" s="32"/>
      <c r="G55" s="32"/>
      <c r="H55" s="32"/>
      <c r="I55" s="32"/>
      <c r="J55" s="25" t="str" cm="1">
        <f t="array" aca="1" ref="J55" ca="1">IF(INDIRECT("D"&amp;ROW()&amp;"")="","",IF(WEEKDAY(INDIRECT("D"&amp;ROW()&amp;""))=7,"(weekend)",IF(WEEKDAY(INDIRECT("D"&amp;ROW()&amp;""))=1,"(weekend)","weekday")))</f>
        <v>weekday</v>
      </c>
      <c r="K55" s="5" t="str" cm="1">
        <f t="array" aca="1" ref="K55" ca="1">IF(INDIRECT("M"&amp;ROW()&amp;"")="N",(level0*INDIRECT("E"&amp;ROW()&amp;""))+(level1a*INDIRECT("F"&amp;ROW()&amp;""))+(level1b*INDIRECT("G"&amp;ROW()&amp;""))+(level2*INDIRECT("H"&amp;ROW()&amp;""))+(level3*INDIRECT("I"&amp;ROW()&amp;"")),"")</f>
        <v/>
      </c>
      <c r="L55" s="5" t="str" cm="1">
        <f t="array" aca="1" ref="L55" ca="1">IF(INDIRECT("M"&amp;ROW()&amp;"")="N",INDIRECT("K"&amp;ROW()&amp;"")*Conversion_Factor,"")</f>
        <v/>
      </c>
      <c r="M55" s="5" t="str" cm="1">
        <f t="array" aca="1" ref="M55" ca="1">IF(AND(ISBLANK(INDIRECT("E"&amp;ROW()&amp;"")),ISBLANK(INDIRECT("F"&amp;ROW()&amp;"")),ISBLANK(INDIRECT("G"&amp;ROW()&amp;"")),ISBLANK(INDIRECT("H"&amp;ROW()&amp;"")),ISBLANK(INDIRECT("I"&amp;ROW()&amp;""))),"Y","N")</f>
        <v>Y</v>
      </c>
    </row>
    <row r="56" spans="3:13" ht="30" customHeight="1" x14ac:dyDescent="0.3">
      <c r="C56" s="28" t="s">
        <v>75</v>
      </c>
      <c r="D56" s="26">
        <f t="shared" si="0"/>
        <v>49</v>
      </c>
      <c r="E56" s="32"/>
      <c r="F56" s="32"/>
      <c r="G56" s="32"/>
      <c r="H56" s="32"/>
      <c r="I56" s="32"/>
      <c r="J56" s="25" t="str" cm="1">
        <f t="array" aca="1" ref="J56" ca="1">IF(INDIRECT("D"&amp;ROW()&amp;"")="","",IF(WEEKDAY(INDIRECT("D"&amp;ROW()&amp;""))=7,"(weekend)",IF(WEEKDAY(INDIRECT("D"&amp;ROW()&amp;""))=1,"(weekend)","weekday")))</f>
        <v>(weekend)</v>
      </c>
      <c r="K56" s="5" t="str" cm="1">
        <f t="array" aca="1" ref="K56" ca="1">IF(INDIRECT("M"&amp;ROW()&amp;"")="N",(level0*INDIRECT("E"&amp;ROW()&amp;""))+(level1a*INDIRECT("F"&amp;ROW()&amp;""))+(level1b*INDIRECT("G"&amp;ROW()&amp;""))+(level2*INDIRECT("H"&amp;ROW()&amp;""))+(level3*INDIRECT("I"&amp;ROW()&amp;"")),"")</f>
        <v/>
      </c>
      <c r="L56" s="5" t="str" cm="1">
        <f t="array" aca="1" ref="L56" ca="1">IF(INDIRECT("M"&amp;ROW()&amp;"")="N",INDIRECT("K"&amp;ROW()&amp;"")*Conversion_Factor,"")</f>
        <v/>
      </c>
      <c r="M56" s="5" t="str" cm="1">
        <f t="array" aca="1" ref="M56" ca="1">IF(AND(ISBLANK(INDIRECT("E"&amp;ROW()&amp;"")),ISBLANK(INDIRECT("F"&amp;ROW()&amp;"")),ISBLANK(INDIRECT("G"&amp;ROW()&amp;"")),ISBLANK(INDIRECT("H"&amp;ROW()&amp;"")),ISBLANK(INDIRECT("I"&amp;ROW()&amp;""))),"Y","N")</f>
        <v>Y</v>
      </c>
    </row>
    <row r="57" spans="3:13" ht="30" customHeight="1" x14ac:dyDescent="0.3">
      <c r="C57" s="28" t="s">
        <v>76</v>
      </c>
      <c r="D57" s="26">
        <f t="shared" si="0"/>
        <v>50</v>
      </c>
      <c r="E57" s="32"/>
      <c r="F57" s="32"/>
      <c r="G57" s="32"/>
      <c r="H57" s="32"/>
      <c r="I57" s="32"/>
      <c r="J57" s="25" t="str" cm="1">
        <f t="array" aca="1" ref="J57" ca="1">IF(INDIRECT("D"&amp;ROW()&amp;"")="","",IF(WEEKDAY(INDIRECT("D"&amp;ROW()&amp;""))=7,"(weekend)",IF(WEEKDAY(INDIRECT("D"&amp;ROW()&amp;""))=1,"(weekend)","weekday")))</f>
        <v>(weekend)</v>
      </c>
      <c r="K57" s="5" t="str" cm="1">
        <f t="array" aca="1" ref="K57" ca="1">IF(INDIRECT("M"&amp;ROW()&amp;"")="N",(level0*INDIRECT("E"&amp;ROW()&amp;""))+(level1a*INDIRECT("F"&amp;ROW()&amp;""))+(level1b*INDIRECT("G"&amp;ROW()&amp;""))+(level2*INDIRECT("H"&amp;ROW()&amp;""))+(level3*INDIRECT("I"&amp;ROW()&amp;"")),"")</f>
        <v/>
      </c>
      <c r="L57" s="5" t="str" cm="1">
        <f t="array" aca="1" ref="L57" ca="1">IF(INDIRECT("M"&amp;ROW()&amp;"")="N",INDIRECT("K"&amp;ROW()&amp;"")*Conversion_Factor,"")</f>
        <v/>
      </c>
      <c r="M57" s="5" t="str" cm="1">
        <f t="array" aca="1" ref="M57" ca="1">IF(AND(ISBLANK(INDIRECT("E"&amp;ROW()&amp;"")),ISBLANK(INDIRECT("F"&amp;ROW()&amp;"")),ISBLANK(INDIRECT("G"&amp;ROW()&amp;"")),ISBLANK(INDIRECT("H"&amp;ROW()&amp;"")),ISBLANK(INDIRECT("I"&amp;ROW()&amp;""))),"Y","N")</f>
        <v>Y</v>
      </c>
    </row>
    <row r="58" spans="3:13" ht="30" customHeight="1" x14ac:dyDescent="0.3">
      <c r="C58" s="28" t="s">
        <v>77</v>
      </c>
      <c r="D58" s="26">
        <f t="shared" si="0"/>
        <v>51</v>
      </c>
      <c r="E58" s="32"/>
      <c r="F58" s="32"/>
      <c r="G58" s="32"/>
      <c r="H58" s="32"/>
      <c r="I58" s="32"/>
      <c r="J58" s="25" t="str" cm="1">
        <f t="array" aca="1" ref="J58" ca="1">IF(INDIRECT("D"&amp;ROW()&amp;"")="","",IF(WEEKDAY(INDIRECT("D"&amp;ROW()&amp;""))=7,"(weekend)",IF(WEEKDAY(INDIRECT("D"&amp;ROW()&amp;""))=1,"(weekend)","weekday")))</f>
        <v>weekday</v>
      </c>
      <c r="K58" s="5" t="str" cm="1">
        <f t="array" aca="1" ref="K58" ca="1">IF(INDIRECT("M"&amp;ROW()&amp;"")="N",(level0*INDIRECT("E"&amp;ROW()&amp;""))+(level1a*INDIRECT("F"&amp;ROW()&amp;""))+(level1b*INDIRECT("G"&amp;ROW()&amp;""))+(level2*INDIRECT("H"&amp;ROW()&amp;""))+(level3*INDIRECT("I"&amp;ROW()&amp;"")),"")</f>
        <v/>
      </c>
      <c r="L58" s="5" t="str" cm="1">
        <f t="array" aca="1" ref="L58" ca="1">IF(INDIRECT("M"&amp;ROW()&amp;"")="N",INDIRECT("K"&amp;ROW()&amp;"")*Conversion_Factor,"")</f>
        <v/>
      </c>
      <c r="M58" s="5" t="str" cm="1">
        <f t="array" aca="1" ref="M58" ca="1">IF(AND(ISBLANK(INDIRECT("E"&amp;ROW()&amp;"")),ISBLANK(INDIRECT("F"&amp;ROW()&amp;"")),ISBLANK(INDIRECT("G"&amp;ROW()&amp;"")),ISBLANK(INDIRECT("H"&amp;ROW()&amp;"")),ISBLANK(INDIRECT("I"&amp;ROW()&amp;""))),"Y","N")</f>
        <v>Y</v>
      </c>
    </row>
    <row r="59" spans="3:13" ht="30" customHeight="1" x14ac:dyDescent="0.3">
      <c r="C59" s="28" t="s">
        <v>78</v>
      </c>
      <c r="D59" s="26">
        <f t="shared" si="0"/>
        <v>52</v>
      </c>
      <c r="E59" s="32"/>
      <c r="F59" s="32"/>
      <c r="G59" s="32"/>
      <c r="H59" s="32"/>
      <c r="I59" s="32"/>
      <c r="J59" s="25" t="str" cm="1">
        <f t="array" aca="1" ref="J59" ca="1">IF(INDIRECT("D"&amp;ROW()&amp;"")="","",IF(WEEKDAY(INDIRECT("D"&amp;ROW()&amp;""))=7,"(weekend)",IF(WEEKDAY(INDIRECT("D"&amp;ROW()&amp;""))=1,"(weekend)","weekday")))</f>
        <v>weekday</v>
      </c>
      <c r="K59" s="5" t="str" cm="1">
        <f t="array" aca="1" ref="K59" ca="1">IF(INDIRECT("M"&amp;ROW()&amp;"")="N",(level0*INDIRECT("E"&amp;ROW()&amp;""))+(level1a*INDIRECT("F"&amp;ROW()&amp;""))+(level1b*INDIRECT("G"&amp;ROW()&amp;""))+(level2*INDIRECT("H"&amp;ROW()&amp;""))+(level3*INDIRECT("I"&amp;ROW()&amp;"")),"")</f>
        <v/>
      </c>
      <c r="L59" s="5" t="str" cm="1">
        <f t="array" aca="1" ref="L59" ca="1">IF(INDIRECT("M"&amp;ROW()&amp;"")="N",INDIRECT("K"&amp;ROW()&amp;"")*Conversion_Factor,"")</f>
        <v/>
      </c>
      <c r="M59" s="5" t="str" cm="1">
        <f t="array" aca="1" ref="M59" ca="1">IF(AND(ISBLANK(INDIRECT("E"&amp;ROW()&amp;"")),ISBLANK(INDIRECT("F"&amp;ROW()&amp;"")),ISBLANK(INDIRECT("G"&amp;ROW()&amp;"")),ISBLANK(INDIRECT("H"&amp;ROW()&amp;"")),ISBLANK(INDIRECT("I"&amp;ROW()&amp;""))),"Y","N")</f>
        <v>Y</v>
      </c>
    </row>
    <row r="60" spans="3:13" ht="30" customHeight="1" x14ac:dyDescent="0.3">
      <c r="C60" s="28" t="s">
        <v>79</v>
      </c>
      <c r="D60" s="26">
        <f t="shared" si="0"/>
        <v>53</v>
      </c>
      <c r="E60" s="32"/>
      <c r="F60" s="32"/>
      <c r="G60" s="32"/>
      <c r="H60" s="32"/>
      <c r="I60" s="32"/>
      <c r="J60" s="25" t="str" cm="1">
        <f t="array" aca="1" ref="J60" ca="1">IF(INDIRECT("D"&amp;ROW()&amp;"")="","",IF(WEEKDAY(INDIRECT("D"&amp;ROW()&amp;""))=7,"(weekend)",IF(WEEKDAY(INDIRECT("D"&amp;ROW()&amp;""))=1,"(weekend)","weekday")))</f>
        <v>weekday</v>
      </c>
      <c r="K60" s="5" t="str" cm="1">
        <f t="array" aca="1" ref="K60" ca="1">IF(INDIRECT("M"&amp;ROW()&amp;"")="N",(level0*INDIRECT("E"&amp;ROW()&amp;""))+(level1a*INDIRECT("F"&amp;ROW()&amp;""))+(level1b*INDIRECT("G"&amp;ROW()&amp;""))+(level2*INDIRECT("H"&amp;ROW()&amp;""))+(level3*INDIRECT("I"&amp;ROW()&amp;"")),"")</f>
        <v/>
      </c>
      <c r="L60" s="5" t="str" cm="1">
        <f t="array" aca="1" ref="L60" ca="1">IF(INDIRECT("M"&amp;ROW()&amp;"")="N",INDIRECT("K"&amp;ROW()&amp;"")*Conversion_Factor,"")</f>
        <v/>
      </c>
      <c r="M60" s="5" t="str" cm="1">
        <f t="array" aca="1" ref="M60" ca="1">IF(AND(ISBLANK(INDIRECT("E"&amp;ROW()&amp;"")),ISBLANK(INDIRECT("F"&amp;ROW()&amp;"")),ISBLANK(INDIRECT("G"&amp;ROW()&amp;"")),ISBLANK(INDIRECT("H"&amp;ROW()&amp;"")),ISBLANK(INDIRECT("I"&amp;ROW()&amp;""))),"Y","N")</f>
        <v>Y</v>
      </c>
    </row>
    <row r="61" spans="3:13" ht="30" customHeight="1" x14ac:dyDescent="0.3">
      <c r="C61" s="28" t="s">
        <v>80</v>
      </c>
      <c r="D61" s="26">
        <f t="shared" si="0"/>
        <v>54</v>
      </c>
      <c r="E61" s="32"/>
      <c r="F61" s="32"/>
      <c r="G61" s="32"/>
      <c r="H61" s="32"/>
      <c r="I61" s="32"/>
      <c r="J61" s="25" t="str" cm="1">
        <f t="array" aca="1" ref="J61" ca="1">IF(INDIRECT("D"&amp;ROW()&amp;"")="","",IF(WEEKDAY(INDIRECT("D"&amp;ROW()&amp;""))=7,"(weekend)",IF(WEEKDAY(INDIRECT("D"&amp;ROW()&amp;""))=1,"(weekend)","weekday")))</f>
        <v>weekday</v>
      </c>
      <c r="K61" s="5" t="str" cm="1">
        <f t="array" aca="1" ref="K61" ca="1">IF(INDIRECT("M"&amp;ROW()&amp;"")="N",(level0*INDIRECT("E"&amp;ROW()&amp;""))+(level1a*INDIRECT("F"&amp;ROW()&amp;""))+(level1b*INDIRECT("G"&amp;ROW()&amp;""))+(level2*INDIRECT("H"&amp;ROW()&amp;""))+(level3*INDIRECT("I"&amp;ROW()&amp;"")),"")</f>
        <v/>
      </c>
      <c r="L61" s="5" t="str" cm="1">
        <f t="array" aca="1" ref="L61" ca="1">IF(INDIRECT("M"&amp;ROW()&amp;"")="N",INDIRECT("K"&amp;ROW()&amp;"")*Conversion_Factor,"")</f>
        <v/>
      </c>
      <c r="M61" s="5" t="str" cm="1">
        <f t="array" aca="1" ref="M61" ca="1">IF(AND(ISBLANK(INDIRECT("E"&amp;ROW()&amp;"")),ISBLANK(INDIRECT("F"&amp;ROW()&amp;"")),ISBLANK(INDIRECT("G"&amp;ROW()&amp;"")),ISBLANK(INDIRECT("H"&amp;ROW()&amp;"")),ISBLANK(INDIRECT("I"&amp;ROW()&amp;""))),"Y","N")</f>
        <v>Y</v>
      </c>
    </row>
    <row r="62" spans="3:13" ht="30" customHeight="1" thickBot="1" x14ac:dyDescent="0.35">
      <c r="C62" s="29" t="s">
        <v>81</v>
      </c>
      <c r="D62" s="27">
        <f t="shared" si="0"/>
        <v>55</v>
      </c>
      <c r="E62" s="33"/>
      <c r="F62" s="33"/>
      <c r="G62" s="33"/>
      <c r="H62" s="33"/>
      <c r="I62" s="33"/>
      <c r="J62" s="25" t="str" cm="1">
        <f t="array" aca="1" ref="J62" ca="1">IF(INDIRECT("D"&amp;ROW()&amp;"")="","",IF(WEEKDAY(INDIRECT("D"&amp;ROW()&amp;""))=7,"(weekend)",IF(WEEKDAY(INDIRECT("D"&amp;ROW()&amp;""))=1,"(weekend)","weekday")))</f>
        <v>weekday</v>
      </c>
      <c r="K62" s="5" t="str" cm="1">
        <f t="array" aca="1" ref="K62" ca="1">IF(INDIRECT("M"&amp;ROW()&amp;"")="N",(level0*INDIRECT("E"&amp;ROW()&amp;""))+(level1a*INDIRECT("F"&amp;ROW()&amp;""))+(level1b*INDIRECT("G"&amp;ROW()&amp;""))+(level2*INDIRECT("H"&amp;ROW()&amp;""))+(level3*INDIRECT("I"&amp;ROW()&amp;"")),"")</f>
        <v/>
      </c>
      <c r="L62" s="5" t="str" cm="1">
        <f t="array" aca="1" ref="L62" ca="1">IF(INDIRECT("M"&amp;ROW()&amp;"")="N",INDIRECT("K"&amp;ROW()&amp;"")*Conversion_Factor,"")</f>
        <v/>
      </c>
      <c r="M62" s="5" t="str" cm="1">
        <f t="array" aca="1" ref="M62" ca="1">IF(AND(ISBLANK(INDIRECT("E"&amp;ROW()&amp;"")),ISBLANK(INDIRECT("F"&amp;ROW()&amp;"")),ISBLANK(INDIRECT("G"&amp;ROW()&amp;"")),ISBLANK(INDIRECT("H"&amp;ROW()&amp;"")),ISBLANK(INDIRECT("I"&amp;ROW()&amp;""))),"Y","N")</f>
        <v>Y</v>
      </c>
    </row>
    <row r="63" spans="3:13" ht="30" customHeight="1" x14ac:dyDescent="0.3"/>
    <row r="64" spans="3:13" ht="30" customHeight="1" x14ac:dyDescent="0.3"/>
    <row r="65" spans="4:13" ht="30" customHeight="1" x14ac:dyDescent="0.3"/>
    <row r="66" spans="4:13" ht="30" customHeight="1" x14ac:dyDescent="0.3"/>
    <row r="67" spans="4:13" ht="30" customHeight="1" x14ac:dyDescent="0.3"/>
    <row r="68" spans="4:13" ht="30" customHeight="1" x14ac:dyDescent="0.3"/>
    <row r="69" spans="4:13" ht="30" customHeight="1" x14ac:dyDescent="0.3"/>
    <row r="70" spans="4:13" ht="30" customHeight="1" x14ac:dyDescent="0.3"/>
    <row r="71" spans="4:13" ht="30" customHeight="1" x14ac:dyDescent="0.3"/>
    <row r="72" spans="4:13" ht="30" customHeight="1" x14ac:dyDescent="0.3"/>
    <row r="73" spans="4:13" ht="30" customHeight="1" x14ac:dyDescent="0.3">
      <c r="D73" s="20"/>
      <c r="J73" s="5"/>
      <c r="K73" s="5"/>
      <c r="L73" s="5"/>
      <c r="M73" s="5"/>
    </row>
    <row r="74" spans="4:13" ht="30" customHeight="1" x14ac:dyDescent="0.3">
      <c r="D74" s="20"/>
      <c r="J74" s="5"/>
      <c r="K74" s="5"/>
      <c r="L74" s="5"/>
      <c r="M74" s="5"/>
    </row>
    <row r="75" spans="4:13" ht="30" customHeight="1" x14ac:dyDescent="0.3">
      <c r="D75" s="20"/>
      <c r="J75" s="5"/>
      <c r="K75" s="5"/>
      <c r="L75" s="5"/>
      <c r="M75" s="5"/>
    </row>
    <row r="76" spans="4:13" ht="30" customHeight="1" x14ac:dyDescent="0.3">
      <c r="D76" s="20"/>
      <c r="J76" s="5"/>
      <c r="K76" s="5"/>
      <c r="L76" s="5"/>
      <c r="M76" s="5"/>
    </row>
    <row r="77" spans="4:13" ht="30" customHeight="1" x14ac:dyDescent="0.3">
      <c r="D77" s="20"/>
      <c r="J77" s="5"/>
      <c r="K77" s="5"/>
      <c r="L77" s="5"/>
      <c r="M77" s="5"/>
    </row>
    <row r="78" spans="4:13" ht="30" customHeight="1" x14ac:dyDescent="0.3">
      <c r="D78" s="20"/>
      <c r="J78" s="5"/>
      <c r="K78" s="5"/>
      <c r="L78" s="5"/>
      <c r="M78" s="5"/>
    </row>
    <row r="79" spans="4:13" ht="30" customHeight="1" x14ac:dyDescent="0.3">
      <c r="D79" s="20"/>
      <c r="J79" s="5"/>
      <c r="K79" s="5"/>
      <c r="L79" s="5"/>
      <c r="M79" s="5"/>
    </row>
    <row r="80" spans="4:13" ht="30" customHeight="1" x14ac:dyDescent="0.3">
      <c r="D80" s="20"/>
      <c r="J80" s="5"/>
      <c r="K80" s="5"/>
      <c r="L80" s="5"/>
      <c r="M80" s="5"/>
    </row>
    <row r="81" spans="4:13" ht="30" customHeight="1" x14ac:dyDescent="0.3">
      <c r="D81" s="20"/>
      <c r="J81" s="5"/>
      <c r="K81" s="5"/>
      <c r="L81" s="5"/>
      <c r="M81" s="5"/>
    </row>
    <row r="82" spans="4:13" ht="30" customHeight="1" x14ac:dyDescent="0.3">
      <c r="D82" s="20"/>
      <c r="J82" s="5"/>
      <c r="K82" s="5"/>
      <c r="L82" s="5"/>
      <c r="M82" s="5"/>
    </row>
    <row r="83" spans="4:13" ht="30" customHeight="1" x14ac:dyDescent="0.3">
      <c r="D83" s="20"/>
      <c r="J83" s="5"/>
      <c r="K83" s="5"/>
      <c r="L83" s="5"/>
      <c r="M83" s="5"/>
    </row>
    <row r="84" spans="4:13" ht="30" customHeight="1" x14ac:dyDescent="0.3">
      <c r="D84" s="20"/>
      <c r="J84" s="5"/>
      <c r="K84" s="5"/>
      <c r="L84" s="5"/>
      <c r="M84" s="5"/>
    </row>
    <row r="85" spans="4:13" ht="30" customHeight="1" x14ac:dyDescent="0.3">
      <c r="D85" s="20"/>
      <c r="J85" s="5"/>
      <c r="K85" s="5"/>
      <c r="L85" s="5"/>
      <c r="M85" s="5"/>
    </row>
    <row r="86" spans="4:13" ht="30" customHeight="1" x14ac:dyDescent="0.3">
      <c r="D86" s="20"/>
      <c r="J86" s="5"/>
      <c r="K86" s="5"/>
      <c r="L86" s="5"/>
      <c r="M86" s="5"/>
    </row>
    <row r="87" spans="4:13" ht="30" customHeight="1" x14ac:dyDescent="0.3">
      <c r="D87" s="20"/>
      <c r="J87" s="5"/>
      <c r="K87" s="5"/>
      <c r="L87" s="5"/>
      <c r="M87" s="5"/>
    </row>
    <row r="88" spans="4:13" ht="30" customHeight="1" x14ac:dyDescent="0.3">
      <c r="D88" s="20"/>
      <c r="J88" s="5"/>
      <c r="K88" s="5"/>
      <c r="L88" s="5"/>
      <c r="M88" s="5"/>
    </row>
    <row r="89" spans="4:13" ht="30" customHeight="1" x14ac:dyDescent="0.3">
      <c r="D89" s="20"/>
      <c r="J89" s="5"/>
      <c r="K89" s="5"/>
      <c r="L89" s="5"/>
      <c r="M89" s="5"/>
    </row>
    <row r="90" spans="4:13" ht="30" customHeight="1" x14ac:dyDescent="0.3">
      <c r="D90" s="20"/>
      <c r="J90" s="5"/>
      <c r="K90" s="5"/>
      <c r="L90" s="5"/>
      <c r="M90" s="5"/>
    </row>
    <row r="91" spans="4:13" ht="30" customHeight="1" x14ac:dyDescent="0.3">
      <c r="D91" s="20"/>
      <c r="J91" s="5"/>
      <c r="K91" s="5"/>
      <c r="L91" s="5"/>
      <c r="M91" s="5"/>
    </row>
    <row r="92" spans="4:13" ht="30" customHeight="1" x14ac:dyDescent="0.3">
      <c r="D92" s="20"/>
      <c r="J92" s="5"/>
      <c r="K92" s="5"/>
      <c r="L92" s="5"/>
      <c r="M92" s="5"/>
    </row>
    <row r="93" spans="4:13" ht="30" customHeight="1" x14ac:dyDescent="0.3">
      <c r="D93" s="20"/>
      <c r="J93" s="5"/>
      <c r="K93" s="5"/>
      <c r="L93" s="5"/>
      <c r="M93" s="5"/>
    </row>
    <row r="94" spans="4:13" ht="30" customHeight="1" x14ac:dyDescent="0.3">
      <c r="D94" s="20"/>
      <c r="J94" s="5"/>
      <c r="K94" s="5"/>
      <c r="L94" s="5"/>
      <c r="M94" s="5"/>
    </row>
    <row r="95" spans="4:13" ht="30" customHeight="1" x14ac:dyDescent="0.3">
      <c r="D95" s="20"/>
      <c r="J95" s="5"/>
      <c r="K95" s="5"/>
      <c r="L95" s="5"/>
      <c r="M95" s="5"/>
    </row>
    <row r="96" spans="4:13" ht="30" customHeight="1" x14ac:dyDescent="0.3">
      <c r="D96" s="20"/>
      <c r="J96" s="5"/>
      <c r="K96" s="5"/>
      <c r="L96" s="5"/>
      <c r="M96" s="5"/>
    </row>
    <row r="97" spans="4:13" ht="30" customHeight="1" x14ac:dyDescent="0.3">
      <c r="D97" s="20"/>
      <c r="J97" s="5"/>
      <c r="K97" s="5"/>
      <c r="L97" s="5"/>
      <c r="M97" s="5"/>
    </row>
    <row r="98" spans="4:13" ht="30" customHeight="1" x14ac:dyDescent="0.3">
      <c r="D98" s="20"/>
      <c r="J98" s="5"/>
      <c r="K98" s="5"/>
      <c r="L98" s="5"/>
      <c r="M98" s="5"/>
    </row>
    <row r="99" spans="4:13" ht="30" customHeight="1" x14ac:dyDescent="0.3">
      <c r="D99" s="20"/>
      <c r="J99" s="5"/>
      <c r="K99" s="5"/>
      <c r="L99" s="5"/>
      <c r="M99" s="5"/>
    </row>
    <row r="100" spans="4:13" ht="30" customHeight="1" x14ac:dyDescent="0.3">
      <c r="D100" s="20"/>
      <c r="J100" s="5"/>
      <c r="K100" s="5"/>
      <c r="L100" s="5"/>
      <c r="M100" s="5"/>
    </row>
    <row r="101" spans="4:13" ht="30" customHeight="1" x14ac:dyDescent="0.3">
      <c r="D101" s="20"/>
      <c r="J101" s="5"/>
      <c r="K101" s="5"/>
      <c r="L101" s="5"/>
      <c r="M101" s="5"/>
    </row>
    <row r="102" spans="4:13" ht="30" customHeight="1" x14ac:dyDescent="0.3">
      <c r="D102" s="20"/>
      <c r="J102" s="5"/>
      <c r="K102" s="5"/>
      <c r="L102" s="5"/>
      <c r="M102" s="5"/>
    </row>
    <row r="103" spans="4:13" ht="30" customHeight="1" x14ac:dyDescent="0.3">
      <c r="D103" s="20"/>
      <c r="J103" s="5"/>
      <c r="K103" s="5"/>
      <c r="L103" s="5"/>
      <c r="M103" s="5"/>
    </row>
    <row r="104" spans="4:13" ht="30" customHeight="1" x14ac:dyDescent="0.3">
      <c r="D104" s="20"/>
      <c r="J104" s="5"/>
      <c r="K104" s="5"/>
      <c r="L104" s="5"/>
      <c r="M104" s="5"/>
    </row>
    <row r="105" spans="4:13" ht="30" customHeight="1" x14ac:dyDescent="0.3">
      <c r="D105" s="20"/>
      <c r="J105" s="5"/>
      <c r="K105" s="5"/>
      <c r="L105" s="5"/>
      <c r="M105" s="5"/>
    </row>
    <row r="106" spans="4:13" ht="30" customHeight="1" x14ac:dyDescent="0.3">
      <c r="D106" s="20"/>
      <c r="J106" s="5"/>
      <c r="K106" s="5"/>
      <c r="L106" s="5"/>
      <c r="M106" s="5"/>
    </row>
    <row r="107" spans="4:13" ht="30" customHeight="1" x14ac:dyDescent="0.3">
      <c r="D107" s="20"/>
      <c r="J107" s="5"/>
      <c r="K107" s="5"/>
      <c r="L107" s="5"/>
      <c r="M107" s="5"/>
    </row>
    <row r="108" spans="4:13" ht="30" customHeight="1" x14ac:dyDescent="0.3">
      <c r="D108" s="20"/>
      <c r="J108" s="5"/>
      <c r="K108" s="5"/>
      <c r="L108" s="5"/>
      <c r="M108" s="5"/>
    </row>
    <row r="109" spans="4:13" ht="30" customHeight="1" x14ac:dyDescent="0.3">
      <c r="D109" s="20"/>
      <c r="J109" s="5"/>
      <c r="K109" s="5"/>
      <c r="L109" s="5"/>
      <c r="M109" s="5"/>
    </row>
    <row r="110" spans="4:13" ht="30" customHeight="1" x14ac:dyDescent="0.3">
      <c r="D110" s="20"/>
      <c r="J110" s="5"/>
      <c r="K110" s="5"/>
      <c r="L110" s="5"/>
      <c r="M110" s="5"/>
    </row>
    <row r="111" spans="4:13" ht="30" customHeight="1" x14ac:dyDescent="0.3">
      <c r="D111" s="20"/>
      <c r="J111" s="5"/>
      <c r="K111" s="5"/>
      <c r="L111" s="5"/>
      <c r="M111" s="5"/>
    </row>
    <row r="112" spans="4:13" ht="30" customHeight="1" x14ac:dyDescent="0.3">
      <c r="D112" s="20"/>
      <c r="J112" s="5"/>
      <c r="K112" s="5"/>
      <c r="L112" s="5"/>
      <c r="M112" s="5"/>
    </row>
    <row r="113" spans="4:13" ht="30" customHeight="1" x14ac:dyDescent="0.3">
      <c r="D113" s="20"/>
      <c r="J113" s="5"/>
      <c r="K113" s="5"/>
      <c r="L113" s="5"/>
      <c r="M113" s="5"/>
    </row>
    <row r="114" spans="4:13" ht="30" customHeight="1" x14ac:dyDescent="0.3">
      <c r="D114" s="20"/>
      <c r="J114" s="5"/>
      <c r="K114" s="5"/>
      <c r="L114" s="5"/>
      <c r="M114" s="5"/>
    </row>
    <row r="115" spans="4:13" ht="30" customHeight="1" x14ac:dyDescent="0.3">
      <c r="D115" s="20"/>
      <c r="J115" s="5"/>
      <c r="K115" s="5"/>
      <c r="L115" s="5"/>
      <c r="M115" s="5"/>
    </row>
    <row r="116" spans="4:13" ht="30" customHeight="1" x14ac:dyDescent="0.3">
      <c r="D116" s="20"/>
      <c r="J116" s="5"/>
      <c r="K116" s="5"/>
      <c r="L116" s="5"/>
      <c r="M116" s="5"/>
    </row>
    <row r="117" spans="4:13" ht="30" customHeight="1" x14ac:dyDescent="0.3">
      <c r="D117" s="20"/>
      <c r="J117" s="5"/>
      <c r="K117" s="5"/>
      <c r="L117" s="5"/>
      <c r="M117" s="5"/>
    </row>
    <row r="118" spans="4:13" ht="30" customHeight="1" x14ac:dyDescent="0.3">
      <c r="D118" s="20"/>
      <c r="J118" s="5"/>
      <c r="K118" s="5"/>
      <c r="L118" s="5"/>
      <c r="M118" s="5"/>
    </row>
    <row r="119" spans="4:13" ht="30" customHeight="1" x14ac:dyDescent="0.3">
      <c r="D119" s="20"/>
      <c r="J119" s="5"/>
      <c r="K119" s="5"/>
      <c r="L119" s="5"/>
      <c r="M119" s="5"/>
    </row>
    <row r="120" spans="4:13" ht="30" customHeight="1" x14ac:dyDescent="0.3">
      <c r="D120" s="20"/>
      <c r="J120" s="5"/>
      <c r="K120" s="5"/>
      <c r="L120" s="5"/>
      <c r="M120" s="5"/>
    </row>
    <row r="121" spans="4:13" ht="30" customHeight="1" x14ac:dyDescent="0.3">
      <c r="D121" s="20"/>
      <c r="J121" s="5"/>
      <c r="K121" s="5"/>
      <c r="L121" s="5"/>
      <c r="M121" s="5"/>
    </row>
    <row r="122" spans="4:13" ht="30" customHeight="1" x14ac:dyDescent="0.3">
      <c r="D122" s="20"/>
      <c r="J122" s="5"/>
      <c r="K122" s="5"/>
      <c r="L122" s="5"/>
      <c r="M122" s="5"/>
    </row>
    <row r="123" spans="4:13" ht="30" customHeight="1" x14ac:dyDescent="0.3">
      <c r="D123" s="20"/>
      <c r="J123" s="5"/>
      <c r="K123" s="5"/>
      <c r="L123" s="5"/>
      <c r="M123" s="5"/>
    </row>
    <row r="124" spans="4:13" ht="30" customHeight="1" x14ac:dyDescent="0.3">
      <c r="D124" s="20"/>
      <c r="J124" s="5"/>
      <c r="K124" s="5"/>
      <c r="L124" s="5"/>
      <c r="M124" s="5"/>
    </row>
    <row r="125" spans="4:13" ht="30" customHeight="1" x14ac:dyDescent="0.3">
      <c r="D125" s="20"/>
      <c r="J125" s="5"/>
      <c r="K125" s="5"/>
      <c r="L125" s="5"/>
      <c r="M125" s="5"/>
    </row>
    <row r="126" spans="4:13" ht="30" customHeight="1" x14ac:dyDescent="0.3">
      <c r="D126" s="20"/>
      <c r="J126" s="5"/>
      <c r="K126" s="5"/>
      <c r="L126" s="5"/>
      <c r="M126" s="5"/>
    </row>
    <row r="127" spans="4:13" ht="30" customHeight="1" x14ac:dyDescent="0.3">
      <c r="D127" s="20"/>
      <c r="J127" s="5"/>
      <c r="K127" s="5"/>
      <c r="L127" s="5"/>
      <c r="M127" s="5"/>
    </row>
    <row r="128" spans="4:13" ht="30" customHeight="1" x14ac:dyDescent="0.3">
      <c r="D128" s="20"/>
      <c r="J128" s="5"/>
      <c r="K128" s="5"/>
      <c r="L128" s="5"/>
      <c r="M128" s="5"/>
    </row>
    <row r="129" spans="4:13" ht="30" customHeight="1" x14ac:dyDescent="0.3">
      <c r="D129" s="20"/>
      <c r="J129" s="5"/>
      <c r="K129" s="5"/>
      <c r="L129" s="5"/>
      <c r="M129" s="5"/>
    </row>
    <row r="130" spans="4:13" ht="30" customHeight="1" x14ac:dyDescent="0.3">
      <c r="D130" s="20"/>
      <c r="J130" s="5"/>
      <c r="K130" s="5"/>
      <c r="L130" s="5"/>
      <c r="M130" s="5"/>
    </row>
    <row r="131" spans="4:13" ht="30" customHeight="1" x14ac:dyDescent="0.3">
      <c r="D131" s="20"/>
      <c r="J131" s="5"/>
      <c r="K131" s="5"/>
      <c r="L131" s="5"/>
      <c r="M131" s="5"/>
    </row>
    <row r="132" spans="4:13" ht="30" customHeight="1" x14ac:dyDescent="0.3">
      <c r="D132" s="20"/>
      <c r="J132" s="5"/>
      <c r="K132" s="5"/>
      <c r="L132" s="5"/>
      <c r="M132" s="5"/>
    </row>
    <row r="133" spans="4:13" ht="30" customHeight="1" x14ac:dyDescent="0.3">
      <c r="D133" s="20"/>
      <c r="J133" s="5"/>
      <c r="K133" s="5"/>
      <c r="L133" s="5"/>
      <c r="M133" s="5"/>
    </row>
    <row r="134" spans="4:13" ht="30" customHeight="1" x14ac:dyDescent="0.3">
      <c r="D134" s="20"/>
      <c r="J134" s="5"/>
      <c r="K134" s="5"/>
      <c r="L134" s="5"/>
      <c r="M134" s="5"/>
    </row>
    <row r="135" spans="4:13" ht="30" customHeight="1" x14ac:dyDescent="0.3">
      <c r="D135" s="20"/>
      <c r="J135" s="5"/>
      <c r="K135" s="5"/>
      <c r="L135" s="5"/>
      <c r="M135" s="5"/>
    </row>
    <row r="136" spans="4:13" ht="30" customHeight="1" x14ac:dyDescent="0.3">
      <c r="D136" s="20"/>
      <c r="J136" s="5"/>
      <c r="K136" s="5"/>
      <c r="L136" s="5"/>
      <c r="M136" s="5"/>
    </row>
    <row r="137" spans="4:13" ht="30" customHeight="1" x14ac:dyDescent="0.3">
      <c r="D137" s="20"/>
      <c r="J137" s="5"/>
      <c r="K137" s="5"/>
      <c r="L137" s="5"/>
      <c r="M137" s="5"/>
    </row>
    <row r="138" spans="4:13" ht="30" customHeight="1" x14ac:dyDescent="0.3">
      <c r="D138" s="20"/>
      <c r="J138" s="5"/>
      <c r="K138" s="5"/>
      <c r="L138" s="5"/>
      <c r="M138" s="5"/>
    </row>
    <row r="139" spans="4:13" ht="30" customHeight="1" x14ac:dyDescent="0.3">
      <c r="D139" s="20"/>
      <c r="J139" s="5"/>
      <c r="K139" s="5"/>
      <c r="L139" s="5"/>
      <c r="M139" s="5"/>
    </row>
    <row r="140" spans="4:13" ht="30" customHeight="1" x14ac:dyDescent="0.3">
      <c r="D140" s="20"/>
      <c r="J140" s="5"/>
      <c r="K140" s="5"/>
      <c r="L140" s="5"/>
      <c r="M140" s="5"/>
    </row>
    <row r="141" spans="4:13" ht="30" customHeight="1" x14ac:dyDescent="0.3">
      <c r="D141" s="20"/>
      <c r="J141" s="5"/>
      <c r="K141" s="5"/>
      <c r="L141" s="5"/>
      <c r="M141" s="5"/>
    </row>
    <row r="142" spans="4:13" ht="30" customHeight="1" x14ac:dyDescent="0.3">
      <c r="D142" s="20"/>
      <c r="J142" s="5"/>
      <c r="K142" s="5"/>
      <c r="L142" s="5"/>
      <c r="M142" s="5"/>
    </row>
    <row r="143" spans="4:13" ht="30" customHeight="1" x14ac:dyDescent="0.3">
      <c r="D143" s="20"/>
      <c r="J143" s="5"/>
      <c r="K143" s="5"/>
      <c r="L143" s="5"/>
      <c r="M143" s="5"/>
    </row>
    <row r="144" spans="4:13" ht="30" customHeight="1" x14ac:dyDescent="0.3">
      <c r="D144" s="20"/>
      <c r="J144" s="5"/>
      <c r="K144" s="5"/>
      <c r="L144" s="5"/>
      <c r="M144" s="5"/>
    </row>
    <row r="145" spans="4:13" ht="30" customHeight="1" x14ac:dyDescent="0.3">
      <c r="D145" s="20"/>
      <c r="J145" s="5"/>
      <c r="K145" s="5"/>
      <c r="L145" s="5"/>
      <c r="M145" s="5"/>
    </row>
    <row r="146" spans="4:13" ht="30" customHeight="1" x14ac:dyDescent="0.3">
      <c r="D146" s="20"/>
      <c r="J146" s="5"/>
      <c r="K146" s="5"/>
      <c r="L146" s="5"/>
      <c r="M146" s="5"/>
    </row>
    <row r="147" spans="4:13" ht="30" customHeight="1" x14ac:dyDescent="0.3">
      <c r="D147" s="20"/>
      <c r="J147" s="5"/>
      <c r="K147" s="5"/>
      <c r="L147" s="5"/>
      <c r="M147" s="5"/>
    </row>
    <row r="148" spans="4:13" ht="30" customHeight="1" x14ac:dyDescent="0.3">
      <c r="D148" s="20"/>
      <c r="J148" s="5"/>
      <c r="K148" s="5"/>
      <c r="L148" s="5"/>
      <c r="M148" s="5"/>
    </row>
    <row r="149" spans="4:13" ht="30" customHeight="1" x14ac:dyDescent="0.3">
      <c r="D149" s="20"/>
      <c r="J149" s="5"/>
      <c r="K149" s="5"/>
      <c r="L149" s="5"/>
      <c r="M149" s="5"/>
    </row>
    <row r="150" spans="4:13" ht="30" customHeight="1" x14ac:dyDescent="0.3">
      <c r="D150" s="20"/>
      <c r="J150" s="5"/>
      <c r="K150" s="5"/>
      <c r="L150" s="5"/>
      <c r="M150" s="5"/>
    </row>
    <row r="151" spans="4:13" ht="30" customHeight="1" x14ac:dyDescent="0.3">
      <c r="D151" s="20"/>
      <c r="J151" s="5"/>
      <c r="K151" s="5"/>
      <c r="L151" s="5"/>
      <c r="M151" s="5"/>
    </row>
    <row r="152" spans="4:13" ht="30" customHeight="1" x14ac:dyDescent="0.3">
      <c r="D152" s="20"/>
      <c r="J152" s="5"/>
      <c r="K152" s="5"/>
      <c r="L152" s="5"/>
      <c r="M152" s="5"/>
    </row>
    <row r="153" spans="4:13" ht="30" customHeight="1" x14ac:dyDescent="0.3">
      <c r="D153" s="20"/>
      <c r="J153" s="5"/>
      <c r="K153" s="5"/>
      <c r="L153" s="5"/>
      <c r="M153" s="5"/>
    </row>
    <row r="154" spans="4:13" ht="30" customHeight="1" x14ac:dyDescent="0.3">
      <c r="D154" s="20"/>
      <c r="J154" s="5"/>
      <c r="K154" s="5"/>
      <c r="L154" s="5"/>
      <c r="M154" s="5"/>
    </row>
    <row r="155" spans="4:13" ht="30" customHeight="1" x14ac:dyDescent="0.3">
      <c r="D155" s="20"/>
      <c r="J155" s="5"/>
      <c r="K155" s="5"/>
      <c r="L155" s="5"/>
      <c r="M155" s="5"/>
    </row>
    <row r="156" spans="4:13" ht="30" customHeight="1" x14ac:dyDescent="0.3">
      <c r="D156" s="20"/>
      <c r="J156" s="5"/>
      <c r="K156" s="5"/>
      <c r="L156" s="5"/>
      <c r="M156" s="5"/>
    </row>
    <row r="157" spans="4:13" ht="30" customHeight="1" x14ac:dyDescent="0.3">
      <c r="D157" s="20"/>
      <c r="J157" s="5"/>
      <c r="K157" s="5"/>
      <c r="L157" s="5"/>
      <c r="M157" s="5"/>
    </row>
    <row r="158" spans="4:13" ht="30" customHeight="1" x14ac:dyDescent="0.3">
      <c r="D158" s="20"/>
      <c r="J158" s="5"/>
      <c r="K158" s="5"/>
      <c r="L158" s="5"/>
      <c r="M158" s="5"/>
    </row>
    <row r="159" spans="4:13" ht="30" customHeight="1" x14ac:dyDescent="0.3">
      <c r="D159" s="20"/>
      <c r="J159" s="5"/>
      <c r="K159" s="5"/>
      <c r="L159" s="5"/>
      <c r="M159" s="5"/>
    </row>
    <row r="160" spans="4:13" ht="30" customHeight="1" x14ac:dyDescent="0.3">
      <c r="D160" s="20"/>
      <c r="J160" s="5"/>
      <c r="K160" s="5"/>
      <c r="L160" s="5"/>
      <c r="M160" s="5"/>
    </row>
    <row r="161" spans="4:13" ht="30" customHeight="1" x14ac:dyDescent="0.3">
      <c r="D161" s="20"/>
      <c r="J161" s="5"/>
      <c r="K161" s="5"/>
      <c r="L161" s="5"/>
      <c r="M161" s="5"/>
    </row>
    <row r="162" spans="4:13" ht="30" customHeight="1" x14ac:dyDescent="0.3">
      <c r="D162" s="20"/>
      <c r="J162" s="5"/>
      <c r="K162" s="5"/>
      <c r="L162" s="5"/>
      <c r="M162" s="5"/>
    </row>
    <row r="163" spans="4:13" ht="30" customHeight="1" x14ac:dyDescent="0.3">
      <c r="D163" s="20"/>
      <c r="J163" s="5"/>
      <c r="K163" s="5"/>
      <c r="L163" s="5"/>
      <c r="M163" s="5"/>
    </row>
    <row r="164" spans="4:13" ht="30" customHeight="1" x14ac:dyDescent="0.3">
      <c r="D164" s="20"/>
      <c r="J164" s="5"/>
      <c r="K164" s="5"/>
      <c r="L164" s="5"/>
      <c r="M164" s="5"/>
    </row>
    <row r="165" spans="4:13" ht="30" customHeight="1" x14ac:dyDescent="0.3">
      <c r="D165" s="20"/>
      <c r="J165" s="5"/>
      <c r="K165" s="5"/>
      <c r="L165" s="5"/>
      <c r="M165" s="5"/>
    </row>
    <row r="166" spans="4:13" ht="30" customHeight="1" x14ac:dyDescent="0.3">
      <c r="D166" s="20"/>
      <c r="J166" s="5"/>
      <c r="K166" s="5"/>
      <c r="L166" s="5"/>
      <c r="M166" s="5"/>
    </row>
    <row r="167" spans="4:13" ht="30" customHeight="1" x14ac:dyDescent="0.3">
      <c r="D167" s="20"/>
      <c r="J167" s="5"/>
      <c r="K167" s="5"/>
      <c r="L167" s="5"/>
      <c r="M167" s="5"/>
    </row>
    <row r="168" spans="4:13" ht="30" customHeight="1" x14ac:dyDescent="0.3">
      <c r="D168" s="20"/>
      <c r="J168" s="5"/>
      <c r="K168" s="5"/>
      <c r="L168" s="5"/>
      <c r="M168" s="5"/>
    </row>
    <row r="169" spans="4:13" ht="30" customHeight="1" x14ac:dyDescent="0.3">
      <c r="D169" s="20"/>
      <c r="J169" s="5"/>
      <c r="K169" s="5"/>
      <c r="L169" s="5"/>
      <c r="M169" s="5"/>
    </row>
    <row r="170" spans="4:13" ht="30" customHeight="1" x14ac:dyDescent="0.3">
      <c r="D170" s="20"/>
      <c r="J170" s="5"/>
      <c r="K170" s="5"/>
      <c r="L170" s="5"/>
      <c r="M170" s="5"/>
    </row>
    <row r="171" spans="4:13" ht="30" customHeight="1" x14ac:dyDescent="0.3">
      <c r="D171" s="20"/>
      <c r="J171" s="5"/>
      <c r="K171" s="5"/>
      <c r="L171" s="5"/>
      <c r="M171" s="5"/>
    </row>
    <row r="172" spans="4:13" ht="30" customHeight="1" x14ac:dyDescent="0.3">
      <c r="D172" s="20"/>
      <c r="J172" s="5"/>
      <c r="K172" s="5"/>
      <c r="L172" s="5"/>
      <c r="M172" s="5"/>
    </row>
    <row r="173" spans="4:13" ht="30" customHeight="1" x14ac:dyDescent="0.3">
      <c r="D173" s="20"/>
      <c r="J173" s="5"/>
      <c r="K173" s="5"/>
      <c r="L173" s="5"/>
      <c r="M173" s="5"/>
    </row>
    <row r="174" spans="4:13" ht="30" customHeight="1" x14ac:dyDescent="0.3">
      <c r="D174" s="20"/>
      <c r="J174" s="5"/>
      <c r="K174" s="5"/>
      <c r="L174" s="5"/>
      <c r="M174" s="5"/>
    </row>
    <row r="175" spans="4:13" ht="30" customHeight="1" x14ac:dyDescent="0.3">
      <c r="D175" s="20"/>
      <c r="J175" s="5"/>
      <c r="K175" s="5"/>
      <c r="L175" s="5"/>
      <c r="M175" s="5"/>
    </row>
    <row r="176" spans="4:13" ht="30" customHeight="1" x14ac:dyDescent="0.3">
      <c r="D176" s="20"/>
      <c r="J176" s="5"/>
      <c r="K176" s="5"/>
      <c r="L176" s="5"/>
      <c r="M176" s="5"/>
    </row>
    <row r="177" spans="4:13" ht="30" customHeight="1" x14ac:dyDescent="0.3">
      <c r="D177" s="20"/>
      <c r="J177" s="5"/>
      <c r="K177" s="5"/>
      <c r="L177" s="5"/>
      <c r="M177" s="5"/>
    </row>
    <row r="178" spans="4:13" ht="30" customHeight="1" x14ac:dyDescent="0.3">
      <c r="D178" s="20"/>
      <c r="J178" s="5"/>
      <c r="K178" s="5"/>
      <c r="L178" s="5"/>
      <c r="M178" s="5"/>
    </row>
    <row r="179" spans="4:13" ht="30" customHeight="1" x14ac:dyDescent="0.3">
      <c r="D179" s="20"/>
      <c r="J179" s="5"/>
      <c r="K179" s="5"/>
      <c r="L179" s="5"/>
      <c r="M179" s="5"/>
    </row>
    <row r="180" spans="4:13" ht="30" customHeight="1" x14ac:dyDescent="0.3">
      <c r="D180" s="20"/>
      <c r="J180" s="5"/>
      <c r="K180" s="5"/>
      <c r="L180" s="5"/>
      <c r="M180" s="5"/>
    </row>
    <row r="181" spans="4:13" ht="30" customHeight="1" x14ac:dyDescent="0.3">
      <c r="D181" s="20"/>
      <c r="J181" s="5"/>
      <c r="K181" s="5"/>
      <c r="L181" s="5"/>
      <c r="M181" s="5"/>
    </row>
    <row r="182" spans="4:13" ht="30" customHeight="1" x14ac:dyDescent="0.3">
      <c r="D182" s="20"/>
      <c r="J182" s="5"/>
      <c r="K182" s="5"/>
      <c r="L182" s="5"/>
      <c r="M182" s="5"/>
    </row>
    <row r="183" spans="4:13" ht="30" customHeight="1" x14ac:dyDescent="0.3">
      <c r="D183" s="20"/>
      <c r="J183" s="5"/>
      <c r="K183" s="5"/>
      <c r="L183" s="5"/>
      <c r="M183" s="5"/>
    </row>
    <row r="184" spans="4:13" ht="30" customHeight="1" x14ac:dyDescent="0.3">
      <c r="D184" s="20"/>
      <c r="J184" s="5"/>
      <c r="K184" s="5"/>
      <c r="L184" s="5"/>
      <c r="M184" s="5"/>
    </row>
    <row r="185" spans="4:13" ht="30" customHeight="1" x14ac:dyDescent="0.3">
      <c r="D185" s="20"/>
      <c r="J185" s="5"/>
      <c r="K185" s="5"/>
      <c r="L185" s="5"/>
      <c r="M185" s="5"/>
    </row>
    <row r="186" spans="4:13" ht="30" customHeight="1" x14ac:dyDescent="0.3">
      <c r="D186" s="20"/>
      <c r="J186" s="5"/>
      <c r="K186" s="5"/>
      <c r="L186" s="5"/>
      <c r="M186" s="5"/>
    </row>
    <row r="187" spans="4:13" ht="30" customHeight="1" x14ac:dyDescent="0.3">
      <c r="D187" s="20"/>
      <c r="J187" s="5"/>
      <c r="K187" s="5"/>
      <c r="L187" s="5"/>
      <c r="M187" s="5"/>
    </row>
    <row r="188" spans="4:13" ht="30" customHeight="1" x14ac:dyDescent="0.3">
      <c r="D188" s="20"/>
      <c r="J188" s="5"/>
      <c r="K188" s="5"/>
      <c r="L188" s="5"/>
      <c r="M188" s="5"/>
    </row>
    <row r="189" spans="4:13" ht="30" customHeight="1" x14ac:dyDescent="0.3">
      <c r="D189" s="20"/>
      <c r="J189" s="5"/>
      <c r="K189" s="5"/>
      <c r="L189" s="5"/>
      <c r="M189" s="5"/>
    </row>
    <row r="190" spans="4:13" ht="30" customHeight="1" x14ac:dyDescent="0.3">
      <c r="D190" s="20"/>
      <c r="J190" s="5"/>
      <c r="K190" s="5"/>
      <c r="L190" s="5"/>
      <c r="M190" s="5"/>
    </row>
    <row r="191" spans="4:13" ht="30" customHeight="1" x14ac:dyDescent="0.3">
      <c r="D191" s="20"/>
      <c r="J191" s="5"/>
      <c r="K191" s="5"/>
      <c r="L191" s="5"/>
      <c r="M191" s="5"/>
    </row>
    <row r="192" spans="4:13" ht="30" customHeight="1" x14ac:dyDescent="0.3">
      <c r="D192" s="20"/>
      <c r="J192" s="5"/>
      <c r="K192" s="5"/>
      <c r="L192" s="5"/>
      <c r="M192" s="5"/>
    </row>
    <row r="193" spans="4:13" ht="30" customHeight="1" x14ac:dyDescent="0.3">
      <c r="D193" s="20"/>
      <c r="J193" s="5"/>
      <c r="K193" s="5"/>
      <c r="L193" s="5"/>
      <c r="M193" s="5"/>
    </row>
    <row r="194" spans="4:13" ht="30" customHeight="1" x14ac:dyDescent="0.3">
      <c r="D194" s="20"/>
      <c r="J194" s="5"/>
      <c r="K194" s="5"/>
      <c r="L194" s="5"/>
      <c r="M194" s="5"/>
    </row>
    <row r="195" spans="4:13" ht="30" customHeight="1" x14ac:dyDescent="0.3">
      <c r="D195" s="20"/>
      <c r="J195" s="5"/>
      <c r="K195" s="5"/>
      <c r="L195" s="5"/>
      <c r="M195" s="5"/>
    </row>
    <row r="196" spans="4:13" ht="30" customHeight="1" x14ac:dyDescent="0.3">
      <c r="D196" s="20"/>
      <c r="J196" s="5"/>
      <c r="K196" s="5"/>
      <c r="L196" s="5"/>
      <c r="M196" s="5"/>
    </row>
    <row r="197" spans="4:13" ht="30" customHeight="1" x14ac:dyDescent="0.3">
      <c r="D197" s="20"/>
      <c r="J197" s="5"/>
      <c r="K197" s="5"/>
      <c r="L197" s="5"/>
      <c r="M197" s="5"/>
    </row>
    <row r="198" spans="4:13" ht="30" customHeight="1" x14ac:dyDescent="0.3">
      <c r="D198" s="20"/>
      <c r="J198" s="5"/>
      <c r="K198" s="5"/>
      <c r="L198" s="5"/>
      <c r="M198" s="5"/>
    </row>
    <row r="199" spans="4:13" ht="30" customHeight="1" x14ac:dyDescent="0.3">
      <c r="D199" s="20"/>
      <c r="J199" s="5"/>
      <c r="K199" s="5"/>
      <c r="L199" s="5"/>
      <c r="M199" s="5"/>
    </row>
    <row r="200" spans="4:13" x14ac:dyDescent="0.3">
      <c r="D200" s="20"/>
      <c r="J200" s="5"/>
      <c r="K200" s="5"/>
      <c r="L200" s="5"/>
      <c r="M200" s="5"/>
    </row>
    <row r="201" spans="4:13" x14ac:dyDescent="0.3">
      <c r="D201" s="20"/>
      <c r="J201" s="5"/>
      <c r="K201" s="5"/>
      <c r="L201" s="5"/>
      <c r="M201" s="5"/>
    </row>
    <row r="202" spans="4:13" x14ac:dyDescent="0.3">
      <c r="D202" s="20"/>
      <c r="J202" s="5"/>
      <c r="K202" s="5"/>
      <c r="L202" s="5"/>
      <c r="M202" s="5"/>
    </row>
    <row r="203" spans="4:13" x14ac:dyDescent="0.3">
      <c r="D203" s="20"/>
      <c r="J203" s="5"/>
      <c r="K203" s="5"/>
      <c r="L203" s="5"/>
      <c r="M203" s="5"/>
    </row>
    <row r="204" spans="4:13" x14ac:dyDescent="0.3">
      <c r="D204" s="20"/>
      <c r="J204" s="5"/>
      <c r="K204" s="5"/>
      <c r="L204" s="5"/>
      <c r="M204" s="5"/>
    </row>
    <row r="205" spans="4:13" x14ac:dyDescent="0.3">
      <c r="D205" s="20"/>
      <c r="J205" s="5"/>
      <c r="K205" s="5"/>
      <c r="L205" s="5"/>
      <c r="M205" s="5"/>
    </row>
    <row r="206" spans="4:13" x14ac:dyDescent="0.3">
      <c r="D206" s="20"/>
      <c r="J206" s="5"/>
      <c r="K206" s="5"/>
      <c r="L206" s="5"/>
      <c r="M206" s="5"/>
    </row>
    <row r="207" spans="4:13" x14ac:dyDescent="0.3">
      <c r="D207" s="20"/>
      <c r="J207" s="5"/>
      <c r="K207" s="5"/>
      <c r="L207" s="5"/>
      <c r="M207" s="5"/>
    </row>
    <row r="208" spans="4:13" x14ac:dyDescent="0.3">
      <c r="D208" s="20"/>
      <c r="J208" s="5"/>
      <c r="K208" s="5"/>
      <c r="L208" s="5"/>
      <c r="M208" s="5"/>
    </row>
    <row r="209" spans="4:13" x14ac:dyDescent="0.3">
      <c r="D209" s="20"/>
      <c r="J209" s="5"/>
      <c r="K209" s="5"/>
      <c r="L209" s="5"/>
      <c r="M209" s="5"/>
    </row>
    <row r="210" spans="4:13" x14ac:dyDescent="0.3">
      <c r="D210" s="20"/>
      <c r="J210" s="5"/>
      <c r="K210" s="5"/>
      <c r="L210" s="5"/>
      <c r="M210" s="5"/>
    </row>
    <row r="211" spans="4:13" x14ac:dyDescent="0.3">
      <c r="D211" s="20"/>
      <c r="J211" s="5"/>
      <c r="K211" s="5"/>
      <c r="L211" s="5"/>
      <c r="M211" s="5"/>
    </row>
    <row r="212" spans="4:13" x14ac:dyDescent="0.3">
      <c r="D212" s="20"/>
      <c r="J212" s="5"/>
      <c r="K212" s="5"/>
      <c r="L212" s="5"/>
      <c r="M212" s="5"/>
    </row>
    <row r="213" spans="4:13" x14ac:dyDescent="0.3">
      <c r="D213" s="20"/>
      <c r="J213" s="5"/>
      <c r="K213" s="5"/>
      <c r="L213" s="5"/>
      <c r="M213" s="5"/>
    </row>
    <row r="214" spans="4:13" x14ac:dyDescent="0.3">
      <c r="D214" s="20"/>
      <c r="J214" s="5"/>
      <c r="K214" s="5"/>
      <c r="L214" s="5"/>
      <c r="M214" s="5"/>
    </row>
    <row r="215" spans="4:13" x14ac:dyDescent="0.3">
      <c r="D215" s="20"/>
      <c r="J215" s="5"/>
      <c r="K215" s="5"/>
      <c r="L215" s="5"/>
      <c r="M215" s="5"/>
    </row>
    <row r="216" spans="4:13" x14ac:dyDescent="0.3">
      <c r="D216" s="20"/>
      <c r="J216" s="5"/>
      <c r="K216" s="5"/>
      <c r="L216" s="5"/>
      <c r="M216" s="5"/>
    </row>
    <row r="217" spans="4:13" x14ac:dyDescent="0.3">
      <c r="D217" s="20"/>
      <c r="J217" s="5"/>
      <c r="K217" s="5"/>
      <c r="L217" s="5"/>
      <c r="M217" s="5"/>
    </row>
    <row r="218" spans="4:13" x14ac:dyDescent="0.3">
      <c r="D218" s="20"/>
      <c r="J218" s="5"/>
      <c r="K218" s="5"/>
      <c r="L218" s="5"/>
      <c r="M218" s="5"/>
    </row>
    <row r="219" spans="4:13" x14ac:dyDescent="0.3">
      <c r="D219" s="20"/>
      <c r="J219" s="5"/>
      <c r="K219" s="5"/>
      <c r="L219" s="5"/>
      <c r="M219" s="5"/>
    </row>
    <row r="220" spans="4:13" x14ac:dyDescent="0.3">
      <c r="D220" s="20"/>
      <c r="J220" s="5"/>
      <c r="K220" s="5"/>
      <c r="L220" s="5"/>
      <c r="M220" s="5"/>
    </row>
    <row r="221" spans="4:13" x14ac:dyDescent="0.3">
      <c r="D221" s="20"/>
      <c r="J221" s="5"/>
      <c r="K221" s="5"/>
      <c r="L221" s="5"/>
      <c r="M221" s="5"/>
    </row>
    <row r="222" spans="4:13" x14ac:dyDescent="0.3">
      <c r="D222" s="20"/>
      <c r="J222" s="5"/>
      <c r="K222" s="5"/>
      <c r="L222" s="5"/>
      <c r="M222" s="5"/>
    </row>
    <row r="223" spans="4:13" x14ac:dyDescent="0.3">
      <c r="D223" s="20"/>
      <c r="J223" s="5"/>
      <c r="K223" s="5"/>
      <c r="L223" s="5"/>
      <c r="M223" s="5"/>
    </row>
    <row r="224" spans="4:13" x14ac:dyDescent="0.3">
      <c r="D224" s="20"/>
      <c r="J224" s="5"/>
      <c r="K224" s="5"/>
      <c r="L224" s="5"/>
      <c r="M224" s="5"/>
    </row>
    <row r="225" spans="4:13" x14ac:dyDescent="0.3">
      <c r="D225" s="20"/>
      <c r="J225" s="5"/>
      <c r="K225" s="5"/>
      <c r="L225" s="5"/>
      <c r="M225" s="5"/>
    </row>
    <row r="226" spans="4:13" x14ac:dyDescent="0.3">
      <c r="D226" s="20"/>
      <c r="J226" s="5"/>
      <c r="K226" s="5"/>
      <c r="L226" s="5"/>
      <c r="M226" s="5"/>
    </row>
    <row r="227" spans="4:13" x14ac:dyDescent="0.3">
      <c r="D227" s="20"/>
      <c r="J227" s="5"/>
      <c r="K227" s="5"/>
      <c r="L227" s="5"/>
      <c r="M227" s="5"/>
    </row>
    <row r="228" spans="4:13" x14ac:dyDescent="0.3">
      <c r="D228" s="20"/>
      <c r="J228" s="5"/>
      <c r="K228" s="5"/>
      <c r="L228" s="5"/>
      <c r="M228" s="5"/>
    </row>
    <row r="229" spans="4:13" x14ac:dyDescent="0.3">
      <c r="D229" s="20"/>
      <c r="J229" s="5"/>
      <c r="K229" s="5"/>
      <c r="L229" s="5"/>
      <c r="M229" s="5"/>
    </row>
    <row r="230" spans="4:13" x14ac:dyDescent="0.3">
      <c r="D230" s="20"/>
      <c r="J230" s="5"/>
      <c r="K230" s="5"/>
      <c r="L230" s="5"/>
      <c r="M230" s="5"/>
    </row>
    <row r="231" spans="4:13" x14ac:dyDescent="0.3">
      <c r="D231" s="20"/>
      <c r="J231" s="5"/>
      <c r="K231" s="5"/>
      <c r="L231" s="5"/>
      <c r="M231" s="5"/>
    </row>
    <row r="232" spans="4:13" x14ac:dyDescent="0.3">
      <c r="D232" s="20"/>
      <c r="J232" s="5"/>
      <c r="K232" s="5"/>
      <c r="L232" s="5"/>
      <c r="M232" s="5"/>
    </row>
    <row r="233" spans="4:13" x14ac:dyDescent="0.3">
      <c r="D233" s="20"/>
      <c r="J233" s="5"/>
      <c r="K233" s="5"/>
      <c r="L233" s="5"/>
      <c r="M233" s="5"/>
    </row>
    <row r="234" spans="4:13" x14ac:dyDescent="0.3">
      <c r="D234" s="20"/>
      <c r="J234" s="5"/>
      <c r="K234" s="5"/>
      <c r="L234" s="5"/>
      <c r="M234" s="5"/>
    </row>
    <row r="235" spans="4:13" x14ac:dyDescent="0.3">
      <c r="D235" s="20"/>
      <c r="J235" s="5"/>
      <c r="K235" s="5"/>
      <c r="L235" s="5"/>
      <c r="M235" s="5"/>
    </row>
    <row r="236" spans="4:13" x14ac:dyDescent="0.3">
      <c r="D236" s="20"/>
      <c r="J236" s="5"/>
      <c r="K236" s="5"/>
      <c r="L236" s="5"/>
      <c r="M236" s="5"/>
    </row>
    <row r="237" spans="4:13" x14ac:dyDescent="0.3">
      <c r="D237" s="20"/>
      <c r="J237" s="5"/>
      <c r="K237" s="5"/>
      <c r="L237" s="5"/>
      <c r="M237" s="5"/>
    </row>
    <row r="238" spans="4:13" x14ac:dyDescent="0.3">
      <c r="D238" s="20"/>
      <c r="J238" s="5"/>
      <c r="K238" s="5"/>
      <c r="L238" s="5"/>
      <c r="M238" s="5"/>
    </row>
    <row r="239" spans="4:13" x14ac:dyDescent="0.3">
      <c r="D239" s="20"/>
      <c r="J239" s="5"/>
      <c r="K239" s="5"/>
      <c r="L239" s="5"/>
      <c r="M239" s="5"/>
    </row>
    <row r="240" spans="4:13" x14ac:dyDescent="0.3">
      <c r="D240" s="20"/>
      <c r="J240" s="5"/>
      <c r="K240" s="5"/>
      <c r="L240" s="5"/>
      <c r="M240" s="5"/>
    </row>
    <row r="241" spans="4:13" x14ac:dyDescent="0.3">
      <c r="D241" s="20"/>
      <c r="J241" s="5"/>
      <c r="K241" s="5"/>
      <c r="L241" s="5"/>
      <c r="M241" s="5"/>
    </row>
    <row r="242" spans="4:13" x14ac:dyDescent="0.3">
      <c r="D242" s="20"/>
      <c r="J242" s="5"/>
      <c r="K242" s="5"/>
      <c r="L242" s="5"/>
      <c r="M242" s="5"/>
    </row>
    <row r="243" spans="4:13" x14ac:dyDescent="0.3">
      <c r="D243" s="20"/>
      <c r="J243" s="5"/>
      <c r="K243" s="5"/>
      <c r="L243" s="5"/>
      <c r="M243" s="5"/>
    </row>
    <row r="244" spans="4:13" x14ac:dyDescent="0.3">
      <c r="D244" s="20"/>
      <c r="J244" s="5"/>
      <c r="K244" s="5"/>
      <c r="L244" s="5"/>
      <c r="M244" s="5"/>
    </row>
    <row r="245" spans="4:13" x14ac:dyDescent="0.3">
      <c r="D245" s="20"/>
      <c r="J245" s="5"/>
      <c r="K245" s="5"/>
      <c r="L245" s="5"/>
      <c r="M245" s="5"/>
    </row>
    <row r="246" spans="4:13" x14ac:dyDescent="0.3">
      <c r="D246" s="20"/>
      <c r="J246" s="5"/>
      <c r="K246" s="5"/>
      <c r="L246" s="5"/>
      <c r="M246" s="5"/>
    </row>
    <row r="247" spans="4:13" x14ac:dyDescent="0.3">
      <c r="D247" s="20"/>
      <c r="J247" s="5"/>
      <c r="K247" s="5"/>
      <c r="L247" s="5"/>
      <c r="M247" s="5"/>
    </row>
    <row r="248" spans="4:13" x14ac:dyDescent="0.3">
      <c r="D248" s="20"/>
      <c r="J248" s="5"/>
      <c r="K248" s="5"/>
      <c r="L248" s="5"/>
      <c r="M248" s="5"/>
    </row>
    <row r="249" spans="4:13" x14ac:dyDescent="0.3">
      <c r="D249" s="20"/>
      <c r="J249" s="5"/>
      <c r="K249" s="5"/>
      <c r="L249" s="5"/>
      <c r="M249" s="5"/>
    </row>
    <row r="250" spans="4:13" x14ac:dyDescent="0.3">
      <c r="D250" s="20"/>
      <c r="J250" s="5"/>
      <c r="K250" s="5"/>
      <c r="L250" s="5"/>
      <c r="M250" s="5"/>
    </row>
    <row r="251" spans="4:13" x14ac:dyDescent="0.3">
      <c r="D251" s="20"/>
      <c r="J251" s="5"/>
      <c r="K251" s="5"/>
      <c r="L251" s="5"/>
      <c r="M251" s="5"/>
    </row>
    <row r="252" spans="4:13" x14ac:dyDescent="0.3">
      <c r="D252" s="20"/>
      <c r="J252" s="5"/>
      <c r="K252" s="5"/>
      <c r="L252" s="5"/>
      <c r="M252" s="5"/>
    </row>
    <row r="253" spans="4:13" x14ac:dyDescent="0.3">
      <c r="D253" s="20"/>
      <c r="J253" s="5"/>
      <c r="K253" s="5"/>
      <c r="L253" s="5"/>
      <c r="M253" s="5"/>
    </row>
    <row r="254" spans="4:13" x14ac:dyDescent="0.3">
      <c r="D254" s="20"/>
      <c r="J254" s="5"/>
      <c r="K254" s="5"/>
      <c r="L254" s="5"/>
      <c r="M254" s="5"/>
    </row>
    <row r="255" spans="4:13" x14ac:dyDescent="0.3">
      <c r="D255" s="20"/>
      <c r="J255" s="5"/>
      <c r="K255" s="5"/>
      <c r="L255" s="5"/>
      <c r="M255" s="5"/>
    </row>
    <row r="256" spans="4:13" x14ac:dyDescent="0.3">
      <c r="D256" s="20"/>
      <c r="J256" s="5"/>
      <c r="K256" s="5"/>
      <c r="L256" s="5"/>
      <c r="M256" s="5"/>
    </row>
    <row r="257" spans="4:13" x14ac:dyDescent="0.3">
      <c r="D257" s="20"/>
      <c r="J257" s="5"/>
      <c r="K257" s="5"/>
      <c r="L257" s="5"/>
      <c r="M257" s="5"/>
    </row>
    <row r="258" spans="4:13" x14ac:dyDescent="0.3">
      <c r="D258" s="20"/>
      <c r="J258" s="5"/>
      <c r="K258" s="5"/>
      <c r="L258" s="5"/>
      <c r="M258" s="5"/>
    </row>
    <row r="259" spans="4:13" x14ac:dyDescent="0.3">
      <c r="D259" s="20"/>
      <c r="J259" s="5"/>
      <c r="K259" s="5"/>
      <c r="L259" s="5"/>
      <c r="M259" s="5"/>
    </row>
    <row r="260" spans="4:13" x14ac:dyDescent="0.3">
      <c r="D260" s="20"/>
      <c r="J260" s="5"/>
      <c r="K260" s="5"/>
      <c r="L260" s="5"/>
      <c r="M260" s="5"/>
    </row>
    <row r="261" spans="4:13" x14ac:dyDescent="0.3">
      <c r="D261" s="20"/>
      <c r="J261" s="5"/>
      <c r="K261" s="5"/>
      <c r="L261" s="5"/>
      <c r="M261" s="5"/>
    </row>
    <row r="262" spans="4:13" x14ac:dyDescent="0.3">
      <c r="D262" s="20"/>
      <c r="J262" s="5"/>
      <c r="K262" s="5"/>
      <c r="L262" s="5"/>
      <c r="M262" s="5"/>
    </row>
    <row r="263" spans="4:13" x14ac:dyDescent="0.3">
      <c r="D263" s="20"/>
      <c r="J263" s="5"/>
      <c r="K263" s="5"/>
      <c r="L263" s="5"/>
      <c r="M263" s="5"/>
    </row>
    <row r="264" spans="4:13" x14ac:dyDescent="0.3">
      <c r="D264" s="20"/>
      <c r="J264" s="5"/>
      <c r="K264" s="5"/>
      <c r="L264" s="5"/>
      <c r="M264" s="5"/>
    </row>
    <row r="265" spans="4:13" x14ac:dyDescent="0.3">
      <c r="D265" s="20"/>
      <c r="J265" s="5"/>
      <c r="K265" s="5"/>
      <c r="L265" s="5"/>
      <c r="M265" s="5"/>
    </row>
    <row r="266" spans="4:13" x14ac:dyDescent="0.3">
      <c r="D266" s="20"/>
      <c r="J266" s="5"/>
      <c r="K266" s="5"/>
      <c r="L266" s="5"/>
      <c r="M266" s="5"/>
    </row>
    <row r="267" spans="4:13" x14ac:dyDescent="0.3">
      <c r="D267" s="20"/>
      <c r="J267" s="5"/>
      <c r="K267" s="5"/>
      <c r="L267" s="5"/>
      <c r="M267" s="5"/>
    </row>
    <row r="268" spans="4:13" x14ac:dyDescent="0.3">
      <c r="D268" s="20"/>
      <c r="J268" s="5"/>
      <c r="K268" s="5"/>
      <c r="L268" s="5"/>
      <c r="M268" s="5"/>
    </row>
    <row r="269" spans="4:13" x14ac:dyDescent="0.3">
      <c r="D269" s="20"/>
      <c r="J269" s="5"/>
      <c r="K269" s="5"/>
      <c r="L269" s="5"/>
      <c r="M269" s="5"/>
    </row>
    <row r="270" spans="4:13" x14ac:dyDescent="0.3">
      <c r="D270" s="20"/>
      <c r="J270" s="5"/>
      <c r="K270" s="5"/>
      <c r="L270" s="5"/>
      <c r="M270" s="5"/>
    </row>
    <row r="271" spans="4:13" x14ac:dyDescent="0.3">
      <c r="D271" s="20"/>
      <c r="J271" s="5"/>
      <c r="K271" s="5"/>
      <c r="L271" s="5"/>
      <c r="M271" s="5"/>
    </row>
    <row r="272" spans="4:13" x14ac:dyDescent="0.3">
      <c r="D272" s="20"/>
      <c r="J272" s="5"/>
      <c r="K272" s="5"/>
      <c r="L272" s="5"/>
      <c r="M272" s="5"/>
    </row>
    <row r="273" spans="4:13" x14ac:dyDescent="0.3">
      <c r="D273" s="20"/>
      <c r="J273" s="5"/>
      <c r="K273" s="5"/>
      <c r="L273" s="5"/>
      <c r="M273" s="5"/>
    </row>
    <row r="274" spans="4:13" x14ac:dyDescent="0.3">
      <c r="D274" s="20"/>
      <c r="J274" s="5"/>
      <c r="K274" s="5"/>
      <c r="L274" s="5"/>
      <c r="M274" s="5"/>
    </row>
    <row r="275" spans="4:13" x14ac:dyDescent="0.3">
      <c r="D275" s="20"/>
      <c r="J275" s="5"/>
      <c r="K275" s="5"/>
      <c r="L275" s="5"/>
      <c r="M275" s="5"/>
    </row>
    <row r="276" spans="4:13" x14ac:dyDescent="0.3">
      <c r="D276" s="20"/>
      <c r="J276" s="5"/>
      <c r="K276" s="5"/>
      <c r="L276" s="5"/>
      <c r="M276" s="5"/>
    </row>
    <row r="277" spans="4:13" x14ac:dyDescent="0.3">
      <c r="D277" s="20"/>
      <c r="J277" s="5"/>
      <c r="K277" s="5"/>
      <c r="L277" s="5"/>
      <c r="M277" s="5"/>
    </row>
    <row r="278" spans="4:13" x14ac:dyDescent="0.3">
      <c r="D278" s="20"/>
      <c r="J278" s="5"/>
      <c r="K278" s="5"/>
      <c r="L278" s="5"/>
      <c r="M278" s="5"/>
    </row>
    <row r="279" spans="4:13" x14ac:dyDescent="0.3">
      <c r="D279" s="20"/>
      <c r="J279" s="5"/>
      <c r="K279" s="5"/>
      <c r="L279" s="5"/>
      <c r="M279" s="5"/>
    </row>
    <row r="280" spans="4:13" x14ac:dyDescent="0.3">
      <c r="D280" s="20"/>
      <c r="J280" s="5"/>
      <c r="K280" s="5"/>
      <c r="L280" s="5"/>
      <c r="M280" s="5"/>
    </row>
    <row r="281" spans="4:13" x14ac:dyDescent="0.3">
      <c r="D281" s="20"/>
      <c r="J281" s="5"/>
      <c r="K281" s="5"/>
      <c r="L281" s="5"/>
      <c r="M281" s="5"/>
    </row>
    <row r="282" spans="4:13" x14ac:dyDescent="0.3">
      <c r="D282" s="20"/>
      <c r="J282" s="5"/>
      <c r="K282" s="5"/>
      <c r="L282" s="5"/>
      <c r="M282" s="5"/>
    </row>
    <row r="283" spans="4:13" x14ac:dyDescent="0.3">
      <c r="D283" s="20"/>
      <c r="J283" s="5"/>
      <c r="K283" s="5"/>
      <c r="L283" s="5"/>
      <c r="M283" s="5"/>
    </row>
    <row r="284" spans="4:13" x14ac:dyDescent="0.3">
      <c r="D284" s="20"/>
      <c r="J284" s="5"/>
      <c r="K284" s="5"/>
      <c r="L284" s="5"/>
      <c r="M284" s="5"/>
    </row>
    <row r="285" spans="4:13" x14ac:dyDescent="0.3">
      <c r="D285" s="20"/>
      <c r="J285" s="5"/>
      <c r="K285" s="5"/>
      <c r="L285" s="5"/>
      <c r="M285" s="5"/>
    </row>
    <row r="286" spans="4:13" x14ac:dyDescent="0.3">
      <c r="D286" s="20"/>
      <c r="J286" s="5"/>
      <c r="K286" s="5"/>
      <c r="L286" s="5"/>
      <c r="M286" s="5"/>
    </row>
    <row r="287" spans="4:13" x14ac:dyDescent="0.3">
      <c r="D287" s="20"/>
      <c r="J287" s="5"/>
      <c r="K287" s="5"/>
      <c r="L287" s="5"/>
      <c r="M287" s="5"/>
    </row>
    <row r="288" spans="4:13" x14ac:dyDescent="0.3">
      <c r="D288" s="20"/>
      <c r="J288" s="5"/>
      <c r="K288" s="5"/>
      <c r="L288" s="5"/>
      <c r="M288" s="5"/>
    </row>
    <row r="289" spans="4:13" x14ac:dyDescent="0.3">
      <c r="D289" s="20"/>
      <c r="J289" s="5"/>
      <c r="K289" s="5"/>
      <c r="L289" s="5"/>
      <c r="M289" s="5"/>
    </row>
    <row r="290" spans="4:13" x14ac:dyDescent="0.3">
      <c r="D290" s="20"/>
      <c r="J290" s="5"/>
      <c r="K290" s="5"/>
      <c r="L290" s="5"/>
      <c r="M290" s="5"/>
    </row>
    <row r="291" spans="4:13" x14ac:dyDescent="0.3">
      <c r="D291" s="20"/>
      <c r="J291" s="5"/>
      <c r="K291" s="5"/>
      <c r="L291" s="5"/>
      <c r="M291" s="5"/>
    </row>
    <row r="292" spans="4:13" x14ac:dyDescent="0.3">
      <c r="D292" s="20"/>
      <c r="J292" s="5"/>
      <c r="K292" s="5"/>
      <c r="L292" s="5"/>
      <c r="M292" s="5"/>
    </row>
    <row r="293" spans="4:13" x14ac:dyDescent="0.3">
      <c r="D293" s="20"/>
      <c r="J293" s="5"/>
      <c r="K293" s="5"/>
      <c r="L293" s="5"/>
      <c r="M293" s="5"/>
    </row>
    <row r="294" spans="4:13" x14ac:dyDescent="0.3">
      <c r="D294" s="20"/>
      <c r="J294" s="5"/>
      <c r="K294" s="5"/>
      <c r="L294" s="5"/>
      <c r="M294" s="5"/>
    </row>
    <row r="295" spans="4:13" x14ac:dyDescent="0.3">
      <c r="D295" s="20"/>
      <c r="J295" s="5"/>
      <c r="K295" s="5"/>
      <c r="L295" s="5"/>
      <c r="M295" s="5"/>
    </row>
    <row r="296" spans="4:13" x14ac:dyDescent="0.3">
      <c r="D296" s="20"/>
      <c r="J296" s="5"/>
      <c r="K296" s="5"/>
      <c r="L296" s="5"/>
      <c r="M296" s="5"/>
    </row>
    <row r="297" spans="4:13" x14ac:dyDescent="0.3">
      <c r="D297" s="20"/>
      <c r="J297" s="5"/>
      <c r="K297" s="5"/>
      <c r="L297" s="5"/>
      <c r="M297" s="5"/>
    </row>
    <row r="298" spans="4:13" x14ac:dyDescent="0.3">
      <c r="D298" s="20"/>
      <c r="J298" s="5"/>
      <c r="K298" s="5"/>
      <c r="L298" s="5"/>
      <c r="M298" s="5"/>
    </row>
    <row r="299" spans="4:13" x14ac:dyDescent="0.3">
      <c r="D299" s="20"/>
      <c r="J299" s="5"/>
      <c r="K299" s="5"/>
      <c r="L299" s="5"/>
      <c r="M299" s="5"/>
    </row>
    <row r="300" spans="4:13" x14ac:dyDescent="0.3">
      <c r="D300" s="20"/>
      <c r="J300" s="5"/>
      <c r="K300" s="5"/>
      <c r="L300" s="5"/>
      <c r="M300" s="5"/>
    </row>
    <row r="301" spans="4:13" x14ac:dyDescent="0.3">
      <c r="D301" s="20"/>
      <c r="J301" s="5"/>
      <c r="K301" s="5"/>
      <c r="L301" s="5"/>
      <c r="M301" s="5"/>
    </row>
    <row r="302" spans="4:13" x14ac:dyDescent="0.3">
      <c r="D302" s="20"/>
      <c r="J302" s="5"/>
      <c r="K302" s="5"/>
      <c r="L302" s="5"/>
      <c r="M302" s="5"/>
    </row>
    <row r="303" spans="4:13" x14ac:dyDescent="0.3">
      <c r="D303" s="20"/>
      <c r="J303" s="5"/>
      <c r="K303" s="5"/>
      <c r="L303" s="5"/>
      <c r="M303" s="5"/>
    </row>
    <row r="304" spans="4:13" x14ac:dyDescent="0.3">
      <c r="D304" s="20"/>
      <c r="J304" s="5"/>
      <c r="K304" s="5"/>
      <c r="L304" s="5"/>
      <c r="M304" s="5"/>
    </row>
    <row r="305" spans="4:13" x14ac:dyDescent="0.3">
      <c r="D305" s="20"/>
      <c r="J305" s="5"/>
      <c r="K305" s="5"/>
      <c r="L305" s="5"/>
      <c r="M305" s="5"/>
    </row>
    <row r="306" spans="4:13" x14ac:dyDescent="0.3">
      <c r="D306" s="20"/>
      <c r="J306" s="5"/>
      <c r="K306" s="5"/>
      <c r="L306" s="5"/>
      <c r="M306" s="5"/>
    </row>
    <row r="307" spans="4:13" x14ac:dyDescent="0.3">
      <c r="D307" s="20"/>
      <c r="J307" s="5"/>
      <c r="K307" s="5"/>
      <c r="L307" s="5"/>
      <c r="M307" s="5"/>
    </row>
    <row r="308" spans="4:13" x14ac:dyDescent="0.3">
      <c r="D308" s="20"/>
      <c r="J308" s="5"/>
      <c r="K308" s="5"/>
      <c r="L308" s="5"/>
      <c r="M308" s="5"/>
    </row>
    <row r="309" spans="4:13" x14ac:dyDescent="0.3">
      <c r="D309" s="20"/>
      <c r="J309" s="5"/>
      <c r="K309" s="5"/>
      <c r="L309" s="5"/>
      <c r="M309" s="5"/>
    </row>
    <row r="310" spans="4:13" x14ac:dyDescent="0.3">
      <c r="D310" s="20"/>
      <c r="J310" s="5"/>
      <c r="K310" s="5"/>
      <c r="L310" s="5"/>
      <c r="M310" s="5"/>
    </row>
    <row r="311" spans="4:13" x14ac:dyDescent="0.3">
      <c r="D311" s="20"/>
      <c r="J311" s="5"/>
      <c r="K311" s="5"/>
      <c r="L311" s="5"/>
      <c r="M311" s="5"/>
    </row>
    <row r="312" spans="4:13" x14ac:dyDescent="0.3">
      <c r="D312" s="20"/>
      <c r="J312" s="5"/>
      <c r="K312" s="5"/>
      <c r="L312" s="5"/>
      <c r="M312" s="5"/>
    </row>
    <row r="313" spans="4:13" x14ac:dyDescent="0.3">
      <c r="D313" s="20"/>
      <c r="J313" s="5"/>
      <c r="K313" s="5"/>
      <c r="L313" s="5"/>
      <c r="M313" s="5"/>
    </row>
    <row r="314" spans="4:13" x14ac:dyDescent="0.3">
      <c r="D314" s="20"/>
      <c r="J314" s="5"/>
      <c r="K314" s="5"/>
      <c r="L314" s="5"/>
      <c r="M314" s="5"/>
    </row>
    <row r="315" spans="4:13" x14ac:dyDescent="0.3">
      <c r="D315" s="20"/>
      <c r="J315" s="5"/>
      <c r="K315" s="5"/>
      <c r="L315" s="5"/>
      <c r="M315" s="5"/>
    </row>
    <row r="316" spans="4:13" x14ac:dyDescent="0.3">
      <c r="D316" s="20"/>
      <c r="J316" s="5"/>
      <c r="K316" s="5"/>
      <c r="L316" s="5"/>
      <c r="M316" s="5"/>
    </row>
    <row r="317" spans="4:13" x14ac:dyDescent="0.3">
      <c r="D317" s="20"/>
      <c r="J317" s="5"/>
      <c r="K317" s="5"/>
      <c r="L317" s="5"/>
      <c r="M317" s="5"/>
    </row>
    <row r="318" spans="4:13" x14ac:dyDescent="0.3">
      <c r="D318" s="20"/>
      <c r="J318" s="5"/>
      <c r="K318" s="5"/>
      <c r="L318" s="5"/>
      <c r="M318" s="5"/>
    </row>
    <row r="319" spans="4:13" x14ac:dyDescent="0.3">
      <c r="D319" s="20"/>
      <c r="J319" s="5"/>
      <c r="K319" s="5"/>
      <c r="L319" s="5"/>
      <c r="M319" s="5"/>
    </row>
    <row r="320" spans="4:13" x14ac:dyDescent="0.3">
      <c r="D320" s="20"/>
      <c r="J320" s="5"/>
      <c r="K320" s="5"/>
      <c r="L320" s="5"/>
      <c r="M320" s="5"/>
    </row>
    <row r="321" spans="4:13" x14ac:dyDescent="0.3">
      <c r="D321" s="20"/>
      <c r="J321" s="5"/>
      <c r="K321" s="5"/>
      <c r="L321" s="5"/>
      <c r="M321" s="5"/>
    </row>
    <row r="322" spans="4:13" x14ac:dyDescent="0.3">
      <c r="D322" s="20"/>
      <c r="J322" s="5"/>
      <c r="K322" s="5"/>
      <c r="L322" s="5"/>
      <c r="M322" s="5"/>
    </row>
    <row r="323" spans="4:13" x14ac:dyDescent="0.3">
      <c r="D323" s="20"/>
      <c r="J323" s="5"/>
      <c r="K323" s="5"/>
      <c r="L323" s="5"/>
      <c r="M323" s="5"/>
    </row>
    <row r="324" spans="4:13" x14ac:dyDescent="0.3">
      <c r="D324" s="20"/>
      <c r="J324" s="5"/>
      <c r="K324" s="5"/>
      <c r="L324" s="5"/>
      <c r="M324" s="5"/>
    </row>
    <row r="325" spans="4:13" x14ac:dyDescent="0.3">
      <c r="D325" s="20"/>
      <c r="J325" s="5"/>
      <c r="K325" s="5"/>
      <c r="L325" s="5"/>
      <c r="M325" s="5"/>
    </row>
    <row r="326" spans="4:13" x14ac:dyDescent="0.3">
      <c r="D326" s="20"/>
      <c r="J326" s="5"/>
      <c r="K326" s="5"/>
      <c r="L326" s="5"/>
      <c r="M326" s="5"/>
    </row>
    <row r="327" spans="4:13" x14ac:dyDescent="0.3">
      <c r="D327" s="20"/>
      <c r="J327" s="5"/>
      <c r="K327" s="5"/>
      <c r="L327" s="5"/>
      <c r="M327" s="5"/>
    </row>
    <row r="328" spans="4:13" x14ac:dyDescent="0.3">
      <c r="D328" s="20"/>
      <c r="J328" s="5"/>
      <c r="K328" s="5"/>
      <c r="L328" s="5"/>
      <c r="M328" s="5"/>
    </row>
    <row r="329" spans="4:13" x14ac:dyDescent="0.3">
      <c r="D329" s="20"/>
      <c r="J329" s="5"/>
      <c r="K329" s="5"/>
      <c r="L329" s="5"/>
      <c r="M329" s="5"/>
    </row>
    <row r="330" spans="4:13" x14ac:dyDescent="0.3">
      <c r="D330" s="20"/>
      <c r="J330" s="5"/>
      <c r="K330" s="5"/>
      <c r="L330" s="5"/>
      <c r="M330" s="5"/>
    </row>
    <row r="331" spans="4:13" x14ac:dyDescent="0.3">
      <c r="D331" s="20"/>
      <c r="J331" s="5"/>
      <c r="K331" s="5"/>
      <c r="L331" s="5"/>
      <c r="M331" s="5"/>
    </row>
    <row r="332" spans="4:13" x14ac:dyDescent="0.3">
      <c r="D332" s="20"/>
      <c r="J332" s="5"/>
      <c r="K332" s="5"/>
      <c r="L332" s="5"/>
      <c r="M332" s="5"/>
    </row>
    <row r="333" spans="4:13" x14ac:dyDescent="0.3">
      <c r="D333" s="20"/>
      <c r="J333" s="5"/>
      <c r="K333" s="5"/>
      <c r="L333" s="5"/>
      <c r="M333" s="5"/>
    </row>
    <row r="334" spans="4:13" x14ac:dyDescent="0.3">
      <c r="D334" s="20"/>
      <c r="J334" s="5"/>
      <c r="K334" s="5"/>
      <c r="L334" s="5"/>
      <c r="M334" s="5"/>
    </row>
    <row r="335" spans="4:13" x14ac:dyDescent="0.3">
      <c r="D335" s="20"/>
      <c r="J335" s="5"/>
      <c r="K335" s="5"/>
      <c r="L335" s="5"/>
      <c r="M335" s="5"/>
    </row>
    <row r="336" spans="4:13" x14ac:dyDescent="0.3">
      <c r="D336" s="20"/>
      <c r="J336" s="5"/>
      <c r="K336" s="5"/>
      <c r="L336" s="5"/>
      <c r="M336" s="5"/>
    </row>
    <row r="337" spans="4:13" x14ac:dyDescent="0.3">
      <c r="D337" s="20"/>
      <c r="J337" s="5"/>
      <c r="K337" s="5"/>
      <c r="L337" s="5"/>
      <c r="M337" s="5"/>
    </row>
    <row r="338" spans="4:13" x14ac:dyDescent="0.3">
      <c r="D338" s="20"/>
      <c r="J338" s="5"/>
      <c r="K338" s="5"/>
      <c r="L338" s="5"/>
      <c r="M338" s="5"/>
    </row>
    <row r="339" spans="4:13" x14ac:dyDescent="0.3">
      <c r="D339" s="20"/>
      <c r="J339" s="5"/>
      <c r="K339" s="5"/>
      <c r="L339" s="5"/>
      <c r="M339" s="5"/>
    </row>
    <row r="340" spans="4:13" x14ac:dyDescent="0.3">
      <c r="D340" s="20"/>
      <c r="J340" s="5"/>
      <c r="K340" s="5"/>
      <c r="L340" s="5"/>
      <c r="M340" s="5"/>
    </row>
    <row r="341" spans="4:13" x14ac:dyDescent="0.3">
      <c r="D341" s="20"/>
      <c r="J341" s="5"/>
      <c r="K341" s="5"/>
      <c r="L341" s="5"/>
      <c r="M341" s="5"/>
    </row>
    <row r="342" spans="4:13" x14ac:dyDescent="0.3">
      <c r="D342" s="20"/>
      <c r="J342" s="5"/>
      <c r="K342" s="5"/>
      <c r="L342" s="5"/>
      <c r="M342" s="5"/>
    </row>
    <row r="343" spans="4:13" x14ac:dyDescent="0.3">
      <c r="D343" s="20"/>
      <c r="J343" s="5"/>
      <c r="K343" s="5"/>
      <c r="L343" s="5"/>
      <c r="M343" s="5"/>
    </row>
    <row r="344" spans="4:13" x14ac:dyDescent="0.3">
      <c r="D344" s="20"/>
      <c r="J344" s="5"/>
      <c r="K344" s="5"/>
      <c r="L344" s="5"/>
      <c r="M344" s="5"/>
    </row>
    <row r="345" spans="4:13" x14ac:dyDescent="0.3">
      <c r="D345" s="20"/>
      <c r="J345" s="5"/>
      <c r="K345" s="5"/>
      <c r="L345" s="5"/>
      <c r="M345" s="5"/>
    </row>
    <row r="346" spans="4:13" x14ac:dyDescent="0.3">
      <c r="D346" s="20"/>
      <c r="J346" s="5"/>
      <c r="K346" s="5"/>
      <c r="L346" s="5"/>
      <c r="M346" s="5"/>
    </row>
    <row r="347" spans="4:13" x14ac:dyDescent="0.3">
      <c r="D347" s="20"/>
      <c r="J347" s="5"/>
      <c r="K347" s="5"/>
      <c r="L347" s="5"/>
      <c r="M347" s="5"/>
    </row>
    <row r="348" spans="4:13" x14ac:dyDescent="0.3">
      <c r="D348" s="20"/>
      <c r="J348" s="5"/>
      <c r="K348" s="5"/>
      <c r="L348" s="5"/>
      <c r="M348" s="5"/>
    </row>
    <row r="349" spans="4:13" x14ac:dyDescent="0.3">
      <c r="D349" s="20"/>
      <c r="J349" s="5"/>
      <c r="K349" s="5"/>
      <c r="L349" s="5"/>
      <c r="M349" s="5"/>
    </row>
    <row r="350" spans="4:13" x14ac:dyDescent="0.3">
      <c r="D350" s="20"/>
      <c r="J350" s="5"/>
      <c r="K350" s="5"/>
      <c r="L350" s="5"/>
      <c r="M350" s="5"/>
    </row>
    <row r="351" spans="4:13" x14ac:dyDescent="0.3">
      <c r="D351" s="20"/>
      <c r="J351" s="5"/>
      <c r="K351" s="5"/>
      <c r="L351" s="5"/>
      <c r="M351" s="5"/>
    </row>
    <row r="352" spans="4:13" x14ac:dyDescent="0.3">
      <c r="D352" s="20"/>
      <c r="J352" s="5"/>
      <c r="K352" s="5"/>
      <c r="L352" s="5"/>
      <c r="M352" s="5"/>
    </row>
    <row r="353" spans="4:13" x14ac:dyDescent="0.3">
      <c r="D353" s="20"/>
      <c r="J353" s="5"/>
      <c r="K353" s="5"/>
      <c r="L353" s="5"/>
      <c r="M353" s="5"/>
    </row>
    <row r="354" spans="4:13" x14ac:dyDescent="0.3">
      <c r="D354" s="20"/>
      <c r="J354" s="5"/>
      <c r="K354" s="5"/>
      <c r="L354" s="5"/>
      <c r="M354" s="5"/>
    </row>
    <row r="355" spans="4:13" x14ac:dyDescent="0.3">
      <c r="D355" s="20"/>
      <c r="J355" s="5"/>
      <c r="K355" s="5"/>
      <c r="L355" s="5"/>
      <c r="M355" s="5"/>
    </row>
    <row r="356" spans="4:13" x14ac:dyDescent="0.3">
      <c r="D356" s="20"/>
      <c r="J356" s="5"/>
      <c r="K356" s="5"/>
      <c r="L356" s="5"/>
      <c r="M356" s="5"/>
    </row>
    <row r="357" spans="4:13" x14ac:dyDescent="0.3">
      <c r="D357" s="20"/>
      <c r="J357" s="5"/>
      <c r="K357" s="5"/>
      <c r="L357" s="5"/>
      <c r="M357" s="5"/>
    </row>
    <row r="358" spans="4:13" x14ac:dyDescent="0.3">
      <c r="D358" s="20"/>
      <c r="J358" s="5"/>
      <c r="K358" s="5"/>
      <c r="L358" s="5"/>
      <c r="M358" s="5"/>
    </row>
    <row r="359" spans="4:13" x14ac:dyDescent="0.3">
      <c r="D359" s="20"/>
      <c r="J359" s="5"/>
      <c r="K359" s="5"/>
      <c r="L359" s="5"/>
      <c r="M359" s="5"/>
    </row>
    <row r="360" spans="4:13" x14ac:dyDescent="0.3">
      <c r="D360" s="20"/>
      <c r="J360" s="5"/>
      <c r="K360" s="5"/>
      <c r="L360" s="5"/>
      <c r="M360" s="5"/>
    </row>
    <row r="361" spans="4:13" x14ac:dyDescent="0.3">
      <c r="D361" s="20"/>
      <c r="J361" s="5"/>
      <c r="K361" s="5"/>
      <c r="L361" s="5"/>
      <c r="M361" s="5"/>
    </row>
    <row r="362" spans="4:13" x14ac:dyDescent="0.3">
      <c r="D362" s="20"/>
      <c r="J362" s="5"/>
      <c r="K362" s="5"/>
      <c r="L362" s="5"/>
      <c r="M362" s="5"/>
    </row>
    <row r="363" spans="4:13" x14ac:dyDescent="0.3">
      <c r="D363" s="20"/>
      <c r="J363" s="5"/>
      <c r="K363" s="5"/>
      <c r="L363" s="5"/>
      <c r="M363" s="5"/>
    </row>
    <row r="364" spans="4:13" x14ac:dyDescent="0.3">
      <c r="D364" s="20"/>
      <c r="J364" s="5"/>
      <c r="K364" s="5"/>
      <c r="L364" s="5"/>
      <c r="M364" s="5"/>
    </row>
    <row r="365" spans="4:13" x14ac:dyDescent="0.3">
      <c r="D365" s="20"/>
      <c r="J365" s="5"/>
      <c r="K365" s="5"/>
      <c r="L365" s="5"/>
      <c r="M365" s="5"/>
    </row>
    <row r="366" spans="4:13" x14ac:dyDescent="0.3">
      <c r="D366" s="20"/>
      <c r="J366" s="5"/>
      <c r="K366" s="5"/>
      <c r="L366" s="5"/>
      <c r="M366" s="5"/>
    </row>
    <row r="367" spans="4:13" x14ac:dyDescent="0.3">
      <c r="D367" s="20"/>
      <c r="J367" s="5"/>
      <c r="K367" s="5"/>
      <c r="L367" s="5"/>
      <c r="M367" s="5"/>
    </row>
    <row r="368" spans="4:13" x14ac:dyDescent="0.3">
      <c r="D368" s="20"/>
      <c r="J368" s="5"/>
      <c r="K368" s="5"/>
      <c r="L368" s="5"/>
      <c r="M368" s="5"/>
    </row>
    <row r="369" spans="4:13" x14ac:dyDescent="0.3">
      <c r="D369" s="20"/>
      <c r="J369" s="5"/>
      <c r="K369" s="5"/>
      <c r="L369" s="5"/>
      <c r="M369" s="5"/>
    </row>
    <row r="370" spans="4:13" x14ac:dyDescent="0.3">
      <c r="D370" s="20"/>
      <c r="J370" s="5"/>
      <c r="K370" s="5"/>
      <c r="L370" s="5"/>
      <c r="M370" s="5"/>
    </row>
    <row r="371" spans="4:13" x14ac:dyDescent="0.3">
      <c r="D371" s="20"/>
      <c r="J371" s="5"/>
      <c r="K371" s="5"/>
      <c r="L371" s="5"/>
      <c r="M371" s="5"/>
    </row>
    <row r="372" spans="4:13" x14ac:dyDescent="0.3">
      <c r="D372" s="20"/>
      <c r="J372" s="5"/>
      <c r="K372" s="5"/>
      <c r="L372" s="5"/>
      <c r="M372" s="5"/>
    </row>
    <row r="373" spans="4:13" x14ac:dyDescent="0.3">
      <c r="D373" s="20"/>
      <c r="J373" s="5"/>
      <c r="K373" s="5"/>
      <c r="L373" s="5"/>
      <c r="M373" s="5"/>
    </row>
    <row r="374" spans="4:13" x14ac:dyDescent="0.3">
      <c r="D374" s="20"/>
      <c r="J374" s="5"/>
      <c r="K374" s="5"/>
      <c r="L374" s="5"/>
      <c r="M374" s="5"/>
    </row>
    <row r="375" spans="4:13" x14ac:dyDescent="0.3">
      <c r="D375" s="20"/>
      <c r="J375" s="5"/>
      <c r="K375" s="5"/>
      <c r="L375" s="5"/>
      <c r="M375" s="5"/>
    </row>
  </sheetData>
  <sheetProtection sheet="1" objects="1" scenarios="1" selectLockedCells="1"/>
  <protectedRanges>
    <protectedRange sqref="D7:I62" name="DataEntry"/>
  </protectedRanges>
  <mergeCells count="3">
    <mergeCell ref="O27:P28"/>
    <mergeCell ref="N19:P23"/>
    <mergeCell ref="C1:J2"/>
  </mergeCells>
  <phoneticPr fontId="7" type="noConversion"/>
  <conditionalFormatting sqref="O27">
    <cfRule type="cellIs" dxfId="20" priority="2" operator="equal">
      <formula>"Please enter unique dates"</formula>
    </cfRule>
  </conditionalFormatting>
  <conditionalFormatting sqref="O19:P23 N20:N23">
    <cfRule type="expression" dxfId="19" priority="1">
      <formula>N17="Please provide data from at least 20 weekdays"</formula>
    </cfRule>
  </conditionalFormatting>
  <conditionalFormatting sqref="N19">
    <cfRule type="expression" dxfId="18" priority="23">
      <formula>N7="Please provide data from at least 20 weekdays"</formula>
    </cfRule>
  </conditionalFormatting>
  <dataValidations xWindow="378" yWindow="665" count="2">
    <dataValidation type="whole" errorStyle="warning" allowBlank="1" showInputMessage="1" showErrorMessage="1" error="Please enter a whole number between 0 and 100" prompt="Please enter a whole number between 0 and 100" sqref="E7:I62" xr:uid="{00000000-0002-0000-0200-000000000000}">
      <formula1>0</formula1>
      <formula2>100</formula2>
    </dataValidation>
    <dataValidation type="date" errorStyle="information" allowBlank="1" showInputMessage="1" showErrorMessage="1" error="Please enter a date between 2014 and 2030" prompt="Please enter a date" sqref="D7:D62" xr:uid="{00000000-0002-0000-0200-000001000000}">
      <formula1>41640</formula1>
      <formula2>47484</formula2>
    </dataValidation>
  </dataValidations>
  <hyperlinks>
    <hyperlink ref="A4" location="Overview!A1" display="Overview" xr:uid="{124286B0-B35E-4E7F-A5CB-4BFB6196FF28}"/>
    <hyperlink ref="A5" location="Options!A1" display="Options" xr:uid="{B7EFD074-5EB0-4BCC-89A0-7B22846E560D}"/>
    <hyperlink ref="A6" location="MainData!A1" display="Enter data " xr:uid="{CD768033-ED3F-42CA-A00D-4CBDB7983B99}"/>
    <hyperlink ref="A7" location="AlternativeTimeOfDay!A1" display="Enter data for an alternative time of day" xr:uid="{5E5571B5-C309-4C06-9C00-1728EC747CF2}"/>
    <hyperlink ref="A8" location="Output!A1" display="Results" xr:uid="{1AEFD5FA-54AB-4C95-86BE-D0107F026AFD}"/>
    <hyperlink ref="A9" location="Thresholds!A1" display="Details of thresholds used" xr:uid="{FEEA62B1-5D99-419E-9ED1-C16368FEBC45}"/>
    <hyperlink ref="A10" location="Licensing!A1" display="Licensing and disclaimers" xr:uid="{4AF4618C-3CE4-46EF-9A37-781692EA7BF8}"/>
  </hyperlinks>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84740745262"/>
  </sheetPr>
  <dimension ref="A1:T374"/>
  <sheetViews>
    <sheetView showGridLines="0" workbookViewId="0">
      <selection activeCell="A8" sqref="A8"/>
    </sheetView>
  </sheetViews>
  <sheetFormatPr defaultRowHeight="14.4" x14ac:dyDescent="0.3"/>
  <cols>
    <col min="1" max="1" width="19.5546875" customWidth="1"/>
    <col min="2" max="10" width="10.5546875" customWidth="1"/>
    <col min="11" max="11" width="15.88671875" hidden="1" customWidth="1"/>
    <col min="12" max="12" width="20.109375" hidden="1" customWidth="1"/>
    <col min="13" max="13" width="12" style="5" hidden="1" customWidth="1"/>
    <col min="14" max="15" width="11.5546875" hidden="1" customWidth="1"/>
    <col min="16" max="16" width="8.88671875" hidden="1" customWidth="1"/>
  </cols>
  <sheetData>
    <row r="1" spans="1:19" ht="30" customHeight="1" x14ac:dyDescent="0.3">
      <c r="C1" s="78" t="s">
        <v>0</v>
      </c>
      <c r="D1" s="78"/>
      <c r="E1" s="78"/>
      <c r="F1" s="78"/>
      <c r="G1" s="78"/>
      <c r="H1" s="78"/>
      <c r="I1" s="78"/>
      <c r="J1" s="78"/>
      <c r="M1"/>
    </row>
    <row r="2" spans="1:19" ht="30" customHeight="1" x14ac:dyDescent="0.3">
      <c r="C2" s="78"/>
      <c r="D2" s="78"/>
      <c r="E2" s="78"/>
      <c r="F2" s="78"/>
      <c r="G2" s="78"/>
      <c r="H2" s="78"/>
      <c r="I2" s="78"/>
      <c r="J2" s="78"/>
      <c r="M2"/>
    </row>
    <row r="3" spans="1:19" ht="30" customHeight="1" x14ac:dyDescent="0.3">
      <c r="E3" s="11"/>
      <c r="F3" s="11"/>
      <c r="G3" s="11"/>
      <c r="M3"/>
    </row>
    <row r="4" spans="1:19" ht="30" customHeight="1" x14ac:dyDescent="0.3">
      <c r="A4" s="71" t="s">
        <v>1</v>
      </c>
    </row>
    <row r="5" spans="1:19" ht="30" customHeight="1" thickBot="1" x14ac:dyDescent="0.35">
      <c r="A5" s="71" t="s">
        <v>3</v>
      </c>
    </row>
    <row r="6" spans="1:19" ht="30" customHeight="1" x14ac:dyDescent="0.3">
      <c r="A6" s="71" t="s">
        <v>4</v>
      </c>
      <c r="C6" s="23" t="s">
        <v>15</v>
      </c>
      <c r="D6" s="24" t="s">
        <v>16</v>
      </c>
      <c r="E6" s="24" t="s">
        <v>17</v>
      </c>
      <c r="F6" s="24" t="s">
        <v>18</v>
      </c>
      <c r="G6" s="24" t="s">
        <v>19</v>
      </c>
      <c r="H6" s="24" t="s">
        <v>20</v>
      </c>
      <c r="I6" s="24" t="s">
        <v>21</v>
      </c>
      <c r="J6" s="50" t="s">
        <v>22</v>
      </c>
      <c r="K6" s="2" t="s">
        <v>23</v>
      </c>
      <c r="L6" s="2" t="s">
        <v>24</v>
      </c>
      <c r="M6" s="14" t="s">
        <v>82</v>
      </c>
      <c r="N6" s="6" t="s">
        <v>83</v>
      </c>
      <c r="O6" s="6" t="s">
        <v>84</v>
      </c>
      <c r="P6">
        <f ca="1">COUNTIFS(O7:O62,"N",MorningsBlank,"Y")</f>
        <v>0</v>
      </c>
    </row>
    <row r="7" spans="1:19" ht="30" customHeight="1" x14ac:dyDescent="0.4">
      <c r="A7" s="70" t="s">
        <v>5</v>
      </c>
      <c r="C7" s="28" t="s">
        <v>26</v>
      </c>
      <c r="D7" s="26">
        <f>MainData!D7</f>
        <v>0</v>
      </c>
      <c r="E7" s="32"/>
      <c r="F7" s="32"/>
      <c r="G7" s="32"/>
      <c r="H7" s="32"/>
      <c r="I7" s="32"/>
      <c r="J7" s="25" t="str" cm="1">
        <f t="array" aca="1" ref="J7" ca="1">IF(WEEKDAY(INDIRECT("D"&amp;ROW()&amp;""))=7,"(weekend)",IF(WEEKDAY(INDIRECT("D"&amp;ROW()&amp;""))=1,"(weekend)","weekday"))</f>
        <v>(weekend)</v>
      </c>
      <c r="K7" s="5" t="str" cm="1">
        <f t="array" aca="1" ref="K7" ca="1">IF(O7="N",(level0*INDIRECT("E"&amp;ROW()&amp;""))+(level1a*INDIRECT("F"&amp;ROW()&amp;""))+(level1b*INDIRECT("G"&amp;ROW()&amp;""))+(level2*INDIRECT("H"&amp;ROW()&amp;""))+(level3*INDIRECT("I"&amp;ROW()&amp;"")),"")</f>
        <v/>
      </c>
      <c r="L7" s="5" t="str" cm="1">
        <f t="array" aca="1" ref="L7" ca="1">IF(INDIRECT("K"&amp;ROW()&amp;"")="","",INDIRECT("K"&amp;ROW()&amp;"")*Conversion_Factor)</f>
        <v/>
      </c>
      <c r="M7" s="15" t="e" cm="1">
        <f t="array" aca="1" ref="M7" ca="1">VLOOKUP(INDIRECT("D"&amp;ROW()&amp;""),MorningLookupSample,8,FALSE)</f>
        <v>#N/A</v>
      </c>
      <c r="N7" s="8" t="e" cm="1">
        <f t="array" aca="1" ref="N7" ca="1">IF(INDIRECT("M"&amp;ROW()&amp;"")="","",IF(INDIRECT("K"&amp;ROW()&amp;"")="","",(INDIRECT("M"&amp;ROW()&amp;"")-INDIRECT("K"&amp;ROW()&amp;""))/(INDIRECT("M"&amp;ROW()&amp;"")+INDIRECT("K"&amp;ROW()&amp;""))/2))</f>
        <v>#N/A</v>
      </c>
      <c r="O7" s="5" t="str" cm="1">
        <f t="array" aca="1" ref="O7" ca="1">IF(AND(ISBLANK(INDIRECT("E"&amp;ROW()&amp;"")),ISBLANK(INDIRECT("F"&amp;ROW()&amp;"")),ISBLANK(INDIRECT("G"&amp;ROW()&amp;"")),ISBLANK(INDIRECT("H"&amp;ROW()&amp;"")),ISBLANK(INDIRECT("I"&amp;ROW()&amp;""))),"Y","N")</f>
        <v>Y</v>
      </c>
      <c r="Q7" s="37" t="str">
        <f ca="1">IF(COUNTIFS(EveningsBlank,"N")&lt;20,"Please provide data from at least 20 weekdays","")</f>
        <v>Please provide data from at least 20 weekdays</v>
      </c>
    </row>
    <row r="8" spans="1:19" ht="30" customHeight="1" x14ac:dyDescent="0.3">
      <c r="A8" s="71" t="s">
        <v>6</v>
      </c>
      <c r="C8" s="28" t="s">
        <v>27</v>
      </c>
      <c r="D8" s="26">
        <f>MainData!D8</f>
        <v>1</v>
      </c>
      <c r="E8" s="32"/>
      <c r="F8" s="32"/>
      <c r="G8" s="32"/>
      <c r="H8" s="32"/>
      <c r="I8" s="32"/>
      <c r="J8" s="25" t="str" cm="1">
        <f t="array" aca="1" ref="J8" ca="1">IF(WEEKDAY(INDIRECT("D"&amp;ROW()&amp;""))=7,"(weekend)",IF(WEEKDAY(INDIRECT("D"&amp;ROW()&amp;""))=1,"(weekend)","weekday"))</f>
        <v>(weekend)</v>
      </c>
      <c r="K8" s="5" t="str" cm="1">
        <f t="array" aca="1" ref="K8" ca="1">IF(O8="N",(level0*INDIRECT("E"&amp;ROW()&amp;""))+(level1a*INDIRECT("F"&amp;ROW()&amp;""))+(level1b*INDIRECT("G"&amp;ROW()&amp;""))+(level2*INDIRECT("H"&amp;ROW()&amp;""))+(level3*INDIRECT("I"&amp;ROW()&amp;"")),"")</f>
        <v/>
      </c>
      <c r="L8" s="5" t="str" cm="1">
        <f t="array" aca="1" ref="L8" ca="1">IF(INDIRECT("K"&amp;ROW()&amp;"")="","",INDIRECT("K"&amp;ROW()&amp;"")*Conversion_Factor)</f>
        <v/>
      </c>
      <c r="M8" s="15" t="str" cm="1">
        <f t="array" aca="1" ref="M8" ca="1">VLOOKUP(INDIRECT("D"&amp;ROW()&amp;""),MorningLookupSample,8,FALSE)</f>
        <v/>
      </c>
      <c r="N8" s="8" t="str" cm="1">
        <f t="array" aca="1" ref="N8" ca="1">IF(INDIRECT("M"&amp;ROW()&amp;"")="","",IF(INDIRECT("K"&amp;ROW()&amp;"")="","",(INDIRECT("M"&amp;ROW()&amp;"")-INDIRECT("K"&amp;ROW()&amp;""))/(INDIRECT("M"&amp;ROW()&amp;"")+INDIRECT("K"&amp;ROW()&amp;""))/2))</f>
        <v/>
      </c>
      <c r="O8" s="5" t="str" cm="1">
        <f t="array" aca="1" ref="O8" ca="1">IF(AND(ISBLANK(INDIRECT("E"&amp;ROW()&amp;"")),ISBLANK(INDIRECT("F"&amp;ROW()&amp;"")),ISBLANK(INDIRECT("G"&amp;ROW()&amp;"")),ISBLANK(INDIRECT("H"&amp;ROW()&amp;"")),ISBLANK(INDIRECT("I"&amp;ROW()&amp;""))),"Y","N")</f>
        <v>Y</v>
      </c>
      <c r="Q8" s="16" t="str">
        <f ca="1">IF(P6&gt;0,CONCATENATE(P6," dates don't have data on the 'Enter data' page. Please enter the corresponding data if you have it."),"")</f>
        <v/>
      </c>
    </row>
    <row r="9" spans="1:19" ht="30" customHeight="1" x14ac:dyDescent="0.3">
      <c r="A9" s="71" t="s">
        <v>7</v>
      </c>
      <c r="C9" s="28" t="s">
        <v>28</v>
      </c>
      <c r="D9" s="26">
        <f>MainData!D9</f>
        <v>2</v>
      </c>
      <c r="E9" s="32"/>
      <c r="F9" s="32"/>
      <c r="G9" s="32"/>
      <c r="H9" s="32"/>
      <c r="I9" s="32"/>
      <c r="J9" s="25" t="str" cm="1">
        <f t="array" aca="1" ref="J9" ca="1">IF(WEEKDAY(INDIRECT("D"&amp;ROW()&amp;""))=7,"(weekend)",IF(WEEKDAY(INDIRECT("D"&amp;ROW()&amp;""))=1,"(weekend)","weekday"))</f>
        <v>weekday</v>
      </c>
      <c r="K9" s="5" t="str" cm="1">
        <f t="array" aca="1" ref="K9" ca="1">IF(O9="N",(level0*INDIRECT("E"&amp;ROW()&amp;""))+(level1a*INDIRECT("F"&amp;ROW()&amp;""))+(level1b*INDIRECT("G"&amp;ROW()&amp;""))+(level2*INDIRECT("H"&amp;ROW()&amp;""))+(level3*INDIRECT("I"&amp;ROW()&amp;"")),"")</f>
        <v/>
      </c>
      <c r="L9" s="5" t="str" cm="1">
        <f t="array" aca="1" ref="L9" ca="1">IF(INDIRECT("K"&amp;ROW()&amp;"")="","",INDIRECT("K"&amp;ROW()&amp;"")*Conversion_Factor)</f>
        <v/>
      </c>
      <c r="M9" s="15" t="str" cm="1">
        <f t="array" aca="1" ref="M9" ca="1">VLOOKUP(INDIRECT("D"&amp;ROW()&amp;""),MorningLookupSample,8,FALSE)</f>
        <v/>
      </c>
      <c r="N9" s="8" t="str" cm="1">
        <f t="array" aca="1" ref="N9" ca="1">IF(INDIRECT("M"&amp;ROW()&amp;"")="","",IF(INDIRECT("K"&amp;ROW()&amp;"")="","",(INDIRECT("M"&amp;ROW()&amp;"")-INDIRECT("K"&amp;ROW()&amp;""))/(INDIRECT("M"&amp;ROW()&amp;"")+INDIRECT("K"&amp;ROW()&amp;""))/2))</f>
        <v/>
      </c>
      <c r="O9" s="5" t="str" cm="1">
        <f t="array" aca="1" ref="O9" ca="1">IF(AND(ISBLANK(INDIRECT("E"&amp;ROW()&amp;"")),ISBLANK(INDIRECT("F"&amp;ROW()&amp;"")),ISBLANK(INDIRECT("G"&amp;ROW()&amp;"")),ISBLANK(INDIRECT("H"&amp;ROW()&amp;"")),ISBLANK(INDIRECT("I"&amp;ROW()&amp;""))),"Y","N")</f>
        <v>Y</v>
      </c>
    </row>
    <row r="10" spans="1:19" ht="30" customHeight="1" x14ac:dyDescent="0.3">
      <c r="A10" s="72" t="s">
        <v>8</v>
      </c>
      <c r="C10" s="28" t="s">
        <v>29</v>
      </c>
      <c r="D10" s="26">
        <f>MainData!D10</f>
        <v>3</v>
      </c>
      <c r="E10" s="32"/>
      <c r="F10" s="32"/>
      <c r="G10" s="32"/>
      <c r="H10" s="32"/>
      <c r="I10" s="32"/>
      <c r="J10" s="25" t="str" cm="1">
        <f t="array" aca="1" ref="J10" ca="1">IF(WEEKDAY(INDIRECT("D"&amp;ROW()&amp;""))=7,"(weekend)",IF(WEEKDAY(INDIRECT("D"&amp;ROW()&amp;""))=1,"(weekend)","weekday"))</f>
        <v>weekday</v>
      </c>
      <c r="K10" s="5" t="str" cm="1">
        <f t="array" aca="1" ref="K10" ca="1">IF(O10="N",(level0*INDIRECT("E"&amp;ROW()&amp;""))+(level1a*INDIRECT("F"&amp;ROW()&amp;""))+(level1b*INDIRECT("G"&amp;ROW()&amp;""))+(level2*INDIRECT("H"&amp;ROW()&amp;""))+(level3*INDIRECT("I"&amp;ROW()&amp;"")),"")</f>
        <v/>
      </c>
      <c r="L10" s="5" t="str" cm="1">
        <f t="array" aca="1" ref="L10" ca="1">IF(INDIRECT("K"&amp;ROW()&amp;"")="","",INDIRECT("K"&amp;ROW()&amp;"")*Conversion_Factor)</f>
        <v/>
      </c>
      <c r="M10" s="15" t="str" cm="1">
        <f t="array" aca="1" ref="M10" ca="1">VLOOKUP(INDIRECT("D"&amp;ROW()&amp;""),MorningLookupSample,8,FALSE)</f>
        <v/>
      </c>
      <c r="N10" s="8" t="str" cm="1">
        <f t="array" aca="1" ref="N10" ca="1">IF(INDIRECT("M"&amp;ROW()&amp;"")="","",IF(INDIRECT("K"&amp;ROW()&amp;"")="","",(INDIRECT("M"&amp;ROW()&amp;"")-INDIRECT("K"&amp;ROW()&amp;""))/(INDIRECT("M"&amp;ROW()&amp;"")+INDIRECT("K"&amp;ROW()&amp;""))/2))</f>
        <v/>
      </c>
      <c r="O10" s="5" t="str" cm="1">
        <f t="array" aca="1" ref="O10" ca="1">IF(AND(ISBLANK(INDIRECT("E"&amp;ROW()&amp;"")),ISBLANK(INDIRECT("F"&amp;ROW()&amp;"")),ISBLANK(INDIRECT("G"&amp;ROW()&amp;"")),ISBLANK(INDIRECT("H"&amp;ROW()&amp;"")),ISBLANK(INDIRECT("I"&amp;ROW()&amp;""))),"Y","N")</f>
        <v>Y</v>
      </c>
    </row>
    <row r="11" spans="1:19" ht="30" customHeight="1" x14ac:dyDescent="0.3">
      <c r="C11" s="28" t="s">
        <v>30</v>
      </c>
      <c r="D11" s="26">
        <f>MainData!D11</f>
        <v>4</v>
      </c>
      <c r="E11" s="32"/>
      <c r="F11" s="32"/>
      <c r="G11" s="32"/>
      <c r="H11" s="32"/>
      <c r="I11" s="32"/>
      <c r="J11" s="25" t="str" cm="1">
        <f t="array" aca="1" ref="J11" ca="1">IF(WEEKDAY(INDIRECT("D"&amp;ROW()&amp;""))=7,"(weekend)",IF(WEEKDAY(INDIRECT("D"&amp;ROW()&amp;""))=1,"(weekend)","weekday"))</f>
        <v>weekday</v>
      </c>
      <c r="K11" s="5" t="str" cm="1">
        <f t="array" aca="1" ref="K11" ca="1">IF(O11="N",(level0*INDIRECT("E"&amp;ROW()&amp;""))+(level1a*INDIRECT("F"&amp;ROW()&amp;""))+(level1b*INDIRECT("G"&amp;ROW()&amp;""))+(level2*INDIRECT("H"&amp;ROW()&amp;""))+(level3*INDIRECT("I"&amp;ROW()&amp;"")),"")</f>
        <v/>
      </c>
      <c r="L11" s="5" t="str" cm="1">
        <f t="array" aca="1" ref="L11" ca="1">IF(INDIRECT("K"&amp;ROW()&amp;"")="","",INDIRECT("K"&amp;ROW()&amp;"")*Conversion_Factor)</f>
        <v/>
      </c>
      <c r="M11" s="15" t="str" cm="1">
        <f t="array" aca="1" ref="M11" ca="1">VLOOKUP(INDIRECT("D"&amp;ROW()&amp;""),MorningLookupSample,8,FALSE)</f>
        <v/>
      </c>
      <c r="N11" s="8" t="str" cm="1">
        <f t="array" aca="1" ref="N11" ca="1">IF(INDIRECT("M"&amp;ROW()&amp;"")="","",IF(INDIRECT("K"&amp;ROW()&amp;"")="","",(INDIRECT("M"&amp;ROW()&amp;"")-INDIRECT("K"&amp;ROW()&amp;""))/(INDIRECT("M"&amp;ROW()&amp;"")+INDIRECT("K"&amp;ROW()&amp;""))/2))</f>
        <v/>
      </c>
      <c r="O11" s="5" t="str" cm="1">
        <f t="array" aca="1" ref="O11" ca="1">IF(AND(ISBLANK(INDIRECT("E"&amp;ROW()&amp;"")),ISBLANK(INDIRECT("F"&amp;ROW()&amp;"")),ISBLANK(INDIRECT("G"&amp;ROW()&amp;"")),ISBLANK(INDIRECT("H"&amp;ROW()&amp;"")),ISBLANK(INDIRECT("I"&amp;ROW()&amp;""))),"Y","N")</f>
        <v>Y</v>
      </c>
    </row>
    <row r="12" spans="1:19" ht="30" customHeight="1" x14ac:dyDescent="0.3">
      <c r="C12" s="28" t="s">
        <v>31</v>
      </c>
      <c r="D12" s="26">
        <f>MainData!D12</f>
        <v>5</v>
      </c>
      <c r="E12" s="32"/>
      <c r="F12" s="32"/>
      <c r="G12" s="32"/>
      <c r="H12" s="32"/>
      <c r="I12" s="32"/>
      <c r="J12" s="25" t="str" cm="1">
        <f t="array" aca="1" ref="J12" ca="1">IF(WEEKDAY(INDIRECT("D"&amp;ROW()&amp;""))=7,"(weekend)",IF(WEEKDAY(INDIRECT("D"&amp;ROW()&amp;""))=1,"(weekend)","weekday"))</f>
        <v>weekday</v>
      </c>
      <c r="K12" s="5" t="str" cm="1">
        <f t="array" aca="1" ref="K12" ca="1">IF(O12="N",(level0*INDIRECT("E"&amp;ROW()&amp;""))+(level1a*INDIRECT("F"&amp;ROW()&amp;""))+(level1b*INDIRECT("G"&amp;ROW()&amp;""))+(level2*INDIRECT("H"&amp;ROW()&amp;""))+(level3*INDIRECT("I"&amp;ROW()&amp;"")),"")</f>
        <v/>
      </c>
      <c r="L12" s="5" t="str" cm="1">
        <f t="array" aca="1" ref="L12" ca="1">IF(INDIRECT("K"&amp;ROW()&amp;"")="","",INDIRECT("K"&amp;ROW()&amp;"")*Conversion_Factor)</f>
        <v/>
      </c>
      <c r="M12" s="15" t="str" cm="1">
        <f t="array" aca="1" ref="M12" ca="1">VLOOKUP(INDIRECT("D"&amp;ROW()&amp;""),MorningLookupSample,8,FALSE)</f>
        <v/>
      </c>
      <c r="N12" s="8" t="str" cm="1">
        <f t="array" aca="1" ref="N12" ca="1">IF(INDIRECT("M"&amp;ROW()&amp;"")="","",IF(INDIRECT("K"&amp;ROW()&amp;"")="","",(INDIRECT("M"&amp;ROW()&amp;"")-INDIRECT("K"&amp;ROW()&amp;""))/(INDIRECT("M"&amp;ROW()&amp;"")+INDIRECT("K"&amp;ROW()&amp;""))/2))</f>
        <v/>
      </c>
      <c r="O12" s="5" t="str" cm="1">
        <f t="array" aca="1" ref="O12" ca="1">IF(AND(ISBLANK(INDIRECT("E"&amp;ROW()&amp;"")),ISBLANK(INDIRECT("F"&amp;ROW()&amp;"")),ISBLANK(INDIRECT("G"&amp;ROW()&amp;"")),ISBLANK(INDIRECT("H"&amp;ROW()&amp;"")),ISBLANK(INDIRECT("I"&amp;ROW()&amp;""))),"Y","N")</f>
        <v>Y</v>
      </c>
    </row>
    <row r="13" spans="1:19" ht="30" customHeight="1" x14ac:dyDescent="0.3">
      <c r="C13" s="28" t="s">
        <v>32</v>
      </c>
      <c r="D13" s="26">
        <f>MainData!D13</f>
        <v>6</v>
      </c>
      <c r="E13" s="32"/>
      <c r="F13" s="32"/>
      <c r="G13" s="32"/>
      <c r="H13" s="32"/>
      <c r="I13" s="32"/>
      <c r="J13" s="25" t="str" cm="1">
        <f t="array" aca="1" ref="J13" ca="1">IF(WEEKDAY(INDIRECT("D"&amp;ROW()&amp;""))=7,"(weekend)",IF(WEEKDAY(INDIRECT("D"&amp;ROW()&amp;""))=1,"(weekend)","weekday"))</f>
        <v>weekday</v>
      </c>
      <c r="K13" s="5" t="str" cm="1">
        <f t="array" aca="1" ref="K13" ca="1">IF(O13="N",(level0*INDIRECT("E"&amp;ROW()&amp;""))+(level1a*INDIRECT("F"&amp;ROW()&amp;""))+(level1b*INDIRECT("G"&amp;ROW()&amp;""))+(level2*INDIRECT("H"&amp;ROW()&amp;""))+(level3*INDIRECT("I"&amp;ROW()&amp;"")),"")</f>
        <v/>
      </c>
      <c r="L13" s="5" t="str" cm="1">
        <f t="array" aca="1" ref="L13" ca="1">IF(INDIRECT("K"&amp;ROW()&amp;"")="","",INDIRECT("K"&amp;ROW()&amp;"")*Conversion_Factor)</f>
        <v/>
      </c>
      <c r="M13" s="15" t="str" cm="1">
        <f t="array" aca="1" ref="M13" ca="1">VLOOKUP(INDIRECT("D"&amp;ROW()&amp;""),MorningLookupSample,8,FALSE)</f>
        <v/>
      </c>
      <c r="N13" s="8" t="str" cm="1">
        <f t="array" aca="1" ref="N13" ca="1">IF(INDIRECT("M"&amp;ROW()&amp;"")="","",IF(INDIRECT("K"&amp;ROW()&amp;"")="","",(INDIRECT("M"&amp;ROW()&amp;"")-INDIRECT("K"&amp;ROW()&amp;""))/(INDIRECT("M"&amp;ROW()&amp;"")+INDIRECT("K"&amp;ROW()&amp;""))/2))</f>
        <v/>
      </c>
      <c r="O13" s="5" t="str" cm="1">
        <f t="array" aca="1" ref="O13" ca="1">IF(AND(ISBLANK(INDIRECT("E"&amp;ROW()&amp;"")),ISBLANK(INDIRECT("F"&amp;ROW()&amp;"")),ISBLANK(INDIRECT("G"&amp;ROW()&amp;"")),ISBLANK(INDIRECT("H"&amp;ROW()&amp;"")),ISBLANK(INDIRECT("I"&amp;ROW()&amp;""))),"Y","N")</f>
        <v>Y</v>
      </c>
    </row>
    <row r="14" spans="1:19" ht="30" customHeight="1" x14ac:dyDescent="0.3">
      <c r="C14" s="28" t="s">
        <v>33</v>
      </c>
      <c r="D14" s="26">
        <f>MainData!D14</f>
        <v>7</v>
      </c>
      <c r="E14" s="32"/>
      <c r="F14" s="32"/>
      <c r="G14" s="32"/>
      <c r="H14" s="32"/>
      <c r="I14" s="32"/>
      <c r="J14" s="25" t="str" cm="1">
        <f t="array" aca="1" ref="J14" ca="1">IF(WEEKDAY(INDIRECT("D"&amp;ROW()&amp;""))=7,"(weekend)",IF(WEEKDAY(INDIRECT("D"&amp;ROW()&amp;""))=1,"(weekend)","weekday"))</f>
        <v>(weekend)</v>
      </c>
      <c r="K14" s="5" t="str" cm="1">
        <f t="array" aca="1" ref="K14" ca="1">IF(O14="N",(level0*INDIRECT("E"&amp;ROW()&amp;""))+(level1a*INDIRECT("F"&amp;ROW()&amp;""))+(level1b*INDIRECT("G"&amp;ROW()&amp;""))+(level2*INDIRECT("H"&amp;ROW()&amp;""))+(level3*INDIRECT("I"&amp;ROW()&amp;"")),"")</f>
        <v/>
      </c>
      <c r="L14" s="5" t="str" cm="1">
        <f t="array" aca="1" ref="L14" ca="1">IF(INDIRECT("K"&amp;ROW()&amp;"")="","",INDIRECT("K"&amp;ROW()&amp;"")*Conversion_Factor)</f>
        <v/>
      </c>
      <c r="M14" s="15" t="str" cm="1">
        <f t="array" aca="1" ref="M14" ca="1">VLOOKUP(INDIRECT("D"&amp;ROW()&amp;""),MorningLookupSample,8,FALSE)</f>
        <v/>
      </c>
      <c r="N14" s="8" t="str" cm="1">
        <f t="array" aca="1" ref="N14" ca="1">IF(INDIRECT("M"&amp;ROW()&amp;"")="","",IF(INDIRECT("K"&amp;ROW()&amp;"")="","",(INDIRECT("M"&amp;ROW()&amp;"")-INDIRECT("K"&amp;ROW()&amp;""))/(INDIRECT("M"&amp;ROW()&amp;"")+INDIRECT("K"&amp;ROW()&amp;""))/2))</f>
        <v/>
      </c>
      <c r="O14" s="5" t="str" cm="1">
        <f t="array" aca="1" ref="O14" ca="1">IF(AND(ISBLANK(INDIRECT("E"&amp;ROW()&amp;"")),ISBLANK(INDIRECT("F"&amp;ROW()&amp;"")),ISBLANK(INDIRECT("G"&amp;ROW()&amp;"")),ISBLANK(INDIRECT("H"&amp;ROW()&amp;"")),ISBLANK(INDIRECT("I"&amp;ROW()&amp;""))),"Y","N")</f>
        <v>Y</v>
      </c>
    </row>
    <row r="15" spans="1:19" ht="30" customHeight="1" x14ac:dyDescent="0.3">
      <c r="C15" s="28" t="s">
        <v>34</v>
      </c>
      <c r="D15" s="26">
        <f>MainData!D15</f>
        <v>8</v>
      </c>
      <c r="E15" s="32"/>
      <c r="F15" s="32"/>
      <c r="G15" s="32"/>
      <c r="H15" s="32"/>
      <c r="I15" s="32"/>
      <c r="J15" s="25" t="str" cm="1">
        <f t="array" aca="1" ref="J15" ca="1">IF(WEEKDAY(INDIRECT("D"&amp;ROW()&amp;""))=7,"(weekend)",IF(WEEKDAY(INDIRECT("D"&amp;ROW()&amp;""))=1,"(weekend)","weekday"))</f>
        <v>(weekend)</v>
      </c>
      <c r="K15" s="5" t="str" cm="1">
        <f t="array" aca="1" ref="K15" ca="1">IF(O15="N",(level0*INDIRECT("E"&amp;ROW()&amp;""))+(level1a*INDIRECT("F"&amp;ROW()&amp;""))+(level1b*INDIRECT("G"&amp;ROW()&amp;""))+(level2*INDIRECT("H"&amp;ROW()&amp;""))+(level3*INDIRECT("I"&amp;ROW()&amp;"")),"")</f>
        <v/>
      </c>
      <c r="L15" s="5" t="str" cm="1">
        <f t="array" aca="1" ref="L15" ca="1">IF(INDIRECT("K"&amp;ROW()&amp;"")="","",INDIRECT("K"&amp;ROW()&amp;"")*Conversion_Factor)</f>
        <v/>
      </c>
      <c r="M15" s="15" t="str" cm="1">
        <f t="array" aca="1" ref="M15" ca="1">VLOOKUP(INDIRECT("D"&amp;ROW()&amp;""),MorningLookupSample,8,FALSE)</f>
        <v/>
      </c>
      <c r="N15" s="8" t="str" cm="1">
        <f t="array" aca="1" ref="N15" ca="1">IF(INDIRECT("M"&amp;ROW()&amp;"")="","",IF(INDIRECT("K"&amp;ROW()&amp;"")="","",(INDIRECT("M"&amp;ROW()&amp;"")-INDIRECT("K"&amp;ROW()&amp;""))/(INDIRECT("M"&amp;ROW()&amp;"")+INDIRECT("K"&amp;ROW()&amp;""))/2))</f>
        <v/>
      </c>
      <c r="O15" s="5" t="str" cm="1">
        <f t="array" aca="1" ref="O15" ca="1">IF(AND(ISBLANK(INDIRECT("E"&amp;ROW()&amp;"")),ISBLANK(INDIRECT("F"&amp;ROW()&amp;"")),ISBLANK(INDIRECT("G"&amp;ROW()&amp;"")),ISBLANK(INDIRECT("H"&amp;ROW()&amp;"")),ISBLANK(INDIRECT("I"&amp;ROW()&amp;""))),"Y","N")</f>
        <v>Y</v>
      </c>
    </row>
    <row r="16" spans="1:19" ht="30" customHeight="1" x14ac:dyDescent="0.4">
      <c r="C16" s="28" t="s">
        <v>35</v>
      </c>
      <c r="D16" s="26">
        <f>MainData!D16</f>
        <v>9</v>
      </c>
      <c r="E16" s="32"/>
      <c r="F16" s="32"/>
      <c r="G16" s="32"/>
      <c r="H16" s="32"/>
      <c r="I16" s="32"/>
      <c r="J16" s="25" t="str" cm="1">
        <f t="array" aca="1" ref="J16" ca="1">IF(WEEKDAY(INDIRECT("D"&amp;ROW()&amp;""))=7,"(weekend)",IF(WEEKDAY(INDIRECT("D"&amp;ROW()&amp;""))=1,"(weekend)","weekday"))</f>
        <v>weekday</v>
      </c>
      <c r="K16" s="5" t="str" cm="1">
        <f t="array" aca="1" ref="K16" ca="1">IF(O16="N",(level0*INDIRECT("E"&amp;ROW()&amp;""))+(level1a*INDIRECT("F"&amp;ROW()&amp;""))+(level1b*INDIRECT("G"&amp;ROW()&amp;""))+(level2*INDIRECT("H"&amp;ROW()&amp;""))+(level3*INDIRECT("I"&amp;ROW()&amp;"")),"")</f>
        <v/>
      </c>
      <c r="L16" s="5" t="str" cm="1">
        <f t="array" aca="1" ref="L16" ca="1">IF(INDIRECT("K"&amp;ROW()&amp;"")="","",INDIRECT("K"&amp;ROW()&amp;"")*Conversion_Factor)</f>
        <v/>
      </c>
      <c r="M16" s="15" t="str" cm="1">
        <f t="array" aca="1" ref="M16" ca="1">VLOOKUP(INDIRECT("D"&amp;ROW()&amp;""),MorningLookupSample,8,FALSE)</f>
        <v/>
      </c>
      <c r="N16" s="8" t="str" cm="1">
        <f t="array" aca="1" ref="N16" ca="1">IF(INDIRECT("M"&amp;ROW()&amp;"")="","",IF(INDIRECT("K"&amp;ROW()&amp;"")="","",(INDIRECT("M"&amp;ROW()&amp;"")-INDIRECT("K"&amp;ROW()&amp;""))/(INDIRECT("M"&amp;ROW()&amp;"")+INDIRECT("K"&amp;ROW()&amp;""))/2))</f>
        <v/>
      </c>
      <c r="O16" s="5" t="str" cm="1">
        <f t="array" aca="1" ref="O16" ca="1">IF(AND(ISBLANK(INDIRECT("E"&amp;ROW()&amp;"")),ISBLANK(INDIRECT("F"&amp;ROW()&amp;"")),ISBLANK(INDIRECT("G"&amp;ROW()&amp;"")),ISBLANK(INDIRECT("H"&amp;ROW()&amp;"")),ISBLANK(INDIRECT("I"&amp;ROW()&amp;""))),"Y","N")</f>
        <v>Y</v>
      </c>
      <c r="R16" s="37"/>
      <c r="S16" s="37"/>
    </row>
    <row r="17" spans="3:20" ht="30" customHeight="1" x14ac:dyDescent="0.4">
      <c r="C17" s="28" t="s">
        <v>36</v>
      </c>
      <c r="D17" s="26">
        <f>MainData!D17</f>
        <v>10</v>
      </c>
      <c r="E17" s="32"/>
      <c r="F17" s="32"/>
      <c r="G17" s="32"/>
      <c r="H17" s="32"/>
      <c r="I17" s="32"/>
      <c r="J17" s="25" t="str" cm="1">
        <f t="array" aca="1" ref="J17" ca="1">IF(WEEKDAY(INDIRECT("D"&amp;ROW()&amp;""))=7,"(weekend)",IF(WEEKDAY(INDIRECT("D"&amp;ROW()&amp;""))=1,"(weekend)","weekday"))</f>
        <v>weekday</v>
      </c>
      <c r="K17" s="5" t="str" cm="1">
        <f t="array" aca="1" ref="K17" ca="1">IF(O17="N",(level0*INDIRECT("E"&amp;ROW()&amp;""))+(level1a*INDIRECT("F"&amp;ROW()&amp;""))+(level1b*INDIRECT("G"&amp;ROW()&amp;""))+(level2*INDIRECT("H"&amp;ROW()&amp;""))+(level3*INDIRECT("I"&amp;ROW()&amp;"")),"")</f>
        <v/>
      </c>
      <c r="L17" s="5" t="str" cm="1">
        <f t="array" aca="1" ref="L17" ca="1">IF(INDIRECT("K"&amp;ROW()&amp;"")="","",INDIRECT("K"&amp;ROW()&amp;"")*Conversion_Factor)</f>
        <v/>
      </c>
      <c r="M17" s="15" t="str" cm="1">
        <f t="array" aca="1" ref="M17" ca="1">VLOOKUP(INDIRECT("D"&amp;ROW()&amp;""),MorningLookupSample,8,FALSE)</f>
        <v/>
      </c>
      <c r="N17" s="8" t="str" cm="1">
        <f t="array" aca="1" ref="N17" ca="1">IF(INDIRECT("M"&amp;ROW()&amp;"")="","",IF(INDIRECT("K"&amp;ROW()&amp;"")="","",(INDIRECT("M"&amp;ROW()&amp;"")-INDIRECT("K"&amp;ROW()&amp;""))/(INDIRECT("M"&amp;ROW()&amp;"")+INDIRECT("K"&amp;ROW()&amp;""))/2))</f>
        <v/>
      </c>
      <c r="O17" s="5" t="str" cm="1">
        <f t="array" aca="1" ref="O17" ca="1">IF(AND(ISBLANK(INDIRECT("E"&amp;ROW()&amp;"")),ISBLANK(INDIRECT("F"&amp;ROW()&amp;"")),ISBLANK(INDIRECT("G"&amp;ROW()&amp;"")),ISBLANK(INDIRECT("H"&amp;ROW()&amp;"")),ISBLANK(INDIRECT("I"&amp;ROW()&amp;""))),"Y","N")</f>
        <v>Y</v>
      </c>
      <c r="Q17" s="37"/>
      <c r="R17" s="37"/>
      <c r="S17" s="37"/>
    </row>
    <row r="18" spans="3:20" ht="30" customHeight="1" x14ac:dyDescent="0.4">
      <c r="C18" s="28" t="s">
        <v>37</v>
      </c>
      <c r="D18" s="26">
        <f>MainData!D18</f>
        <v>11</v>
      </c>
      <c r="E18" s="32"/>
      <c r="F18" s="32"/>
      <c r="G18" s="32"/>
      <c r="H18" s="32"/>
      <c r="I18" s="32"/>
      <c r="J18" s="25" t="str" cm="1">
        <f t="array" aca="1" ref="J18" ca="1">IF(WEEKDAY(INDIRECT("D"&amp;ROW()&amp;""))=7,"(weekend)",IF(WEEKDAY(INDIRECT("D"&amp;ROW()&amp;""))=1,"(weekend)","weekday"))</f>
        <v>weekday</v>
      </c>
      <c r="K18" s="5" t="str" cm="1">
        <f t="array" aca="1" ref="K18" ca="1">IF(O18="N",(level0*INDIRECT("E"&amp;ROW()&amp;""))+(level1a*INDIRECT("F"&amp;ROW()&amp;""))+(level1b*INDIRECT("G"&amp;ROW()&amp;""))+(level2*INDIRECT("H"&amp;ROW()&amp;""))+(level3*INDIRECT("I"&amp;ROW()&amp;"")),"")</f>
        <v/>
      </c>
      <c r="L18" s="5" t="str" cm="1">
        <f t="array" aca="1" ref="L18" ca="1">IF(INDIRECT("K"&amp;ROW()&amp;"")="","",INDIRECT("K"&amp;ROW()&amp;"")*Conversion_Factor)</f>
        <v/>
      </c>
      <c r="M18" s="15" t="str" cm="1">
        <f t="array" aca="1" ref="M18" ca="1">VLOOKUP(INDIRECT("D"&amp;ROW()&amp;""),MorningLookupSample,8,FALSE)</f>
        <v/>
      </c>
      <c r="N18" s="8" t="str" cm="1">
        <f t="array" aca="1" ref="N18" ca="1">IF(INDIRECT("M"&amp;ROW()&amp;"")="","",IF(INDIRECT("K"&amp;ROW()&amp;"")="","",(INDIRECT("M"&amp;ROW()&amp;"")-INDIRECT("K"&amp;ROW()&amp;""))/(INDIRECT("M"&amp;ROW()&amp;"")+INDIRECT("K"&amp;ROW()&amp;""))/2))</f>
        <v/>
      </c>
      <c r="O18" s="5" t="str" cm="1">
        <f t="array" aca="1" ref="O18" ca="1">IF(AND(ISBLANK(INDIRECT("E"&amp;ROW()&amp;"")),ISBLANK(INDIRECT("F"&amp;ROW()&amp;"")),ISBLANK(INDIRECT("G"&amp;ROW()&amp;"")),ISBLANK(INDIRECT("H"&amp;ROW()&amp;"")),ISBLANK(INDIRECT("I"&amp;ROW()&amp;""))),"Y","N")</f>
        <v>Y</v>
      </c>
      <c r="Q18" s="37"/>
      <c r="R18" s="37"/>
      <c r="S18" s="37"/>
    </row>
    <row r="19" spans="3:20" ht="30" customHeight="1" x14ac:dyDescent="0.4">
      <c r="C19" s="28" t="s">
        <v>38</v>
      </c>
      <c r="D19" s="26">
        <f>MainData!D19</f>
        <v>12</v>
      </c>
      <c r="E19" s="32"/>
      <c r="F19" s="32"/>
      <c r="G19" s="32"/>
      <c r="H19" s="32"/>
      <c r="I19" s="32"/>
      <c r="J19" s="25" t="str" cm="1">
        <f t="array" aca="1" ref="J19" ca="1">IF(WEEKDAY(INDIRECT("D"&amp;ROW()&amp;""))=7,"(weekend)",IF(WEEKDAY(INDIRECT("D"&amp;ROW()&amp;""))=1,"(weekend)","weekday"))</f>
        <v>weekday</v>
      </c>
      <c r="K19" s="5" t="str" cm="1">
        <f t="array" aca="1" ref="K19" ca="1">IF(O19="N",(level0*INDIRECT("E"&amp;ROW()&amp;""))+(level1a*INDIRECT("F"&amp;ROW()&amp;""))+(level1b*INDIRECT("G"&amp;ROW()&amp;""))+(level2*INDIRECT("H"&amp;ROW()&amp;""))+(level3*INDIRECT("I"&amp;ROW()&amp;"")),"")</f>
        <v/>
      </c>
      <c r="L19" s="5" t="str" cm="1">
        <f t="array" aca="1" ref="L19" ca="1">IF(INDIRECT("K"&amp;ROW()&amp;"")="","",INDIRECT("K"&amp;ROW()&amp;"")*Conversion_Factor)</f>
        <v/>
      </c>
      <c r="M19" s="15" t="str" cm="1">
        <f t="array" aca="1" ref="M19" ca="1">VLOOKUP(INDIRECT("D"&amp;ROW()&amp;""),MorningLookupSample,8,FALSE)</f>
        <v/>
      </c>
      <c r="N19" s="8" t="str" cm="1">
        <f t="array" aca="1" ref="N19" ca="1">IF(INDIRECT("M"&amp;ROW()&amp;"")="","",IF(INDIRECT("K"&amp;ROW()&amp;"")="","",(INDIRECT("M"&amp;ROW()&amp;"")-INDIRECT("K"&amp;ROW()&amp;""))/(INDIRECT("M"&amp;ROW()&amp;"")+INDIRECT("K"&amp;ROW()&amp;""))/2))</f>
        <v/>
      </c>
      <c r="O19" s="5" t="str" cm="1">
        <f t="array" aca="1" ref="O19" ca="1">IF(AND(ISBLANK(INDIRECT("E"&amp;ROW()&amp;"")),ISBLANK(INDIRECT("F"&amp;ROW()&amp;"")),ISBLANK(INDIRECT("G"&amp;ROW()&amp;"")),ISBLANK(INDIRECT("H"&amp;ROW()&amp;"")),ISBLANK(INDIRECT("I"&amp;ROW()&amp;""))),"Y","N")</f>
        <v>Y</v>
      </c>
      <c r="Q19" s="37"/>
      <c r="R19" s="37"/>
      <c r="S19" s="37"/>
    </row>
    <row r="20" spans="3:20" ht="30" customHeight="1" x14ac:dyDescent="0.4">
      <c r="C20" s="28" t="s">
        <v>39</v>
      </c>
      <c r="D20" s="26">
        <f>MainData!D20</f>
        <v>13</v>
      </c>
      <c r="E20" s="32"/>
      <c r="F20" s="32"/>
      <c r="G20" s="32"/>
      <c r="H20" s="32"/>
      <c r="I20" s="32"/>
      <c r="J20" s="25" t="str" cm="1">
        <f t="array" aca="1" ref="J20" ca="1">IF(WEEKDAY(INDIRECT("D"&amp;ROW()&amp;""))=7,"(weekend)",IF(WEEKDAY(INDIRECT("D"&amp;ROW()&amp;""))=1,"(weekend)","weekday"))</f>
        <v>weekday</v>
      </c>
      <c r="K20" s="5" t="str" cm="1">
        <f t="array" aca="1" ref="K20" ca="1">IF(O20="N",(level0*INDIRECT("E"&amp;ROW()&amp;""))+(level1a*INDIRECT("F"&amp;ROW()&amp;""))+(level1b*INDIRECT("G"&amp;ROW()&amp;""))+(level2*INDIRECT("H"&amp;ROW()&amp;""))+(level3*INDIRECT("I"&amp;ROW()&amp;"")),"")</f>
        <v/>
      </c>
      <c r="L20" s="5" t="str" cm="1">
        <f t="array" aca="1" ref="L20" ca="1">IF(INDIRECT("K"&amp;ROW()&amp;"")="","",INDIRECT("K"&amp;ROW()&amp;"")*Conversion_Factor)</f>
        <v/>
      </c>
      <c r="M20" s="15" t="str" cm="1">
        <f t="array" aca="1" ref="M20" ca="1">VLOOKUP(INDIRECT("D"&amp;ROW()&amp;""),MorningLookupSample,8,FALSE)</f>
        <v/>
      </c>
      <c r="N20" s="8" t="str" cm="1">
        <f t="array" aca="1" ref="N20" ca="1">IF(INDIRECT("M"&amp;ROW()&amp;"")="","",IF(INDIRECT("K"&amp;ROW()&amp;"")="","",(INDIRECT("M"&amp;ROW()&amp;"")-INDIRECT("K"&amp;ROW()&amp;""))/(INDIRECT("M"&amp;ROW()&amp;"")+INDIRECT("K"&amp;ROW()&amp;""))/2))</f>
        <v/>
      </c>
      <c r="O20" s="5" t="str" cm="1">
        <f t="array" aca="1" ref="O20" ca="1">IF(AND(ISBLANK(INDIRECT("E"&amp;ROW()&amp;"")),ISBLANK(INDIRECT("F"&amp;ROW()&amp;"")),ISBLANK(INDIRECT("G"&amp;ROW()&amp;"")),ISBLANK(INDIRECT("H"&amp;ROW()&amp;"")),ISBLANK(INDIRECT("I"&amp;ROW()&amp;""))),"Y","N")</f>
        <v>Y</v>
      </c>
      <c r="Q20" s="85"/>
      <c r="R20" s="85"/>
      <c r="S20" s="85"/>
    </row>
    <row r="21" spans="3:20" ht="30" customHeight="1" x14ac:dyDescent="0.3">
      <c r="C21" s="28" t="s">
        <v>40</v>
      </c>
      <c r="D21" s="26">
        <f>MainData!D21</f>
        <v>14</v>
      </c>
      <c r="E21" s="32"/>
      <c r="F21" s="32"/>
      <c r="G21" s="32"/>
      <c r="H21" s="32"/>
      <c r="I21" s="32"/>
      <c r="J21" s="25" t="str" cm="1">
        <f t="array" aca="1" ref="J21" ca="1">IF(WEEKDAY(INDIRECT("D"&amp;ROW()&amp;""))=7,"(weekend)",IF(WEEKDAY(INDIRECT("D"&amp;ROW()&amp;""))=1,"(weekend)","weekday"))</f>
        <v>(weekend)</v>
      </c>
      <c r="K21" s="5" t="str" cm="1">
        <f t="array" aca="1" ref="K21" ca="1">IF(O21="N",(level0*INDIRECT("E"&amp;ROW()&amp;""))+(level1a*INDIRECT("F"&amp;ROW()&amp;""))+(level1b*INDIRECT("G"&amp;ROW()&amp;""))+(level2*INDIRECT("H"&amp;ROW()&amp;""))+(level3*INDIRECT("I"&amp;ROW()&amp;"")),"")</f>
        <v/>
      </c>
      <c r="L21" s="5" t="str" cm="1">
        <f t="array" aca="1" ref="L21" ca="1">IF(INDIRECT("K"&amp;ROW()&amp;"")="","",INDIRECT("K"&amp;ROW()&amp;"")*Conversion_Factor)</f>
        <v/>
      </c>
      <c r="M21" s="15" t="str" cm="1">
        <f t="array" aca="1" ref="M21" ca="1">VLOOKUP(INDIRECT("D"&amp;ROW()&amp;""),MorningLookupSample,8,FALSE)</f>
        <v/>
      </c>
      <c r="N21" s="8" t="str" cm="1">
        <f t="array" aca="1" ref="N21" ca="1">IF(INDIRECT("M"&amp;ROW()&amp;"")="","",IF(INDIRECT("K"&amp;ROW()&amp;"")="","",(INDIRECT("M"&amp;ROW()&amp;"")-INDIRECT("K"&amp;ROW()&amp;""))/(INDIRECT("M"&amp;ROW()&amp;"")+INDIRECT("K"&amp;ROW()&amp;""))/2))</f>
        <v/>
      </c>
      <c r="O21" s="5" t="str" cm="1">
        <f t="array" aca="1" ref="O21" ca="1">IF(AND(ISBLANK(INDIRECT("E"&amp;ROW()&amp;"")),ISBLANK(INDIRECT("F"&amp;ROW()&amp;"")),ISBLANK(INDIRECT("G"&amp;ROW()&amp;"")),ISBLANK(INDIRECT("H"&amp;ROW()&amp;"")),ISBLANK(INDIRECT("I"&amp;ROW()&amp;""))),"Y","N")</f>
        <v>Y</v>
      </c>
    </row>
    <row r="22" spans="3:20" ht="30" customHeight="1" x14ac:dyDescent="0.3">
      <c r="C22" s="28" t="s">
        <v>41</v>
      </c>
      <c r="D22" s="26">
        <f>MainData!D22</f>
        <v>15</v>
      </c>
      <c r="E22" s="32"/>
      <c r="F22" s="32"/>
      <c r="G22" s="32"/>
      <c r="H22" s="32"/>
      <c r="I22" s="32"/>
      <c r="J22" s="25" t="str" cm="1">
        <f t="array" aca="1" ref="J22" ca="1">IF(WEEKDAY(INDIRECT("D"&amp;ROW()&amp;""))=7,"(weekend)",IF(WEEKDAY(INDIRECT("D"&amp;ROW()&amp;""))=1,"(weekend)","weekday"))</f>
        <v>(weekend)</v>
      </c>
      <c r="K22" s="5" t="str" cm="1">
        <f t="array" aca="1" ref="K22" ca="1">IF(O22="N",(level0*INDIRECT("E"&amp;ROW()&amp;""))+(level1a*INDIRECT("F"&amp;ROW()&amp;""))+(level1b*INDIRECT("G"&amp;ROW()&amp;""))+(level2*INDIRECT("H"&amp;ROW()&amp;""))+(level3*INDIRECT("I"&amp;ROW()&amp;"")),"")</f>
        <v/>
      </c>
      <c r="L22" s="5" t="str" cm="1">
        <f t="array" aca="1" ref="L22" ca="1">IF(INDIRECT("K"&amp;ROW()&amp;"")="","",INDIRECT("K"&amp;ROW()&amp;"")*Conversion_Factor)</f>
        <v/>
      </c>
      <c r="M22" s="15" t="str" cm="1">
        <f t="array" aca="1" ref="M22" ca="1">VLOOKUP(INDIRECT("D"&amp;ROW()&amp;""),MorningLookupSample,8,FALSE)</f>
        <v/>
      </c>
      <c r="N22" s="8" t="str" cm="1">
        <f t="array" aca="1" ref="N22" ca="1">IF(INDIRECT("M"&amp;ROW()&amp;"")="","",IF(INDIRECT("K"&amp;ROW()&amp;"")="","",(INDIRECT("M"&amp;ROW()&amp;"")-INDIRECT("K"&amp;ROW()&amp;""))/(INDIRECT("M"&amp;ROW()&amp;"")+INDIRECT("K"&amp;ROW()&amp;""))/2))</f>
        <v/>
      </c>
      <c r="O22" s="5" t="str" cm="1">
        <f t="array" aca="1" ref="O22" ca="1">IF(AND(ISBLANK(INDIRECT("E"&amp;ROW()&amp;"")),ISBLANK(INDIRECT("F"&amp;ROW()&amp;"")),ISBLANK(INDIRECT("G"&amp;ROW()&amp;"")),ISBLANK(INDIRECT("H"&amp;ROW()&amp;"")),ISBLANK(INDIRECT("I"&amp;ROW()&amp;""))),"Y","N")</f>
        <v>Y</v>
      </c>
    </row>
    <row r="23" spans="3:20" ht="30" customHeight="1" x14ac:dyDescent="0.3">
      <c r="C23" s="28" t="s">
        <v>42</v>
      </c>
      <c r="D23" s="26">
        <f>MainData!D23</f>
        <v>16</v>
      </c>
      <c r="E23" s="32"/>
      <c r="F23" s="32"/>
      <c r="G23" s="32"/>
      <c r="H23" s="32"/>
      <c r="I23" s="32"/>
      <c r="J23" s="25" t="str" cm="1">
        <f t="array" aca="1" ref="J23" ca="1">IF(WEEKDAY(INDIRECT("D"&amp;ROW()&amp;""))=7,"(weekend)",IF(WEEKDAY(INDIRECT("D"&amp;ROW()&amp;""))=1,"(weekend)","weekday"))</f>
        <v>weekday</v>
      </c>
      <c r="K23" s="5" t="str" cm="1">
        <f t="array" aca="1" ref="K23" ca="1">IF(O23="N",(level0*INDIRECT("E"&amp;ROW()&amp;""))+(level1a*INDIRECT("F"&amp;ROW()&amp;""))+(level1b*INDIRECT("G"&amp;ROW()&amp;""))+(level2*INDIRECT("H"&amp;ROW()&amp;""))+(level3*INDIRECT("I"&amp;ROW()&amp;"")),"")</f>
        <v/>
      </c>
      <c r="L23" s="5" t="str" cm="1">
        <f t="array" aca="1" ref="L23" ca="1">IF(INDIRECT("K"&amp;ROW()&amp;"")="","",INDIRECT("K"&amp;ROW()&amp;"")*Conversion_Factor)</f>
        <v/>
      </c>
      <c r="M23" s="15" t="str" cm="1">
        <f t="array" aca="1" ref="M23" ca="1">VLOOKUP(INDIRECT("D"&amp;ROW()&amp;""),MorningLookupSample,8,FALSE)</f>
        <v/>
      </c>
      <c r="N23" s="8" t="str" cm="1">
        <f t="array" aca="1" ref="N23" ca="1">IF(INDIRECT("M"&amp;ROW()&amp;"")="","",IF(INDIRECT("K"&amp;ROW()&amp;"")="","",(INDIRECT("M"&amp;ROW()&amp;"")-INDIRECT("K"&amp;ROW()&amp;""))/(INDIRECT("M"&amp;ROW()&amp;"")+INDIRECT("K"&amp;ROW()&amp;""))/2))</f>
        <v/>
      </c>
      <c r="O23" s="5" t="str" cm="1">
        <f t="array" aca="1" ref="O23" ca="1">IF(AND(ISBLANK(INDIRECT("E"&amp;ROW()&amp;"")),ISBLANK(INDIRECT("F"&amp;ROW()&amp;"")),ISBLANK(INDIRECT("G"&amp;ROW()&amp;"")),ISBLANK(INDIRECT("H"&amp;ROW()&amp;"")),ISBLANK(INDIRECT("I"&amp;ROW()&amp;""))),"Y","N")</f>
        <v>Y</v>
      </c>
    </row>
    <row r="24" spans="3:20" ht="30" customHeight="1" x14ac:dyDescent="0.3">
      <c r="C24" s="28" t="s">
        <v>43</v>
      </c>
      <c r="D24" s="26">
        <f>MainData!D24</f>
        <v>17</v>
      </c>
      <c r="E24" s="32"/>
      <c r="F24" s="32"/>
      <c r="G24" s="32"/>
      <c r="H24" s="32"/>
      <c r="I24" s="32"/>
      <c r="J24" s="25" t="str" cm="1">
        <f t="array" aca="1" ref="J24" ca="1">IF(WEEKDAY(INDIRECT("D"&amp;ROW()&amp;""))=7,"(weekend)",IF(WEEKDAY(INDIRECT("D"&amp;ROW()&amp;""))=1,"(weekend)","weekday"))</f>
        <v>weekday</v>
      </c>
      <c r="K24" s="5" t="str" cm="1">
        <f t="array" aca="1" ref="K24" ca="1">IF(O24="N",(level0*INDIRECT("E"&amp;ROW()&amp;""))+(level1a*INDIRECT("F"&amp;ROW()&amp;""))+(level1b*INDIRECT("G"&amp;ROW()&amp;""))+(level2*INDIRECT("H"&amp;ROW()&amp;""))+(level3*INDIRECT("I"&amp;ROW()&amp;"")),"")</f>
        <v/>
      </c>
      <c r="L24" s="5" t="str" cm="1">
        <f t="array" aca="1" ref="L24" ca="1">IF(INDIRECT("K"&amp;ROW()&amp;"")="","",INDIRECT("K"&amp;ROW()&amp;"")*Conversion_Factor)</f>
        <v/>
      </c>
      <c r="M24" s="15" t="str" cm="1">
        <f t="array" aca="1" ref="M24" ca="1">VLOOKUP(INDIRECT("D"&amp;ROW()&amp;""),MorningLookupSample,8,FALSE)</f>
        <v/>
      </c>
      <c r="N24" s="8" t="str" cm="1">
        <f t="array" aca="1" ref="N24" ca="1">IF(INDIRECT("M"&amp;ROW()&amp;"")="","",IF(INDIRECT("K"&amp;ROW()&amp;"")="","",(INDIRECT("M"&amp;ROW()&amp;"")-INDIRECT("K"&amp;ROW()&amp;""))/(INDIRECT("M"&amp;ROW()&amp;"")+INDIRECT("K"&amp;ROW()&amp;""))/2))</f>
        <v/>
      </c>
      <c r="O24" s="5" t="str" cm="1">
        <f t="array" aca="1" ref="O24" ca="1">IF(AND(ISBLANK(INDIRECT("E"&amp;ROW()&amp;"")),ISBLANK(INDIRECT("F"&amp;ROW()&amp;"")),ISBLANK(INDIRECT("G"&amp;ROW()&amp;"")),ISBLANK(INDIRECT("H"&amp;ROW()&amp;"")),ISBLANK(INDIRECT("I"&amp;ROW()&amp;""))),"Y","N")</f>
        <v>Y</v>
      </c>
    </row>
    <row r="25" spans="3:20" ht="30" customHeight="1" x14ac:dyDescent="0.3">
      <c r="C25" s="28" t="s">
        <v>44</v>
      </c>
      <c r="D25" s="26">
        <f>MainData!D25</f>
        <v>18</v>
      </c>
      <c r="E25" s="32"/>
      <c r="F25" s="32"/>
      <c r="G25" s="32"/>
      <c r="H25" s="32"/>
      <c r="I25" s="32"/>
      <c r="J25" s="25" t="str" cm="1">
        <f t="array" aca="1" ref="J25" ca="1">IF(WEEKDAY(INDIRECT("D"&amp;ROW()&amp;""))=7,"(weekend)",IF(WEEKDAY(INDIRECT("D"&amp;ROW()&amp;""))=1,"(weekend)","weekday"))</f>
        <v>weekday</v>
      </c>
      <c r="K25" s="5" t="str" cm="1">
        <f t="array" aca="1" ref="K25" ca="1">IF(O25="N",(level0*INDIRECT("E"&amp;ROW()&amp;""))+(level1a*INDIRECT("F"&amp;ROW()&amp;""))+(level1b*INDIRECT("G"&amp;ROW()&amp;""))+(level2*INDIRECT("H"&amp;ROW()&amp;""))+(level3*INDIRECT("I"&amp;ROW()&amp;"")),"")</f>
        <v/>
      </c>
      <c r="L25" s="5" t="str" cm="1">
        <f t="array" aca="1" ref="L25" ca="1">IF(INDIRECT("K"&amp;ROW()&amp;"")="","",INDIRECT("K"&amp;ROW()&amp;"")*Conversion_Factor)</f>
        <v/>
      </c>
      <c r="M25" s="15" t="str" cm="1">
        <f t="array" aca="1" ref="M25" ca="1">VLOOKUP(INDIRECT("D"&amp;ROW()&amp;""),MorningLookupSample,8,FALSE)</f>
        <v/>
      </c>
      <c r="N25" s="8" t="str" cm="1">
        <f t="array" aca="1" ref="N25" ca="1">IF(INDIRECT("M"&amp;ROW()&amp;"")="","",IF(INDIRECT("K"&amp;ROW()&amp;"")="","",(INDIRECT("M"&amp;ROW()&amp;"")-INDIRECT("K"&amp;ROW()&amp;""))/(INDIRECT("M"&amp;ROW()&amp;"")+INDIRECT("K"&amp;ROW()&amp;""))/2))</f>
        <v/>
      </c>
      <c r="O25" s="5" t="str" cm="1">
        <f t="array" aca="1" ref="O25" ca="1">IF(AND(ISBLANK(INDIRECT("E"&amp;ROW()&amp;"")),ISBLANK(INDIRECT("F"&amp;ROW()&amp;"")),ISBLANK(INDIRECT("G"&amp;ROW()&amp;"")),ISBLANK(INDIRECT("H"&amp;ROW()&amp;"")),ISBLANK(INDIRECT("I"&amp;ROW()&amp;""))),"Y","N")</f>
        <v>Y</v>
      </c>
    </row>
    <row r="26" spans="3:20" ht="30" customHeight="1" x14ac:dyDescent="0.3">
      <c r="C26" s="28" t="s">
        <v>45</v>
      </c>
      <c r="D26" s="26">
        <f>MainData!D26</f>
        <v>19</v>
      </c>
      <c r="E26" s="32"/>
      <c r="F26" s="32"/>
      <c r="G26" s="32"/>
      <c r="H26" s="32"/>
      <c r="I26" s="32"/>
      <c r="J26" s="25" t="str" cm="1">
        <f t="array" aca="1" ref="J26" ca="1">IF(WEEKDAY(INDIRECT("D"&amp;ROW()&amp;""))=7,"(weekend)",IF(WEEKDAY(INDIRECT("D"&amp;ROW()&amp;""))=1,"(weekend)","weekday"))</f>
        <v>weekday</v>
      </c>
      <c r="K26" s="5" t="str" cm="1">
        <f t="array" aca="1" ref="K26" ca="1">IF(O26="N",(level0*INDIRECT("E"&amp;ROW()&amp;""))+(level1a*INDIRECT("F"&amp;ROW()&amp;""))+(level1b*INDIRECT("G"&amp;ROW()&amp;""))+(level2*INDIRECT("H"&amp;ROW()&amp;""))+(level3*INDIRECT("I"&amp;ROW()&amp;"")),"")</f>
        <v/>
      </c>
      <c r="L26" s="5" t="str" cm="1">
        <f t="array" aca="1" ref="L26" ca="1">IF(INDIRECT("K"&amp;ROW()&amp;"")="","",INDIRECT("K"&amp;ROW()&amp;"")*Conversion_Factor)</f>
        <v/>
      </c>
      <c r="M26" s="15" t="str" cm="1">
        <f t="array" aca="1" ref="M26" ca="1">VLOOKUP(INDIRECT("D"&amp;ROW()&amp;""),MorningLookupSample,8,FALSE)</f>
        <v/>
      </c>
      <c r="N26" s="8" t="str" cm="1">
        <f t="array" aca="1" ref="N26" ca="1">IF(INDIRECT("M"&amp;ROW()&amp;"")="","",IF(INDIRECT("K"&amp;ROW()&amp;"")="","",(INDIRECT("M"&amp;ROW()&amp;"")-INDIRECT("K"&amp;ROW()&amp;""))/(INDIRECT("M"&amp;ROW()&amp;"")+INDIRECT("K"&amp;ROW()&amp;""))/2))</f>
        <v/>
      </c>
      <c r="O26" s="5" t="str" cm="1">
        <f t="array" aca="1" ref="O26" ca="1">IF(AND(ISBLANK(INDIRECT("E"&amp;ROW()&amp;"")),ISBLANK(INDIRECT("F"&amp;ROW()&amp;"")),ISBLANK(INDIRECT("G"&amp;ROW()&amp;"")),ISBLANK(INDIRECT("H"&amp;ROW()&amp;"")),ISBLANK(INDIRECT("I"&amp;ROW()&amp;""))),"Y","N")</f>
        <v>Y</v>
      </c>
    </row>
    <row r="27" spans="3:20" ht="30" customHeight="1" x14ac:dyDescent="0.3">
      <c r="C27" s="28" t="s">
        <v>46</v>
      </c>
      <c r="D27" s="26">
        <f>MainData!D27</f>
        <v>20</v>
      </c>
      <c r="E27" s="32"/>
      <c r="F27" s="32"/>
      <c r="G27" s="32"/>
      <c r="H27" s="32"/>
      <c r="I27" s="32"/>
      <c r="J27" s="25" t="str" cm="1">
        <f t="array" aca="1" ref="J27" ca="1">IF(WEEKDAY(INDIRECT("D"&amp;ROW()&amp;""))=7,"(weekend)",IF(WEEKDAY(INDIRECT("D"&amp;ROW()&amp;""))=1,"(weekend)","weekday"))</f>
        <v>weekday</v>
      </c>
      <c r="K27" s="5" t="str" cm="1">
        <f t="array" aca="1" ref="K27" ca="1">IF(O27="N",(level0*INDIRECT("E"&amp;ROW()&amp;""))+(level1a*INDIRECT("F"&amp;ROW()&amp;""))+(level1b*INDIRECT("G"&amp;ROW()&amp;""))+(level2*INDIRECT("H"&amp;ROW()&amp;""))+(level3*INDIRECT("I"&amp;ROW()&amp;"")),"")</f>
        <v/>
      </c>
      <c r="L27" s="5" t="str" cm="1">
        <f t="array" aca="1" ref="L27" ca="1">IF(INDIRECT("K"&amp;ROW()&amp;"")="","",INDIRECT("K"&amp;ROW()&amp;"")*Conversion_Factor)</f>
        <v/>
      </c>
      <c r="M27" s="15" t="str" cm="1">
        <f t="array" aca="1" ref="M27" ca="1">VLOOKUP(INDIRECT("D"&amp;ROW()&amp;""),MorningLookupSample,8,FALSE)</f>
        <v/>
      </c>
      <c r="N27" s="8" t="str" cm="1">
        <f t="array" aca="1" ref="N27" ca="1">IF(INDIRECT("M"&amp;ROW()&amp;"")="","",IF(INDIRECT("K"&amp;ROW()&amp;"")="","",(INDIRECT("M"&amp;ROW()&amp;"")-INDIRECT("K"&amp;ROW()&amp;""))/(INDIRECT("M"&amp;ROW()&amp;"")+INDIRECT("K"&amp;ROW()&amp;""))/2))</f>
        <v/>
      </c>
      <c r="O27" s="5" t="str" cm="1">
        <f t="array" aca="1" ref="O27" ca="1">IF(AND(ISBLANK(INDIRECT("E"&amp;ROW()&amp;"")),ISBLANK(INDIRECT("F"&amp;ROW()&amp;"")),ISBLANK(INDIRECT("G"&amp;ROW()&amp;"")),ISBLANK(INDIRECT("H"&amp;ROW()&amp;"")),ISBLANK(INDIRECT("I"&amp;ROW()&amp;""))),"Y","N")</f>
        <v>Y</v>
      </c>
      <c r="T27" s="9"/>
    </row>
    <row r="28" spans="3:20" ht="30" customHeight="1" x14ac:dyDescent="0.3">
      <c r="C28" s="28" t="s">
        <v>47</v>
      </c>
      <c r="D28" s="26">
        <f>MainData!D28</f>
        <v>21</v>
      </c>
      <c r="E28" s="32"/>
      <c r="F28" s="32"/>
      <c r="G28" s="32"/>
      <c r="H28" s="32"/>
      <c r="I28" s="32"/>
      <c r="J28" s="25" t="str" cm="1">
        <f t="array" aca="1" ref="J28" ca="1">IF(WEEKDAY(INDIRECT("D"&amp;ROW()&amp;""))=7,"(weekend)",IF(WEEKDAY(INDIRECT("D"&amp;ROW()&amp;""))=1,"(weekend)","weekday"))</f>
        <v>(weekend)</v>
      </c>
      <c r="K28" s="5" t="str" cm="1">
        <f t="array" aca="1" ref="K28" ca="1">IF(O28="N",(level0*INDIRECT("E"&amp;ROW()&amp;""))+(level1a*INDIRECT("F"&amp;ROW()&amp;""))+(level1b*INDIRECT("G"&amp;ROW()&amp;""))+(level2*INDIRECT("H"&amp;ROW()&amp;""))+(level3*INDIRECT("I"&amp;ROW()&amp;"")),"")</f>
        <v/>
      </c>
      <c r="L28" s="5" t="str" cm="1">
        <f t="array" aca="1" ref="L28" ca="1">IF(INDIRECT("K"&amp;ROW()&amp;"")="","",INDIRECT("K"&amp;ROW()&amp;"")*Conversion_Factor)</f>
        <v/>
      </c>
      <c r="M28" s="15" t="str" cm="1">
        <f t="array" aca="1" ref="M28" ca="1">VLOOKUP(INDIRECT("D"&amp;ROW()&amp;""),MorningLookupSample,8,FALSE)</f>
        <v/>
      </c>
      <c r="N28" s="8" t="str" cm="1">
        <f t="array" aca="1" ref="N28" ca="1">IF(INDIRECT("M"&amp;ROW()&amp;"")="","",IF(INDIRECT("K"&amp;ROW()&amp;"")="","",(INDIRECT("M"&amp;ROW()&amp;"")-INDIRECT("K"&amp;ROW()&amp;""))/(INDIRECT("M"&amp;ROW()&amp;"")+INDIRECT("K"&amp;ROW()&amp;""))/2))</f>
        <v/>
      </c>
      <c r="O28" s="5" t="str" cm="1">
        <f t="array" aca="1" ref="O28" ca="1">IF(AND(ISBLANK(INDIRECT("E"&amp;ROW()&amp;"")),ISBLANK(INDIRECT("F"&amp;ROW()&amp;"")),ISBLANK(INDIRECT("G"&amp;ROW()&amp;"")),ISBLANK(INDIRECT("H"&amp;ROW()&amp;"")),ISBLANK(INDIRECT("I"&amp;ROW()&amp;""))),"Y","N")</f>
        <v>Y</v>
      </c>
    </row>
    <row r="29" spans="3:20" ht="30" customHeight="1" x14ac:dyDescent="0.3">
      <c r="C29" s="28" t="s">
        <v>48</v>
      </c>
      <c r="D29" s="26">
        <f>MainData!D29</f>
        <v>22</v>
      </c>
      <c r="E29" s="32"/>
      <c r="F29" s="32"/>
      <c r="G29" s="32"/>
      <c r="H29" s="32"/>
      <c r="I29" s="32"/>
      <c r="J29" s="25" t="str" cm="1">
        <f t="array" aca="1" ref="J29" ca="1">IF(WEEKDAY(INDIRECT("D"&amp;ROW()&amp;""))=7,"(weekend)",IF(WEEKDAY(INDIRECT("D"&amp;ROW()&amp;""))=1,"(weekend)","weekday"))</f>
        <v>(weekend)</v>
      </c>
      <c r="K29" s="5" t="str" cm="1">
        <f t="array" aca="1" ref="K29" ca="1">IF(O29="N",(level0*INDIRECT("E"&amp;ROW()&amp;""))+(level1a*INDIRECT("F"&amp;ROW()&amp;""))+(level1b*INDIRECT("G"&amp;ROW()&amp;""))+(level2*INDIRECT("H"&amp;ROW()&amp;""))+(level3*INDIRECT("I"&amp;ROW()&amp;"")),"")</f>
        <v/>
      </c>
      <c r="L29" s="5" t="str" cm="1">
        <f t="array" aca="1" ref="L29" ca="1">IF(INDIRECT("K"&amp;ROW()&amp;"")="","",INDIRECT("K"&amp;ROW()&amp;"")*Conversion_Factor)</f>
        <v/>
      </c>
      <c r="M29" s="15" t="str" cm="1">
        <f t="array" aca="1" ref="M29" ca="1">VLOOKUP(INDIRECT("D"&amp;ROW()&amp;""),MorningLookupSample,8,FALSE)</f>
        <v/>
      </c>
      <c r="N29" s="8" t="str" cm="1">
        <f t="array" aca="1" ref="N29" ca="1">IF(INDIRECT("M"&amp;ROW()&amp;"")="","",IF(INDIRECT("K"&amp;ROW()&amp;"")="","",(INDIRECT("M"&amp;ROW()&amp;"")-INDIRECT("K"&amp;ROW()&amp;""))/(INDIRECT("M"&amp;ROW()&amp;"")+INDIRECT("K"&amp;ROW()&amp;""))/2))</f>
        <v/>
      </c>
      <c r="O29" s="5" t="str" cm="1">
        <f t="array" aca="1" ref="O29" ca="1">IF(AND(ISBLANK(INDIRECT("E"&amp;ROW()&amp;"")),ISBLANK(INDIRECT("F"&amp;ROW()&amp;"")),ISBLANK(INDIRECT("G"&amp;ROW()&amp;"")),ISBLANK(INDIRECT("H"&amp;ROW()&amp;"")),ISBLANK(INDIRECT("I"&amp;ROW()&amp;""))),"Y","N")</f>
        <v>Y</v>
      </c>
    </row>
    <row r="30" spans="3:20" ht="30" customHeight="1" x14ac:dyDescent="0.3">
      <c r="C30" s="28" t="s">
        <v>49</v>
      </c>
      <c r="D30" s="26">
        <f>MainData!D30</f>
        <v>23</v>
      </c>
      <c r="E30" s="32"/>
      <c r="F30" s="32"/>
      <c r="G30" s="32"/>
      <c r="H30" s="32"/>
      <c r="I30" s="32"/>
      <c r="J30" s="25" t="str" cm="1">
        <f t="array" aca="1" ref="J30" ca="1">IF(WEEKDAY(INDIRECT("D"&amp;ROW()&amp;""))=7,"(weekend)",IF(WEEKDAY(INDIRECT("D"&amp;ROW()&amp;""))=1,"(weekend)","weekday"))</f>
        <v>weekday</v>
      </c>
      <c r="K30" s="5" t="str" cm="1">
        <f t="array" aca="1" ref="K30" ca="1">IF(O30="N",(level0*INDIRECT("E"&amp;ROW()&amp;""))+(level1a*INDIRECT("F"&amp;ROW()&amp;""))+(level1b*INDIRECT("G"&amp;ROW()&amp;""))+(level2*INDIRECT("H"&amp;ROW()&amp;""))+(level3*INDIRECT("I"&amp;ROW()&amp;"")),"")</f>
        <v/>
      </c>
      <c r="L30" s="5" t="str" cm="1">
        <f t="array" aca="1" ref="L30" ca="1">IF(INDIRECT("K"&amp;ROW()&amp;"")="","",INDIRECT("K"&amp;ROW()&amp;"")*Conversion_Factor)</f>
        <v/>
      </c>
      <c r="M30" s="15" t="str" cm="1">
        <f t="array" aca="1" ref="M30" ca="1">VLOOKUP(INDIRECT("D"&amp;ROW()&amp;""),MorningLookupSample,8,FALSE)</f>
        <v/>
      </c>
      <c r="N30" s="8" t="str" cm="1">
        <f t="array" aca="1" ref="N30" ca="1">IF(INDIRECT("M"&amp;ROW()&amp;"")="","",IF(INDIRECT("K"&amp;ROW()&amp;"")="","",(INDIRECT("M"&amp;ROW()&amp;"")-INDIRECT("K"&amp;ROW()&amp;""))/(INDIRECT("M"&amp;ROW()&amp;"")+INDIRECT("K"&amp;ROW()&amp;""))/2))</f>
        <v/>
      </c>
      <c r="O30" s="5" t="str" cm="1">
        <f t="array" aca="1" ref="O30" ca="1">IF(AND(ISBLANK(INDIRECT("E"&amp;ROW()&amp;"")),ISBLANK(INDIRECT("F"&amp;ROW()&amp;"")),ISBLANK(INDIRECT("G"&amp;ROW()&amp;"")),ISBLANK(INDIRECT("H"&amp;ROW()&amp;"")),ISBLANK(INDIRECT("I"&amp;ROW()&amp;""))),"Y","N")</f>
        <v>Y</v>
      </c>
    </row>
    <row r="31" spans="3:20" ht="30" customHeight="1" x14ac:dyDescent="0.3">
      <c r="C31" s="28" t="s">
        <v>50</v>
      </c>
      <c r="D31" s="26">
        <f>MainData!D31</f>
        <v>24</v>
      </c>
      <c r="E31" s="32"/>
      <c r="F31" s="32"/>
      <c r="G31" s="32"/>
      <c r="H31" s="32"/>
      <c r="I31" s="32"/>
      <c r="J31" s="25" t="str" cm="1">
        <f t="array" aca="1" ref="J31" ca="1">IF(WEEKDAY(INDIRECT("D"&amp;ROW()&amp;""))=7,"(weekend)",IF(WEEKDAY(INDIRECT("D"&amp;ROW()&amp;""))=1,"(weekend)","weekday"))</f>
        <v>weekday</v>
      </c>
      <c r="K31" s="5" t="str" cm="1">
        <f t="array" aca="1" ref="K31" ca="1">IF(O31="N",(level0*INDIRECT("E"&amp;ROW()&amp;""))+(level1a*INDIRECT("F"&amp;ROW()&amp;""))+(level1b*INDIRECT("G"&amp;ROW()&amp;""))+(level2*INDIRECT("H"&amp;ROW()&amp;""))+(level3*INDIRECT("I"&amp;ROW()&amp;"")),"")</f>
        <v/>
      </c>
      <c r="L31" s="5" t="str" cm="1">
        <f t="array" aca="1" ref="L31" ca="1">IF(INDIRECT("K"&amp;ROW()&amp;"")="","",INDIRECT("K"&amp;ROW()&amp;"")*Conversion_Factor)</f>
        <v/>
      </c>
      <c r="M31" s="15" t="str" cm="1">
        <f t="array" aca="1" ref="M31" ca="1">VLOOKUP(INDIRECT("D"&amp;ROW()&amp;""),MorningLookupSample,8,FALSE)</f>
        <v/>
      </c>
      <c r="N31" s="8" t="str" cm="1">
        <f t="array" aca="1" ref="N31" ca="1">IF(INDIRECT("M"&amp;ROW()&amp;"")="","",IF(INDIRECT("K"&amp;ROW()&amp;"")="","",(INDIRECT("M"&amp;ROW()&amp;"")-INDIRECT("K"&amp;ROW()&amp;""))/(INDIRECT("M"&amp;ROW()&amp;"")+INDIRECT("K"&amp;ROW()&amp;""))/2))</f>
        <v/>
      </c>
      <c r="O31" s="5" t="str" cm="1">
        <f t="array" aca="1" ref="O31" ca="1">IF(AND(ISBLANK(INDIRECT("E"&amp;ROW()&amp;"")),ISBLANK(INDIRECT("F"&amp;ROW()&amp;"")),ISBLANK(INDIRECT("G"&amp;ROW()&amp;"")),ISBLANK(INDIRECT("H"&amp;ROW()&amp;"")),ISBLANK(INDIRECT("I"&amp;ROW()&amp;""))),"Y","N")</f>
        <v>Y</v>
      </c>
    </row>
    <row r="32" spans="3:20" ht="30" customHeight="1" x14ac:dyDescent="0.3">
      <c r="C32" s="28" t="s">
        <v>51</v>
      </c>
      <c r="D32" s="26">
        <f>MainData!D32</f>
        <v>25</v>
      </c>
      <c r="E32" s="32"/>
      <c r="F32" s="32"/>
      <c r="G32" s="32"/>
      <c r="H32" s="32"/>
      <c r="I32" s="32"/>
      <c r="J32" s="25" t="str" cm="1">
        <f t="array" aca="1" ref="J32" ca="1">IF(WEEKDAY(INDIRECT("D"&amp;ROW()&amp;""))=7,"(weekend)",IF(WEEKDAY(INDIRECT("D"&amp;ROW()&amp;""))=1,"(weekend)","weekday"))</f>
        <v>weekday</v>
      </c>
      <c r="K32" s="5" t="str" cm="1">
        <f t="array" aca="1" ref="K32" ca="1">IF(O32="N",(level0*INDIRECT("E"&amp;ROW()&amp;""))+(level1a*INDIRECT("F"&amp;ROW()&amp;""))+(level1b*INDIRECT("G"&amp;ROW()&amp;""))+(level2*INDIRECT("H"&amp;ROW()&amp;""))+(level3*INDIRECT("I"&amp;ROW()&amp;"")),"")</f>
        <v/>
      </c>
      <c r="L32" s="5" t="str" cm="1">
        <f t="array" aca="1" ref="L32" ca="1">IF(INDIRECT("K"&amp;ROW()&amp;"")="","",INDIRECT("K"&amp;ROW()&amp;"")*Conversion_Factor)</f>
        <v/>
      </c>
      <c r="M32" s="15" t="str" cm="1">
        <f t="array" aca="1" ref="M32" ca="1">VLOOKUP(INDIRECT("D"&amp;ROW()&amp;""),MorningLookupSample,8,FALSE)</f>
        <v/>
      </c>
      <c r="N32" s="8" t="str" cm="1">
        <f t="array" aca="1" ref="N32" ca="1">IF(INDIRECT("M"&amp;ROW()&amp;"")="","",IF(INDIRECT("K"&amp;ROW()&amp;"")="","",(INDIRECT("M"&amp;ROW()&amp;"")-INDIRECT("K"&amp;ROW()&amp;""))/(INDIRECT("M"&amp;ROW()&amp;"")+INDIRECT("K"&amp;ROW()&amp;""))/2))</f>
        <v/>
      </c>
      <c r="O32" s="5" t="str" cm="1">
        <f t="array" aca="1" ref="O32" ca="1">IF(AND(ISBLANK(INDIRECT("E"&amp;ROW()&amp;"")),ISBLANK(INDIRECT("F"&amp;ROW()&amp;"")),ISBLANK(INDIRECT("G"&amp;ROW()&amp;"")),ISBLANK(INDIRECT("H"&amp;ROW()&amp;"")),ISBLANK(INDIRECT("I"&amp;ROW()&amp;""))),"Y","N")</f>
        <v>Y</v>
      </c>
    </row>
    <row r="33" spans="3:15" ht="30" customHeight="1" x14ac:dyDescent="0.3">
      <c r="C33" s="28" t="s">
        <v>52</v>
      </c>
      <c r="D33" s="26">
        <f>MainData!D33</f>
        <v>26</v>
      </c>
      <c r="E33" s="32"/>
      <c r="F33" s="32"/>
      <c r="G33" s="32"/>
      <c r="H33" s="32"/>
      <c r="I33" s="32"/>
      <c r="J33" s="25" t="str" cm="1">
        <f t="array" aca="1" ref="J33" ca="1">IF(WEEKDAY(INDIRECT("D"&amp;ROW()&amp;""))=7,"(weekend)",IF(WEEKDAY(INDIRECT("D"&amp;ROW()&amp;""))=1,"(weekend)","weekday"))</f>
        <v>weekday</v>
      </c>
      <c r="K33" s="5" t="str" cm="1">
        <f t="array" aca="1" ref="K33" ca="1">IF(O33="N",(level0*INDIRECT("E"&amp;ROW()&amp;""))+(level1a*INDIRECT("F"&amp;ROW()&amp;""))+(level1b*INDIRECT("G"&amp;ROW()&amp;""))+(level2*INDIRECT("H"&amp;ROW()&amp;""))+(level3*INDIRECT("I"&amp;ROW()&amp;"")),"")</f>
        <v/>
      </c>
      <c r="L33" s="5" t="str" cm="1">
        <f t="array" aca="1" ref="L33" ca="1">IF(INDIRECT("K"&amp;ROW()&amp;"")="","",INDIRECT("K"&amp;ROW()&amp;"")*Conversion_Factor)</f>
        <v/>
      </c>
      <c r="M33" s="15" t="str" cm="1">
        <f t="array" aca="1" ref="M33" ca="1">VLOOKUP(INDIRECT("D"&amp;ROW()&amp;""),MorningLookupSample,8,FALSE)</f>
        <v/>
      </c>
      <c r="N33" s="8" t="str" cm="1">
        <f t="array" aca="1" ref="N33" ca="1">IF(INDIRECT("M"&amp;ROW()&amp;"")="","",IF(INDIRECT("K"&amp;ROW()&amp;"")="","",(INDIRECT("M"&amp;ROW()&amp;"")-INDIRECT("K"&amp;ROW()&amp;""))/(INDIRECT("M"&amp;ROW()&amp;"")+INDIRECT("K"&amp;ROW()&amp;""))/2))</f>
        <v/>
      </c>
      <c r="O33" s="5" t="str" cm="1">
        <f t="array" aca="1" ref="O33" ca="1">IF(AND(ISBLANK(INDIRECT("E"&amp;ROW()&amp;"")),ISBLANK(INDIRECT("F"&amp;ROW()&amp;"")),ISBLANK(INDIRECT("G"&amp;ROW()&amp;"")),ISBLANK(INDIRECT("H"&amp;ROW()&amp;"")),ISBLANK(INDIRECT("I"&amp;ROW()&amp;""))),"Y","N")</f>
        <v>Y</v>
      </c>
    </row>
    <row r="34" spans="3:15" ht="30" customHeight="1" x14ac:dyDescent="0.3">
      <c r="C34" s="28" t="s">
        <v>53</v>
      </c>
      <c r="D34" s="26">
        <f>MainData!D34</f>
        <v>27</v>
      </c>
      <c r="E34" s="32"/>
      <c r="F34" s="32"/>
      <c r="G34" s="32"/>
      <c r="H34" s="32"/>
      <c r="I34" s="32"/>
      <c r="J34" s="25" t="str" cm="1">
        <f t="array" aca="1" ref="J34" ca="1">IF(WEEKDAY(INDIRECT("D"&amp;ROW()&amp;""))=7,"(weekend)",IF(WEEKDAY(INDIRECT("D"&amp;ROW()&amp;""))=1,"(weekend)","weekday"))</f>
        <v>weekday</v>
      </c>
      <c r="K34" s="5" t="str" cm="1">
        <f t="array" aca="1" ref="K34" ca="1">IF(O34="N",(level0*INDIRECT("E"&amp;ROW()&amp;""))+(level1a*INDIRECT("F"&amp;ROW()&amp;""))+(level1b*INDIRECT("G"&amp;ROW()&amp;""))+(level2*INDIRECT("H"&amp;ROW()&amp;""))+(level3*INDIRECT("I"&amp;ROW()&amp;"")),"")</f>
        <v/>
      </c>
      <c r="L34" s="5" t="str" cm="1">
        <f t="array" aca="1" ref="L34" ca="1">IF(INDIRECT("K"&amp;ROW()&amp;"")="","",INDIRECT("K"&amp;ROW()&amp;"")*Conversion_Factor)</f>
        <v/>
      </c>
      <c r="M34" s="15" t="str" cm="1">
        <f t="array" aca="1" ref="M34" ca="1">VLOOKUP(INDIRECT("D"&amp;ROW()&amp;""),MorningLookupSample,8,FALSE)</f>
        <v/>
      </c>
      <c r="N34" s="8" t="str" cm="1">
        <f t="array" aca="1" ref="N34" ca="1">IF(INDIRECT("M"&amp;ROW()&amp;"")="","",IF(INDIRECT("K"&amp;ROW()&amp;"")="","",(INDIRECT("M"&amp;ROW()&amp;"")-INDIRECT("K"&amp;ROW()&amp;""))/(INDIRECT("M"&amp;ROW()&amp;"")+INDIRECT("K"&amp;ROW()&amp;""))/2))</f>
        <v/>
      </c>
      <c r="O34" s="5" t="str" cm="1">
        <f t="array" aca="1" ref="O34" ca="1">IF(AND(ISBLANK(INDIRECT("E"&amp;ROW()&amp;"")),ISBLANK(INDIRECT("F"&amp;ROW()&amp;"")),ISBLANK(INDIRECT("G"&amp;ROW()&amp;"")),ISBLANK(INDIRECT("H"&amp;ROW()&amp;"")),ISBLANK(INDIRECT("I"&amp;ROW()&amp;""))),"Y","N")</f>
        <v>Y</v>
      </c>
    </row>
    <row r="35" spans="3:15" ht="30" customHeight="1" x14ac:dyDescent="0.3">
      <c r="C35" s="28" t="s">
        <v>54</v>
      </c>
      <c r="D35" s="26">
        <f>MainData!D35</f>
        <v>28</v>
      </c>
      <c r="E35" s="32"/>
      <c r="F35" s="32"/>
      <c r="G35" s="32"/>
      <c r="H35" s="32"/>
      <c r="I35" s="32"/>
      <c r="J35" s="25" t="str" cm="1">
        <f t="array" aca="1" ref="J35" ca="1">IF(WEEKDAY(INDIRECT("D"&amp;ROW()&amp;""))=7,"(weekend)",IF(WEEKDAY(INDIRECT("D"&amp;ROW()&amp;""))=1,"(weekend)","weekday"))</f>
        <v>(weekend)</v>
      </c>
      <c r="K35" s="5" t="str" cm="1">
        <f t="array" aca="1" ref="K35" ca="1">IF(O35="N",(level0*INDIRECT("E"&amp;ROW()&amp;""))+(level1a*INDIRECT("F"&amp;ROW()&amp;""))+(level1b*INDIRECT("G"&amp;ROW()&amp;""))+(level2*INDIRECT("H"&amp;ROW()&amp;""))+(level3*INDIRECT("I"&amp;ROW()&amp;"")),"")</f>
        <v/>
      </c>
      <c r="L35" s="5" t="str" cm="1">
        <f t="array" aca="1" ref="L35" ca="1">IF(INDIRECT("K"&amp;ROW()&amp;"")="","",INDIRECT("K"&amp;ROW()&amp;"")*Conversion_Factor)</f>
        <v/>
      </c>
      <c r="M35" s="15" t="str" cm="1">
        <f t="array" aca="1" ref="M35" ca="1">VLOOKUP(INDIRECT("D"&amp;ROW()&amp;""),MorningLookupSample,8,FALSE)</f>
        <v/>
      </c>
      <c r="N35" s="8" t="str" cm="1">
        <f t="array" aca="1" ref="N35" ca="1">IF(INDIRECT("M"&amp;ROW()&amp;"")="","",IF(INDIRECT("K"&amp;ROW()&amp;"")="","",(INDIRECT("M"&amp;ROW()&amp;"")-INDIRECT("K"&amp;ROW()&amp;""))/(INDIRECT("M"&amp;ROW()&amp;"")+INDIRECT("K"&amp;ROW()&amp;""))/2))</f>
        <v/>
      </c>
      <c r="O35" s="5" t="str" cm="1">
        <f t="array" aca="1" ref="O35" ca="1">IF(AND(ISBLANK(INDIRECT("E"&amp;ROW()&amp;"")),ISBLANK(INDIRECT("F"&amp;ROW()&amp;"")),ISBLANK(INDIRECT("G"&amp;ROW()&amp;"")),ISBLANK(INDIRECT("H"&amp;ROW()&amp;"")),ISBLANK(INDIRECT("I"&amp;ROW()&amp;""))),"Y","N")</f>
        <v>Y</v>
      </c>
    </row>
    <row r="36" spans="3:15" ht="30" customHeight="1" x14ac:dyDescent="0.3">
      <c r="C36" s="28" t="s">
        <v>55</v>
      </c>
      <c r="D36" s="26">
        <f>MainData!D36</f>
        <v>29</v>
      </c>
      <c r="E36" s="32"/>
      <c r="F36" s="32"/>
      <c r="G36" s="32"/>
      <c r="H36" s="32"/>
      <c r="I36" s="32"/>
      <c r="J36" s="25" t="str" cm="1">
        <f t="array" aca="1" ref="J36" ca="1">IF(WEEKDAY(INDIRECT("D"&amp;ROW()&amp;""))=7,"(weekend)",IF(WEEKDAY(INDIRECT("D"&amp;ROW()&amp;""))=1,"(weekend)","weekday"))</f>
        <v>(weekend)</v>
      </c>
      <c r="K36" s="5" t="str" cm="1">
        <f t="array" aca="1" ref="K36" ca="1">IF(O36="N",(level0*INDIRECT("E"&amp;ROW()&amp;""))+(level1a*INDIRECT("F"&amp;ROW()&amp;""))+(level1b*INDIRECT("G"&amp;ROW()&amp;""))+(level2*INDIRECT("H"&amp;ROW()&amp;""))+(level3*INDIRECT("I"&amp;ROW()&amp;"")),"")</f>
        <v/>
      </c>
      <c r="L36" s="5" t="str" cm="1">
        <f t="array" aca="1" ref="L36" ca="1">IF(INDIRECT("K"&amp;ROW()&amp;"")="","",INDIRECT("K"&amp;ROW()&amp;"")*Conversion_Factor)</f>
        <v/>
      </c>
      <c r="M36" s="15" t="str" cm="1">
        <f t="array" aca="1" ref="M36" ca="1">VLOOKUP(INDIRECT("D"&amp;ROW()&amp;""),MorningLookupSample,8,FALSE)</f>
        <v/>
      </c>
      <c r="N36" s="8" t="str" cm="1">
        <f t="array" aca="1" ref="N36" ca="1">IF(INDIRECT("M"&amp;ROW()&amp;"")="","",IF(INDIRECT("K"&amp;ROW()&amp;"")="","",(INDIRECT("M"&amp;ROW()&amp;"")-INDIRECT("K"&amp;ROW()&amp;""))/(INDIRECT("M"&amp;ROW()&amp;"")+INDIRECT("K"&amp;ROW()&amp;""))/2))</f>
        <v/>
      </c>
      <c r="O36" s="5" t="str" cm="1">
        <f t="array" aca="1" ref="O36" ca="1">IF(AND(ISBLANK(INDIRECT("E"&amp;ROW()&amp;"")),ISBLANK(INDIRECT("F"&amp;ROW()&amp;"")),ISBLANK(INDIRECT("G"&amp;ROW()&amp;"")),ISBLANK(INDIRECT("H"&amp;ROW()&amp;"")),ISBLANK(INDIRECT("I"&amp;ROW()&amp;""))),"Y","N")</f>
        <v>Y</v>
      </c>
    </row>
    <row r="37" spans="3:15" ht="30" customHeight="1" x14ac:dyDescent="0.3">
      <c r="C37" s="28" t="s">
        <v>56</v>
      </c>
      <c r="D37" s="26">
        <f>MainData!D37</f>
        <v>30</v>
      </c>
      <c r="E37" s="32"/>
      <c r="F37" s="32"/>
      <c r="G37" s="32"/>
      <c r="H37" s="32"/>
      <c r="I37" s="32"/>
      <c r="J37" s="25" t="str" cm="1">
        <f t="array" aca="1" ref="J37" ca="1">IF(WEEKDAY(INDIRECT("D"&amp;ROW()&amp;""))=7,"(weekend)",IF(WEEKDAY(INDIRECT("D"&amp;ROW()&amp;""))=1,"(weekend)","weekday"))</f>
        <v>weekday</v>
      </c>
      <c r="K37" s="5" t="str" cm="1">
        <f t="array" aca="1" ref="K37" ca="1">IF(O37="N",(level0*INDIRECT("E"&amp;ROW()&amp;""))+(level1a*INDIRECT("F"&amp;ROW()&amp;""))+(level1b*INDIRECT("G"&amp;ROW()&amp;""))+(level2*INDIRECT("H"&amp;ROW()&amp;""))+(level3*INDIRECT("I"&amp;ROW()&amp;"")),"")</f>
        <v/>
      </c>
      <c r="L37" s="5" t="str" cm="1">
        <f t="array" aca="1" ref="L37" ca="1">IF(INDIRECT("K"&amp;ROW()&amp;"")="","",INDIRECT("K"&amp;ROW()&amp;"")*Conversion_Factor)</f>
        <v/>
      </c>
      <c r="M37" s="15" t="str" cm="1">
        <f t="array" aca="1" ref="M37" ca="1">VLOOKUP(INDIRECT("D"&amp;ROW()&amp;""),MorningLookupSample,8,FALSE)</f>
        <v/>
      </c>
      <c r="N37" s="8" t="str" cm="1">
        <f t="array" aca="1" ref="N37" ca="1">IF(INDIRECT("M"&amp;ROW()&amp;"")="","",IF(INDIRECT("K"&amp;ROW()&amp;"")="","",(INDIRECT("M"&amp;ROW()&amp;"")-INDIRECT("K"&amp;ROW()&amp;""))/(INDIRECT("M"&amp;ROW()&amp;"")+INDIRECT("K"&amp;ROW()&amp;""))/2))</f>
        <v/>
      </c>
      <c r="O37" s="5" t="str" cm="1">
        <f t="array" aca="1" ref="O37" ca="1">IF(AND(ISBLANK(INDIRECT("E"&amp;ROW()&amp;"")),ISBLANK(INDIRECT("F"&amp;ROW()&amp;"")),ISBLANK(INDIRECT("G"&amp;ROW()&amp;"")),ISBLANK(INDIRECT("H"&amp;ROW()&amp;"")),ISBLANK(INDIRECT("I"&amp;ROW()&amp;""))),"Y","N")</f>
        <v>Y</v>
      </c>
    </row>
    <row r="38" spans="3:15" ht="30" customHeight="1" x14ac:dyDescent="0.3">
      <c r="C38" s="28" t="s">
        <v>57</v>
      </c>
      <c r="D38" s="26">
        <f>MainData!D38</f>
        <v>31</v>
      </c>
      <c r="E38" s="32"/>
      <c r="F38" s="32"/>
      <c r="G38" s="32"/>
      <c r="H38" s="32"/>
      <c r="I38" s="32"/>
      <c r="J38" s="25" t="str" cm="1">
        <f t="array" aca="1" ref="J38" ca="1">IF(WEEKDAY(INDIRECT("D"&amp;ROW()&amp;""))=7,"(weekend)",IF(WEEKDAY(INDIRECT("D"&amp;ROW()&amp;""))=1,"(weekend)","weekday"))</f>
        <v>weekday</v>
      </c>
      <c r="K38" s="5" t="str" cm="1">
        <f t="array" aca="1" ref="K38" ca="1">IF(O38="N",(level0*INDIRECT("E"&amp;ROW()&amp;""))+(level1a*INDIRECT("F"&amp;ROW()&amp;""))+(level1b*INDIRECT("G"&amp;ROW()&amp;""))+(level2*INDIRECT("H"&amp;ROW()&amp;""))+(level3*INDIRECT("I"&amp;ROW()&amp;"")),"")</f>
        <v/>
      </c>
      <c r="L38" s="5" t="str" cm="1">
        <f t="array" aca="1" ref="L38" ca="1">IF(INDIRECT("K"&amp;ROW()&amp;"")="","",INDIRECT("K"&amp;ROW()&amp;"")*Conversion_Factor)</f>
        <v/>
      </c>
      <c r="M38" s="15" t="str" cm="1">
        <f t="array" aca="1" ref="M38" ca="1">VLOOKUP(INDIRECT("D"&amp;ROW()&amp;""),MorningLookupSample,8,FALSE)</f>
        <v/>
      </c>
      <c r="N38" s="8" t="str" cm="1">
        <f t="array" aca="1" ref="N38" ca="1">IF(INDIRECT("M"&amp;ROW()&amp;"")="","",IF(INDIRECT("K"&amp;ROW()&amp;"")="","",(INDIRECT("M"&amp;ROW()&amp;"")-INDIRECT("K"&amp;ROW()&amp;""))/(INDIRECT("M"&amp;ROW()&amp;"")+INDIRECT("K"&amp;ROW()&amp;""))/2))</f>
        <v/>
      </c>
      <c r="O38" s="5" t="str" cm="1">
        <f t="array" aca="1" ref="O38" ca="1">IF(AND(ISBLANK(INDIRECT("E"&amp;ROW()&amp;"")),ISBLANK(INDIRECT("F"&amp;ROW()&amp;"")),ISBLANK(INDIRECT("G"&amp;ROW()&amp;"")),ISBLANK(INDIRECT("H"&amp;ROW()&amp;"")),ISBLANK(INDIRECT("I"&amp;ROW()&amp;""))),"Y","N")</f>
        <v>Y</v>
      </c>
    </row>
    <row r="39" spans="3:15" ht="30" customHeight="1" x14ac:dyDescent="0.3">
      <c r="C39" s="28" t="s">
        <v>58</v>
      </c>
      <c r="D39" s="26">
        <f>MainData!D39</f>
        <v>32</v>
      </c>
      <c r="E39" s="32"/>
      <c r="F39" s="32"/>
      <c r="G39" s="32"/>
      <c r="H39" s="32"/>
      <c r="I39" s="32"/>
      <c r="J39" s="25" t="str" cm="1">
        <f t="array" aca="1" ref="J39" ca="1">IF(WEEKDAY(INDIRECT("D"&amp;ROW()&amp;""))=7,"(weekend)",IF(WEEKDAY(INDIRECT("D"&amp;ROW()&amp;""))=1,"(weekend)","weekday"))</f>
        <v>weekday</v>
      </c>
      <c r="K39" s="5" t="str" cm="1">
        <f t="array" aca="1" ref="K39" ca="1">IF(O39="N",(level0*INDIRECT("E"&amp;ROW()&amp;""))+(level1a*INDIRECT("F"&amp;ROW()&amp;""))+(level1b*INDIRECT("G"&amp;ROW()&amp;""))+(level2*INDIRECT("H"&amp;ROW()&amp;""))+(level3*INDIRECT("I"&amp;ROW()&amp;"")),"")</f>
        <v/>
      </c>
      <c r="L39" s="5" t="str" cm="1">
        <f t="array" aca="1" ref="L39" ca="1">IF(INDIRECT("K"&amp;ROW()&amp;"")="","",INDIRECT("K"&amp;ROW()&amp;"")*Conversion_Factor)</f>
        <v/>
      </c>
      <c r="M39" s="15" t="str" cm="1">
        <f t="array" aca="1" ref="M39" ca="1">VLOOKUP(INDIRECT("D"&amp;ROW()&amp;""),MorningLookupSample,8,FALSE)</f>
        <v/>
      </c>
      <c r="N39" s="8" t="str" cm="1">
        <f t="array" aca="1" ref="N39" ca="1">IF(INDIRECT("M"&amp;ROW()&amp;"")="","",IF(INDIRECT("K"&amp;ROW()&amp;"")="","",(INDIRECT("M"&amp;ROW()&amp;"")-INDIRECT("K"&amp;ROW()&amp;""))/(INDIRECT("M"&amp;ROW()&amp;"")+INDIRECT("K"&amp;ROW()&amp;""))/2))</f>
        <v/>
      </c>
      <c r="O39" s="5" t="str" cm="1">
        <f t="array" aca="1" ref="O39" ca="1">IF(AND(ISBLANK(INDIRECT("E"&amp;ROW()&amp;"")),ISBLANK(INDIRECT("F"&amp;ROW()&amp;"")),ISBLANK(INDIRECT("G"&amp;ROW()&amp;"")),ISBLANK(INDIRECT("H"&amp;ROW()&amp;"")),ISBLANK(INDIRECT("I"&amp;ROW()&amp;""))),"Y","N")</f>
        <v>Y</v>
      </c>
    </row>
    <row r="40" spans="3:15" ht="30" customHeight="1" x14ac:dyDescent="0.3">
      <c r="C40" s="28" t="s">
        <v>59</v>
      </c>
      <c r="D40" s="26">
        <f>MainData!D40</f>
        <v>33</v>
      </c>
      <c r="E40" s="32"/>
      <c r="F40" s="32"/>
      <c r="G40" s="32"/>
      <c r="H40" s="32"/>
      <c r="I40" s="32"/>
      <c r="J40" s="25" t="str" cm="1">
        <f t="array" aca="1" ref="J40" ca="1">IF(WEEKDAY(INDIRECT("D"&amp;ROW()&amp;""))=7,"(weekend)",IF(WEEKDAY(INDIRECT("D"&amp;ROW()&amp;""))=1,"(weekend)","weekday"))</f>
        <v>weekday</v>
      </c>
      <c r="K40" s="5" t="str" cm="1">
        <f t="array" aca="1" ref="K40" ca="1">IF(O40="N",(level0*INDIRECT("E"&amp;ROW()&amp;""))+(level1a*INDIRECT("F"&amp;ROW()&amp;""))+(level1b*INDIRECT("G"&amp;ROW()&amp;""))+(level2*INDIRECT("H"&amp;ROW()&amp;""))+(level3*INDIRECT("I"&amp;ROW()&amp;"")),"")</f>
        <v/>
      </c>
      <c r="L40" s="5" t="str" cm="1">
        <f t="array" aca="1" ref="L40" ca="1">IF(INDIRECT("K"&amp;ROW()&amp;"")="","",INDIRECT("K"&amp;ROW()&amp;"")*Conversion_Factor)</f>
        <v/>
      </c>
      <c r="M40" s="15" t="str" cm="1">
        <f t="array" aca="1" ref="M40" ca="1">VLOOKUP(INDIRECT("D"&amp;ROW()&amp;""),MorningLookupSample,8,FALSE)</f>
        <v/>
      </c>
      <c r="N40" s="8" t="str" cm="1">
        <f t="array" aca="1" ref="N40" ca="1">IF(INDIRECT("M"&amp;ROW()&amp;"")="","",IF(INDIRECT("K"&amp;ROW()&amp;"")="","",(INDIRECT("M"&amp;ROW()&amp;"")-INDIRECT("K"&amp;ROW()&amp;""))/(INDIRECT("M"&amp;ROW()&amp;"")+INDIRECT("K"&amp;ROW()&amp;""))/2))</f>
        <v/>
      </c>
      <c r="O40" s="5" t="str" cm="1">
        <f t="array" aca="1" ref="O40" ca="1">IF(AND(ISBLANK(INDIRECT("E"&amp;ROW()&amp;"")),ISBLANK(INDIRECT("F"&amp;ROW()&amp;"")),ISBLANK(INDIRECT("G"&amp;ROW()&amp;"")),ISBLANK(INDIRECT("H"&amp;ROW()&amp;"")),ISBLANK(INDIRECT("I"&amp;ROW()&amp;""))),"Y","N")</f>
        <v>Y</v>
      </c>
    </row>
    <row r="41" spans="3:15" ht="30" customHeight="1" x14ac:dyDescent="0.3">
      <c r="C41" s="28" t="s">
        <v>60</v>
      </c>
      <c r="D41" s="26">
        <f>MainData!D41</f>
        <v>34</v>
      </c>
      <c r="E41" s="32"/>
      <c r="F41" s="32"/>
      <c r="G41" s="32"/>
      <c r="H41" s="32"/>
      <c r="I41" s="32"/>
      <c r="J41" s="25" t="str" cm="1">
        <f t="array" aca="1" ref="J41" ca="1">IF(WEEKDAY(INDIRECT("D"&amp;ROW()&amp;""))=7,"(weekend)",IF(WEEKDAY(INDIRECT("D"&amp;ROW()&amp;""))=1,"(weekend)","weekday"))</f>
        <v>weekday</v>
      </c>
      <c r="K41" s="5" t="str" cm="1">
        <f t="array" aca="1" ref="K41" ca="1">IF(O41="N",(level0*INDIRECT("E"&amp;ROW()&amp;""))+(level1a*INDIRECT("F"&amp;ROW()&amp;""))+(level1b*INDIRECT("G"&amp;ROW()&amp;""))+(level2*INDIRECT("H"&amp;ROW()&amp;""))+(level3*INDIRECT("I"&amp;ROW()&amp;"")),"")</f>
        <v/>
      </c>
      <c r="L41" s="5" t="str" cm="1">
        <f t="array" aca="1" ref="L41" ca="1">IF(INDIRECT("K"&amp;ROW()&amp;"")="","",INDIRECT("K"&amp;ROW()&amp;"")*Conversion_Factor)</f>
        <v/>
      </c>
      <c r="M41" s="15" t="str" cm="1">
        <f t="array" aca="1" ref="M41" ca="1">VLOOKUP(INDIRECT("D"&amp;ROW()&amp;""),MorningLookupSample,8,FALSE)</f>
        <v/>
      </c>
      <c r="N41" s="8" t="str" cm="1">
        <f t="array" aca="1" ref="N41" ca="1">IF(INDIRECT("M"&amp;ROW()&amp;"")="","",IF(INDIRECT("K"&amp;ROW()&amp;"")="","",(INDIRECT("M"&amp;ROW()&amp;"")-INDIRECT("K"&amp;ROW()&amp;""))/(INDIRECT("M"&amp;ROW()&amp;"")+INDIRECT("K"&amp;ROW()&amp;""))/2))</f>
        <v/>
      </c>
      <c r="O41" s="5" t="str" cm="1">
        <f t="array" aca="1" ref="O41" ca="1">IF(AND(ISBLANK(INDIRECT("E"&amp;ROW()&amp;"")),ISBLANK(INDIRECT("F"&amp;ROW()&amp;"")),ISBLANK(INDIRECT("G"&amp;ROW()&amp;"")),ISBLANK(INDIRECT("H"&amp;ROW()&amp;"")),ISBLANK(INDIRECT("I"&amp;ROW()&amp;""))),"Y","N")</f>
        <v>Y</v>
      </c>
    </row>
    <row r="42" spans="3:15" ht="30" customHeight="1" x14ac:dyDescent="0.3">
      <c r="C42" s="28" t="s">
        <v>61</v>
      </c>
      <c r="D42" s="26">
        <f>MainData!D42</f>
        <v>35</v>
      </c>
      <c r="E42" s="32"/>
      <c r="F42" s="32"/>
      <c r="G42" s="32"/>
      <c r="H42" s="32"/>
      <c r="I42" s="32"/>
      <c r="J42" s="25" t="str" cm="1">
        <f t="array" aca="1" ref="J42" ca="1">IF(WEEKDAY(INDIRECT("D"&amp;ROW()&amp;""))=7,"(weekend)",IF(WEEKDAY(INDIRECT("D"&amp;ROW()&amp;""))=1,"(weekend)","weekday"))</f>
        <v>(weekend)</v>
      </c>
      <c r="K42" s="5" t="str" cm="1">
        <f t="array" aca="1" ref="K42" ca="1">IF(O42="N",(level0*INDIRECT("E"&amp;ROW()&amp;""))+(level1a*INDIRECT("F"&amp;ROW()&amp;""))+(level1b*INDIRECT("G"&amp;ROW()&amp;""))+(level2*INDIRECT("H"&amp;ROW()&amp;""))+(level3*INDIRECT("I"&amp;ROW()&amp;"")),"")</f>
        <v/>
      </c>
      <c r="L42" s="5" t="str" cm="1">
        <f t="array" aca="1" ref="L42" ca="1">IF(INDIRECT("K"&amp;ROW()&amp;"")="","",INDIRECT("K"&amp;ROW()&amp;"")*Conversion_Factor)</f>
        <v/>
      </c>
      <c r="M42" s="15" t="str" cm="1">
        <f t="array" aca="1" ref="M42" ca="1">VLOOKUP(INDIRECT("D"&amp;ROW()&amp;""),MorningLookupSample,8,FALSE)</f>
        <v/>
      </c>
      <c r="N42" s="8" t="str" cm="1">
        <f t="array" aca="1" ref="N42" ca="1">IF(INDIRECT("M"&amp;ROW()&amp;"")="","",IF(INDIRECT("K"&amp;ROW()&amp;"")="","",(INDIRECT("M"&amp;ROW()&amp;"")-INDIRECT("K"&amp;ROW()&amp;""))/(INDIRECT("M"&amp;ROW()&amp;"")+INDIRECT("K"&amp;ROW()&amp;""))/2))</f>
        <v/>
      </c>
      <c r="O42" s="5" t="str" cm="1">
        <f t="array" aca="1" ref="O42" ca="1">IF(AND(ISBLANK(INDIRECT("E"&amp;ROW()&amp;"")),ISBLANK(INDIRECT("F"&amp;ROW()&amp;"")),ISBLANK(INDIRECT("G"&amp;ROW()&amp;"")),ISBLANK(INDIRECT("H"&amp;ROW()&amp;"")),ISBLANK(INDIRECT("I"&amp;ROW()&amp;""))),"Y","N")</f>
        <v>Y</v>
      </c>
    </row>
    <row r="43" spans="3:15" ht="30" customHeight="1" x14ac:dyDescent="0.3">
      <c r="C43" s="28" t="s">
        <v>62</v>
      </c>
      <c r="D43" s="26">
        <f>MainData!D43</f>
        <v>36</v>
      </c>
      <c r="E43" s="32"/>
      <c r="F43" s="32"/>
      <c r="G43" s="32"/>
      <c r="H43" s="32"/>
      <c r="I43" s="32"/>
      <c r="J43" s="25" t="str" cm="1">
        <f t="array" aca="1" ref="J43" ca="1">IF(WEEKDAY(INDIRECT("D"&amp;ROW()&amp;""))=7,"(weekend)",IF(WEEKDAY(INDIRECT("D"&amp;ROW()&amp;""))=1,"(weekend)","weekday"))</f>
        <v>(weekend)</v>
      </c>
      <c r="K43" s="5" t="str" cm="1">
        <f t="array" aca="1" ref="K43" ca="1">IF(O43="N",(level0*INDIRECT("E"&amp;ROW()&amp;""))+(level1a*INDIRECT("F"&amp;ROW()&amp;""))+(level1b*INDIRECT("G"&amp;ROW()&amp;""))+(level2*INDIRECT("H"&amp;ROW()&amp;""))+(level3*INDIRECT("I"&amp;ROW()&amp;"")),"")</f>
        <v/>
      </c>
      <c r="L43" s="5" t="str" cm="1">
        <f t="array" aca="1" ref="L43" ca="1">IF(INDIRECT("K"&amp;ROW()&amp;"")="","",INDIRECT("K"&amp;ROW()&amp;"")*Conversion_Factor)</f>
        <v/>
      </c>
      <c r="M43" s="15" t="str" cm="1">
        <f t="array" aca="1" ref="M43" ca="1">VLOOKUP(INDIRECT("D"&amp;ROW()&amp;""),MorningLookupSample,8,FALSE)</f>
        <v/>
      </c>
      <c r="N43" s="8" t="str" cm="1">
        <f t="array" aca="1" ref="N43" ca="1">IF(INDIRECT("M"&amp;ROW()&amp;"")="","",IF(INDIRECT("K"&amp;ROW()&amp;"")="","",(INDIRECT("M"&amp;ROW()&amp;"")-INDIRECT("K"&amp;ROW()&amp;""))/(INDIRECT("M"&amp;ROW()&amp;"")+INDIRECT("K"&amp;ROW()&amp;""))/2))</f>
        <v/>
      </c>
      <c r="O43" s="5" t="str" cm="1">
        <f t="array" aca="1" ref="O43" ca="1">IF(AND(ISBLANK(INDIRECT("E"&amp;ROW()&amp;"")),ISBLANK(INDIRECT("F"&amp;ROW()&amp;"")),ISBLANK(INDIRECT("G"&amp;ROW()&amp;"")),ISBLANK(INDIRECT("H"&amp;ROW()&amp;"")),ISBLANK(INDIRECT("I"&amp;ROW()&amp;""))),"Y","N")</f>
        <v>Y</v>
      </c>
    </row>
    <row r="44" spans="3:15" ht="30" customHeight="1" x14ac:dyDescent="0.3">
      <c r="C44" s="28" t="s">
        <v>63</v>
      </c>
      <c r="D44" s="26">
        <f>MainData!D44</f>
        <v>37</v>
      </c>
      <c r="E44" s="32"/>
      <c r="F44" s="32"/>
      <c r="G44" s="32"/>
      <c r="H44" s="32"/>
      <c r="I44" s="32"/>
      <c r="J44" s="25" t="str" cm="1">
        <f t="array" aca="1" ref="J44" ca="1">IF(WEEKDAY(INDIRECT("D"&amp;ROW()&amp;""))=7,"(weekend)",IF(WEEKDAY(INDIRECT("D"&amp;ROW()&amp;""))=1,"(weekend)","weekday"))</f>
        <v>weekday</v>
      </c>
      <c r="K44" s="5" t="str" cm="1">
        <f t="array" aca="1" ref="K44" ca="1">IF(O44="N",(level0*INDIRECT("E"&amp;ROW()&amp;""))+(level1a*INDIRECT("F"&amp;ROW()&amp;""))+(level1b*INDIRECT("G"&amp;ROW()&amp;""))+(level2*INDIRECT("H"&amp;ROW()&amp;""))+(level3*INDIRECT("I"&amp;ROW()&amp;"")),"")</f>
        <v/>
      </c>
      <c r="L44" s="5" t="str" cm="1">
        <f t="array" aca="1" ref="L44" ca="1">IF(INDIRECT("K"&amp;ROW()&amp;"")="","",INDIRECT("K"&amp;ROW()&amp;"")*Conversion_Factor)</f>
        <v/>
      </c>
      <c r="M44" s="15" t="str" cm="1">
        <f t="array" aca="1" ref="M44" ca="1">VLOOKUP(INDIRECT("D"&amp;ROW()&amp;""),MorningLookupSample,8,FALSE)</f>
        <v/>
      </c>
      <c r="N44" s="8" t="str" cm="1">
        <f t="array" aca="1" ref="N44" ca="1">IF(INDIRECT("M"&amp;ROW()&amp;"")="","",IF(INDIRECT("K"&amp;ROW()&amp;"")="","",(INDIRECT("M"&amp;ROW()&amp;"")-INDIRECT("K"&amp;ROW()&amp;""))/(INDIRECT("M"&amp;ROW()&amp;"")+INDIRECT("K"&amp;ROW()&amp;""))/2))</f>
        <v/>
      </c>
      <c r="O44" s="5" t="str" cm="1">
        <f t="array" aca="1" ref="O44" ca="1">IF(AND(ISBLANK(INDIRECT("E"&amp;ROW()&amp;"")),ISBLANK(INDIRECT("F"&amp;ROW()&amp;"")),ISBLANK(INDIRECT("G"&amp;ROW()&amp;"")),ISBLANK(INDIRECT("H"&amp;ROW()&amp;"")),ISBLANK(INDIRECT("I"&amp;ROW()&amp;""))),"Y","N")</f>
        <v>Y</v>
      </c>
    </row>
    <row r="45" spans="3:15" ht="30" customHeight="1" x14ac:dyDescent="0.3">
      <c r="C45" s="28" t="s">
        <v>64</v>
      </c>
      <c r="D45" s="26">
        <f>MainData!D45</f>
        <v>38</v>
      </c>
      <c r="E45" s="32"/>
      <c r="F45" s="32"/>
      <c r="G45" s="32"/>
      <c r="H45" s="32"/>
      <c r="I45" s="32"/>
      <c r="J45" s="25" t="str" cm="1">
        <f t="array" aca="1" ref="J45" ca="1">IF(WEEKDAY(INDIRECT("D"&amp;ROW()&amp;""))=7,"(weekend)",IF(WEEKDAY(INDIRECT("D"&amp;ROW()&amp;""))=1,"(weekend)","weekday"))</f>
        <v>weekday</v>
      </c>
      <c r="K45" s="5" t="str" cm="1">
        <f t="array" aca="1" ref="K45" ca="1">IF(O45="N",(level0*INDIRECT("E"&amp;ROW()&amp;""))+(level1a*INDIRECT("F"&amp;ROW()&amp;""))+(level1b*INDIRECT("G"&amp;ROW()&amp;""))+(level2*INDIRECT("H"&amp;ROW()&amp;""))+(level3*INDIRECT("I"&amp;ROW()&amp;"")),"")</f>
        <v/>
      </c>
      <c r="L45" s="5" t="str" cm="1">
        <f t="array" aca="1" ref="L45" ca="1">IF(INDIRECT("K"&amp;ROW()&amp;"")="","",INDIRECT("K"&amp;ROW()&amp;"")*Conversion_Factor)</f>
        <v/>
      </c>
      <c r="M45" s="15" t="str" cm="1">
        <f t="array" aca="1" ref="M45" ca="1">VLOOKUP(INDIRECT("D"&amp;ROW()&amp;""),MorningLookupSample,8,FALSE)</f>
        <v/>
      </c>
      <c r="N45" s="8" t="str" cm="1">
        <f t="array" aca="1" ref="N45" ca="1">IF(INDIRECT("M"&amp;ROW()&amp;"")="","",IF(INDIRECT("K"&amp;ROW()&amp;"")="","",(INDIRECT("M"&amp;ROW()&amp;"")-INDIRECT("K"&amp;ROW()&amp;""))/(INDIRECT("M"&amp;ROW()&amp;"")+INDIRECT("K"&amp;ROW()&amp;""))/2))</f>
        <v/>
      </c>
      <c r="O45" s="5" t="str" cm="1">
        <f t="array" aca="1" ref="O45" ca="1">IF(AND(ISBLANK(INDIRECT("E"&amp;ROW()&amp;"")),ISBLANK(INDIRECT("F"&amp;ROW()&amp;"")),ISBLANK(INDIRECT("G"&amp;ROW()&amp;"")),ISBLANK(INDIRECT("H"&amp;ROW()&amp;"")),ISBLANK(INDIRECT("I"&amp;ROW()&amp;""))),"Y","N")</f>
        <v>Y</v>
      </c>
    </row>
    <row r="46" spans="3:15" ht="30" customHeight="1" x14ac:dyDescent="0.3">
      <c r="C46" s="28" t="s">
        <v>65</v>
      </c>
      <c r="D46" s="26">
        <f>MainData!D46</f>
        <v>39</v>
      </c>
      <c r="E46" s="32"/>
      <c r="F46" s="32"/>
      <c r="G46" s="32"/>
      <c r="H46" s="32"/>
      <c r="I46" s="32"/>
      <c r="J46" s="25" t="str" cm="1">
        <f t="array" aca="1" ref="J46" ca="1">IF(WEEKDAY(INDIRECT("D"&amp;ROW()&amp;""))=7,"(weekend)",IF(WEEKDAY(INDIRECT("D"&amp;ROW()&amp;""))=1,"(weekend)","weekday"))</f>
        <v>weekday</v>
      </c>
      <c r="K46" s="5" t="str" cm="1">
        <f t="array" aca="1" ref="K46" ca="1">IF(O46="N",(level0*INDIRECT("E"&amp;ROW()&amp;""))+(level1a*INDIRECT("F"&amp;ROW()&amp;""))+(level1b*INDIRECT("G"&amp;ROW()&amp;""))+(level2*INDIRECT("H"&amp;ROW()&amp;""))+(level3*INDIRECT("I"&amp;ROW()&amp;"")),"")</f>
        <v/>
      </c>
      <c r="L46" s="5" t="str" cm="1">
        <f t="array" aca="1" ref="L46" ca="1">IF(INDIRECT("K"&amp;ROW()&amp;"")="","",INDIRECT("K"&amp;ROW()&amp;"")*Conversion_Factor)</f>
        <v/>
      </c>
      <c r="M46" s="15" t="str" cm="1">
        <f t="array" aca="1" ref="M46" ca="1">VLOOKUP(INDIRECT("D"&amp;ROW()&amp;""),MorningLookupSample,8,FALSE)</f>
        <v/>
      </c>
      <c r="N46" s="8" t="str" cm="1">
        <f t="array" aca="1" ref="N46" ca="1">IF(INDIRECT("M"&amp;ROW()&amp;"")="","",IF(INDIRECT("K"&amp;ROW()&amp;"")="","",(INDIRECT("M"&amp;ROW()&amp;"")-INDIRECT("K"&amp;ROW()&amp;""))/(INDIRECT("M"&amp;ROW()&amp;"")+INDIRECT("K"&amp;ROW()&amp;""))/2))</f>
        <v/>
      </c>
      <c r="O46" s="5" t="str" cm="1">
        <f t="array" aca="1" ref="O46" ca="1">IF(AND(ISBLANK(INDIRECT("E"&amp;ROW()&amp;"")),ISBLANK(INDIRECT("F"&amp;ROW()&amp;"")),ISBLANK(INDIRECT("G"&amp;ROW()&amp;"")),ISBLANK(INDIRECT("H"&amp;ROW()&amp;"")),ISBLANK(INDIRECT("I"&amp;ROW()&amp;""))),"Y","N")</f>
        <v>Y</v>
      </c>
    </row>
    <row r="47" spans="3:15" ht="30" customHeight="1" x14ac:dyDescent="0.3">
      <c r="C47" s="28" t="s">
        <v>66</v>
      </c>
      <c r="D47" s="26">
        <f>MainData!D47</f>
        <v>40</v>
      </c>
      <c r="E47" s="32"/>
      <c r="F47" s="32"/>
      <c r="G47" s="32"/>
      <c r="H47" s="32"/>
      <c r="I47" s="32"/>
      <c r="J47" s="25" t="str" cm="1">
        <f t="array" aca="1" ref="J47" ca="1">IF(WEEKDAY(INDIRECT("D"&amp;ROW()&amp;""))=7,"(weekend)",IF(WEEKDAY(INDIRECT("D"&amp;ROW()&amp;""))=1,"(weekend)","weekday"))</f>
        <v>weekday</v>
      </c>
      <c r="K47" s="5" t="str" cm="1">
        <f t="array" aca="1" ref="K47" ca="1">IF(O47="N",(level0*INDIRECT("E"&amp;ROW()&amp;""))+(level1a*INDIRECT("F"&amp;ROW()&amp;""))+(level1b*INDIRECT("G"&amp;ROW()&amp;""))+(level2*INDIRECT("H"&amp;ROW()&amp;""))+(level3*INDIRECT("I"&amp;ROW()&amp;"")),"")</f>
        <v/>
      </c>
      <c r="L47" s="5" t="str" cm="1">
        <f t="array" aca="1" ref="L47" ca="1">IF(INDIRECT("K"&amp;ROW()&amp;"")="","",INDIRECT("K"&amp;ROW()&amp;"")*Conversion_Factor)</f>
        <v/>
      </c>
      <c r="M47" s="15" t="str" cm="1">
        <f t="array" aca="1" ref="M47" ca="1">VLOOKUP(INDIRECT("D"&amp;ROW()&amp;""),MorningLookupSample,8,FALSE)</f>
        <v/>
      </c>
      <c r="N47" s="8" t="str" cm="1">
        <f t="array" aca="1" ref="N47" ca="1">IF(INDIRECT("M"&amp;ROW()&amp;"")="","",IF(INDIRECT("K"&amp;ROW()&amp;"")="","",(INDIRECT("M"&amp;ROW()&amp;"")-INDIRECT("K"&amp;ROW()&amp;""))/(INDIRECT("M"&amp;ROW()&amp;"")+INDIRECT("K"&amp;ROW()&amp;""))/2))</f>
        <v/>
      </c>
      <c r="O47" s="5" t="str" cm="1">
        <f t="array" aca="1" ref="O47" ca="1">IF(AND(ISBLANK(INDIRECT("E"&amp;ROW()&amp;"")),ISBLANK(INDIRECT("F"&amp;ROW()&amp;"")),ISBLANK(INDIRECT("G"&amp;ROW()&amp;"")),ISBLANK(INDIRECT("H"&amp;ROW()&amp;"")),ISBLANK(INDIRECT("I"&amp;ROW()&amp;""))),"Y","N")</f>
        <v>Y</v>
      </c>
    </row>
    <row r="48" spans="3:15" ht="30" customHeight="1" x14ac:dyDescent="0.3">
      <c r="C48" s="28" t="s">
        <v>67</v>
      </c>
      <c r="D48" s="26">
        <f>MainData!D48</f>
        <v>41</v>
      </c>
      <c r="E48" s="32"/>
      <c r="F48" s="32"/>
      <c r="G48" s="32"/>
      <c r="H48" s="32"/>
      <c r="I48" s="32"/>
      <c r="J48" s="25" t="str" cm="1">
        <f t="array" aca="1" ref="J48" ca="1">IF(WEEKDAY(INDIRECT("D"&amp;ROW()&amp;""))=7,"(weekend)",IF(WEEKDAY(INDIRECT("D"&amp;ROW()&amp;""))=1,"(weekend)","weekday"))</f>
        <v>weekday</v>
      </c>
      <c r="K48" s="5" t="str" cm="1">
        <f t="array" aca="1" ref="K48" ca="1">IF(O48="N",(level0*INDIRECT("E"&amp;ROW()&amp;""))+(level1a*INDIRECT("F"&amp;ROW()&amp;""))+(level1b*INDIRECT("G"&amp;ROW()&amp;""))+(level2*INDIRECT("H"&amp;ROW()&amp;""))+(level3*INDIRECT("I"&amp;ROW()&amp;"")),"")</f>
        <v/>
      </c>
      <c r="L48" s="5" t="str" cm="1">
        <f t="array" aca="1" ref="L48" ca="1">IF(INDIRECT("K"&amp;ROW()&amp;"")="","",INDIRECT("K"&amp;ROW()&amp;"")*Conversion_Factor)</f>
        <v/>
      </c>
      <c r="M48" s="15" t="str" cm="1">
        <f t="array" aca="1" ref="M48" ca="1">VLOOKUP(INDIRECT("D"&amp;ROW()&amp;""),MorningLookupSample,8,FALSE)</f>
        <v/>
      </c>
      <c r="N48" s="8" t="str" cm="1">
        <f t="array" aca="1" ref="N48" ca="1">IF(INDIRECT("M"&amp;ROW()&amp;"")="","",IF(INDIRECT("K"&amp;ROW()&amp;"")="","",(INDIRECT("M"&amp;ROW()&amp;"")-INDIRECT("K"&amp;ROW()&amp;""))/(INDIRECT("M"&amp;ROW()&amp;"")+INDIRECT("K"&amp;ROW()&amp;""))/2))</f>
        <v/>
      </c>
      <c r="O48" s="5" t="str" cm="1">
        <f t="array" aca="1" ref="O48" ca="1">IF(AND(ISBLANK(INDIRECT("E"&amp;ROW()&amp;"")),ISBLANK(INDIRECT("F"&amp;ROW()&amp;"")),ISBLANK(INDIRECT("G"&amp;ROW()&amp;"")),ISBLANK(INDIRECT("H"&amp;ROW()&amp;"")),ISBLANK(INDIRECT("I"&amp;ROW()&amp;""))),"Y","N")</f>
        <v>Y</v>
      </c>
    </row>
    <row r="49" spans="3:15" ht="30" customHeight="1" x14ac:dyDescent="0.3">
      <c r="C49" s="28" t="s">
        <v>68</v>
      </c>
      <c r="D49" s="26">
        <f>MainData!D49</f>
        <v>42</v>
      </c>
      <c r="E49" s="32"/>
      <c r="F49" s="32"/>
      <c r="G49" s="32"/>
      <c r="H49" s="32"/>
      <c r="I49" s="32"/>
      <c r="J49" s="25" t="str" cm="1">
        <f t="array" aca="1" ref="J49" ca="1">IF(WEEKDAY(INDIRECT("D"&amp;ROW()&amp;""))=7,"(weekend)",IF(WEEKDAY(INDIRECT("D"&amp;ROW()&amp;""))=1,"(weekend)","weekday"))</f>
        <v>(weekend)</v>
      </c>
      <c r="K49" s="5" t="str" cm="1">
        <f t="array" aca="1" ref="K49" ca="1">IF(O49="N",(level0*INDIRECT("E"&amp;ROW()&amp;""))+(level1a*INDIRECT("F"&amp;ROW()&amp;""))+(level1b*INDIRECT("G"&amp;ROW()&amp;""))+(level2*INDIRECT("H"&amp;ROW()&amp;""))+(level3*INDIRECT("I"&amp;ROW()&amp;"")),"")</f>
        <v/>
      </c>
      <c r="L49" s="5" t="str" cm="1">
        <f t="array" aca="1" ref="L49" ca="1">IF(INDIRECT("K"&amp;ROW()&amp;"")="","",INDIRECT("K"&amp;ROW()&amp;"")*Conversion_Factor)</f>
        <v/>
      </c>
      <c r="M49" s="15" t="str" cm="1">
        <f t="array" aca="1" ref="M49" ca="1">VLOOKUP(INDIRECT("D"&amp;ROW()&amp;""),MorningLookupSample,8,FALSE)</f>
        <v/>
      </c>
      <c r="N49" s="8" t="str" cm="1">
        <f t="array" aca="1" ref="N49" ca="1">IF(INDIRECT("M"&amp;ROW()&amp;"")="","",IF(INDIRECT("K"&amp;ROW()&amp;"")="","",(INDIRECT("M"&amp;ROW()&amp;"")-INDIRECT("K"&amp;ROW()&amp;""))/(INDIRECT("M"&amp;ROW()&amp;"")+INDIRECT("K"&amp;ROW()&amp;""))/2))</f>
        <v/>
      </c>
      <c r="O49" s="5" t="str" cm="1">
        <f t="array" aca="1" ref="O49" ca="1">IF(AND(ISBLANK(INDIRECT("E"&amp;ROW()&amp;"")),ISBLANK(INDIRECT("F"&amp;ROW()&amp;"")),ISBLANK(INDIRECT("G"&amp;ROW()&amp;"")),ISBLANK(INDIRECT("H"&amp;ROW()&amp;"")),ISBLANK(INDIRECT("I"&amp;ROW()&amp;""))),"Y","N")</f>
        <v>Y</v>
      </c>
    </row>
    <row r="50" spans="3:15" ht="30" customHeight="1" x14ac:dyDescent="0.3">
      <c r="C50" s="28" t="s">
        <v>69</v>
      </c>
      <c r="D50" s="26">
        <f>MainData!D50</f>
        <v>43</v>
      </c>
      <c r="E50" s="32"/>
      <c r="F50" s="32"/>
      <c r="G50" s="32"/>
      <c r="H50" s="32"/>
      <c r="I50" s="32"/>
      <c r="J50" s="25" t="str" cm="1">
        <f t="array" aca="1" ref="J50" ca="1">IF(WEEKDAY(INDIRECT("D"&amp;ROW()&amp;""))=7,"(weekend)",IF(WEEKDAY(INDIRECT("D"&amp;ROW()&amp;""))=1,"(weekend)","weekday"))</f>
        <v>(weekend)</v>
      </c>
      <c r="K50" s="5" t="str" cm="1">
        <f t="array" aca="1" ref="K50" ca="1">IF(O50="N",(level0*INDIRECT("E"&amp;ROW()&amp;""))+(level1a*INDIRECT("F"&amp;ROW()&amp;""))+(level1b*INDIRECT("G"&amp;ROW()&amp;""))+(level2*INDIRECT("H"&amp;ROW()&amp;""))+(level3*INDIRECT("I"&amp;ROW()&amp;"")),"")</f>
        <v/>
      </c>
      <c r="L50" s="5" t="str" cm="1">
        <f t="array" aca="1" ref="L50" ca="1">IF(INDIRECT("K"&amp;ROW()&amp;"")="","",INDIRECT("K"&amp;ROW()&amp;"")*Conversion_Factor)</f>
        <v/>
      </c>
      <c r="M50" s="15" t="str" cm="1">
        <f t="array" aca="1" ref="M50" ca="1">VLOOKUP(INDIRECT("D"&amp;ROW()&amp;""),MorningLookupSample,8,FALSE)</f>
        <v/>
      </c>
      <c r="N50" s="8" t="str" cm="1">
        <f t="array" aca="1" ref="N50" ca="1">IF(INDIRECT("M"&amp;ROW()&amp;"")="","",IF(INDIRECT("K"&amp;ROW()&amp;"")="","",(INDIRECT("M"&amp;ROW()&amp;"")-INDIRECT("K"&amp;ROW()&amp;""))/(INDIRECT("M"&amp;ROW()&amp;"")+INDIRECT("K"&amp;ROW()&amp;""))/2))</f>
        <v/>
      </c>
      <c r="O50" s="5" t="str" cm="1">
        <f t="array" aca="1" ref="O50" ca="1">IF(AND(ISBLANK(INDIRECT("E"&amp;ROW()&amp;"")),ISBLANK(INDIRECT("F"&amp;ROW()&amp;"")),ISBLANK(INDIRECT("G"&amp;ROW()&amp;"")),ISBLANK(INDIRECT("H"&amp;ROW()&amp;"")),ISBLANK(INDIRECT("I"&amp;ROW()&amp;""))),"Y","N")</f>
        <v>Y</v>
      </c>
    </row>
    <row r="51" spans="3:15" ht="30" customHeight="1" x14ac:dyDescent="0.3">
      <c r="C51" s="28" t="s">
        <v>70</v>
      </c>
      <c r="D51" s="26">
        <f>MainData!D51</f>
        <v>44</v>
      </c>
      <c r="E51" s="32"/>
      <c r="F51" s="32"/>
      <c r="G51" s="32"/>
      <c r="H51" s="32"/>
      <c r="I51" s="32"/>
      <c r="J51" s="25" t="str" cm="1">
        <f t="array" aca="1" ref="J51" ca="1">IF(WEEKDAY(INDIRECT("D"&amp;ROW()&amp;""))=7,"(weekend)",IF(WEEKDAY(INDIRECT("D"&amp;ROW()&amp;""))=1,"(weekend)","weekday"))</f>
        <v>weekday</v>
      </c>
      <c r="K51" s="5" t="str" cm="1">
        <f t="array" aca="1" ref="K51" ca="1">IF(O51="N",(level0*INDIRECT("E"&amp;ROW()&amp;""))+(level1a*INDIRECT("F"&amp;ROW()&amp;""))+(level1b*INDIRECT("G"&amp;ROW()&amp;""))+(level2*INDIRECT("H"&amp;ROW()&amp;""))+(level3*INDIRECT("I"&amp;ROW()&amp;"")),"")</f>
        <v/>
      </c>
      <c r="L51" s="5" t="str" cm="1">
        <f t="array" aca="1" ref="L51" ca="1">IF(INDIRECT("K"&amp;ROW()&amp;"")="","",INDIRECT("K"&amp;ROW()&amp;"")*Conversion_Factor)</f>
        <v/>
      </c>
      <c r="M51" s="15" t="str" cm="1">
        <f t="array" aca="1" ref="M51" ca="1">VLOOKUP(INDIRECT("D"&amp;ROW()&amp;""),MorningLookupSample,8,FALSE)</f>
        <v/>
      </c>
      <c r="N51" s="8" t="str" cm="1">
        <f t="array" aca="1" ref="N51" ca="1">IF(INDIRECT("M"&amp;ROW()&amp;"")="","",IF(INDIRECT("K"&amp;ROW()&amp;"")="","",(INDIRECT("M"&amp;ROW()&amp;"")-INDIRECT("K"&amp;ROW()&amp;""))/(INDIRECT("M"&amp;ROW()&amp;"")+INDIRECT("K"&amp;ROW()&amp;""))/2))</f>
        <v/>
      </c>
      <c r="O51" s="5" t="str" cm="1">
        <f t="array" aca="1" ref="O51" ca="1">IF(AND(ISBLANK(INDIRECT("E"&amp;ROW()&amp;"")),ISBLANK(INDIRECT("F"&amp;ROW()&amp;"")),ISBLANK(INDIRECT("G"&amp;ROW()&amp;"")),ISBLANK(INDIRECT("H"&amp;ROW()&amp;"")),ISBLANK(INDIRECT("I"&amp;ROW()&amp;""))),"Y","N")</f>
        <v>Y</v>
      </c>
    </row>
    <row r="52" spans="3:15" ht="30" customHeight="1" x14ac:dyDescent="0.3">
      <c r="C52" s="28" t="s">
        <v>71</v>
      </c>
      <c r="D52" s="26">
        <f>MainData!D52</f>
        <v>45</v>
      </c>
      <c r="E52" s="32"/>
      <c r="F52" s="32"/>
      <c r="G52" s="32"/>
      <c r="H52" s="32"/>
      <c r="I52" s="32"/>
      <c r="J52" s="25" t="str" cm="1">
        <f t="array" aca="1" ref="J52" ca="1">IF(WEEKDAY(INDIRECT("D"&amp;ROW()&amp;""))=7,"(weekend)",IF(WEEKDAY(INDIRECT("D"&amp;ROW()&amp;""))=1,"(weekend)","weekday"))</f>
        <v>weekday</v>
      </c>
      <c r="K52" s="5" t="str" cm="1">
        <f t="array" aca="1" ref="K52" ca="1">IF(O52="N",(level0*INDIRECT("E"&amp;ROW()&amp;""))+(level1a*INDIRECT("F"&amp;ROW()&amp;""))+(level1b*INDIRECT("G"&amp;ROW()&amp;""))+(level2*INDIRECT("H"&amp;ROW()&amp;""))+(level3*INDIRECT("I"&amp;ROW()&amp;"")),"")</f>
        <v/>
      </c>
      <c r="L52" s="5" t="str" cm="1">
        <f t="array" aca="1" ref="L52" ca="1">IF(INDIRECT("K"&amp;ROW()&amp;"")="","",INDIRECT("K"&amp;ROW()&amp;"")*Conversion_Factor)</f>
        <v/>
      </c>
      <c r="M52" s="15" t="str" cm="1">
        <f t="array" aca="1" ref="M52" ca="1">VLOOKUP(INDIRECT("D"&amp;ROW()&amp;""),MorningLookupSample,8,FALSE)</f>
        <v/>
      </c>
      <c r="N52" s="8" t="str" cm="1">
        <f t="array" aca="1" ref="N52" ca="1">IF(INDIRECT("M"&amp;ROW()&amp;"")="","",IF(INDIRECT("K"&amp;ROW()&amp;"")="","",(INDIRECT("M"&amp;ROW()&amp;"")-INDIRECT("K"&amp;ROW()&amp;""))/(INDIRECT("M"&amp;ROW()&amp;"")+INDIRECT("K"&amp;ROW()&amp;""))/2))</f>
        <v/>
      </c>
      <c r="O52" s="5" t="str" cm="1">
        <f t="array" aca="1" ref="O52" ca="1">IF(AND(ISBLANK(INDIRECT("E"&amp;ROW()&amp;"")),ISBLANK(INDIRECT("F"&amp;ROW()&amp;"")),ISBLANK(INDIRECT("G"&amp;ROW()&amp;"")),ISBLANK(INDIRECT("H"&amp;ROW()&amp;"")),ISBLANK(INDIRECT("I"&amp;ROW()&amp;""))),"Y","N")</f>
        <v>Y</v>
      </c>
    </row>
    <row r="53" spans="3:15" ht="30" customHeight="1" x14ac:dyDescent="0.3">
      <c r="C53" s="28" t="s">
        <v>72</v>
      </c>
      <c r="D53" s="26">
        <f>MainData!D53</f>
        <v>46</v>
      </c>
      <c r="E53" s="32"/>
      <c r="F53" s="32"/>
      <c r="G53" s="32"/>
      <c r="H53" s="32"/>
      <c r="I53" s="32"/>
      <c r="J53" s="25" t="str" cm="1">
        <f t="array" aca="1" ref="J53" ca="1">IF(WEEKDAY(INDIRECT("D"&amp;ROW()&amp;""))=7,"(weekend)",IF(WEEKDAY(INDIRECT("D"&amp;ROW()&amp;""))=1,"(weekend)","weekday"))</f>
        <v>weekday</v>
      </c>
      <c r="K53" s="5" t="str" cm="1">
        <f t="array" aca="1" ref="K53" ca="1">IF(O53="N",(level0*INDIRECT("E"&amp;ROW()&amp;""))+(level1a*INDIRECT("F"&amp;ROW()&amp;""))+(level1b*INDIRECT("G"&amp;ROW()&amp;""))+(level2*INDIRECT("H"&amp;ROW()&amp;""))+(level3*INDIRECT("I"&amp;ROW()&amp;"")),"")</f>
        <v/>
      </c>
      <c r="L53" s="5" t="str" cm="1">
        <f t="array" aca="1" ref="L53" ca="1">IF(INDIRECT("K"&amp;ROW()&amp;"")="","",INDIRECT("K"&amp;ROW()&amp;"")*Conversion_Factor)</f>
        <v/>
      </c>
      <c r="M53" s="15" t="str" cm="1">
        <f t="array" aca="1" ref="M53" ca="1">VLOOKUP(INDIRECT("D"&amp;ROW()&amp;""),MorningLookupSample,8,FALSE)</f>
        <v/>
      </c>
      <c r="N53" s="8" t="str" cm="1">
        <f t="array" aca="1" ref="N53" ca="1">IF(INDIRECT("M"&amp;ROW()&amp;"")="","",IF(INDIRECT("K"&amp;ROW()&amp;"")="","",(INDIRECT("M"&amp;ROW()&amp;"")-INDIRECT("K"&amp;ROW()&amp;""))/(INDIRECT("M"&amp;ROW()&amp;"")+INDIRECT("K"&amp;ROW()&amp;""))/2))</f>
        <v/>
      </c>
      <c r="O53" s="5" t="str" cm="1">
        <f t="array" aca="1" ref="O53" ca="1">IF(AND(ISBLANK(INDIRECT("E"&amp;ROW()&amp;"")),ISBLANK(INDIRECT("F"&amp;ROW()&amp;"")),ISBLANK(INDIRECT("G"&amp;ROW()&amp;"")),ISBLANK(INDIRECT("H"&amp;ROW()&amp;"")),ISBLANK(INDIRECT("I"&amp;ROW()&amp;""))),"Y","N")</f>
        <v>Y</v>
      </c>
    </row>
    <row r="54" spans="3:15" ht="30" customHeight="1" x14ac:dyDescent="0.3">
      <c r="C54" s="28" t="s">
        <v>73</v>
      </c>
      <c r="D54" s="26">
        <f>MainData!D54</f>
        <v>47</v>
      </c>
      <c r="E54" s="32"/>
      <c r="F54" s="32"/>
      <c r="G54" s="32"/>
      <c r="H54" s="32"/>
      <c r="I54" s="32"/>
      <c r="J54" s="25" t="str" cm="1">
        <f t="array" aca="1" ref="J54" ca="1">IF(WEEKDAY(INDIRECT("D"&amp;ROW()&amp;""))=7,"(weekend)",IF(WEEKDAY(INDIRECT("D"&amp;ROW()&amp;""))=1,"(weekend)","weekday"))</f>
        <v>weekday</v>
      </c>
      <c r="K54" s="5" t="str" cm="1">
        <f t="array" aca="1" ref="K54" ca="1">IF(O54="N",(level0*INDIRECT("E"&amp;ROW()&amp;""))+(level1a*INDIRECT("F"&amp;ROW()&amp;""))+(level1b*INDIRECT("G"&amp;ROW()&amp;""))+(level2*INDIRECT("H"&amp;ROW()&amp;""))+(level3*INDIRECT("I"&amp;ROW()&amp;"")),"")</f>
        <v/>
      </c>
      <c r="L54" s="5" t="str" cm="1">
        <f t="array" aca="1" ref="L54" ca="1">IF(INDIRECT("K"&amp;ROW()&amp;"")="","",INDIRECT("K"&amp;ROW()&amp;"")*Conversion_Factor)</f>
        <v/>
      </c>
      <c r="M54" s="15" t="str" cm="1">
        <f t="array" aca="1" ref="M54" ca="1">VLOOKUP(INDIRECT("D"&amp;ROW()&amp;""),MorningLookupSample,8,FALSE)</f>
        <v/>
      </c>
      <c r="N54" s="8" t="str" cm="1">
        <f t="array" aca="1" ref="N54" ca="1">IF(INDIRECT("M"&amp;ROW()&amp;"")="","",IF(INDIRECT("K"&amp;ROW()&amp;"")="","",(INDIRECT("M"&amp;ROW()&amp;"")-INDIRECT("K"&amp;ROW()&amp;""))/(INDIRECT("M"&amp;ROW()&amp;"")+INDIRECT("K"&amp;ROW()&amp;""))/2))</f>
        <v/>
      </c>
      <c r="O54" s="5" t="str" cm="1">
        <f t="array" aca="1" ref="O54" ca="1">IF(AND(ISBLANK(INDIRECT("E"&amp;ROW()&amp;"")),ISBLANK(INDIRECT("F"&amp;ROW()&amp;"")),ISBLANK(INDIRECT("G"&amp;ROW()&amp;"")),ISBLANK(INDIRECT("H"&amp;ROW()&amp;"")),ISBLANK(INDIRECT("I"&amp;ROW()&amp;""))),"Y","N")</f>
        <v>Y</v>
      </c>
    </row>
    <row r="55" spans="3:15" ht="30" customHeight="1" x14ac:dyDescent="0.3">
      <c r="C55" s="28" t="s">
        <v>74</v>
      </c>
      <c r="D55" s="26">
        <f>MainData!D55</f>
        <v>48</v>
      </c>
      <c r="E55" s="32"/>
      <c r="F55" s="32"/>
      <c r="G55" s="32"/>
      <c r="H55" s="32"/>
      <c r="I55" s="32"/>
      <c r="J55" s="25" t="str" cm="1">
        <f t="array" aca="1" ref="J55" ca="1">IF(WEEKDAY(INDIRECT("D"&amp;ROW()&amp;""))=7,"(weekend)",IF(WEEKDAY(INDIRECT("D"&amp;ROW()&amp;""))=1,"(weekend)","weekday"))</f>
        <v>weekday</v>
      </c>
      <c r="K55" s="5" t="str" cm="1">
        <f t="array" aca="1" ref="K55" ca="1">IF(O55="N",(level0*INDIRECT("E"&amp;ROW()&amp;""))+(level1a*INDIRECT("F"&amp;ROW()&amp;""))+(level1b*INDIRECT("G"&amp;ROW()&amp;""))+(level2*INDIRECT("H"&amp;ROW()&amp;""))+(level3*INDIRECT("I"&amp;ROW()&amp;"")),"")</f>
        <v/>
      </c>
      <c r="L55" s="5" t="str" cm="1">
        <f t="array" aca="1" ref="L55" ca="1">IF(INDIRECT("K"&amp;ROW()&amp;"")="","",INDIRECT("K"&amp;ROW()&amp;"")*Conversion_Factor)</f>
        <v/>
      </c>
      <c r="M55" s="15" t="str" cm="1">
        <f t="array" aca="1" ref="M55" ca="1">VLOOKUP(INDIRECT("D"&amp;ROW()&amp;""),MorningLookupSample,8,FALSE)</f>
        <v/>
      </c>
      <c r="N55" s="8" t="str" cm="1">
        <f t="array" aca="1" ref="N55" ca="1">IF(INDIRECT("M"&amp;ROW()&amp;"")="","",IF(INDIRECT("K"&amp;ROW()&amp;"")="","",(INDIRECT("M"&amp;ROW()&amp;"")-INDIRECT("K"&amp;ROW()&amp;""))/(INDIRECT("M"&amp;ROW()&amp;"")+INDIRECT("K"&amp;ROW()&amp;""))/2))</f>
        <v/>
      </c>
      <c r="O55" s="5" t="str" cm="1">
        <f t="array" aca="1" ref="O55" ca="1">IF(AND(ISBLANK(INDIRECT("E"&amp;ROW()&amp;"")),ISBLANK(INDIRECT("F"&amp;ROW()&amp;"")),ISBLANK(INDIRECT("G"&amp;ROW()&amp;"")),ISBLANK(INDIRECT("H"&amp;ROW()&amp;"")),ISBLANK(INDIRECT("I"&amp;ROW()&amp;""))),"Y","N")</f>
        <v>Y</v>
      </c>
    </row>
    <row r="56" spans="3:15" ht="30" customHeight="1" x14ac:dyDescent="0.3">
      <c r="C56" s="28" t="s">
        <v>75</v>
      </c>
      <c r="D56" s="26">
        <f>MainData!D56</f>
        <v>49</v>
      </c>
      <c r="E56" s="32"/>
      <c r="F56" s="32"/>
      <c r="G56" s="32"/>
      <c r="H56" s="32"/>
      <c r="I56" s="32"/>
      <c r="J56" s="25" t="str" cm="1">
        <f t="array" aca="1" ref="J56" ca="1">IF(WEEKDAY(INDIRECT("D"&amp;ROW()&amp;""))=7,"(weekend)",IF(WEEKDAY(INDIRECT("D"&amp;ROW()&amp;""))=1,"(weekend)","weekday"))</f>
        <v>(weekend)</v>
      </c>
      <c r="K56" s="5" t="str" cm="1">
        <f t="array" aca="1" ref="K56" ca="1">IF(O56="N",(level0*INDIRECT("E"&amp;ROW()&amp;""))+(level1a*INDIRECT("F"&amp;ROW()&amp;""))+(level1b*INDIRECT("G"&amp;ROW()&amp;""))+(level2*INDIRECT("H"&amp;ROW()&amp;""))+(level3*INDIRECT("I"&amp;ROW()&amp;"")),"")</f>
        <v/>
      </c>
      <c r="L56" s="5" t="str" cm="1">
        <f t="array" aca="1" ref="L56" ca="1">IF(INDIRECT("K"&amp;ROW()&amp;"")="","",INDIRECT("K"&amp;ROW()&amp;"")*Conversion_Factor)</f>
        <v/>
      </c>
      <c r="M56" s="15" t="str" cm="1">
        <f t="array" aca="1" ref="M56" ca="1">VLOOKUP(INDIRECT("D"&amp;ROW()&amp;""),MorningLookupSample,8,FALSE)</f>
        <v/>
      </c>
      <c r="N56" s="8" t="str" cm="1">
        <f t="array" aca="1" ref="N56" ca="1">IF(INDIRECT("M"&amp;ROW()&amp;"")="","",IF(INDIRECT("K"&amp;ROW()&amp;"")="","",(INDIRECT("M"&amp;ROW()&amp;"")-INDIRECT("K"&amp;ROW()&amp;""))/(INDIRECT("M"&amp;ROW()&amp;"")+INDIRECT("K"&amp;ROW()&amp;""))/2))</f>
        <v/>
      </c>
      <c r="O56" s="5" t="str" cm="1">
        <f t="array" aca="1" ref="O56" ca="1">IF(AND(ISBLANK(INDIRECT("E"&amp;ROW()&amp;"")),ISBLANK(INDIRECT("F"&amp;ROW()&amp;"")),ISBLANK(INDIRECT("G"&amp;ROW()&amp;"")),ISBLANK(INDIRECT("H"&amp;ROW()&amp;"")),ISBLANK(INDIRECT("I"&amp;ROW()&amp;""))),"Y","N")</f>
        <v>Y</v>
      </c>
    </row>
    <row r="57" spans="3:15" ht="30" customHeight="1" x14ac:dyDescent="0.3">
      <c r="C57" s="28" t="s">
        <v>76</v>
      </c>
      <c r="D57" s="26">
        <f>MainData!D57</f>
        <v>50</v>
      </c>
      <c r="E57" s="32"/>
      <c r="F57" s="32"/>
      <c r="G57" s="32"/>
      <c r="H57" s="32"/>
      <c r="I57" s="32"/>
      <c r="J57" s="25" t="str" cm="1">
        <f t="array" aca="1" ref="J57" ca="1">IF(WEEKDAY(INDIRECT("D"&amp;ROW()&amp;""))=7,"(weekend)",IF(WEEKDAY(INDIRECT("D"&amp;ROW()&amp;""))=1,"(weekend)","weekday"))</f>
        <v>(weekend)</v>
      </c>
      <c r="K57" s="5" t="str" cm="1">
        <f t="array" aca="1" ref="K57" ca="1">IF(O57="N",(level0*INDIRECT("E"&amp;ROW()&amp;""))+(level1a*INDIRECT("F"&amp;ROW()&amp;""))+(level1b*INDIRECT("G"&amp;ROW()&amp;""))+(level2*INDIRECT("H"&amp;ROW()&amp;""))+(level3*INDIRECT("I"&amp;ROW()&amp;"")),"")</f>
        <v/>
      </c>
      <c r="L57" s="5" t="str" cm="1">
        <f t="array" aca="1" ref="L57" ca="1">IF(INDIRECT("K"&amp;ROW()&amp;"")="","",INDIRECT("K"&amp;ROW()&amp;"")*Conversion_Factor)</f>
        <v/>
      </c>
      <c r="M57" s="15" t="str" cm="1">
        <f t="array" aca="1" ref="M57" ca="1">VLOOKUP(INDIRECT("D"&amp;ROW()&amp;""),MorningLookupSample,8,FALSE)</f>
        <v/>
      </c>
      <c r="N57" s="8" t="str" cm="1">
        <f t="array" aca="1" ref="N57" ca="1">IF(INDIRECT("M"&amp;ROW()&amp;"")="","",IF(INDIRECT("K"&amp;ROW()&amp;"")="","",(INDIRECT("M"&amp;ROW()&amp;"")-INDIRECT("K"&amp;ROW()&amp;""))/(INDIRECT("M"&amp;ROW()&amp;"")+INDIRECT("K"&amp;ROW()&amp;""))/2))</f>
        <v/>
      </c>
      <c r="O57" s="5" t="str" cm="1">
        <f t="array" aca="1" ref="O57" ca="1">IF(AND(ISBLANK(INDIRECT("E"&amp;ROW()&amp;"")),ISBLANK(INDIRECT("F"&amp;ROW()&amp;"")),ISBLANK(INDIRECT("G"&amp;ROW()&amp;"")),ISBLANK(INDIRECT("H"&amp;ROW()&amp;"")),ISBLANK(INDIRECT("I"&amp;ROW()&amp;""))),"Y","N")</f>
        <v>Y</v>
      </c>
    </row>
    <row r="58" spans="3:15" ht="30" customHeight="1" x14ac:dyDescent="0.3">
      <c r="C58" s="28" t="s">
        <v>77</v>
      </c>
      <c r="D58" s="26">
        <f>MainData!D58</f>
        <v>51</v>
      </c>
      <c r="E58" s="32"/>
      <c r="F58" s="32"/>
      <c r="G58" s="32"/>
      <c r="H58" s="32"/>
      <c r="I58" s="32"/>
      <c r="J58" s="25" t="str" cm="1">
        <f t="array" aca="1" ref="J58" ca="1">IF(WEEKDAY(INDIRECT("D"&amp;ROW()&amp;""))=7,"(weekend)",IF(WEEKDAY(INDIRECT("D"&amp;ROW()&amp;""))=1,"(weekend)","weekday"))</f>
        <v>weekday</v>
      </c>
      <c r="K58" s="5" t="str" cm="1">
        <f t="array" aca="1" ref="K58" ca="1">IF(O58="N",(level0*INDIRECT("E"&amp;ROW()&amp;""))+(level1a*INDIRECT("F"&amp;ROW()&amp;""))+(level1b*INDIRECT("G"&amp;ROW()&amp;""))+(level2*INDIRECT("H"&amp;ROW()&amp;""))+(level3*INDIRECT("I"&amp;ROW()&amp;"")),"")</f>
        <v/>
      </c>
      <c r="L58" s="5" t="str" cm="1">
        <f t="array" aca="1" ref="L58" ca="1">IF(INDIRECT("K"&amp;ROW()&amp;"")="","",INDIRECT("K"&amp;ROW()&amp;"")*Conversion_Factor)</f>
        <v/>
      </c>
      <c r="M58" s="15" t="str" cm="1">
        <f t="array" aca="1" ref="M58" ca="1">VLOOKUP(INDIRECT("D"&amp;ROW()&amp;""),MorningLookupSample,8,FALSE)</f>
        <v/>
      </c>
      <c r="N58" s="8" t="str" cm="1">
        <f t="array" aca="1" ref="N58" ca="1">IF(INDIRECT("M"&amp;ROW()&amp;"")="","",IF(INDIRECT("K"&amp;ROW()&amp;"")="","",(INDIRECT("M"&amp;ROW()&amp;"")-INDIRECT("K"&amp;ROW()&amp;""))/(INDIRECT("M"&amp;ROW()&amp;"")+INDIRECT("K"&amp;ROW()&amp;""))/2))</f>
        <v/>
      </c>
      <c r="O58" s="5" t="str" cm="1">
        <f t="array" aca="1" ref="O58" ca="1">IF(AND(ISBLANK(INDIRECT("E"&amp;ROW()&amp;"")),ISBLANK(INDIRECT("F"&amp;ROW()&amp;"")),ISBLANK(INDIRECT("G"&amp;ROW()&amp;"")),ISBLANK(INDIRECT("H"&amp;ROW()&amp;"")),ISBLANK(INDIRECT("I"&amp;ROW()&amp;""))),"Y","N")</f>
        <v>Y</v>
      </c>
    </row>
    <row r="59" spans="3:15" ht="30" customHeight="1" x14ac:dyDescent="0.3">
      <c r="C59" s="28" t="s">
        <v>78</v>
      </c>
      <c r="D59" s="26">
        <f>MainData!D59</f>
        <v>52</v>
      </c>
      <c r="E59" s="32"/>
      <c r="F59" s="32"/>
      <c r="G59" s="32"/>
      <c r="H59" s="32"/>
      <c r="I59" s="32"/>
      <c r="J59" s="25" t="str" cm="1">
        <f t="array" aca="1" ref="J59" ca="1">IF(WEEKDAY(INDIRECT("D"&amp;ROW()&amp;""))=7,"(weekend)",IF(WEEKDAY(INDIRECT("D"&amp;ROW()&amp;""))=1,"(weekend)","weekday"))</f>
        <v>weekday</v>
      </c>
      <c r="K59" s="5" t="str" cm="1">
        <f t="array" aca="1" ref="K59" ca="1">IF(O59="N",(level0*INDIRECT("E"&amp;ROW()&amp;""))+(level1a*INDIRECT("F"&amp;ROW()&amp;""))+(level1b*INDIRECT("G"&amp;ROW()&amp;""))+(level2*INDIRECT("H"&amp;ROW()&amp;""))+(level3*INDIRECT("I"&amp;ROW()&amp;"")),"")</f>
        <v/>
      </c>
      <c r="L59" s="5" t="str" cm="1">
        <f t="array" aca="1" ref="L59" ca="1">IF(INDIRECT("K"&amp;ROW()&amp;"")="","",INDIRECT("K"&amp;ROW()&amp;"")*Conversion_Factor)</f>
        <v/>
      </c>
      <c r="M59" s="15" t="str" cm="1">
        <f t="array" aca="1" ref="M59" ca="1">VLOOKUP(INDIRECT("D"&amp;ROW()&amp;""),MorningLookupSample,8,FALSE)</f>
        <v/>
      </c>
      <c r="N59" s="8" t="str" cm="1">
        <f t="array" aca="1" ref="N59" ca="1">IF(INDIRECT("M"&amp;ROW()&amp;"")="","",IF(INDIRECT("K"&amp;ROW()&amp;"")="","",(INDIRECT("M"&amp;ROW()&amp;"")-INDIRECT("K"&amp;ROW()&amp;""))/(INDIRECT("M"&amp;ROW()&amp;"")+INDIRECT("K"&amp;ROW()&amp;""))/2))</f>
        <v/>
      </c>
      <c r="O59" s="5" t="str" cm="1">
        <f t="array" aca="1" ref="O59" ca="1">IF(AND(ISBLANK(INDIRECT("E"&amp;ROW()&amp;"")),ISBLANK(INDIRECT("F"&amp;ROW()&amp;"")),ISBLANK(INDIRECT("G"&amp;ROW()&amp;"")),ISBLANK(INDIRECT("H"&amp;ROW()&amp;"")),ISBLANK(INDIRECT("I"&amp;ROW()&amp;""))),"Y","N")</f>
        <v>Y</v>
      </c>
    </row>
    <row r="60" spans="3:15" ht="30" customHeight="1" x14ac:dyDescent="0.3">
      <c r="C60" s="28" t="s">
        <v>79</v>
      </c>
      <c r="D60" s="26">
        <f>MainData!D60</f>
        <v>53</v>
      </c>
      <c r="E60" s="32"/>
      <c r="F60" s="32"/>
      <c r="G60" s="32"/>
      <c r="H60" s="32"/>
      <c r="I60" s="32"/>
      <c r="J60" s="25" t="str" cm="1">
        <f t="array" aca="1" ref="J60" ca="1">IF(WEEKDAY(INDIRECT("D"&amp;ROW()&amp;""))=7,"(weekend)",IF(WEEKDAY(INDIRECT("D"&amp;ROW()&amp;""))=1,"(weekend)","weekday"))</f>
        <v>weekday</v>
      </c>
      <c r="K60" s="5" t="str" cm="1">
        <f t="array" aca="1" ref="K60" ca="1">IF(O60="N",(level0*INDIRECT("E"&amp;ROW()&amp;""))+(level1a*INDIRECT("F"&amp;ROW()&amp;""))+(level1b*INDIRECT("G"&amp;ROW()&amp;""))+(level2*INDIRECT("H"&amp;ROW()&amp;""))+(level3*INDIRECT("I"&amp;ROW()&amp;"")),"")</f>
        <v/>
      </c>
      <c r="L60" s="5" t="str" cm="1">
        <f t="array" aca="1" ref="L60" ca="1">IF(INDIRECT("K"&amp;ROW()&amp;"")="","",INDIRECT("K"&amp;ROW()&amp;"")*Conversion_Factor)</f>
        <v/>
      </c>
      <c r="M60" s="15" t="str" cm="1">
        <f t="array" aca="1" ref="M60" ca="1">VLOOKUP(INDIRECT("D"&amp;ROW()&amp;""),MorningLookupSample,8,FALSE)</f>
        <v/>
      </c>
      <c r="N60" s="8" t="str" cm="1">
        <f t="array" aca="1" ref="N60" ca="1">IF(INDIRECT("M"&amp;ROW()&amp;"")="","",IF(INDIRECT("K"&amp;ROW()&amp;"")="","",(INDIRECT("M"&amp;ROW()&amp;"")-INDIRECT("K"&amp;ROW()&amp;""))/(INDIRECT("M"&amp;ROW()&amp;"")+INDIRECT("K"&amp;ROW()&amp;""))/2))</f>
        <v/>
      </c>
      <c r="O60" s="5" t="str" cm="1">
        <f t="array" aca="1" ref="O60" ca="1">IF(AND(ISBLANK(INDIRECT("E"&amp;ROW()&amp;"")),ISBLANK(INDIRECT("F"&amp;ROW()&amp;"")),ISBLANK(INDIRECT("G"&amp;ROW()&amp;"")),ISBLANK(INDIRECT("H"&amp;ROW()&amp;"")),ISBLANK(INDIRECT("I"&amp;ROW()&amp;""))),"Y","N")</f>
        <v>Y</v>
      </c>
    </row>
    <row r="61" spans="3:15" ht="30" customHeight="1" x14ac:dyDescent="0.3">
      <c r="C61" s="28" t="s">
        <v>80</v>
      </c>
      <c r="D61" s="26">
        <f>MainData!D61</f>
        <v>54</v>
      </c>
      <c r="E61" s="32"/>
      <c r="F61" s="32"/>
      <c r="G61" s="32"/>
      <c r="H61" s="32"/>
      <c r="I61" s="32"/>
      <c r="J61" s="25" t="str" cm="1">
        <f t="array" aca="1" ref="J61" ca="1">IF(WEEKDAY(INDIRECT("D"&amp;ROW()&amp;""))=7,"(weekend)",IF(WEEKDAY(INDIRECT("D"&amp;ROW()&amp;""))=1,"(weekend)","weekday"))</f>
        <v>weekday</v>
      </c>
      <c r="K61" s="5" t="str" cm="1">
        <f t="array" aca="1" ref="K61" ca="1">IF(O61="N",(level0*INDIRECT("E"&amp;ROW()&amp;""))+(level1a*INDIRECT("F"&amp;ROW()&amp;""))+(level1b*INDIRECT("G"&amp;ROW()&amp;""))+(level2*INDIRECT("H"&amp;ROW()&amp;""))+(level3*INDIRECT("I"&amp;ROW()&amp;"")),"")</f>
        <v/>
      </c>
      <c r="L61" s="5" t="str" cm="1">
        <f t="array" aca="1" ref="L61" ca="1">IF(INDIRECT("K"&amp;ROW()&amp;"")="","",INDIRECT("K"&amp;ROW()&amp;"")*Conversion_Factor)</f>
        <v/>
      </c>
      <c r="M61" s="15" t="str" cm="1">
        <f t="array" aca="1" ref="M61" ca="1">VLOOKUP(INDIRECT("D"&amp;ROW()&amp;""),MorningLookupSample,8,FALSE)</f>
        <v/>
      </c>
      <c r="N61" s="8" t="str" cm="1">
        <f t="array" aca="1" ref="N61" ca="1">IF(INDIRECT("M"&amp;ROW()&amp;"")="","",IF(INDIRECT("K"&amp;ROW()&amp;"")="","",(INDIRECT("M"&amp;ROW()&amp;"")-INDIRECT("K"&amp;ROW()&amp;""))/(INDIRECT("M"&amp;ROW()&amp;"")+INDIRECT("K"&amp;ROW()&amp;""))/2))</f>
        <v/>
      </c>
      <c r="O61" s="5" t="str" cm="1">
        <f t="array" aca="1" ref="O61" ca="1">IF(AND(ISBLANK(INDIRECT("E"&amp;ROW()&amp;"")),ISBLANK(INDIRECT("F"&amp;ROW()&amp;"")),ISBLANK(INDIRECT("G"&amp;ROW()&amp;"")),ISBLANK(INDIRECT("H"&amp;ROW()&amp;"")),ISBLANK(INDIRECT("I"&amp;ROW()&amp;""))),"Y","N")</f>
        <v>Y</v>
      </c>
    </row>
    <row r="62" spans="3:15" ht="30" customHeight="1" thickBot="1" x14ac:dyDescent="0.35">
      <c r="C62" s="29" t="s">
        <v>81</v>
      </c>
      <c r="D62" s="27">
        <f>MainData!D62</f>
        <v>55</v>
      </c>
      <c r="E62" s="33"/>
      <c r="F62" s="33"/>
      <c r="G62" s="33"/>
      <c r="H62" s="33"/>
      <c r="I62" s="33"/>
      <c r="J62" s="25" t="str" cm="1">
        <f t="array" aca="1" ref="J62" ca="1">IF(WEEKDAY(INDIRECT("D"&amp;ROW()&amp;""))=7,"(weekend)",IF(WEEKDAY(INDIRECT("D"&amp;ROW()&amp;""))=1,"(weekend)","weekday"))</f>
        <v>weekday</v>
      </c>
      <c r="K62" s="5" t="str" cm="1">
        <f t="array" aca="1" ref="K62" ca="1">IF(O62="N",(level0*INDIRECT("E"&amp;ROW()&amp;""))+(level1a*INDIRECT("F"&amp;ROW()&amp;""))+(level1b*INDIRECT("G"&amp;ROW()&amp;""))+(level2*INDIRECT("H"&amp;ROW()&amp;""))+(level3*INDIRECT("I"&amp;ROW()&amp;"")),"")</f>
        <v/>
      </c>
      <c r="L62" s="5" t="str" cm="1">
        <f t="array" aca="1" ref="L62" ca="1">IF(INDIRECT("K"&amp;ROW()&amp;"")="","",INDIRECT("K"&amp;ROW()&amp;"")*Conversion_Factor)</f>
        <v/>
      </c>
      <c r="M62" s="15" t="str" cm="1">
        <f t="array" aca="1" ref="M62" ca="1">VLOOKUP(INDIRECT("D"&amp;ROW()&amp;""),MorningLookupSample,8,FALSE)</f>
        <v/>
      </c>
      <c r="N62" s="8" t="str" cm="1">
        <f t="array" aca="1" ref="N62" ca="1">IF(INDIRECT("M"&amp;ROW()&amp;"")="","",IF(INDIRECT("K"&amp;ROW()&amp;"")="","",(INDIRECT("M"&amp;ROW()&amp;"")-INDIRECT("K"&amp;ROW()&amp;""))/(INDIRECT("M"&amp;ROW()&amp;"")+INDIRECT("K"&amp;ROW()&amp;""))/2))</f>
        <v/>
      </c>
      <c r="O62" s="5" t="str" cm="1">
        <f t="array" aca="1" ref="O62" ca="1">IF(AND(ISBLANK(INDIRECT("E"&amp;ROW()&amp;"")),ISBLANK(INDIRECT("F"&amp;ROW()&amp;"")),ISBLANK(INDIRECT("G"&amp;ROW()&amp;"")),ISBLANK(INDIRECT("H"&amp;ROW()&amp;"")),ISBLANK(INDIRECT("I"&amp;ROW()&amp;""))),"Y","N")</f>
        <v>Y</v>
      </c>
    </row>
    <row r="63" spans="3:15" ht="30" customHeight="1" x14ac:dyDescent="0.3"/>
    <row r="64" spans="3:15" ht="30" customHeight="1" x14ac:dyDescent="0.3"/>
    <row r="65" spans="11:15" ht="30" customHeight="1" x14ac:dyDescent="0.3"/>
    <row r="66" spans="11:15" ht="30" customHeight="1" x14ac:dyDescent="0.3">
      <c r="M66"/>
    </row>
    <row r="67" spans="11:15" ht="30" customHeight="1" x14ac:dyDescent="0.3">
      <c r="M67"/>
    </row>
    <row r="68" spans="11:15" ht="30" customHeight="1" x14ac:dyDescent="0.3">
      <c r="M68"/>
    </row>
    <row r="69" spans="11:15" ht="30" customHeight="1" x14ac:dyDescent="0.3">
      <c r="M69"/>
    </row>
    <row r="70" spans="11:15" ht="30" customHeight="1" x14ac:dyDescent="0.3">
      <c r="K70" s="5"/>
      <c r="L70" s="5"/>
      <c r="M70" s="15"/>
      <c r="N70" s="8"/>
      <c r="O70" s="8"/>
    </row>
    <row r="71" spans="11:15" ht="30" customHeight="1" x14ac:dyDescent="0.3">
      <c r="K71" s="5"/>
      <c r="L71" s="5"/>
      <c r="M71" s="15"/>
      <c r="N71" s="8"/>
      <c r="O71" s="8"/>
    </row>
    <row r="72" spans="11:15" ht="30" customHeight="1" x14ac:dyDescent="0.3">
      <c r="K72" s="5"/>
      <c r="L72" s="5"/>
      <c r="M72" s="15"/>
      <c r="N72" s="8"/>
      <c r="O72" s="8"/>
    </row>
    <row r="73" spans="11:15" ht="30" customHeight="1" x14ac:dyDescent="0.3">
      <c r="K73" s="5"/>
      <c r="L73" s="5"/>
      <c r="M73" s="15"/>
      <c r="N73" s="8"/>
      <c r="O73" s="8"/>
    </row>
    <row r="74" spans="11:15" ht="30" customHeight="1" x14ac:dyDescent="0.3">
      <c r="K74" s="5"/>
      <c r="L74" s="5"/>
      <c r="M74" s="15"/>
      <c r="N74" s="8"/>
      <c r="O74" s="8"/>
    </row>
    <row r="75" spans="11:15" ht="30" customHeight="1" x14ac:dyDescent="0.3">
      <c r="K75" s="5"/>
      <c r="L75" s="5"/>
      <c r="M75" s="15"/>
      <c r="N75" s="8"/>
      <c r="O75" s="8"/>
    </row>
    <row r="76" spans="11:15" ht="30" customHeight="1" x14ac:dyDescent="0.3">
      <c r="K76" s="5"/>
      <c r="L76" s="5"/>
      <c r="M76" s="15"/>
      <c r="N76" s="8"/>
      <c r="O76" s="8"/>
    </row>
    <row r="77" spans="11:15" ht="30" customHeight="1" x14ac:dyDescent="0.3">
      <c r="K77" s="5"/>
      <c r="L77" s="5"/>
      <c r="M77" s="15"/>
      <c r="N77" s="8"/>
      <c r="O77" s="8"/>
    </row>
    <row r="78" spans="11:15" ht="30" customHeight="1" x14ac:dyDescent="0.3">
      <c r="K78" s="5"/>
      <c r="L78" s="5"/>
      <c r="M78" s="15"/>
      <c r="N78" s="8"/>
      <c r="O78" s="8"/>
    </row>
    <row r="79" spans="11:15" ht="30" customHeight="1" x14ac:dyDescent="0.3">
      <c r="K79" s="5"/>
      <c r="L79" s="5"/>
      <c r="M79" s="15"/>
      <c r="N79" s="8"/>
      <c r="O79" s="8"/>
    </row>
    <row r="80" spans="11:15" ht="30" customHeight="1" x14ac:dyDescent="0.3">
      <c r="K80" s="5"/>
      <c r="L80" s="5"/>
      <c r="M80" s="15"/>
      <c r="N80" s="8"/>
      <c r="O80" s="8"/>
    </row>
    <row r="81" spans="11:15" ht="30" customHeight="1" x14ac:dyDescent="0.3">
      <c r="K81" s="5"/>
      <c r="L81" s="5"/>
      <c r="M81" s="15"/>
      <c r="N81" s="8"/>
      <c r="O81" s="8"/>
    </row>
    <row r="82" spans="11:15" ht="30" customHeight="1" x14ac:dyDescent="0.3">
      <c r="K82" s="5"/>
      <c r="L82" s="5"/>
      <c r="M82" s="15"/>
      <c r="N82" s="8"/>
      <c r="O82" s="8"/>
    </row>
    <row r="83" spans="11:15" ht="30" customHeight="1" x14ac:dyDescent="0.3">
      <c r="K83" s="5"/>
      <c r="L83" s="5"/>
      <c r="M83" s="15"/>
      <c r="N83" s="8"/>
      <c r="O83" s="8"/>
    </row>
    <row r="84" spans="11:15" ht="30" customHeight="1" x14ac:dyDescent="0.3">
      <c r="K84" s="5"/>
      <c r="L84" s="5"/>
      <c r="M84" s="15"/>
      <c r="N84" s="8"/>
      <c r="O84" s="8"/>
    </row>
    <row r="85" spans="11:15" ht="30" customHeight="1" x14ac:dyDescent="0.3">
      <c r="K85" s="5"/>
      <c r="L85" s="5"/>
      <c r="M85" s="15"/>
      <c r="N85" s="8"/>
      <c r="O85" s="8"/>
    </row>
    <row r="86" spans="11:15" ht="30" customHeight="1" x14ac:dyDescent="0.3">
      <c r="K86" s="5"/>
      <c r="L86" s="5"/>
      <c r="M86" s="15"/>
      <c r="N86" s="8"/>
      <c r="O86" s="8"/>
    </row>
    <row r="87" spans="11:15" ht="30" customHeight="1" x14ac:dyDescent="0.3">
      <c r="K87" s="5"/>
      <c r="L87" s="5"/>
      <c r="M87" s="15"/>
      <c r="N87" s="8"/>
      <c r="O87" s="8"/>
    </row>
    <row r="88" spans="11:15" ht="30" customHeight="1" x14ac:dyDescent="0.3">
      <c r="K88" s="5"/>
      <c r="L88" s="5"/>
      <c r="M88" s="15"/>
      <c r="N88" s="8"/>
      <c r="O88" s="8"/>
    </row>
    <row r="89" spans="11:15" ht="30" customHeight="1" x14ac:dyDescent="0.3">
      <c r="K89" s="5"/>
      <c r="L89" s="5"/>
      <c r="M89" s="15"/>
      <c r="N89" s="8"/>
      <c r="O89" s="8"/>
    </row>
    <row r="90" spans="11:15" ht="30" customHeight="1" x14ac:dyDescent="0.3">
      <c r="K90" s="5"/>
      <c r="L90" s="5"/>
      <c r="M90" s="15"/>
      <c r="N90" s="8"/>
      <c r="O90" s="8"/>
    </row>
    <row r="91" spans="11:15" ht="30" customHeight="1" x14ac:dyDescent="0.3">
      <c r="K91" s="5"/>
      <c r="L91" s="5"/>
      <c r="M91" s="15"/>
      <c r="N91" s="8"/>
      <c r="O91" s="8"/>
    </row>
    <row r="92" spans="11:15" ht="30" customHeight="1" x14ac:dyDescent="0.3">
      <c r="K92" s="5"/>
      <c r="L92" s="5"/>
      <c r="M92" s="15"/>
      <c r="N92" s="8"/>
      <c r="O92" s="8"/>
    </row>
    <row r="93" spans="11:15" ht="30" customHeight="1" x14ac:dyDescent="0.3">
      <c r="K93" s="5"/>
      <c r="L93" s="5"/>
      <c r="M93" s="15"/>
      <c r="N93" s="8"/>
      <c r="O93" s="8"/>
    </row>
    <row r="94" spans="11:15" ht="30" customHeight="1" x14ac:dyDescent="0.3">
      <c r="K94" s="5"/>
      <c r="L94" s="5"/>
      <c r="M94" s="15"/>
      <c r="N94" s="8"/>
      <c r="O94" s="8"/>
    </row>
    <row r="95" spans="11:15" ht="30" customHeight="1" x14ac:dyDescent="0.3">
      <c r="K95" s="5"/>
      <c r="L95" s="5"/>
      <c r="M95" s="15"/>
      <c r="N95" s="8"/>
      <c r="O95" s="8"/>
    </row>
    <row r="96" spans="11:15" ht="30" customHeight="1" x14ac:dyDescent="0.3">
      <c r="K96" s="5"/>
      <c r="L96" s="5"/>
      <c r="M96" s="15"/>
      <c r="N96" s="8"/>
      <c r="O96" s="8"/>
    </row>
    <row r="97" spans="11:15" ht="30" customHeight="1" x14ac:dyDescent="0.3">
      <c r="K97" s="5"/>
      <c r="L97" s="5"/>
      <c r="M97" s="15"/>
      <c r="N97" s="8"/>
      <c r="O97" s="8"/>
    </row>
    <row r="98" spans="11:15" ht="30" customHeight="1" x14ac:dyDescent="0.3">
      <c r="K98" s="5"/>
      <c r="L98" s="5"/>
      <c r="M98" s="15"/>
      <c r="N98" s="8"/>
      <c r="O98" s="8"/>
    </row>
    <row r="99" spans="11:15" ht="30" customHeight="1" x14ac:dyDescent="0.3">
      <c r="K99" s="5"/>
      <c r="L99" s="5"/>
      <c r="M99" s="15"/>
      <c r="N99" s="8"/>
      <c r="O99" s="8"/>
    </row>
    <row r="100" spans="11:15" ht="30" customHeight="1" x14ac:dyDescent="0.3">
      <c r="K100" s="5"/>
      <c r="L100" s="5"/>
      <c r="M100" s="15"/>
      <c r="N100" s="8"/>
      <c r="O100" s="8"/>
    </row>
    <row r="101" spans="11:15" ht="30" customHeight="1" x14ac:dyDescent="0.3">
      <c r="K101" s="5"/>
      <c r="L101" s="5"/>
      <c r="M101" s="15"/>
      <c r="N101" s="8"/>
      <c r="O101" s="8"/>
    </row>
    <row r="102" spans="11:15" ht="30" customHeight="1" x14ac:dyDescent="0.3">
      <c r="K102" s="5"/>
      <c r="L102" s="5"/>
      <c r="M102" s="15"/>
      <c r="N102" s="8"/>
      <c r="O102" s="8"/>
    </row>
    <row r="103" spans="11:15" ht="30" customHeight="1" x14ac:dyDescent="0.3">
      <c r="K103" s="5"/>
      <c r="L103" s="5"/>
      <c r="M103" s="15"/>
      <c r="N103" s="8"/>
      <c r="O103" s="8"/>
    </row>
    <row r="104" spans="11:15" ht="30" customHeight="1" x14ac:dyDescent="0.3">
      <c r="K104" s="5"/>
      <c r="L104" s="5"/>
      <c r="M104" s="15"/>
      <c r="N104" s="8"/>
      <c r="O104" s="8"/>
    </row>
    <row r="105" spans="11:15" ht="30" customHeight="1" x14ac:dyDescent="0.3">
      <c r="K105" s="5"/>
      <c r="L105" s="5"/>
      <c r="M105" s="15"/>
      <c r="N105" s="8"/>
      <c r="O105" s="8"/>
    </row>
    <row r="106" spans="11:15" ht="30" customHeight="1" x14ac:dyDescent="0.3">
      <c r="K106" s="5"/>
      <c r="L106" s="5"/>
      <c r="M106" s="15"/>
      <c r="N106" s="8"/>
      <c r="O106" s="8"/>
    </row>
    <row r="107" spans="11:15" ht="30" customHeight="1" x14ac:dyDescent="0.3">
      <c r="K107" s="5"/>
      <c r="L107" s="5"/>
      <c r="M107" s="15"/>
      <c r="N107" s="8"/>
      <c r="O107" s="8"/>
    </row>
    <row r="108" spans="11:15" ht="30" customHeight="1" x14ac:dyDescent="0.3">
      <c r="K108" s="5"/>
      <c r="L108" s="5"/>
      <c r="M108" s="15"/>
      <c r="N108" s="8"/>
      <c r="O108" s="8"/>
    </row>
    <row r="109" spans="11:15" ht="30" customHeight="1" x14ac:dyDescent="0.3">
      <c r="K109" s="5"/>
      <c r="L109" s="5"/>
      <c r="M109" s="15"/>
      <c r="N109" s="8"/>
      <c r="O109" s="8"/>
    </row>
    <row r="110" spans="11:15" ht="30" customHeight="1" x14ac:dyDescent="0.3">
      <c r="K110" s="5"/>
      <c r="L110" s="5"/>
      <c r="M110" s="15"/>
      <c r="N110" s="8"/>
      <c r="O110" s="8"/>
    </row>
    <row r="111" spans="11:15" ht="30" customHeight="1" x14ac:dyDescent="0.3">
      <c r="K111" s="5"/>
      <c r="L111" s="5"/>
      <c r="M111" s="15"/>
      <c r="N111" s="8"/>
      <c r="O111" s="8"/>
    </row>
    <row r="112" spans="11:15" ht="30" customHeight="1" x14ac:dyDescent="0.3">
      <c r="K112" s="5"/>
      <c r="L112" s="5"/>
      <c r="M112" s="15"/>
      <c r="N112" s="8"/>
      <c r="O112" s="8"/>
    </row>
    <row r="113" spans="11:15" ht="30" customHeight="1" x14ac:dyDescent="0.3">
      <c r="K113" s="5"/>
      <c r="L113" s="5"/>
      <c r="M113" s="15"/>
      <c r="N113" s="8"/>
      <c r="O113" s="8"/>
    </row>
    <row r="114" spans="11:15" ht="30" customHeight="1" x14ac:dyDescent="0.3">
      <c r="K114" s="5"/>
      <c r="L114" s="5"/>
      <c r="M114" s="15"/>
      <c r="N114" s="8"/>
      <c r="O114" s="8"/>
    </row>
    <row r="115" spans="11:15" ht="30" customHeight="1" x14ac:dyDescent="0.3">
      <c r="K115" s="5"/>
      <c r="L115" s="5"/>
      <c r="M115" s="15"/>
      <c r="N115" s="8"/>
      <c r="O115" s="8"/>
    </row>
    <row r="116" spans="11:15" ht="30" customHeight="1" x14ac:dyDescent="0.3">
      <c r="K116" s="5"/>
      <c r="L116" s="5"/>
      <c r="M116" s="15"/>
      <c r="N116" s="8"/>
      <c r="O116" s="8"/>
    </row>
    <row r="117" spans="11:15" ht="30" customHeight="1" x14ac:dyDescent="0.3">
      <c r="K117" s="5"/>
      <c r="L117" s="5"/>
      <c r="M117" s="15"/>
      <c r="N117" s="8"/>
      <c r="O117" s="8"/>
    </row>
    <row r="118" spans="11:15" ht="30" customHeight="1" x14ac:dyDescent="0.3">
      <c r="K118" s="5"/>
      <c r="L118" s="5"/>
      <c r="M118" s="15"/>
      <c r="N118" s="8"/>
      <c r="O118" s="8"/>
    </row>
    <row r="119" spans="11:15" ht="30" customHeight="1" x14ac:dyDescent="0.3">
      <c r="K119" s="5"/>
      <c r="L119" s="5"/>
      <c r="M119" s="15"/>
      <c r="N119" s="8"/>
      <c r="O119" s="8"/>
    </row>
    <row r="120" spans="11:15" ht="30" customHeight="1" x14ac:dyDescent="0.3">
      <c r="K120" s="5"/>
      <c r="L120" s="5"/>
      <c r="M120" s="15"/>
      <c r="N120" s="8"/>
      <c r="O120" s="8"/>
    </row>
    <row r="121" spans="11:15" ht="30" customHeight="1" x14ac:dyDescent="0.3">
      <c r="K121" s="5"/>
      <c r="L121" s="5"/>
      <c r="M121" s="15"/>
      <c r="N121" s="8"/>
      <c r="O121" s="8"/>
    </row>
    <row r="122" spans="11:15" ht="30" customHeight="1" x14ac:dyDescent="0.3">
      <c r="K122" s="5"/>
      <c r="L122" s="5"/>
      <c r="M122" s="15"/>
      <c r="N122" s="8"/>
      <c r="O122" s="8"/>
    </row>
    <row r="123" spans="11:15" ht="30" customHeight="1" x14ac:dyDescent="0.3">
      <c r="K123" s="5"/>
      <c r="L123" s="5"/>
      <c r="M123" s="15"/>
      <c r="N123" s="8"/>
      <c r="O123" s="8"/>
    </row>
    <row r="124" spans="11:15" ht="30" customHeight="1" x14ac:dyDescent="0.3">
      <c r="K124" s="5"/>
      <c r="L124" s="5"/>
      <c r="M124" s="15"/>
      <c r="N124" s="8"/>
      <c r="O124" s="8"/>
    </row>
    <row r="125" spans="11:15" ht="30" customHeight="1" x14ac:dyDescent="0.3">
      <c r="K125" s="5"/>
      <c r="L125" s="5"/>
      <c r="M125" s="15"/>
      <c r="N125" s="8"/>
      <c r="O125" s="8"/>
    </row>
    <row r="126" spans="11:15" ht="30" customHeight="1" x14ac:dyDescent="0.3">
      <c r="K126" s="5"/>
      <c r="L126" s="5"/>
      <c r="M126" s="15"/>
      <c r="N126" s="8"/>
      <c r="O126" s="8"/>
    </row>
    <row r="127" spans="11:15" ht="30" customHeight="1" x14ac:dyDescent="0.3">
      <c r="K127" s="5"/>
      <c r="L127" s="5"/>
      <c r="M127" s="15"/>
      <c r="N127" s="8"/>
      <c r="O127" s="8"/>
    </row>
    <row r="128" spans="11:15" ht="30" customHeight="1" x14ac:dyDescent="0.3">
      <c r="K128" s="5"/>
      <c r="L128" s="5"/>
      <c r="M128" s="15"/>
      <c r="N128" s="8"/>
      <c r="O128" s="8"/>
    </row>
    <row r="129" spans="11:15" ht="30" customHeight="1" x14ac:dyDescent="0.3">
      <c r="K129" s="5"/>
      <c r="L129" s="5"/>
      <c r="M129" s="15"/>
      <c r="N129" s="8"/>
      <c r="O129" s="8"/>
    </row>
    <row r="130" spans="11:15" ht="30" customHeight="1" x14ac:dyDescent="0.3">
      <c r="K130" s="5"/>
      <c r="L130" s="5"/>
      <c r="M130" s="15"/>
      <c r="N130" s="8"/>
      <c r="O130" s="8"/>
    </row>
    <row r="131" spans="11:15" ht="30" customHeight="1" x14ac:dyDescent="0.3">
      <c r="K131" s="5"/>
      <c r="L131" s="5"/>
      <c r="M131" s="15"/>
      <c r="N131" s="8"/>
      <c r="O131" s="8"/>
    </row>
    <row r="132" spans="11:15" ht="30" customHeight="1" x14ac:dyDescent="0.3">
      <c r="K132" s="5"/>
      <c r="L132" s="5"/>
      <c r="M132" s="15"/>
      <c r="N132" s="8"/>
      <c r="O132" s="8"/>
    </row>
    <row r="133" spans="11:15" ht="30" customHeight="1" x14ac:dyDescent="0.3">
      <c r="K133" s="5"/>
      <c r="L133" s="5"/>
      <c r="M133" s="15"/>
      <c r="N133" s="8"/>
      <c r="O133" s="8"/>
    </row>
    <row r="134" spans="11:15" ht="30" customHeight="1" x14ac:dyDescent="0.3">
      <c r="K134" s="5"/>
      <c r="L134" s="5"/>
      <c r="M134" s="15"/>
      <c r="N134" s="8"/>
      <c r="O134" s="8"/>
    </row>
    <row r="135" spans="11:15" ht="30" customHeight="1" x14ac:dyDescent="0.3">
      <c r="K135" s="5"/>
      <c r="L135" s="5"/>
      <c r="M135" s="15"/>
      <c r="N135" s="8"/>
      <c r="O135" s="8"/>
    </row>
    <row r="136" spans="11:15" ht="30" customHeight="1" x14ac:dyDescent="0.3">
      <c r="K136" s="5"/>
      <c r="L136" s="5"/>
      <c r="M136" s="15"/>
      <c r="N136" s="8"/>
      <c r="O136" s="8"/>
    </row>
    <row r="137" spans="11:15" ht="30" customHeight="1" x14ac:dyDescent="0.3">
      <c r="K137" s="5"/>
      <c r="L137" s="5"/>
      <c r="M137" s="15"/>
      <c r="N137" s="8"/>
      <c r="O137" s="8"/>
    </row>
    <row r="138" spans="11:15" ht="30" customHeight="1" x14ac:dyDescent="0.3">
      <c r="K138" s="5"/>
      <c r="L138" s="5"/>
      <c r="M138" s="15"/>
      <c r="N138" s="8"/>
      <c r="O138" s="8"/>
    </row>
    <row r="139" spans="11:15" ht="30" customHeight="1" x14ac:dyDescent="0.3">
      <c r="K139" s="5"/>
      <c r="L139" s="5"/>
      <c r="M139" s="15"/>
      <c r="N139" s="8"/>
      <c r="O139" s="8"/>
    </row>
    <row r="140" spans="11:15" ht="30" customHeight="1" x14ac:dyDescent="0.3">
      <c r="K140" s="5"/>
      <c r="L140" s="5"/>
      <c r="M140" s="15"/>
      <c r="N140" s="8"/>
      <c r="O140" s="8"/>
    </row>
    <row r="141" spans="11:15" ht="30" customHeight="1" x14ac:dyDescent="0.3">
      <c r="K141" s="5"/>
      <c r="L141" s="5"/>
      <c r="M141" s="15"/>
      <c r="N141" s="8"/>
      <c r="O141" s="8"/>
    </row>
    <row r="142" spans="11:15" ht="30" customHeight="1" x14ac:dyDescent="0.3">
      <c r="K142" s="5"/>
      <c r="L142" s="5"/>
      <c r="M142" s="15"/>
      <c r="N142" s="8"/>
      <c r="O142" s="8"/>
    </row>
    <row r="143" spans="11:15" ht="30" customHeight="1" x14ac:dyDescent="0.3">
      <c r="K143" s="5"/>
      <c r="L143" s="5"/>
      <c r="M143" s="15"/>
      <c r="N143" s="8"/>
      <c r="O143" s="8"/>
    </row>
    <row r="144" spans="11:15" ht="30" customHeight="1" x14ac:dyDescent="0.3">
      <c r="K144" s="5"/>
      <c r="L144" s="5"/>
      <c r="M144" s="15"/>
      <c r="N144" s="8"/>
      <c r="O144" s="8"/>
    </row>
    <row r="145" spans="11:15" ht="30" customHeight="1" x14ac:dyDescent="0.3">
      <c r="K145" s="5"/>
      <c r="L145" s="5"/>
      <c r="M145" s="15"/>
      <c r="N145" s="8"/>
      <c r="O145" s="8"/>
    </row>
    <row r="146" spans="11:15" ht="30" customHeight="1" x14ac:dyDescent="0.3">
      <c r="K146" s="5"/>
      <c r="L146" s="5"/>
      <c r="M146" s="15"/>
      <c r="N146" s="8"/>
      <c r="O146" s="8"/>
    </row>
    <row r="147" spans="11:15" ht="30" customHeight="1" x14ac:dyDescent="0.3">
      <c r="K147" s="5"/>
      <c r="L147" s="5"/>
      <c r="M147" s="15"/>
      <c r="N147" s="8"/>
      <c r="O147" s="8"/>
    </row>
    <row r="148" spans="11:15" ht="30" customHeight="1" x14ac:dyDescent="0.3">
      <c r="K148" s="5"/>
      <c r="L148" s="5"/>
      <c r="M148" s="15"/>
      <c r="N148" s="8"/>
      <c r="O148" s="8"/>
    </row>
    <row r="149" spans="11:15" ht="30" customHeight="1" x14ac:dyDescent="0.3">
      <c r="K149" s="5"/>
      <c r="L149" s="5"/>
      <c r="M149" s="15"/>
      <c r="N149" s="8"/>
      <c r="O149" s="8"/>
    </row>
    <row r="150" spans="11:15" ht="30" customHeight="1" x14ac:dyDescent="0.3">
      <c r="K150" s="5"/>
      <c r="L150" s="5"/>
      <c r="M150" s="15"/>
      <c r="N150" s="8"/>
      <c r="O150" s="8"/>
    </row>
    <row r="151" spans="11:15" ht="30" customHeight="1" x14ac:dyDescent="0.3">
      <c r="K151" s="5"/>
      <c r="L151" s="5"/>
      <c r="M151" s="15"/>
      <c r="N151" s="8"/>
      <c r="O151" s="8"/>
    </row>
    <row r="152" spans="11:15" ht="30" customHeight="1" x14ac:dyDescent="0.3">
      <c r="K152" s="5"/>
      <c r="L152" s="5"/>
      <c r="M152" s="15"/>
      <c r="N152" s="8"/>
      <c r="O152" s="8"/>
    </row>
    <row r="153" spans="11:15" ht="30" customHeight="1" x14ac:dyDescent="0.3">
      <c r="K153" s="5"/>
      <c r="L153" s="5"/>
      <c r="M153" s="15"/>
      <c r="N153" s="8"/>
      <c r="O153" s="8"/>
    </row>
    <row r="154" spans="11:15" ht="30" customHeight="1" x14ac:dyDescent="0.3">
      <c r="K154" s="5"/>
      <c r="L154" s="5"/>
      <c r="M154" s="15"/>
      <c r="N154" s="8"/>
      <c r="O154" s="8"/>
    </row>
    <row r="155" spans="11:15" ht="30" customHeight="1" x14ac:dyDescent="0.3">
      <c r="K155" s="5"/>
      <c r="L155" s="5"/>
      <c r="M155" s="15"/>
      <c r="N155" s="8"/>
      <c r="O155" s="8"/>
    </row>
    <row r="156" spans="11:15" ht="30" customHeight="1" x14ac:dyDescent="0.3">
      <c r="K156" s="5"/>
      <c r="L156" s="5"/>
      <c r="M156" s="15"/>
      <c r="N156" s="8"/>
      <c r="O156" s="8"/>
    </row>
    <row r="157" spans="11:15" ht="30" customHeight="1" x14ac:dyDescent="0.3">
      <c r="K157" s="5"/>
      <c r="L157" s="5"/>
      <c r="M157" s="15"/>
      <c r="N157" s="8"/>
      <c r="O157" s="8"/>
    </row>
    <row r="158" spans="11:15" ht="30" customHeight="1" x14ac:dyDescent="0.3">
      <c r="K158" s="5"/>
      <c r="L158" s="5"/>
      <c r="M158" s="15"/>
      <c r="N158" s="8"/>
      <c r="O158" s="8"/>
    </row>
    <row r="159" spans="11:15" ht="30" customHeight="1" x14ac:dyDescent="0.3">
      <c r="K159" s="5"/>
      <c r="L159" s="5"/>
      <c r="M159" s="15"/>
      <c r="N159" s="8"/>
      <c r="O159" s="8"/>
    </row>
    <row r="160" spans="11:15" ht="30" customHeight="1" x14ac:dyDescent="0.3">
      <c r="K160" s="5"/>
      <c r="L160" s="5"/>
      <c r="M160" s="15"/>
      <c r="N160" s="8"/>
      <c r="O160" s="8"/>
    </row>
    <row r="161" spans="11:15" ht="30" customHeight="1" x14ac:dyDescent="0.3">
      <c r="K161" s="5"/>
      <c r="L161" s="5"/>
      <c r="M161" s="15"/>
      <c r="N161" s="8"/>
      <c r="O161" s="8"/>
    </row>
    <row r="162" spans="11:15" ht="30" customHeight="1" x14ac:dyDescent="0.3">
      <c r="K162" s="5"/>
      <c r="L162" s="5"/>
      <c r="M162" s="15"/>
      <c r="N162" s="8"/>
      <c r="O162" s="8"/>
    </row>
    <row r="163" spans="11:15" ht="30" customHeight="1" x14ac:dyDescent="0.3">
      <c r="K163" s="5"/>
      <c r="L163" s="5"/>
      <c r="M163" s="15"/>
      <c r="N163" s="8"/>
      <c r="O163" s="8"/>
    </row>
    <row r="164" spans="11:15" ht="30" customHeight="1" x14ac:dyDescent="0.3">
      <c r="K164" s="5"/>
      <c r="L164" s="5"/>
      <c r="M164" s="15"/>
      <c r="N164" s="8"/>
      <c r="O164" s="8"/>
    </row>
    <row r="165" spans="11:15" ht="30" customHeight="1" x14ac:dyDescent="0.3">
      <c r="K165" s="5"/>
      <c r="L165" s="5"/>
      <c r="M165" s="15"/>
      <c r="N165" s="8"/>
      <c r="O165" s="8"/>
    </row>
    <row r="166" spans="11:15" ht="30" customHeight="1" x14ac:dyDescent="0.3">
      <c r="K166" s="5"/>
      <c r="L166" s="5"/>
      <c r="M166" s="15"/>
      <c r="N166" s="8"/>
      <c r="O166" s="8"/>
    </row>
    <row r="167" spans="11:15" ht="30" customHeight="1" x14ac:dyDescent="0.3">
      <c r="K167" s="5"/>
      <c r="L167" s="5"/>
      <c r="M167" s="15"/>
      <c r="N167" s="8"/>
      <c r="O167" s="8"/>
    </row>
    <row r="168" spans="11:15" ht="30" customHeight="1" x14ac:dyDescent="0.3">
      <c r="K168" s="5"/>
      <c r="L168" s="5"/>
      <c r="M168" s="15"/>
      <c r="N168" s="8"/>
      <c r="O168" s="8"/>
    </row>
    <row r="169" spans="11:15" ht="30" customHeight="1" x14ac:dyDescent="0.3">
      <c r="K169" s="5"/>
      <c r="L169" s="5"/>
      <c r="M169" s="15"/>
      <c r="N169" s="8"/>
      <c r="O169" s="8"/>
    </row>
    <row r="170" spans="11:15" ht="30" customHeight="1" x14ac:dyDescent="0.3">
      <c r="K170" s="5"/>
      <c r="L170" s="5"/>
      <c r="M170" s="15"/>
      <c r="N170" s="8"/>
      <c r="O170" s="8"/>
    </row>
    <row r="171" spans="11:15" ht="30" customHeight="1" x14ac:dyDescent="0.3">
      <c r="K171" s="5"/>
      <c r="L171" s="5"/>
      <c r="M171" s="15"/>
      <c r="N171" s="8"/>
      <c r="O171" s="8"/>
    </row>
    <row r="172" spans="11:15" ht="30" customHeight="1" x14ac:dyDescent="0.3">
      <c r="K172" s="5"/>
      <c r="L172" s="5"/>
      <c r="M172" s="15"/>
      <c r="N172" s="8"/>
      <c r="O172" s="8"/>
    </row>
    <row r="173" spans="11:15" ht="30" customHeight="1" x14ac:dyDescent="0.3">
      <c r="K173" s="5"/>
      <c r="L173" s="5"/>
      <c r="M173" s="15"/>
      <c r="N173" s="8"/>
      <c r="O173" s="8"/>
    </row>
    <row r="174" spans="11:15" ht="30" customHeight="1" x14ac:dyDescent="0.3">
      <c r="K174" s="5"/>
      <c r="L174" s="5"/>
      <c r="M174" s="15"/>
      <c r="N174" s="8"/>
      <c r="O174" s="8"/>
    </row>
    <row r="175" spans="11:15" ht="30" customHeight="1" x14ac:dyDescent="0.3">
      <c r="K175" s="5"/>
      <c r="L175" s="5"/>
      <c r="M175" s="15"/>
      <c r="N175" s="8"/>
      <c r="O175" s="8"/>
    </row>
    <row r="176" spans="11:15" ht="30" customHeight="1" x14ac:dyDescent="0.3">
      <c r="K176" s="5"/>
      <c r="L176" s="5"/>
      <c r="M176" s="15"/>
      <c r="N176" s="8"/>
      <c r="O176" s="8"/>
    </row>
    <row r="177" spans="11:15" ht="30" customHeight="1" x14ac:dyDescent="0.3">
      <c r="K177" s="5"/>
      <c r="L177" s="5"/>
      <c r="M177" s="15"/>
      <c r="N177" s="8"/>
      <c r="O177" s="8"/>
    </row>
    <row r="178" spans="11:15" x14ac:dyDescent="0.3">
      <c r="K178" s="5"/>
      <c r="L178" s="5"/>
      <c r="M178" s="15"/>
      <c r="N178" s="8"/>
      <c r="O178" s="8"/>
    </row>
    <row r="179" spans="11:15" x14ac:dyDescent="0.3">
      <c r="K179" s="5"/>
      <c r="L179" s="5"/>
      <c r="M179" s="15"/>
      <c r="N179" s="8"/>
      <c r="O179" s="8"/>
    </row>
    <row r="180" spans="11:15" x14ac:dyDescent="0.3">
      <c r="K180" s="5"/>
      <c r="L180" s="5"/>
      <c r="M180" s="15"/>
      <c r="N180" s="8"/>
      <c r="O180" s="8"/>
    </row>
    <row r="181" spans="11:15" x14ac:dyDescent="0.3">
      <c r="K181" s="5"/>
      <c r="L181" s="5"/>
      <c r="M181" s="15"/>
      <c r="N181" s="8"/>
      <c r="O181" s="8"/>
    </row>
    <row r="182" spans="11:15" x14ac:dyDescent="0.3">
      <c r="K182" s="5"/>
      <c r="L182" s="5"/>
      <c r="M182" s="15"/>
      <c r="N182" s="8"/>
      <c r="O182" s="8"/>
    </row>
    <row r="183" spans="11:15" x14ac:dyDescent="0.3">
      <c r="K183" s="5"/>
      <c r="L183" s="5"/>
      <c r="M183" s="15"/>
      <c r="N183" s="8"/>
      <c r="O183" s="8"/>
    </row>
    <row r="184" spans="11:15" x14ac:dyDescent="0.3">
      <c r="K184" s="5"/>
      <c r="L184" s="5"/>
      <c r="M184" s="15"/>
      <c r="N184" s="8"/>
      <c r="O184" s="8"/>
    </row>
    <row r="185" spans="11:15" x14ac:dyDescent="0.3">
      <c r="K185" s="5"/>
      <c r="L185" s="5"/>
      <c r="M185" s="15"/>
      <c r="N185" s="8"/>
      <c r="O185" s="8"/>
    </row>
    <row r="186" spans="11:15" x14ac:dyDescent="0.3">
      <c r="K186" s="5"/>
      <c r="L186" s="5"/>
      <c r="M186" s="15"/>
      <c r="N186" s="8"/>
      <c r="O186" s="8"/>
    </row>
    <row r="187" spans="11:15" x14ac:dyDescent="0.3">
      <c r="K187" s="5"/>
      <c r="L187" s="5"/>
      <c r="M187" s="15"/>
      <c r="N187" s="8"/>
      <c r="O187" s="8"/>
    </row>
    <row r="188" spans="11:15" x14ac:dyDescent="0.3">
      <c r="K188" s="5"/>
      <c r="L188" s="5"/>
      <c r="M188" s="15"/>
      <c r="N188" s="8"/>
      <c r="O188" s="8"/>
    </row>
    <row r="189" spans="11:15" x14ac:dyDescent="0.3">
      <c r="K189" s="5"/>
      <c r="L189" s="5"/>
      <c r="M189" s="15"/>
      <c r="N189" s="8"/>
      <c r="O189" s="8"/>
    </row>
    <row r="190" spans="11:15" x14ac:dyDescent="0.3">
      <c r="K190" s="5"/>
      <c r="L190" s="5"/>
      <c r="M190" s="15"/>
      <c r="N190" s="8"/>
      <c r="O190" s="8"/>
    </row>
    <row r="191" spans="11:15" x14ac:dyDescent="0.3">
      <c r="K191" s="5"/>
      <c r="L191" s="5"/>
      <c r="M191" s="15"/>
      <c r="N191" s="8"/>
      <c r="O191" s="8"/>
    </row>
    <row r="192" spans="11:15" x14ac:dyDescent="0.3">
      <c r="K192" s="5"/>
      <c r="L192" s="5"/>
      <c r="M192" s="15"/>
      <c r="N192" s="8"/>
      <c r="O192" s="8"/>
    </row>
    <row r="193" spans="11:15" x14ac:dyDescent="0.3">
      <c r="K193" s="5"/>
      <c r="L193" s="5"/>
      <c r="M193" s="15"/>
      <c r="N193" s="8"/>
      <c r="O193" s="8"/>
    </row>
    <row r="194" spans="11:15" x14ac:dyDescent="0.3">
      <c r="K194" s="5"/>
      <c r="L194" s="5"/>
      <c r="M194" s="15"/>
      <c r="N194" s="8"/>
      <c r="O194" s="8"/>
    </row>
    <row r="195" spans="11:15" x14ac:dyDescent="0.3">
      <c r="K195" s="5"/>
      <c r="L195" s="5"/>
      <c r="M195" s="15"/>
      <c r="N195" s="8"/>
      <c r="O195" s="8"/>
    </row>
    <row r="196" spans="11:15" x14ac:dyDescent="0.3">
      <c r="K196" s="5"/>
      <c r="L196" s="5"/>
      <c r="M196" s="15"/>
      <c r="N196" s="8"/>
      <c r="O196" s="8"/>
    </row>
    <row r="197" spans="11:15" x14ac:dyDescent="0.3">
      <c r="K197" s="5"/>
      <c r="L197" s="5"/>
      <c r="M197" s="15"/>
      <c r="N197" s="8"/>
      <c r="O197" s="8"/>
    </row>
    <row r="198" spans="11:15" x14ac:dyDescent="0.3">
      <c r="K198" s="5"/>
      <c r="L198" s="5"/>
      <c r="M198" s="15"/>
      <c r="N198" s="8"/>
      <c r="O198" s="8"/>
    </row>
    <row r="199" spans="11:15" x14ac:dyDescent="0.3">
      <c r="K199" s="5"/>
      <c r="L199" s="5"/>
      <c r="M199" s="15"/>
      <c r="N199" s="8"/>
      <c r="O199" s="8"/>
    </row>
    <row r="200" spans="11:15" x14ac:dyDescent="0.3">
      <c r="K200" s="5"/>
      <c r="L200" s="5"/>
      <c r="M200" s="15"/>
      <c r="N200" s="8"/>
      <c r="O200" s="8"/>
    </row>
    <row r="201" spans="11:15" x14ac:dyDescent="0.3">
      <c r="K201" s="5"/>
      <c r="L201" s="5"/>
      <c r="M201" s="15"/>
      <c r="N201" s="8"/>
      <c r="O201" s="8"/>
    </row>
    <row r="202" spans="11:15" x14ac:dyDescent="0.3">
      <c r="K202" s="5"/>
      <c r="L202" s="5"/>
      <c r="M202" s="15"/>
      <c r="N202" s="8"/>
      <c r="O202" s="8"/>
    </row>
    <row r="203" spans="11:15" x14ac:dyDescent="0.3">
      <c r="K203" s="5"/>
      <c r="L203" s="5"/>
      <c r="M203" s="15"/>
      <c r="N203" s="8"/>
      <c r="O203" s="8"/>
    </row>
    <row r="204" spans="11:15" x14ac:dyDescent="0.3">
      <c r="K204" s="5"/>
      <c r="L204" s="5"/>
      <c r="M204" s="15"/>
      <c r="N204" s="8"/>
      <c r="O204" s="8"/>
    </row>
    <row r="205" spans="11:15" x14ac:dyDescent="0.3">
      <c r="K205" s="5"/>
      <c r="L205" s="5"/>
      <c r="M205" s="15"/>
      <c r="N205" s="8"/>
      <c r="O205" s="8"/>
    </row>
    <row r="206" spans="11:15" x14ac:dyDescent="0.3">
      <c r="K206" s="5"/>
      <c r="L206" s="5"/>
      <c r="M206" s="15"/>
      <c r="N206" s="8"/>
      <c r="O206" s="8"/>
    </row>
    <row r="207" spans="11:15" x14ac:dyDescent="0.3">
      <c r="K207" s="5"/>
      <c r="L207" s="5"/>
      <c r="M207" s="15"/>
      <c r="N207" s="8"/>
      <c r="O207" s="8"/>
    </row>
    <row r="208" spans="11:15" x14ac:dyDescent="0.3">
      <c r="K208" s="5"/>
      <c r="L208" s="5"/>
      <c r="M208" s="15"/>
      <c r="N208" s="8"/>
      <c r="O208" s="8"/>
    </row>
    <row r="209" spans="11:15" x14ac:dyDescent="0.3">
      <c r="K209" s="5"/>
      <c r="L209" s="5"/>
      <c r="M209" s="15"/>
      <c r="N209" s="8"/>
      <c r="O209" s="8"/>
    </row>
    <row r="210" spans="11:15" x14ac:dyDescent="0.3">
      <c r="K210" s="5"/>
      <c r="L210" s="5"/>
      <c r="M210" s="15"/>
      <c r="N210" s="8"/>
      <c r="O210" s="8"/>
    </row>
    <row r="211" spans="11:15" x14ac:dyDescent="0.3">
      <c r="K211" s="5"/>
      <c r="L211" s="5"/>
      <c r="M211" s="15"/>
      <c r="N211" s="8"/>
      <c r="O211" s="8"/>
    </row>
    <row r="212" spans="11:15" x14ac:dyDescent="0.3">
      <c r="K212" s="5"/>
      <c r="L212" s="5"/>
      <c r="M212" s="15"/>
      <c r="N212" s="8"/>
      <c r="O212" s="8"/>
    </row>
    <row r="213" spans="11:15" x14ac:dyDescent="0.3">
      <c r="K213" s="5"/>
      <c r="L213" s="5"/>
      <c r="M213" s="15"/>
      <c r="N213" s="8"/>
      <c r="O213" s="8"/>
    </row>
    <row r="214" spans="11:15" x14ac:dyDescent="0.3">
      <c r="K214" s="5"/>
      <c r="L214" s="5"/>
      <c r="M214" s="15"/>
      <c r="N214" s="8"/>
      <c r="O214" s="8"/>
    </row>
    <row r="215" spans="11:15" x14ac:dyDescent="0.3">
      <c r="K215" s="5"/>
      <c r="L215" s="5"/>
      <c r="M215" s="15"/>
      <c r="N215" s="8"/>
      <c r="O215" s="8"/>
    </row>
    <row r="216" spans="11:15" x14ac:dyDescent="0.3">
      <c r="K216" s="5"/>
      <c r="L216" s="5"/>
      <c r="M216" s="15"/>
      <c r="N216" s="8"/>
      <c r="O216" s="8"/>
    </row>
    <row r="217" spans="11:15" x14ac:dyDescent="0.3">
      <c r="K217" s="5"/>
      <c r="L217" s="5"/>
      <c r="M217" s="15"/>
      <c r="N217" s="8"/>
      <c r="O217" s="8"/>
    </row>
    <row r="218" spans="11:15" x14ac:dyDescent="0.3">
      <c r="K218" s="5"/>
      <c r="L218" s="5"/>
      <c r="M218" s="15"/>
      <c r="N218" s="8"/>
      <c r="O218" s="8"/>
    </row>
    <row r="219" spans="11:15" x14ac:dyDescent="0.3">
      <c r="K219" s="5"/>
      <c r="L219" s="5"/>
      <c r="M219" s="15"/>
      <c r="N219" s="8"/>
      <c r="O219" s="8"/>
    </row>
    <row r="220" spans="11:15" x14ac:dyDescent="0.3">
      <c r="K220" s="5"/>
      <c r="L220" s="5"/>
      <c r="M220" s="15"/>
      <c r="N220" s="8"/>
      <c r="O220" s="8"/>
    </row>
    <row r="221" spans="11:15" x14ac:dyDescent="0.3">
      <c r="K221" s="5"/>
      <c r="L221" s="5"/>
      <c r="M221" s="15"/>
      <c r="N221" s="8"/>
      <c r="O221" s="8"/>
    </row>
    <row r="222" spans="11:15" x14ac:dyDescent="0.3">
      <c r="K222" s="5"/>
      <c r="L222" s="5"/>
      <c r="M222" s="15"/>
      <c r="N222" s="8"/>
      <c r="O222" s="8"/>
    </row>
    <row r="223" spans="11:15" x14ac:dyDescent="0.3">
      <c r="K223" s="5"/>
      <c r="L223" s="5"/>
      <c r="M223" s="15"/>
      <c r="N223" s="8"/>
      <c r="O223" s="8"/>
    </row>
    <row r="224" spans="11:15" x14ac:dyDescent="0.3">
      <c r="K224" s="5"/>
      <c r="L224" s="5"/>
      <c r="M224" s="15"/>
      <c r="N224" s="8"/>
      <c r="O224" s="8"/>
    </row>
    <row r="225" spans="11:15" x14ac:dyDescent="0.3">
      <c r="K225" s="5"/>
      <c r="L225" s="5"/>
      <c r="M225" s="15"/>
      <c r="N225" s="8"/>
      <c r="O225" s="8"/>
    </row>
    <row r="226" spans="11:15" x14ac:dyDescent="0.3">
      <c r="K226" s="5"/>
      <c r="L226" s="5"/>
      <c r="M226" s="15"/>
      <c r="N226" s="8"/>
      <c r="O226" s="8"/>
    </row>
    <row r="227" spans="11:15" x14ac:dyDescent="0.3">
      <c r="K227" s="5"/>
      <c r="L227" s="5"/>
      <c r="M227" s="15"/>
      <c r="N227" s="8"/>
      <c r="O227" s="8"/>
    </row>
    <row r="228" spans="11:15" x14ac:dyDescent="0.3">
      <c r="K228" s="5"/>
      <c r="L228" s="5"/>
      <c r="M228" s="15"/>
      <c r="N228" s="8"/>
      <c r="O228" s="8"/>
    </row>
    <row r="229" spans="11:15" x14ac:dyDescent="0.3">
      <c r="K229" s="5"/>
      <c r="L229" s="5"/>
      <c r="M229" s="15"/>
      <c r="N229" s="8"/>
      <c r="O229" s="8"/>
    </row>
    <row r="230" spans="11:15" x14ac:dyDescent="0.3">
      <c r="K230" s="5"/>
      <c r="L230" s="5"/>
      <c r="M230" s="15"/>
      <c r="N230" s="8"/>
      <c r="O230" s="8"/>
    </row>
    <row r="231" spans="11:15" x14ac:dyDescent="0.3">
      <c r="K231" s="5"/>
      <c r="L231" s="5"/>
      <c r="M231" s="15"/>
      <c r="N231" s="8"/>
      <c r="O231" s="8"/>
    </row>
    <row r="232" spans="11:15" x14ac:dyDescent="0.3">
      <c r="K232" s="5"/>
      <c r="L232" s="5"/>
      <c r="M232" s="15"/>
      <c r="N232" s="8"/>
      <c r="O232" s="8"/>
    </row>
    <row r="233" spans="11:15" x14ac:dyDescent="0.3">
      <c r="K233" s="5"/>
      <c r="L233" s="5"/>
      <c r="M233" s="15"/>
      <c r="N233" s="8"/>
      <c r="O233" s="8"/>
    </row>
    <row r="234" spans="11:15" x14ac:dyDescent="0.3">
      <c r="K234" s="5"/>
      <c r="L234" s="5"/>
      <c r="M234" s="15"/>
      <c r="N234" s="8"/>
      <c r="O234" s="8"/>
    </row>
    <row r="235" spans="11:15" x14ac:dyDescent="0.3">
      <c r="K235" s="5"/>
      <c r="L235" s="5"/>
      <c r="M235" s="15"/>
      <c r="N235" s="8"/>
      <c r="O235" s="8"/>
    </row>
    <row r="236" spans="11:15" x14ac:dyDescent="0.3">
      <c r="K236" s="5"/>
      <c r="L236" s="5"/>
      <c r="M236" s="15"/>
      <c r="N236" s="8"/>
      <c r="O236" s="8"/>
    </row>
    <row r="237" spans="11:15" x14ac:dyDescent="0.3">
      <c r="K237" s="5"/>
      <c r="L237" s="5"/>
      <c r="M237" s="15"/>
      <c r="N237" s="8"/>
      <c r="O237" s="8"/>
    </row>
    <row r="238" spans="11:15" x14ac:dyDescent="0.3">
      <c r="K238" s="5"/>
      <c r="L238" s="5"/>
      <c r="M238" s="15"/>
      <c r="N238" s="8"/>
      <c r="O238" s="8"/>
    </row>
    <row r="239" spans="11:15" x14ac:dyDescent="0.3">
      <c r="K239" s="5"/>
      <c r="L239" s="5"/>
      <c r="M239" s="15"/>
      <c r="N239" s="8"/>
      <c r="O239" s="8"/>
    </row>
    <row r="240" spans="11:15" x14ac:dyDescent="0.3">
      <c r="K240" s="5"/>
      <c r="L240" s="5"/>
      <c r="M240" s="15"/>
      <c r="N240" s="8"/>
      <c r="O240" s="8"/>
    </row>
    <row r="241" spans="11:15" x14ac:dyDescent="0.3">
      <c r="K241" s="5"/>
      <c r="L241" s="5"/>
      <c r="M241" s="15"/>
      <c r="N241" s="8"/>
      <c r="O241" s="8"/>
    </row>
    <row r="242" spans="11:15" x14ac:dyDescent="0.3">
      <c r="K242" s="5"/>
      <c r="L242" s="5"/>
      <c r="M242" s="15"/>
      <c r="N242" s="8"/>
      <c r="O242" s="8"/>
    </row>
    <row r="243" spans="11:15" x14ac:dyDescent="0.3">
      <c r="K243" s="5"/>
      <c r="L243" s="5"/>
      <c r="M243" s="15"/>
      <c r="N243" s="8"/>
      <c r="O243" s="8"/>
    </row>
    <row r="244" spans="11:15" x14ac:dyDescent="0.3">
      <c r="K244" s="5"/>
      <c r="L244" s="5"/>
      <c r="M244" s="15"/>
      <c r="N244" s="8"/>
      <c r="O244" s="8"/>
    </row>
    <row r="245" spans="11:15" x14ac:dyDescent="0.3">
      <c r="K245" s="5"/>
      <c r="L245" s="5"/>
      <c r="M245" s="15"/>
      <c r="N245" s="8"/>
      <c r="O245" s="8"/>
    </row>
    <row r="246" spans="11:15" x14ac:dyDescent="0.3">
      <c r="K246" s="5"/>
      <c r="L246" s="5"/>
      <c r="M246" s="15"/>
      <c r="N246" s="8"/>
      <c r="O246" s="8"/>
    </row>
    <row r="247" spans="11:15" x14ac:dyDescent="0.3">
      <c r="K247" s="5"/>
      <c r="L247" s="5"/>
      <c r="M247" s="15"/>
      <c r="N247" s="8"/>
      <c r="O247" s="8"/>
    </row>
    <row r="248" spans="11:15" x14ac:dyDescent="0.3">
      <c r="K248" s="5"/>
      <c r="L248" s="5"/>
      <c r="M248" s="15"/>
      <c r="N248" s="8"/>
      <c r="O248" s="8"/>
    </row>
    <row r="249" spans="11:15" x14ac:dyDescent="0.3">
      <c r="K249" s="5"/>
      <c r="L249" s="5"/>
      <c r="M249" s="15"/>
      <c r="N249" s="8"/>
      <c r="O249" s="8"/>
    </row>
    <row r="250" spans="11:15" x14ac:dyDescent="0.3">
      <c r="K250" s="5"/>
      <c r="L250" s="5"/>
      <c r="M250" s="15"/>
      <c r="N250" s="8"/>
      <c r="O250" s="8"/>
    </row>
    <row r="251" spans="11:15" x14ac:dyDescent="0.3">
      <c r="K251" s="5"/>
      <c r="L251" s="5"/>
      <c r="M251" s="15"/>
      <c r="N251" s="8"/>
      <c r="O251" s="8"/>
    </row>
    <row r="252" spans="11:15" x14ac:dyDescent="0.3">
      <c r="K252" s="5"/>
      <c r="L252" s="5"/>
      <c r="M252" s="15"/>
      <c r="N252" s="8"/>
      <c r="O252" s="8"/>
    </row>
    <row r="253" spans="11:15" x14ac:dyDescent="0.3">
      <c r="K253" s="5"/>
      <c r="L253" s="5"/>
      <c r="M253" s="15"/>
      <c r="N253" s="8"/>
      <c r="O253" s="8"/>
    </row>
    <row r="254" spans="11:15" x14ac:dyDescent="0.3">
      <c r="K254" s="5"/>
      <c r="L254" s="5"/>
      <c r="M254" s="15"/>
      <c r="N254" s="8"/>
      <c r="O254" s="8"/>
    </row>
    <row r="255" spans="11:15" x14ac:dyDescent="0.3">
      <c r="K255" s="5"/>
      <c r="L255" s="5"/>
      <c r="M255" s="15"/>
      <c r="N255" s="8"/>
      <c r="O255" s="8"/>
    </row>
    <row r="256" spans="11:15" x14ac:dyDescent="0.3">
      <c r="K256" s="5"/>
      <c r="L256" s="5"/>
      <c r="M256" s="15"/>
      <c r="N256" s="8"/>
      <c r="O256" s="8"/>
    </row>
    <row r="257" spans="11:15" x14ac:dyDescent="0.3">
      <c r="K257" s="5"/>
      <c r="L257" s="5"/>
      <c r="M257" s="15"/>
      <c r="N257" s="8"/>
      <c r="O257" s="8"/>
    </row>
    <row r="258" spans="11:15" x14ac:dyDescent="0.3">
      <c r="K258" s="5"/>
      <c r="L258" s="5"/>
      <c r="M258" s="15"/>
      <c r="N258" s="8"/>
      <c r="O258" s="8"/>
    </row>
    <row r="259" spans="11:15" x14ac:dyDescent="0.3">
      <c r="K259" s="5"/>
      <c r="L259" s="5"/>
      <c r="M259" s="15"/>
      <c r="N259" s="8"/>
      <c r="O259" s="8"/>
    </row>
    <row r="260" spans="11:15" x14ac:dyDescent="0.3">
      <c r="K260" s="5"/>
      <c r="L260" s="5"/>
      <c r="M260" s="15"/>
      <c r="N260" s="8"/>
      <c r="O260" s="8"/>
    </row>
    <row r="261" spans="11:15" x14ac:dyDescent="0.3">
      <c r="K261" s="5"/>
      <c r="L261" s="5"/>
      <c r="M261" s="15"/>
      <c r="N261" s="8"/>
      <c r="O261" s="8"/>
    </row>
    <row r="262" spans="11:15" x14ac:dyDescent="0.3">
      <c r="K262" s="5"/>
      <c r="L262" s="5"/>
      <c r="M262" s="15"/>
      <c r="N262" s="8"/>
      <c r="O262" s="8"/>
    </row>
    <row r="263" spans="11:15" x14ac:dyDescent="0.3">
      <c r="K263" s="5"/>
      <c r="L263" s="5"/>
      <c r="M263" s="15"/>
      <c r="N263" s="8"/>
      <c r="O263" s="8"/>
    </row>
    <row r="264" spans="11:15" x14ac:dyDescent="0.3">
      <c r="K264" s="5"/>
      <c r="L264" s="5"/>
      <c r="M264" s="15"/>
      <c r="N264" s="8"/>
      <c r="O264" s="8"/>
    </row>
    <row r="265" spans="11:15" x14ac:dyDescent="0.3">
      <c r="K265" s="5"/>
      <c r="L265" s="5"/>
      <c r="M265" s="15"/>
      <c r="N265" s="8"/>
      <c r="O265" s="8"/>
    </row>
    <row r="266" spans="11:15" x14ac:dyDescent="0.3">
      <c r="K266" s="5"/>
      <c r="L266" s="5"/>
      <c r="M266" s="15"/>
      <c r="N266" s="8"/>
      <c r="O266" s="8"/>
    </row>
    <row r="267" spans="11:15" x14ac:dyDescent="0.3">
      <c r="K267" s="5"/>
      <c r="L267" s="5"/>
      <c r="M267" s="15"/>
      <c r="N267" s="8"/>
      <c r="O267" s="8"/>
    </row>
    <row r="268" spans="11:15" x14ac:dyDescent="0.3">
      <c r="K268" s="5"/>
      <c r="L268" s="5"/>
      <c r="M268" s="15"/>
      <c r="N268" s="8"/>
      <c r="O268" s="8"/>
    </row>
    <row r="269" spans="11:15" x14ac:dyDescent="0.3">
      <c r="K269" s="5"/>
      <c r="L269" s="5"/>
      <c r="M269" s="15"/>
      <c r="N269" s="8"/>
      <c r="O269" s="8"/>
    </row>
    <row r="270" spans="11:15" x14ac:dyDescent="0.3">
      <c r="K270" s="5"/>
      <c r="L270" s="5"/>
      <c r="M270" s="15"/>
      <c r="N270" s="8"/>
      <c r="O270" s="8"/>
    </row>
    <row r="271" spans="11:15" x14ac:dyDescent="0.3">
      <c r="K271" s="5"/>
      <c r="L271" s="5"/>
      <c r="M271" s="15"/>
      <c r="N271" s="8"/>
      <c r="O271" s="8"/>
    </row>
    <row r="272" spans="11:15" x14ac:dyDescent="0.3">
      <c r="K272" s="5"/>
      <c r="L272" s="5"/>
      <c r="M272" s="15"/>
      <c r="N272" s="8"/>
      <c r="O272" s="8"/>
    </row>
    <row r="273" spans="11:15" x14ac:dyDescent="0.3">
      <c r="K273" s="5"/>
      <c r="L273" s="5"/>
      <c r="M273" s="15"/>
      <c r="N273" s="8"/>
      <c r="O273" s="8"/>
    </row>
    <row r="274" spans="11:15" x14ac:dyDescent="0.3">
      <c r="K274" s="5"/>
      <c r="L274" s="5"/>
      <c r="M274" s="15"/>
      <c r="N274" s="8"/>
      <c r="O274" s="8"/>
    </row>
    <row r="275" spans="11:15" x14ac:dyDescent="0.3">
      <c r="K275" s="5"/>
      <c r="L275" s="5"/>
      <c r="M275" s="15"/>
      <c r="N275" s="8"/>
      <c r="O275" s="8"/>
    </row>
    <row r="276" spans="11:15" x14ac:dyDescent="0.3">
      <c r="K276" s="5"/>
      <c r="L276" s="5"/>
      <c r="M276" s="15"/>
      <c r="N276" s="8"/>
      <c r="O276" s="8"/>
    </row>
    <row r="277" spans="11:15" x14ac:dyDescent="0.3">
      <c r="K277" s="5"/>
      <c r="L277" s="5"/>
      <c r="M277" s="15"/>
      <c r="N277" s="8"/>
      <c r="O277" s="8"/>
    </row>
    <row r="278" spans="11:15" x14ac:dyDescent="0.3">
      <c r="K278" s="5"/>
      <c r="L278" s="5"/>
      <c r="M278" s="15"/>
      <c r="N278" s="8"/>
      <c r="O278" s="8"/>
    </row>
    <row r="279" spans="11:15" x14ac:dyDescent="0.3">
      <c r="K279" s="5"/>
      <c r="L279" s="5"/>
      <c r="M279" s="15"/>
      <c r="N279" s="8"/>
      <c r="O279" s="8"/>
    </row>
    <row r="280" spans="11:15" x14ac:dyDescent="0.3">
      <c r="K280" s="5"/>
      <c r="L280" s="5"/>
      <c r="M280" s="15"/>
      <c r="N280" s="8"/>
      <c r="O280" s="8"/>
    </row>
    <row r="281" spans="11:15" x14ac:dyDescent="0.3">
      <c r="K281" s="5"/>
      <c r="L281" s="5"/>
      <c r="M281" s="15"/>
      <c r="N281" s="8"/>
      <c r="O281" s="8"/>
    </row>
    <row r="282" spans="11:15" x14ac:dyDescent="0.3">
      <c r="K282" s="5"/>
      <c r="L282" s="5"/>
      <c r="M282" s="15"/>
      <c r="N282" s="8"/>
      <c r="O282" s="8"/>
    </row>
    <row r="283" spans="11:15" x14ac:dyDescent="0.3">
      <c r="K283" s="5"/>
      <c r="L283" s="5"/>
      <c r="M283" s="15"/>
      <c r="N283" s="8"/>
      <c r="O283" s="8"/>
    </row>
    <row r="284" spans="11:15" x14ac:dyDescent="0.3">
      <c r="K284" s="5"/>
      <c r="L284" s="5"/>
      <c r="M284" s="15"/>
      <c r="N284" s="8"/>
      <c r="O284" s="8"/>
    </row>
    <row r="285" spans="11:15" x14ac:dyDescent="0.3">
      <c r="K285" s="5"/>
      <c r="L285" s="5"/>
      <c r="M285" s="15"/>
      <c r="N285" s="8"/>
      <c r="O285" s="8"/>
    </row>
    <row r="286" spans="11:15" x14ac:dyDescent="0.3">
      <c r="K286" s="5"/>
      <c r="L286" s="5"/>
      <c r="M286" s="15"/>
      <c r="N286" s="8"/>
      <c r="O286" s="8"/>
    </row>
    <row r="287" spans="11:15" x14ac:dyDescent="0.3">
      <c r="K287" s="5"/>
      <c r="L287" s="5"/>
      <c r="M287" s="15"/>
      <c r="N287" s="8"/>
      <c r="O287" s="8"/>
    </row>
    <row r="288" spans="11:15" x14ac:dyDescent="0.3">
      <c r="K288" s="5"/>
      <c r="L288" s="5"/>
      <c r="M288" s="15"/>
      <c r="N288" s="8"/>
      <c r="O288" s="8"/>
    </row>
    <row r="289" spans="11:15" x14ac:dyDescent="0.3">
      <c r="K289" s="5"/>
      <c r="L289" s="5"/>
      <c r="M289" s="15"/>
      <c r="N289" s="8"/>
      <c r="O289" s="8"/>
    </row>
    <row r="290" spans="11:15" x14ac:dyDescent="0.3">
      <c r="K290" s="5"/>
      <c r="L290" s="5"/>
      <c r="M290" s="15"/>
      <c r="N290" s="8"/>
      <c r="O290" s="8"/>
    </row>
    <row r="291" spans="11:15" x14ac:dyDescent="0.3">
      <c r="K291" s="5"/>
      <c r="L291" s="5"/>
      <c r="M291" s="15"/>
      <c r="N291" s="8"/>
      <c r="O291" s="8"/>
    </row>
    <row r="292" spans="11:15" x14ac:dyDescent="0.3">
      <c r="K292" s="5"/>
      <c r="L292" s="5"/>
      <c r="M292" s="15"/>
      <c r="N292" s="8"/>
      <c r="O292" s="8"/>
    </row>
    <row r="293" spans="11:15" x14ac:dyDescent="0.3">
      <c r="K293" s="5"/>
      <c r="L293" s="5"/>
      <c r="M293" s="15"/>
      <c r="N293" s="8"/>
      <c r="O293" s="8"/>
    </row>
    <row r="294" spans="11:15" x14ac:dyDescent="0.3">
      <c r="K294" s="5"/>
      <c r="L294" s="5"/>
      <c r="M294" s="15"/>
      <c r="N294" s="8"/>
      <c r="O294" s="8"/>
    </row>
    <row r="295" spans="11:15" x14ac:dyDescent="0.3">
      <c r="K295" s="5"/>
      <c r="L295" s="5"/>
      <c r="M295" s="15"/>
      <c r="N295" s="8"/>
      <c r="O295" s="8"/>
    </row>
    <row r="296" spans="11:15" x14ac:dyDescent="0.3">
      <c r="K296" s="5"/>
      <c r="L296" s="5"/>
      <c r="M296" s="15"/>
      <c r="N296" s="8"/>
      <c r="O296" s="8"/>
    </row>
    <row r="297" spans="11:15" x14ac:dyDescent="0.3">
      <c r="K297" s="5"/>
      <c r="L297" s="5"/>
      <c r="M297" s="15"/>
      <c r="N297" s="8"/>
      <c r="O297" s="8"/>
    </row>
    <row r="298" spans="11:15" x14ac:dyDescent="0.3">
      <c r="K298" s="5"/>
      <c r="L298" s="5"/>
      <c r="M298" s="15"/>
      <c r="N298" s="8"/>
      <c r="O298" s="8"/>
    </row>
    <row r="299" spans="11:15" x14ac:dyDescent="0.3">
      <c r="K299" s="5"/>
      <c r="L299" s="5"/>
      <c r="M299" s="15"/>
      <c r="N299" s="8"/>
      <c r="O299" s="8"/>
    </row>
    <row r="300" spans="11:15" x14ac:dyDescent="0.3">
      <c r="K300" s="5"/>
      <c r="L300" s="5"/>
      <c r="M300" s="15"/>
      <c r="N300" s="8"/>
      <c r="O300" s="8"/>
    </row>
    <row r="301" spans="11:15" x14ac:dyDescent="0.3">
      <c r="K301" s="5"/>
      <c r="L301" s="5"/>
      <c r="M301" s="15"/>
      <c r="N301" s="8"/>
      <c r="O301" s="8"/>
    </row>
    <row r="302" spans="11:15" x14ac:dyDescent="0.3">
      <c r="K302" s="5"/>
      <c r="L302" s="5"/>
      <c r="M302" s="15"/>
      <c r="N302" s="8"/>
      <c r="O302" s="8"/>
    </row>
    <row r="303" spans="11:15" x14ac:dyDescent="0.3">
      <c r="K303" s="5"/>
      <c r="L303" s="5"/>
      <c r="M303" s="15"/>
      <c r="N303" s="8"/>
      <c r="O303" s="8"/>
    </row>
    <row r="304" spans="11:15" x14ac:dyDescent="0.3">
      <c r="K304" s="5"/>
      <c r="L304" s="5"/>
      <c r="M304" s="15"/>
      <c r="N304" s="8"/>
      <c r="O304" s="8"/>
    </row>
    <row r="305" spans="11:15" x14ac:dyDescent="0.3">
      <c r="K305" s="5"/>
      <c r="L305" s="5"/>
      <c r="M305" s="15"/>
      <c r="N305" s="8"/>
      <c r="O305" s="8"/>
    </row>
    <row r="306" spans="11:15" x14ac:dyDescent="0.3">
      <c r="K306" s="5"/>
      <c r="L306" s="5"/>
      <c r="M306" s="15"/>
      <c r="N306" s="8"/>
      <c r="O306" s="8"/>
    </row>
    <row r="307" spans="11:15" x14ac:dyDescent="0.3">
      <c r="K307" s="5"/>
      <c r="L307" s="5"/>
      <c r="M307" s="15"/>
      <c r="N307" s="8"/>
      <c r="O307" s="8"/>
    </row>
    <row r="308" spans="11:15" x14ac:dyDescent="0.3">
      <c r="K308" s="5"/>
      <c r="L308" s="5"/>
      <c r="M308" s="15"/>
      <c r="N308" s="8"/>
      <c r="O308" s="8"/>
    </row>
    <row r="309" spans="11:15" x14ac:dyDescent="0.3">
      <c r="K309" s="5"/>
      <c r="L309" s="5"/>
      <c r="M309" s="15"/>
      <c r="N309" s="8"/>
      <c r="O309" s="8"/>
    </row>
    <row r="310" spans="11:15" x14ac:dyDescent="0.3">
      <c r="K310" s="5"/>
      <c r="L310" s="5"/>
      <c r="M310" s="15"/>
      <c r="N310" s="8"/>
      <c r="O310" s="8"/>
    </row>
    <row r="311" spans="11:15" x14ac:dyDescent="0.3">
      <c r="K311" s="5"/>
      <c r="L311" s="5"/>
      <c r="M311" s="15"/>
      <c r="N311" s="8"/>
      <c r="O311" s="8"/>
    </row>
    <row r="312" spans="11:15" x14ac:dyDescent="0.3">
      <c r="K312" s="5"/>
      <c r="L312" s="5"/>
      <c r="M312" s="15"/>
      <c r="N312" s="8"/>
      <c r="O312" s="8"/>
    </row>
    <row r="313" spans="11:15" x14ac:dyDescent="0.3">
      <c r="K313" s="5"/>
      <c r="L313" s="5"/>
      <c r="M313" s="15"/>
      <c r="N313" s="8"/>
      <c r="O313" s="8"/>
    </row>
    <row r="314" spans="11:15" x14ac:dyDescent="0.3">
      <c r="K314" s="5"/>
      <c r="L314" s="5"/>
      <c r="M314" s="15"/>
      <c r="N314" s="8"/>
      <c r="O314" s="8"/>
    </row>
    <row r="315" spans="11:15" x14ac:dyDescent="0.3">
      <c r="K315" s="5"/>
      <c r="L315" s="5"/>
      <c r="M315" s="15"/>
      <c r="N315" s="8"/>
      <c r="O315" s="8"/>
    </row>
    <row r="316" spans="11:15" x14ac:dyDescent="0.3">
      <c r="K316" s="5"/>
      <c r="L316" s="5"/>
      <c r="M316" s="15"/>
      <c r="N316" s="8"/>
      <c r="O316" s="8"/>
    </row>
    <row r="317" spans="11:15" x14ac:dyDescent="0.3">
      <c r="K317" s="5"/>
      <c r="L317" s="5"/>
      <c r="M317" s="15"/>
      <c r="N317" s="8"/>
      <c r="O317" s="8"/>
    </row>
    <row r="318" spans="11:15" x14ac:dyDescent="0.3">
      <c r="K318" s="5"/>
      <c r="L318" s="5"/>
      <c r="M318" s="15"/>
      <c r="N318" s="8"/>
      <c r="O318" s="8"/>
    </row>
    <row r="319" spans="11:15" x14ac:dyDescent="0.3">
      <c r="K319" s="5"/>
      <c r="L319" s="5"/>
      <c r="M319" s="15"/>
      <c r="N319" s="8"/>
      <c r="O319" s="8"/>
    </row>
    <row r="320" spans="11:15" x14ac:dyDescent="0.3">
      <c r="K320" s="5"/>
      <c r="L320" s="5"/>
      <c r="M320" s="15"/>
      <c r="N320" s="8"/>
      <c r="O320" s="8"/>
    </row>
    <row r="321" spans="11:15" x14ac:dyDescent="0.3">
      <c r="K321" s="5"/>
      <c r="L321" s="5"/>
      <c r="M321" s="15"/>
      <c r="N321" s="8"/>
      <c r="O321" s="8"/>
    </row>
    <row r="322" spans="11:15" x14ac:dyDescent="0.3">
      <c r="K322" s="5"/>
      <c r="L322" s="5"/>
      <c r="M322" s="15"/>
      <c r="N322" s="8"/>
      <c r="O322" s="8"/>
    </row>
    <row r="323" spans="11:15" x14ac:dyDescent="0.3">
      <c r="K323" s="5"/>
      <c r="L323" s="5"/>
      <c r="M323" s="15"/>
      <c r="N323" s="8"/>
      <c r="O323" s="8"/>
    </row>
    <row r="324" spans="11:15" x14ac:dyDescent="0.3">
      <c r="K324" s="5"/>
      <c r="L324" s="5"/>
      <c r="M324" s="15"/>
      <c r="N324" s="8"/>
      <c r="O324" s="8"/>
    </row>
    <row r="325" spans="11:15" x14ac:dyDescent="0.3">
      <c r="K325" s="5"/>
      <c r="L325" s="5"/>
      <c r="M325" s="15"/>
      <c r="N325" s="8"/>
      <c r="O325" s="8"/>
    </row>
    <row r="326" spans="11:15" x14ac:dyDescent="0.3">
      <c r="K326" s="5"/>
      <c r="L326" s="5"/>
      <c r="M326" s="15"/>
      <c r="N326" s="8"/>
      <c r="O326" s="8"/>
    </row>
    <row r="327" spans="11:15" x14ac:dyDescent="0.3">
      <c r="K327" s="5"/>
      <c r="L327" s="5"/>
      <c r="M327" s="15"/>
      <c r="N327" s="8"/>
      <c r="O327" s="8"/>
    </row>
    <row r="328" spans="11:15" x14ac:dyDescent="0.3">
      <c r="K328" s="5"/>
      <c r="L328" s="5"/>
      <c r="M328" s="15"/>
      <c r="N328" s="8"/>
      <c r="O328" s="8"/>
    </row>
    <row r="329" spans="11:15" x14ac:dyDescent="0.3">
      <c r="K329" s="5"/>
      <c r="L329" s="5"/>
      <c r="M329" s="15"/>
      <c r="N329" s="8"/>
      <c r="O329" s="8"/>
    </row>
    <row r="330" spans="11:15" x14ac:dyDescent="0.3">
      <c r="K330" s="5"/>
      <c r="L330" s="5"/>
      <c r="M330" s="15"/>
      <c r="N330" s="8"/>
      <c r="O330" s="8"/>
    </row>
    <row r="331" spans="11:15" x14ac:dyDescent="0.3">
      <c r="K331" s="5"/>
      <c r="L331" s="5"/>
      <c r="M331" s="15"/>
      <c r="N331" s="8"/>
      <c r="O331" s="8"/>
    </row>
    <row r="332" spans="11:15" x14ac:dyDescent="0.3">
      <c r="K332" s="5"/>
      <c r="L332" s="5"/>
      <c r="M332" s="15"/>
      <c r="N332" s="8"/>
      <c r="O332" s="8"/>
    </row>
    <row r="333" spans="11:15" x14ac:dyDescent="0.3">
      <c r="K333" s="5"/>
      <c r="L333" s="5"/>
      <c r="M333" s="15"/>
      <c r="N333" s="8"/>
      <c r="O333" s="8"/>
    </row>
    <row r="334" spans="11:15" x14ac:dyDescent="0.3">
      <c r="K334" s="5"/>
      <c r="L334" s="5"/>
      <c r="M334" s="15"/>
      <c r="N334" s="8"/>
      <c r="O334" s="8"/>
    </row>
    <row r="335" spans="11:15" x14ac:dyDescent="0.3">
      <c r="K335" s="5"/>
      <c r="L335" s="5"/>
      <c r="M335" s="15"/>
      <c r="N335" s="8"/>
      <c r="O335" s="8"/>
    </row>
    <row r="336" spans="11:15" x14ac:dyDescent="0.3">
      <c r="K336" s="5"/>
      <c r="L336" s="5"/>
      <c r="M336" s="15"/>
      <c r="N336" s="8"/>
      <c r="O336" s="8"/>
    </row>
    <row r="337" spans="11:15" x14ac:dyDescent="0.3">
      <c r="K337" s="5"/>
      <c r="L337" s="5"/>
      <c r="M337" s="15"/>
      <c r="N337" s="8"/>
      <c r="O337" s="8"/>
    </row>
    <row r="338" spans="11:15" x14ac:dyDescent="0.3">
      <c r="K338" s="5"/>
      <c r="L338" s="5"/>
      <c r="M338" s="15"/>
      <c r="N338" s="8"/>
      <c r="O338" s="8"/>
    </row>
    <row r="339" spans="11:15" x14ac:dyDescent="0.3">
      <c r="K339" s="5"/>
      <c r="L339" s="5"/>
      <c r="M339" s="15"/>
      <c r="N339" s="8"/>
      <c r="O339" s="8"/>
    </row>
    <row r="340" spans="11:15" x14ac:dyDescent="0.3">
      <c r="K340" s="5"/>
      <c r="L340" s="5"/>
      <c r="M340" s="15"/>
      <c r="N340" s="8"/>
      <c r="O340" s="8"/>
    </row>
    <row r="341" spans="11:15" x14ac:dyDescent="0.3">
      <c r="K341" s="5"/>
      <c r="L341" s="5"/>
      <c r="M341" s="15"/>
      <c r="N341" s="8"/>
      <c r="O341" s="8"/>
    </row>
    <row r="342" spans="11:15" x14ac:dyDescent="0.3">
      <c r="K342" s="5"/>
      <c r="L342" s="5"/>
      <c r="M342" s="15"/>
      <c r="N342" s="8"/>
      <c r="O342" s="8"/>
    </row>
    <row r="343" spans="11:15" x14ac:dyDescent="0.3">
      <c r="K343" s="5"/>
      <c r="L343" s="5"/>
      <c r="M343" s="15"/>
      <c r="N343" s="8"/>
      <c r="O343" s="8"/>
    </row>
    <row r="344" spans="11:15" x14ac:dyDescent="0.3">
      <c r="K344" s="5"/>
      <c r="L344" s="5"/>
      <c r="M344" s="15"/>
      <c r="N344" s="8"/>
      <c r="O344" s="8"/>
    </row>
    <row r="345" spans="11:15" x14ac:dyDescent="0.3">
      <c r="K345" s="5"/>
      <c r="L345" s="5"/>
      <c r="M345" s="15"/>
      <c r="N345" s="8"/>
      <c r="O345" s="8"/>
    </row>
    <row r="346" spans="11:15" x14ac:dyDescent="0.3">
      <c r="K346" s="5"/>
      <c r="L346" s="5"/>
      <c r="M346" s="15"/>
      <c r="N346" s="8"/>
      <c r="O346" s="8"/>
    </row>
    <row r="347" spans="11:15" x14ac:dyDescent="0.3">
      <c r="K347" s="5"/>
      <c r="L347" s="5"/>
      <c r="M347" s="15"/>
      <c r="N347" s="8"/>
      <c r="O347" s="8"/>
    </row>
    <row r="348" spans="11:15" x14ac:dyDescent="0.3">
      <c r="K348" s="5"/>
      <c r="L348" s="5"/>
      <c r="M348" s="15"/>
      <c r="N348" s="8"/>
      <c r="O348" s="8"/>
    </row>
    <row r="349" spans="11:15" x14ac:dyDescent="0.3">
      <c r="K349" s="5"/>
      <c r="L349" s="5"/>
      <c r="M349" s="15"/>
      <c r="N349" s="8"/>
      <c r="O349" s="8"/>
    </row>
    <row r="350" spans="11:15" x14ac:dyDescent="0.3">
      <c r="K350" s="5"/>
      <c r="L350" s="5"/>
      <c r="M350" s="15"/>
      <c r="N350" s="8"/>
      <c r="O350" s="8"/>
    </row>
    <row r="351" spans="11:15" x14ac:dyDescent="0.3">
      <c r="K351" s="5"/>
      <c r="L351" s="5"/>
      <c r="M351" s="15"/>
      <c r="N351" s="8"/>
      <c r="O351" s="8"/>
    </row>
    <row r="352" spans="11:15" x14ac:dyDescent="0.3">
      <c r="K352" s="5"/>
      <c r="L352" s="5"/>
      <c r="M352" s="15"/>
      <c r="N352" s="8"/>
      <c r="O352" s="8"/>
    </row>
    <row r="353" spans="11:15" x14ac:dyDescent="0.3">
      <c r="K353" s="5"/>
      <c r="L353" s="5"/>
      <c r="M353" s="15"/>
      <c r="N353" s="8"/>
      <c r="O353" s="8"/>
    </row>
    <row r="354" spans="11:15" x14ac:dyDescent="0.3">
      <c r="K354" s="5"/>
      <c r="L354" s="5"/>
      <c r="M354" s="15"/>
      <c r="N354" s="8"/>
      <c r="O354" s="8"/>
    </row>
    <row r="355" spans="11:15" x14ac:dyDescent="0.3">
      <c r="K355" s="5"/>
      <c r="L355" s="5"/>
      <c r="M355" s="15"/>
      <c r="N355" s="8"/>
      <c r="O355" s="8"/>
    </row>
    <row r="356" spans="11:15" x14ac:dyDescent="0.3">
      <c r="K356" s="5"/>
      <c r="L356" s="5"/>
      <c r="M356" s="15"/>
      <c r="N356" s="8"/>
      <c r="O356" s="8"/>
    </row>
    <row r="357" spans="11:15" x14ac:dyDescent="0.3">
      <c r="K357" s="5"/>
      <c r="L357" s="5"/>
      <c r="M357" s="15"/>
      <c r="N357" s="8"/>
      <c r="O357" s="8"/>
    </row>
    <row r="358" spans="11:15" x14ac:dyDescent="0.3">
      <c r="K358" s="5"/>
      <c r="L358" s="5"/>
      <c r="M358" s="15"/>
      <c r="N358" s="8"/>
      <c r="O358" s="8"/>
    </row>
    <row r="359" spans="11:15" x14ac:dyDescent="0.3">
      <c r="K359" s="5"/>
      <c r="L359" s="5"/>
      <c r="M359" s="15"/>
      <c r="N359" s="8"/>
      <c r="O359" s="8"/>
    </row>
    <row r="360" spans="11:15" x14ac:dyDescent="0.3">
      <c r="K360" s="5"/>
      <c r="L360" s="5"/>
      <c r="M360" s="15"/>
      <c r="N360" s="8"/>
      <c r="O360" s="8"/>
    </row>
    <row r="361" spans="11:15" x14ac:dyDescent="0.3">
      <c r="K361" s="5"/>
      <c r="L361" s="5"/>
      <c r="M361" s="15"/>
      <c r="N361" s="8"/>
      <c r="O361" s="8"/>
    </row>
    <row r="362" spans="11:15" x14ac:dyDescent="0.3">
      <c r="K362" s="5"/>
      <c r="L362" s="5"/>
      <c r="M362" s="15"/>
      <c r="N362" s="8"/>
      <c r="O362" s="8"/>
    </row>
    <row r="363" spans="11:15" x14ac:dyDescent="0.3">
      <c r="K363" s="5"/>
      <c r="L363" s="5"/>
      <c r="M363" s="15"/>
      <c r="N363" s="8"/>
      <c r="O363" s="8"/>
    </row>
    <row r="364" spans="11:15" x14ac:dyDescent="0.3">
      <c r="K364" s="5"/>
      <c r="L364" s="5"/>
      <c r="M364" s="15"/>
      <c r="N364" s="8"/>
      <c r="O364" s="8"/>
    </row>
    <row r="365" spans="11:15" x14ac:dyDescent="0.3">
      <c r="K365" s="5"/>
      <c r="L365" s="5"/>
      <c r="M365" s="15"/>
      <c r="N365" s="8"/>
      <c r="O365" s="8"/>
    </row>
    <row r="366" spans="11:15" x14ac:dyDescent="0.3">
      <c r="K366" s="5"/>
      <c r="L366" s="5"/>
      <c r="M366" s="15"/>
      <c r="N366" s="8"/>
      <c r="O366" s="8"/>
    </row>
    <row r="367" spans="11:15" x14ac:dyDescent="0.3">
      <c r="K367" s="5"/>
      <c r="L367" s="5"/>
      <c r="M367" s="15"/>
      <c r="N367" s="8"/>
      <c r="O367" s="8"/>
    </row>
    <row r="368" spans="11:15" x14ac:dyDescent="0.3">
      <c r="K368" s="5"/>
      <c r="L368" s="5"/>
      <c r="M368" s="15"/>
      <c r="N368" s="8"/>
      <c r="O368" s="8"/>
    </row>
    <row r="369" spans="11:15" x14ac:dyDescent="0.3">
      <c r="K369" s="5"/>
      <c r="L369" s="5"/>
      <c r="M369" s="15"/>
      <c r="N369" s="8"/>
      <c r="O369" s="8"/>
    </row>
    <row r="370" spans="11:15" x14ac:dyDescent="0.3">
      <c r="K370" s="5"/>
      <c r="L370" s="5"/>
      <c r="M370" s="15"/>
      <c r="N370" s="8"/>
      <c r="O370" s="8"/>
    </row>
    <row r="371" spans="11:15" x14ac:dyDescent="0.3">
      <c r="K371" s="5"/>
      <c r="L371" s="5"/>
      <c r="M371" s="15"/>
      <c r="N371" s="8"/>
      <c r="O371" s="8"/>
    </row>
    <row r="372" spans="11:15" x14ac:dyDescent="0.3">
      <c r="K372" s="5"/>
      <c r="L372" s="5"/>
      <c r="M372" s="15"/>
      <c r="N372" s="8"/>
      <c r="O372" s="8"/>
    </row>
    <row r="373" spans="11:15" x14ac:dyDescent="0.3">
      <c r="K373" s="5"/>
      <c r="L373" s="5"/>
      <c r="M373" s="15"/>
      <c r="N373" s="8"/>
      <c r="O373" s="8"/>
    </row>
    <row r="374" spans="11:15" x14ac:dyDescent="0.3">
      <c r="K374" s="5"/>
      <c r="L374" s="5"/>
      <c r="M374" s="15"/>
      <c r="N374" s="8"/>
      <c r="O374" s="8"/>
    </row>
  </sheetData>
  <sheetProtection sheet="1" objects="1" scenarios="1" selectLockedCells="1"/>
  <protectedRanges>
    <protectedRange sqref="E7:I62" name="DataEntry2"/>
  </protectedRanges>
  <mergeCells count="2">
    <mergeCell ref="Q20:S20"/>
    <mergeCell ref="C1:J2"/>
  </mergeCells>
  <phoneticPr fontId="7" type="noConversion"/>
  <conditionalFormatting sqref="R20:S20">
    <cfRule type="expression" dxfId="17" priority="1">
      <formula>R15="Please provide data from at least 20 weekdays"</formula>
    </cfRule>
  </conditionalFormatting>
  <conditionalFormatting sqref="Q20">
    <cfRule type="expression" dxfId="16" priority="25">
      <formula>Q7="Please provide data from at least 20 weekdays"</formula>
    </cfRule>
  </conditionalFormatting>
  <dataValidations xWindow="306" yWindow="557" count="1">
    <dataValidation type="whole" errorStyle="warning" allowBlank="1" showInputMessage="1" showErrorMessage="1" error="Please enter a whole number between 0 and 100" prompt="Please enter a whole number between 0 and 100" sqref="E7:I62" xr:uid="{00000000-0002-0000-0300-000000000000}">
      <formula1>0</formula1>
      <formula2>100</formula2>
    </dataValidation>
  </dataValidations>
  <hyperlinks>
    <hyperlink ref="A4" location="Overview!A1" display="Overview" xr:uid="{C94BE820-C2B2-4C0A-9A89-E283100C1165}"/>
    <hyperlink ref="A5" location="Options!A1" display="Options" xr:uid="{DABFCBBD-8E00-4399-937F-CC6CA965712A}"/>
    <hyperlink ref="A6" location="MainData!A1" display="Enter data " xr:uid="{8E570E88-DB4F-418B-9165-4A76A3215F5C}"/>
    <hyperlink ref="A7" location="AlternativeTimeOfDay!A1" display="Enter data for an alternative time of day" xr:uid="{86E20C82-6BF8-4B77-8645-C14E1814F139}"/>
    <hyperlink ref="A8" location="Output!A1" display="Results" xr:uid="{00EBE796-6B74-486E-ADD5-A72F94B51517}"/>
    <hyperlink ref="A9" location="Thresholds!A1" display="Details of thresholds used" xr:uid="{222CD9E4-FA0E-4ADE-A9DB-A20ABCFA1DD8}"/>
    <hyperlink ref="A10" location="Licensing!A1" display="Licensing and disclaimers" xr:uid="{46A0ACBD-EFFF-452C-A782-D06C25A52FFE}"/>
  </hyperlinks>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S53"/>
  <sheetViews>
    <sheetView showGridLines="0" zoomScaleNormal="100" workbookViewId="0">
      <selection activeCell="A4" sqref="A4"/>
    </sheetView>
  </sheetViews>
  <sheetFormatPr defaultRowHeight="14.4" x14ac:dyDescent="0.3"/>
  <cols>
    <col min="1" max="1" width="19.5546875" customWidth="1"/>
    <col min="2" max="2" width="10.5546875" customWidth="1"/>
    <col min="3" max="3" width="10.5546875" style="7" customWidth="1"/>
    <col min="4" max="13" width="10.5546875" customWidth="1"/>
  </cols>
  <sheetData>
    <row r="1" spans="1:13" ht="30" customHeight="1" x14ac:dyDescent="0.3">
      <c r="C1" s="78" t="s">
        <v>0</v>
      </c>
      <c r="D1" s="78"/>
      <c r="E1" s="78"/>
      <c r="F1" s="78"/>
      <c r="G1" s="78"/>
      <c r="H1" s="78"/>
      <c r="I1" s="78"/>
      <c r="J1" s="78"/>
    </row>
    <row r="2" spans="1:13" ht="30" customHeight="1" x14ac:dyDescent="0.3">
      <c r="C2" s="78"/>
      <c r="D2" s="78"/>
      <c r="E2" s="78"/>
      <c r="F2" s="78"/>
      <c r="G2" s="78"/>
      <c r="H2" s="78"/>
      <c r="I2" s="78"/>
      <c r="J2" s="78"/>
    </row>
    <row r="3" spans="1:13" ht="30" customHeight="1" x14ac:dyDescent="0.3">
      <c r="C3"/>
      <c r="E3" s="11"/>
      <c r="F3" s="11"/>
      <c r="G3" s="11"/>
    </row>
    <row r="4" spans="1:13" ht="30" customHeight="1" x14ac:dyDescent="0.3">
      <c r="A4" s="71" t="s">
        <v>1</v>
      </c>
      <c r="B4" s="58"/>
      <c r="C4" s="95" t="s">
        <v>85</v>
      </c>
      <c r="D4" s="95"/>
      <c r="E4" s="95"/>
      <c r="F4" s="95"/>
      <c r="G4" s="95"/>
      <c r="H4" s="95"/>
      <c r="I4" s="95"/>
      <c r="J4" s="95"/>
    </row>
    <row r="5" spans="1:13" ht="30" customHeight="1" x14ac:dyDescent="0.3">
      <c r="A5" s="71" t="s">
        <v>3</v>
      </c>
      <c r="B5" s="58"/>
      <c r="C5" s="100" t="s">
        <v>86</v>
      </c>
      <c r="D5" s="100"/>
      <c r="E5" s="100"/>
      <c r="F5" s="100"/>
      <c r="G5" s="100"/>
      <c r="H5" s="100"/>
      <c r="I5" s="100"/>
      <c r="J5" s="100"/>
    </row>
    <row r="6" spans="1:13" ht="30" customHeight="1" x14ac:dyDescent="0.3">
      <c r="A6" s="71" t="s">
        <v>4</v>
      </c>
      <c r="B6" s="38"/>
      <c r="C6" s="100"/>
      <c r="D6" s="100"/>
      <c r="E6" s="100"/>
      <c r="F6" s="100"/>
      <c r="G6" s="100"/>
      <c r="H6" s="100"/>
      <c r="I6" s="100"/>
      <c r="J6" s="100"/>
    </row>
    <row r="7" spans="1:13" ht="30" customHeight="1" x14ac:dyDescent="0.3">
      <c r="A7" s="71" t="s">
        <v>5</v>
      </c>
      <c r="B7" s="38"/>
      <c r="C7" s="62"/>
      <c r="D7" s="63">
        <v>0.5</v>
      </c>
      <c r="E7" s="101" t="s">
        <v>87</v>
      </c>
      <c r="F7" s="102"/>
      <c r="G7" s="41"/>
      <c r="H7" s="42"/>
      <c r="I7" s="42"/>
      <c r="J7" s="41"/>
    </row>
    <row r="8" spans="1:13" ht="30" customHeight="1" x14ac:dyDescent="0.3">
      <c r="A8" s="70" t="s">
        <v>6</v>
      </c>
      <c r="B8" s="38"/>
      <c r="C8" s="99" t="s">
        <v>88</v>
      </c>
      <c r="D8" s="99"/>
      <c r="E8" s="99"/>
      <c r="F8" s="99"/>
      <c r="G8" s="99"/>
      <c r="H8" s="99"/>
      <c r="I8" s="99"/>
      <c r="J8" s="99"/>
    </row>
    <row r="9" spans="1:13" ht="30" customHeight="1" x14ac:dyDescent="0.3">
      <c r="A9" s="71" t="s">
        <v>7</v>
      </c>
      <c r="B9" s="38"/>
      <c r="C9" s="64"/>
      <c r="D9" s="76" t="e">
        <f ca="1">IF(StandardDeviation_WTE="N/A","N/A",IF(((1.96^2)*StandardDeviation_WTE)/((Half_CI_width)^2)&lt;1,1,((1.96^2)*StandardDeviation_WTE)/((Half_CI_width)^2)))</f>
        <v>#DIV/0!</v>
      </c>
      <c r="E9" s="104" t="s">
        <v>89</v>
      </c>
      <c r="F9" s="105"/>
      <c r="G9" s="103"/>
      <c r="H9" s="103"/>
      <c r="I9" s="103"/>
      <c r="J9" s="41"/>
    </row>
    <row r="10" spans="1:13" ht="30" customHeight="1" x14ac:dyDescent="0.3">
      <c r="A10" s="72" t="s">
        <v>8</v>
      </c>
      <c r="B10" s="38"/>
    </row>
    <row r="11" spans="1:13" ht="30" customHeight="1" x14ac:dyDescent="0.3">
      <c r="B11" s="38"/>
    </row>
    <row r="12" spans="1:13" ht="30" customHeight="1" x14ac:dyDescent="0.3">
      <c r="B12" s="39"/>
      <c r="C12" s="43"/>
      <c r="D12" s="43"/>
      <c r="E12" s="43"/>
      <c r="F12" s="43"/>
      <c r="G12" s="52"/>
      <c r="H12" s="53"/>
      <c r="I12" s="53"/>
      <c r="J12" s="52"/>
      <c r="K12" s="40"/>
      <c r="L12" s="40"/>
      <c r="M12" s="40"/>
    </row>
    <row r="13" spans="1:13" ht="30" customHeight="1" x14ac:dyDescent="0.3">
      <c r="B13" s="38"/>
      <c r="C13" s="95" t="s">
        <v>90</v>
      </c>
      <c r="D13" s="95"/>
      <c r="E13" s="95"/>
      <c r="F13" s="95"/>
      <c r="G13" s="95"/>
      <c r="H13" s="95"/>
      <c r="I13" s="95"/>
      <c r="J13" s="95"/>
    </row>
    <row r="14" spans="1:13" ht="30" customHeight="1" x14ac:dyDescent="0.3">
      <c r="C14" s="86" t="s">
        <v>91</v>
      </c>
      <c r="D14" s="86"/>
      <c r="E14" s="94" t="str">
        <f ca="1">IF(J26&gt;0,"This ward has highly variable staffing requirements, according to at least one measure","Variability is not a major cause for concern")</f>
        <v>Variability is not a major cause for concern</v>
      </c>
      <c r="F14" s="86"/>
      <c r="G14" s="86"/>
      <c r="H14" s="86"/>
      <c r="I14" s="86"/>
      <c r="J14" s="11"/>
    </row>
    <row r="15" spans="1:13" ht="30" customHeight="1" x14ac:dyDescent="0.3">
      <c r="B15" s="18" t="str">
        <f ca="1">IF(COUNT(Mornings_WTE)&lt;20,"No, insufficient data","Yes")</f>
        <v>No, insufficient data</v>
      </c>
      <c r="C15"/>
      <c r="D15" s="65"/>
      <c r="H15" s="12"/>
      <c r="I15" s="12"/>
      <c r="J15" s="54"/>
    </row>
    <row r="16" spans="1:13" ht="30" customHeight="1" x14ac:dyDescent="0.3">
      <c r="C16" s="55"/>
      <c r="D16" s="11"/>
      <c r="E16" s="11"/>
      <c r="F16" s="11"/>
      <c r="G16" s="48"/>
      <c r="H16" s="48"/>
      <c r="I16" s="48"/>
      <c r="J16" s="54"/>
    </row>
    <row r="17" spans="1:19" ht="30" customHeight="1" x14ac:dyDescent="0.3">
      <c r="C17" s="55"/>
      <c r="D17" s="11"/>
      <c r="E17" s="11"/>
      <c r="F17" s="11"/>
      <c r="G17" s="11"/>
      <c r="H17" s="48"/>
      <c r="I17" s="48"/>
      <c r="J17" s="54"/>
    </row>
    <row r="18" spans="1:19" ht="30" customHeight="1" x14ac:dyDescent="0.3">
      <c r="C18" s="55"/>
      <c r="D18" s="11"/>
      <c r="E18" s="11"/>
      <c r="F18" s="11"/>
      <c r="G18" s="11"/>
      <c r="H18" s="48"/>
      <c r="I18" s="48"/>
      <c r="J18" s="54"/>
    </row>
    <row r="19" spans="1:19" ht="30" customHeight="1" x14ac:dyDescent="0.3">
      <c r="C19" s="55"/>
      <c r="D19" s="11"/>
      <c r="E19" s="11"/>
      <c r="F19" s="11"/>
      <c r="G19" s="11"/>
      <c r="H19" s="48"/>
      <c r="I19" s="48"/>
      <c r="J19" s="54"/>
    </row>
    <row r="20" spans="1:19" ht="30" customHeight="1" x14ac:dyDescent="0.3">
      <c r="B20" s="17"/>
      <c r="C20" s="55"/>
      <c r="D20" s="11"/>
      <c r="E20" s="11"/>
      <c r="F20" s="11"/>
      <c r="G20" s="11"/>
      <c r="H20" s="48"/>
      <c r="I20" s="48"/>
      <c r="J20" s="54"/>
    </row>
    <row r="21" spans="1:19" ht="30" customHeight="1" x14ac:dyDescent="0.3">
      <c r="C21" s="55"/>
      <c r="D21" s="11"/>
      <c r="E21" s="11"/>
      <c r="F21" s="11"/>
      <c r="G21" s="11"/>
      <c r="H21" s="11"/>
      <c r="I21" s="11"/>
      <c r="J21" s="11"/>
    </row>
    <row r="22" spans="1:19" ht="30" customHeight="1" x14ac:dyDescent="0.3">
      <c r="C22" s="55"/>
      <c r="D22" s="11"/>
      <c r="E22" s="11"/>
      <c r="F22" s="11"/>
      <c r="G22" s="11"/>
      <c r="H22" s="56" t="s">
        <v>92</v>
      </c>
      <c r="I22" s="11"/>
      <c r="J22" s="11"/>
    </row>
    <row r="23" spans="1:19" ht="30" customHeight="1" x14ac:dyDescent="0.3">
      <c r="C23" s="55"/>
      <c r="D23" s="11"/>
      <c r="E23" s="11"/>
      <c r="F23" s="11"/>
      <c r="G23" s="11"/>
      <c r="I23" s="11"/>
      <c r="J23" s="11"/>
    </row>
    <row r="24" spans="1:19" ht="30" customHeight="1" x14ac:dyDescent="0.3">
      <c r="B24" s="40"/>
      <c r="C24" s="59"/>
      <c r="D24" s="57"/>
      <c r="E24" s="57"/>
      <c r="F24" s="57"/>
      <c r="G24" s="57"/>
      <c r="H24" s="60"/>
      <c r="I24" s="57"/>
      <c r="J24" s="57"/>
      <c r="K24" s="40"/>
      <c r="L24" s="40"/>
    </row>
    <row r="25" spans="1:19" ht="30" customHeight="1" x14ac:dyDescent="0.3">
      <c r="C25" s="95" t="s">
        <v>93</v>
      </c>
      <c r="D25" s="95"/>
      <c r="E25" s="95"/>
      <c r="F25" s="95"/>
      <c r="G25" s="95"/>
      <c r="H25" s="95"/>
      <c r="I25" s="95"/>
      <c r="J25" s="95"/>
    </row>
    <row r="26" spans="1:19" ht="30" customHeight="1" x14ac:dyDescent="0.3">
      <c r="A26" s="11"/>
      <c r="B26" s="41"/>
      <c r="C26" s="22" t="s">
        <v>94</v>
      </c>
      <c r="D26" s="41"/>
      <c r="E26" s="22"/>
      <c r="F26" s="22"/>
      <c r="G26" s="41"/>
      <c r="J26" s="69">
        <f ca="1">COUNTIF(S28:S36,"Flagged")</f>
        <v>0</v>
      </c>
      <c r="K26" s="11"/>
    </row>
    <row r="27" spans="1:19" ht="30" customHeight="1" x14ac:dyDescent="0.3">
      <c r="A27" s="11"/>
      <c r="B27" s="41"/>
      <c r="C27" s="97" t="s">
        <v>95</v>
      </c>
      <c r="D27" s="97"/>
      <c r="E27" s="97"/>
      <c r="F27" s="97"/>
      <c r="G27" s="98" t="s">
        <v>96</v>
      </c>
      <c r="H27" s="98"/>
      <c r="I27" s="98"/>
      <c r="J27" s="66" t="s">
        <v>97</v>
      </c>
      <c r="K27" s="98" t="s">
        <v>98</v>
      </c>
      <c r="L27" s="98"/>
      <c r="M27" s="66" t="s">
        <v>99</v>
      </c>
    </row>
    <row r="28" spans="1:19" ht="30" customHeight="1" x14ac:dyDescent="0.3">
      <c r="A28" s="11"/>
      <c r="B28" s="41"/>
      <c r="C28" s="86" t="s">
        <v>100</v>
      </c>
      <c r="D28" s="86"/>
      <c r="E28" s="86"/>
      <c r="F28" s="86"/>
      <c r="G28" s="86" t="s">
        <v>101</v>
      </c>
      <c r="H28" s="86"/>
      <c r="I28" s="86"/>
      <c r="J28" s="96" t="str">
        <f ca="1">IF(Output!R28="Yes",DSTDEV(Morning_weekdayend_wte,"SNCT score (WTE)",Weekday_criterion)/AVERAGEIF(Morning_weekdayend_wte,"weekday",Mornings_WTE),"N/A")</f>
        <v>N/A</v>
      </c>
      <c r="K28" s="86" t="str">
        <f ca="1">IF(Output!R28="Yes",IF(J28&gt;0.15,"Large variation in staffing requirements between days","Variation in staffing requirements is not especially large"),"")</f>
        <v/>
      </c>
      <c r="L28" s="86"/>
      <c r="M28" s="86" t="str">
        <f ca="1">IF(K28="Large variation in staffing requirements between days", "Consider how to adapt your approach to setting staffing levels given this high level of variability. For example, you may need to collect more SNCT data or set staffing higher than the average requirement.","")</f>
        <v/>
      </c>
      <c r="N28" s="86"/>
      <c r="O28" s="86"/>
      <c r="P28" s="86"/>
      <c r="Q28" s="86"/>
      <c r="R28" s="67" t="str">
        <f ca="1">IF(Precision_Checkbox,IF(COUNTIFS(MorningsBlank,"N",Weekdays_Check_Mornings,"weekday")&lt;20,"No, insufficient data","Yes"),"No, checkbox unchecked")</f>
        <v>No, insufficient data</v>
      </c>
      <c r="S28" s="17" t="b">
        <f ca="1">IF(K28="Large variation in staffing requirements between days","Flagged")</f>
        <v>0</v>
      </c>
    </row>
    <row r="29" spans="1:19" ht="30" customHeight="1" x14ac:dyDescent="0.3">
      <c r="A29" s="11"/>
      <c r="B29" s="41"/>
      <c r="C29" s="86"/>
      <c r="D29" s="86"/>
      <c r="E29" s="86"/>
      <c r="F29" s="86"/>
      <c r="G29" s="86"/>
      <c r="H29" s="86"/>
      <c r="I29" s="86"/>
      <c r="J29" s="96"/>
      <c r="K29" s="86"/>
      <c r="L29" s="86"/>
      <c r="M29" s="86"/>
      <c r="N29" s="86"/>
      <c r="O29" s="86"/>
      <c r="P29" s="86"/>
      <c r="Q29" s="86"/>
      <c r="R29" s="67"/>
      <c r="S29" s="17"/>
    </row>
    <row r="30" spans="1:19" ht="30" customHeight="1" x14ac:dyDescent="0.3">
      <c r="A30" s="11"/>
      <c r="B30" s="41"/>
      <c r="C30" s="86" t="s">
        <v>102</v>
      </c>
      <c r="D30" s="86"/>
      <c r="E30" s="86"/>
      <c r="F30" s="86"/>
      <c r="G30" s="86" t="s">
        <v>103</v>
      </c>
      <c r="H30" s="86"/>
      <c r="I30" s="86"/>
      <c r="J30" s="87" t="str">
        <f ca="1">IF(Output!R30="Yes",(WeekdayAverageWTE-WeekendAverageWTE)/(WeekdayAverageWTE+WeekendAverageWTE)/2,IF(Output!R30="No, insufficient weekend data","Please add more weekend data", "N/A"))</f>
        <v>N/A</v>
      </c>
      <c r="K30" s="86" t="str">
        <f ca="1">IF(Output!R30="Yes",IF(J30&lt;-10%,"Weekend requirements substantially higher than weekdays",IF(J30&gt;10%,"Weekday requirements substantially higher than weekends","Weekday and weekend requirements are similar")),"")</f>
        <v/>
      </c>
      <c r="L30" s="86"/>
      <c r="M30" s="86" t="str">
        <f ca="1">IF(OR(K30="Weekend requirements substantially higher than weekdays",K30="Weekday requirements substantially higher than weekends"), "Consider whether rosters match the known differences between weekdays and weekends. Check that the planned establishment can accommodate these differences","")</f>
        <v/>
      </c>
      <c r="N30" s="86"/>
      <c r="O30" s="86"/>
      <c r="P30" s="86"/>
      <c r="Q30" s="86"/>
      <c r="R30" s="68" t="str">
        <f ca="1">IF(Weekend_Checkbox,IF(COUNTIFS(MorningsBlank,"N",Weekdays_Check_Mornings,"weekday")&lt;20,"No, insufficient weekday data",IF(COUNTIFS(MorningsBlank,"N",Weekdays_Check_Mornings,"(weekend)")&lt;8,"No, insufficient weekend data","Yes")),"No, checkbox unchecked")</f>
        <v>No, insufficient weekday data</v>
      </c>
      <c r="S30" s="17" t="b">
        <f ca="1">IF(OR(K30="Weekend requirements substantially higher than weekdays",K30="Weekday requirements substantially higher than weekends"),"Flagged")</f>
        <v>0</v>
      </c>
    </row>
    <row r="31" spans="1:19" ht="30" customHeight="1" x14ac:dyDescent="0.3">
      <c r="A31" s="11"/>
      <c r="B31" s="41"/>
      <c r="C31" s="86"/>
      <c r="D31" s="86"/>
      <c r="E31" s="86"/>
      <c r="F31" s="86"/>
      <c r="G31" s="86"/>
      <c r="H31" s="86"/>
      <c r="I31" s="86"/>
      <c r="J31" s="87"/>
      <c r="K31" s="86"/>
      <c r="L31" s="86"/>
      <c r="M31" s="86"/>
      <c r="N31" s="86"/>
      <c r="O31" s="86"/>
      <c r="P31" s="86"/>
      <c r="Q31" s="86"/>
      <c r="R31" s="68"/>
      <c r="S31" s="17"/>
    </row>
    <row r="32" spans="1:19" ht="30" customHeight="1" x14ac:dyDescent="0.3">
      <c r="A32" s="11"/>
      <c r="B32" s="41"/>
      <c r="C32" s="86" t="s">
        <v>104</v>
      </c>
      <c r="D32" s="86"/>
      <c r="E32" s="86"/>
      <c r="F32" s="86"/>
      <c r="G32" s="86" t="s">
        <v>105</v>
      </c>
      <c r="H32" s="86"/>
      <c r="I32" s="86"/>
      <c r="J32" s="91" t="str">
        <f ca="1">IF(R32="Yes",AVERAGEIF(Morn_eve_diffs,"&lt;&gt;#N/A"),"N/A")</f>
        <v>N/A</v>
      </c>
      <c r="K32" s="92" t="str">
        <f ca="1">IF(R32="Yes",IF(J32&lt;-5%,"Evening assessments substantially larger than mornings",IF(J32&gt;5%,"Morning assessments substantially larger than evenings","Morning and evening assessments similar")),"")</f>
        <v/>
      </c>
      <c r="L32" s="92"/>
      <c r="M32" s="86" t="str">
        <f ca="1">IF(OR(K32="Evening assessments substantially larger than mornings",K32="Morning assessments substantially larger than evenings"), "Consider whether rosters match the known difference between mornings and evenings. Check that the planned establishment can accommodate these differences","")</f>
        <v/>
      </c>
      <c r="N32" s="86"/>
      <c r="O32" s="86"/>
      <c r="P32" s="86"/>
      <c r="Q32" s="86"/>
      <c r="R32" s="88" t="str">
        <f ca="1">IF(WithinDay_Checkbox,IF(COUNTIFS(MorningsBlank,"N",Weekdays_Check_Mornings,"weekday")&lt;20,"No, insufficient morning data",IF(COUNT(EveningData_WTE)&lt;20,"No, insufficient evening data","Yes")),"No, checkbox unchecked")</f>
        <v>No, insufficient morning data</v>
      </c>
      <c r="S32" s="17" t="b">
        <f ca="1">IF(OR(K32="Evening assessments substantially larger than mornings",K32="Morning assessments substantially larger than evenings"),"Flagged")</f>
        <v>0</v>
      </c>
    </row>
    <row r="33" spans="1:19" ht="30" customHeight="1" x14ac:dyDescent="0.3">
      <c r="A33" s="11"/>
      <c r="B33" s="41"/>
      <c r="C33" s="86"/>
      <c r="D33" s="86"/>
      <c r="E33" s="86"/>
      <c r="F33" s="86"/>
      <c r="G33" s="86"/>
      <c r="H33" s="86"/>
      <c r="I33" s="86"/>
      <c r="J33" s="91"/>
      <c r="K33" s="92"/>
      <c r="L33" s="92"/>
      <c r="M33" s="86"/>
      <c r="N33" s="86"/>
      <c r="O33" s="86"/>
      <c r="P33" s="86"/>
      <c r="Q33" s="86"/>
      <c r="R33" s="88"/>
      <c r="S33" s="17"/>
    </row>
    <row r="34" spans="1:19" ht="30" customHeight="1" x14ac:dyDescent="0.3">
      <c r="A34" s="11"/>
      <c r="B34" s="41"/>
      <c r="C34" s="83" t="s">
        <v>106</v>
      </c>
      <c r="D34" s="83"/>
      <c r="E34" s="83"/>
      <c r="F34" s="83"/>
      <c r="G34" s="83" t="s">
        <v>107</v>
      </c>
      <c r="H34" s="83"/>
      <c r="I34" s="83"/>
      <c r="J34" s="90" t="str" cm="1">
        <f t="array" aca="1" ref="J34" ca="1">_xlfn.SINGLE(IF(Output!B15="Yes",COUNTIF(Mornings_CHPD,"&gt;"&amp;Upper_buffer)/(COUNT(Mornings_CHPD)),"N/A"))</f>
        <v>N/A</v>
      </c>
      <c r="K34" s="86" t="str">
        <f ca="1">IF(R34="Yes",IF(J34&gt;40%,"Understaffing is likely to be unusually common if set staffing level at average requirement","Understaffing is likely to be relatively rare if set the staffing level at the average requirement"),"")</f>
        <v/>
      </c>
      <c r="L34" s="86"/>
      <c r="M34" s="86" t="str">
        <f ca="1">IF(K34="Understaffing is likely to be unusually common if set staffing level at average requirement", "Consider whether setting the staffing level higher than the average requirement may help. See also chart above to help decide on a staffing establishment","")</f>
        <v/>
      </c>
      <c r="N34" s="86"/>
      <c r="O34" s="86"/>
      <c r="P34" s="86"/>
      <c r="Q34" s="86"/>
      <c r="R34" s="88" t="str">
        <f ca="1">IF(COUNT(Mornings_WTE)&lt;20,"No, insufficient data","Yes")</f>
        <v>No, insufficient data</v>
      </c>
      <c r="S34" s="17" t="b">
        <f ca="1">IF(K34="Understaffing is likely to be unusually common if set staffing level at average requirement", "Flagged")</f>
        <v>0</v>
      </c>
    </row>
    <row r="35" spans="1:19" ht="30" customHeight="1" x14ac:dyDescent="0.3">
      <c r="A35" s="11"/>
      <c r="B35" s="41"/>
      <c r="C35" s="83"/>
      <c r="D35" s="83"/>
      <c r="E35" s="83"/>
      <c r="F35" s="83"/>
      <c r="G35" s="83"/>
      <c r="H35" s="83"/>
      <c r="I35" s="83"/>
      <c r="J35" s="90"/>
      <c r="K35" s="86"/>
      <c r="L35" s="86"/>
      <c r="M35" s="86"/>
      <c r="N35" s="86"/>
      <c r="O35" s="86"/>
      <c r="P35" s="86"/>
      <c r="Q35" s="86"/>
      <c r="R35" s="88"/>
      <c r="S35" s="17"/>
    </row>
    <row r="36" spans="1:19" ht="30" customHeight="1" x14ac:dyDescent="0.3">
      <c r="A36" s="11"/>
      <c r="B36" s="41"/>
      <c r="C36" s="83" t="s">
        <v>108</v>
      </c>
      <c r="D36" s="83"/>
      <c r="E36" s="83"/>
      <c r="F36" s="83"/>
      <c r="G36" s="83"/>
      <c r="H36" s="83"/>
      <c r="I36" s="83"/>
      <c r="J36" s="89" t="str" cm="1">
        <f t="array" aca="1" ref="J36" ca="1">_xlfn.SINGLE(IF(Output!$B$15="Yes",(COUNTIF(Mornings_CHPD,"&lt;"&amp;Lower_buffer))/(COUNT(Mornings_CHPD)),"N/A"))</f>
        <v>N/A</v>
      </c>
      <c r="K36" s="86" t="str">
        <f ca="1">IF(R36="Yes",IF(J36&gt;30%,"Overstaffing is likely to be unusually common if set staffing level at average requirement","Overstaffing is likely to be relatively rare if set the staffing level at the average requirement"),"")</f>
        <v/>
      </c>
      <c r="L36" s="86"/>
      <c r="M36" s="86" t="str">
        <f ca="1">IF(K36="Overstaffing is likely to be unusually common if set staffing level at average requirement", "Consider whether the establishment is justified e.g. because setting it lower would lead to many days of understaffing. See also chart above","")</f>
        <v/>
      </c>
      <c r="N36" s="86"/>
      <c r="O36" s="86"/>
      <c r="P36" s="86"/>
      <c r="Q36" s="86"/>
      <c r="R36" s="88" t="str">
        <f ca="1">IF(COUNT(Mornings_WTE)&lt;20,"No, insufficient data","Yes")</f>
        <v>No, insufficient data</v>
      </c>
      <c r="S36" s="17" t="b">
        <f ca="1">IF(K36="Overstaffing is likely to be unusually common if set staffing level at average requirement","Flagged" )</f>
        <v>0</v>
      </c>
    </row>
    <row r="37" spans="1:19" ht="30" customHeight="1" x14ac:dyDescent="0.3">
      <c r="A37" s="11"/>
      <c r="B37" s="41"/>
      <c r="C37" s="83"/>
      <c r="D37" s="83"/>
      <c r="E37" s="83"/>
      <c r="F37" s="83"/>
      <c r="G37" s="83"/>
      <c r="H37" s="83"/>
      <c r="I37" s="83"/>
      <c r="J37" s="89"/>
      <c r="K37" s="86"/>
      <c r="L37" s="86"/>
      <c r="M37" s="86"/>
      <c r="N37" s="86"/>
      <c r="O37" s="86"/>
      <c r="P37" s="86"/>
      <c r="Q37" s="86"/>
      <c r="R37" s="88"/>
    </row>
    <row r="38" spans="1:19" ht="30" customHeight="1" x14ac:dyDescent="0.3">
      <c r="A38" s="11"/>
      <c r="B38" s="51"/>
      <c r="C38" s="51"/>
      <c r="D38" s="51"/>
      <c r="E38" s="51"/>
      <c r="F38" s="51"/>
      <c r="G38" s="93"/>
      <c r="H38" s="11"/>
      <c r="I38" s="11"/>
      <c r="J38" s="11"/>
      <c r="K38" s="11"/>
    </row>
    <row r="39" spans="1:19" ht="30" customHeight="1" x14ac:dyDescent="0.3">
      <c r="A39" s="11"/>
      <c r="B39" s="51"/>
      <c r="C39" s="51"/>
      <c r="D39" s="51"/>
      <c r="E39" s="51"/>
      <c r="F39" s="51"/>
      <c r="G39" s="93"/>
      <c r="H39" s="11"/>
      <c r="I39" s="11"/>
      <c r="J39" s="11"/>
      <c r="K39" s="11"/>
    </row>
    <row r="40" spans="1:19" ht="30" customHeight="1" x14ac:dyDescent="0.3">
      <c r="A40" s="11"/>
      <c r="B40" s="51"/>
      <c r="C40" s="51"/>
      <c r="D40" s="51"/>
      <c r="E40" s="51"/>
      <c r="F40" s="51"/>
      <c r="G40" s="93"/>
      <c r="H40" s="11"/>
      <c r="I40" s="11"/>
      <c r="J40" s="11"/>
      <c r="K40" s="11"/>
    </row>
    <row r="41" spans="1:19" ht="30" customHeight="1" x14ac:dyDescent="0.3">
      <c r="A41" s="11"/>
      <c r="B41" s="51"/>
      <c r="C41" s="51"/>
      <c r="D41" s="51"/>
      <c r="E41" s="51"/>
      <c r="F41" s="51"/>
      <c r="G41" s="51"/>
      <c r="H41" s="11"/>
      <c r="I41" s="11"/>
      <c r="J41" s="11"/>
      <c r="K41" s="11"/>
    </row>
    <row r="42" spans="1:19" ht="30" customHeight="1" x14ac:dyDescent="0.3">
      <c r="A42" s="11"/>
      <c r="B42" s="51"/>
      <c r="C42" s="51"/>
      <c r="D42" s="51"/>
      <c r="E42" s="51"/>
      <c r="F42" s="51"/>
      <c r="G42" s="51"/>
      <c r="H42" s="11"/>
      <c r="I42" s="11"/>
      <c r="J42" s="11"/>
      <c r="K42" s="11"/>
    </row>
    <row r="43" spans="1:19" ht="30" customHeight="1" x14ac:dyDescent="0.3">
      <c r="A43" s="11"/>
      <c r="B43" s="51"/>
      <c r="C43" s="51"/>
      <c r="D43" s="51"/>
      <c r="E43" s="51"/>
      <c r="F43" s="51"/>
      <c r="G43" s="51"/>
      <c r="H43" s="11"/>
      <c r="I43" s="11"/>
      <c r="J43" s="11"/>
      <c r="K43" s="11"/>
    </row>
    <row r="44" spans="1:19" ht="30" customHeight="1" x14ac:dyDescent="0.3">
      <c r="A44" s="11"/>
      <c r="B44" s="51"/>
      <c r="C44" s="51"/>
      <c r="D44" s="51"/>
      <c r="E44" s="51"/>
      <c r="F44" s="51"/>
      <c r="G44" s="51"/>
      <c r="H44" s="11"/>
      <c r="I44" s="11"/>
      <c r="J44" s="11"/>
      <c r="K44" s="11"/>
    </row>
    <row r="45" spans="1:19" ht="30" customHeight="1" x14ac:dyDescent="0.3">
      <c r="A45" s="11"/>
      <c r="B45" s="51"/>
      <c r="C45" s="51"/>
      <c r="D45" s="51"/>
      <c r="E45" s="51"/>
      <c r="F45" s="51"/>
      <c r="G45" s="51"/>
      <c r="H45" s="11"/>
      <c r="I45" s="11"/>
      <c r="J45" s="11"/>
      <c r="K45" s="11"/>
    </row>
    <row r="46" spans="1:19" ht="30" customHeight="1" x14ac:dyDescent="0.3">
      <c r="B46" s="41"/>
      <c r="C46" s="51"/>
      <c r="D46" s="51"/>
      <c r="E46" s="51"/>
      <c r="F46" s="51"/>
      <c r="G46" s="51"/>
      <c r="H46" s="11"/>
      <c r="I46" s="11"/>
      <c r="J46" s="11"/>
    </row>
    <row r="47" spans="1:19" ht="30" customHeight="1" x14ac:dyDescent="0.3">
      <c r="B47" s="41"/>
      <c r="C47" s="51"/>
      <c r="D47" s="51"/>
      <c r="E47" s="51"/>
      <c r="F47" s="51"/>
      <c r="G47" s="51"/>
      <c r="H47" s="11"/>
      <c r="I47" s="11"/>
      <c r="J47" s="11"/>
    </row>
    <row r="48" spans="1:19" x14ac:dyDescent="0.3">
      <c r="B48" s="41"/>
      <c r="C48" s="41"/>
      <c r="D48" s="41"/>
      <c r="E48" s="41"/>
      <c r="F48" s="41"/>
      <c r="G48" s="41"/>
    </row>
    <row r="49" spans="2:7" x14ac:dyDescent="0.3">
      <c r="B49" s="41"/>
      <c r="C49" s="41"/>
      <c r="D49" s="41"/>
      <c r="E49" s="41"/>
      <c r="F49" s="41"/>
      <c r="G49" s="41"/>
    </row>
    <row r="50" spans="2:7" x14ac:dyDescent="0.3">
      <c r="C50"/>
    </row>
    <row r="51" spans="2:7" x14ac:dyDescent="0.3">
      <c r="C51"/>
    </row>
    <row r="52" spans="2:7" x14ac:dyDescent="0.3">
      <c r="C52"/>
    </row>
    <row r="53" spans="2:7" x14ac:dyDescent="0.3">
      <c r="C53"/>
    </row>
  </sheetData>
  <sheetProtection sheet="1" objects="1" scenarios="1" selectLockedCells="1"/>
  <mergeCells count="42">
    <mergeCell ref="C1:J2"/>
    <mergeCell ref="C4:J4"/>
    <mergeCell ref="C13:J13"/>
    <mergeCell ref="C8:J8"/>
    <mergeCell ref="C5:J6"/>
    <mergeCell ref="E7:F7"/>
    <mergeCell ref="G9:I9"/>
    <mergeCell ref="E9:F9"/>
    <mergeCell ref="M30:Q31"/>
    <mergeCell ref="M28:Q29"/>
    <mergeCell ref="K28:L29"/>
    <mergeCell ref="G38:G40"/>
    <mergeCell ref="C14:D14"/>
    <mergeCell ref="E14:I14"/>
    <mergeCell ref="C25:J25"/>
    <mergeCell ref="G28:I29"/>
    <mergeCell ref="C28:F29"/>
    <mergeCell ref="J28:J29"/>
    <mergeCell ref="C36:F37"/>
    <mergeCell ref="C27:F27"/>
    <mergeCell ref="G27:I27"/>
    <mergeCell ref="K27:L27"/>
    <mergeCell ref="G34:I37"/>
    <mergeCell ref="C34:F35"/>
    <mergeCell ref="R36:R37"/>
    <mergeCell ref="M36:Q37"/>
    <mergeCell ref="K36:L37"/>
    <mergeCell ref="J36:J37"/>
    <mergeCell ref="R32:R33"/>
    <mergeCell ref="J34:J35"/>
    <mergeCell ref="K34:L35"/>
    <mergeCell ref="M34:Q35"/>
    <mergeCell ref="R34:R35"/>
    <mergeCell ref="J32:J33"/>
    <mergeCell ref="K32:L33"/>
    <mergeCell ref="M32:Q33"/>
    <mergeCell ref="K30:L31"/>
    <mergeCell ref="C32:F33"/>
    <mergeCell ref="G32:I33"/>
    <mergeCell ref="C30:F31"/>
    <mergeCell ref="G30:I31"/>
    <mergeCell ref="J30:J31"/>
  </mergeCells>
  <conditionalFormatting sqref="E14">
    <cfRule type="cellIs" dxfId="15" priority="22" operator="equal">
      <formula>"This ward has highly variable staffing requirements, according to at least one measure"</formula>
    </cfRule>
    <cfRule type="cellIs" dxfId="14" priority="23" operator="equal">
      <formula>"Variability is not a major cause for concern"</formula>
    </cfRule>
  </conditionalFormatting>
  <conditionalFormatting sqref="J34">
    <cfRule type="cellIs" dxfId="13" priority="10" operator="lessThanOrEqual">
      <formula>0.4</formula>
    </cfRule>
    <cfRule type="cellIs" dxfId="12" priority="18" operator="greaterThan">
      <formula>0.4</formula>
    </cfRule>
    <cfRule type="cellIs" priority="2" stopIfTrue="1" operator="equal">
      <formula>"N/A"</formula>
    </cfRule>
  </conditionalFormatting>
  <conditionalFormatting sqref="J36">
    <cfRule type="cellIs" dxfId="11" priority="11" operator="lessThanOrEqual">
      <formula>0.3</formula>
    </cfRule>
    <cfRule type="cellIs" dxfId="10" priority="17" operator="greaterThan">
      <formula>0.3</formula>
    </cfRule>
  </conditionalFormatting>
  <conditionalFormatting sqref="J30">
    <cfRule type="cellIs" dxfId="9" priority="6" stopIfTrue="1" operator="equal">
      <formula>"N/A"</formula>
    </cfRule>
    <cfRule type="cellIs" dxfId="8" priority="7" operator="between">
      <formula>-0.1</formula>
      <formula>0.1</formula>
    </cfRule>
    <cfRule type="cellIs" dxfId="7" priority="15" operator="greaterThan">
      <formula>0.1</formula>
    </cfRule>
    <cfRule type="cellIs" dxfId="6" priority="16" operator="lessThan">
      <formula>0.1</formula>
    </cfRule>
  </conditionalFormatting>
  <conditionalFormatting sqref="J32">
    <cfRule type="cellIs" priority="4" stopIfTrue="1" operator="equal">
      <formula>"N/A"</formula>
    </cfRule>
    <cfRule type="cellIs" dxfId="5" priority="5" operator="between">
      <formula>-0.05</formula>
      <formula>0.05</formula>
    </cfRule>
    <cfRule type="cellIs" dxfId="4" priority="13" operator="greaterThan">
      <formula>0.05</formula>
    </cfRule>
    <cfRule type="cellIs" dxfId="3" priority="14" operator="lessThan">
      <formula>-0.05</formula>
    </cfRule>
  </conditionalFormatting>
  <conditionalFormatting sqref="J28">
    <cfRule type="cellIs" priority="8" stopIfTrue="1" operator="equal">
      <formula>"N/A"</formula>
    </cfRule>
    <cfRule type="cellIs" dxfId="2" priority="9" operator="lessThanOrEqual">
      <formula>0.15</formula>
    </cfRule>
    <cfRule type="cellIs" dxfId="1" priority="12" operator="greaterThan">
      <formula>0.15</formula>
    </cfRule>
  </conditionalFormatting>
  <conditionalFormatting sqref="J26">
    <cfRule type="cellIs" dxfId="0" priority="3" operator="greaterThan">
      <formula>0</formula>
    </cfRule>
  </conditionalFormatting>
  <conditionalFormatting sqref="J36:J37">
    <cfRule type="cellIs" priority="1" stopIfTrue="1" operator="equal">
      <formula>"N/A"</formula>
    </cfRule>
  </conditionalFormatting>
  <hyperlinks>
    <hyperlink ref="A4" location="Overview!A1" display="Overview" xr:uid="{C7B6198E-DCD2-431E-B88F-3F5D6C5FF827}"/>
    <hyperlink ref="A5" location="Options!A1" display="Options" xr:uid="{B9BC09D8-C56A-49AE-872E-2D6BDD754973}"/>
    <hyperlink ref="A6" location="MainData!A1" display="Enter data " xr:uid="{6A68CC3F-8D69-435B-A061-24CA8C624993}"/>
    <hyperlink ref="A7" location="AlternativeTimeOfDay!A1" display="Enter data for an alternative time of day" xr:uid="{8821D204-AF11-4B15-B1FB-62F90CD1531A}"/>
    <hyperlink ref="A8" location="Output!A1" display="Results" xr:uid="{586C1796-873B-4CA6-B547-B521B6607E74}"/>
    <hyperlink ref="A9" location="Thresholds!A1" display="Details of thresholds used" xr:uid="{40F14E44-A615-4B48-8884-24FA041F1A91}"/>
    <hyperlink ref="A10" location="Licensing!A1" display="Licensing and disclaimers" xr:uid="{CA14B431-D3E1-43AB-BB33-07E74BBA4C01}"/>
  </hyperlinks>
  <pageMargins left="0.7" right="0.7" top="0.75" bottom="0.75" header="0.3" footer="0.3"/>
  <pageSetup paperSize="9" orientation="portrait" horizontalDpi="4294967293"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BackgroundSettings!$A$10:$A$13</xm:f>
          </x14:formula1>
          <xm:sqref>D7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13"/>
  <sheetViews>
    <sheetView showGridLines="0" workbookViewId="0">
      <selection activeCell="A10" sqref="A10"/>
    </sheetView>
  </sheetViews>
  <sheetFormatPr defaultRowHeight="14.4" x14ac:dyDescent="0.3"/>
  <cols>
    <col min="1" max="1" width="19.5546875" customWidth="1"/>
    <col min="2" max="15" width="10.5546875" customWidth="1"/>
  </cols>
  <sheetData>
    <row r="1" spans="1:12" ht="30" customHeight="1" x14ac:dyDescent="0.3">
      <c r="C1" s="78" t="s">
        <v>0</v>
      </c>
      <c r="D1" s="78"/>
      <c r="E1" s="78"/>
      <c r="F1" s="78"/>
      <c r="G1" s="78"/>
      <c r="H1" s="78"/>
      <c r="I1" s="78"/>
      <c r="J1" s="78"/>
    </row>
    <row r="2" spans="1:12" ht="30" customHeight="1" x14ac:dyDescent="0.3">
      <c r="C2" s="78"/>
      <c r="D2" s="78"/>
      <c r="E2" s="78"/>
      <c r="F2" s="78"/>
      <c r="G2" s="78"/>
      <c r="H2" s="78"/>
      <c r="I2" s="78"/>
      <c r="J2" s="78"/>
    </row>
    <row r="3" spans="1:12" ht="30" customHeight="1" x14ac:dyDescent="0.3">
      <c r="E3" s="11"/>
      <c r="F3" s="11"/>
      <c r="G3" s="11"/>
    </row>
    <row r="4" spans="1:12" ht="30" customHeight="1" x14ac:dyDescent="0.3">
      <c r="A4" s="71" t="s">
        <v>1</v>
      </c>
      <c r="C4" s="107" t="s">
        <v>109</v>
      </c>
      <c r="D4" s="107"/>
      <c r="E4" s="107" t="s">
        <v>110</v>
      </c>
      <c r="F4" s="107"/>
      <c r="G4" s="107" t="s">
        <v>111</v>
      </c>
      <c r="H4" s="107"/>
    </row>
    <row r="5" spans="1:12" ht="30" customHeight="1" x14ac:dyDescent="0.3">
      <c r="A5" s="71" t="s">
        <v>3</v>
      </c>
      <c r="C5" s="106" t="s">
        <v>112</v>
      </c>
      <c r="D5" s="106"/>
      <c r="E5" s="106" t="s">
        <v>113</v>
      </c>
      <c r="F5" s="106"/>
      <c r="G5" s="106" t="s">
        <v>114</v>
      </c>
      <c r="H5" s="106"/>
      <c r="I5" s="106"/>
      <c r="J5" s="106"/>
      <c r="K5" s="106"/>
      <c r="L5" s="106"/>
    </row>
    <row r="6" spans="1:12" ht="30" customHeight="1" x14ac:dyDescent="0.3">
      <c r="A6" s="71" t="s">
        <v>4</v>
      </c>
      <c r="C6" s="106" t="s">
        <v>103</v>
      </c>
      <c r="D6" s="106"/>
      <c r="E6" s="106" t="s">
        <v>115</v>
      </c>
      <c r="F6" s="106"/>
      <c r="G6" s="106" t="s">
        <v>116</v>
      </c>
      <c r="H6" s="106"/>
      <c r="I6" s="106"/>
      <c r="J6" s="106"/>
      <c r="K6" s="106"/>
      <c r="L6" s="106"/>
    </row>
    <row r="7" spans="1:12" ht="30" customHeight="1" x14ac:dyDescent="0.3">
      <c r="A7" s="71" t="s">
        <v>117</v>
      </c>
      <c r="C7" s="106" t="s">
        <v>105</v>
      </c>
      <c r="D7" s="106"/>
      <c r="E7" s="106" t="s">
        <v>118</v>
      </c>
      <c r="F7" s="106"/>
      <c r="G7" s="106" t="s">
        <v>119</v>
      </c>
      <c r="H7" s="106"/>
      <c r="I7" s="106"/>
      <c r="J7" s="106"/>
      <c r="K7" s="106"/>
      <c r="L7" s="106"/>
    </row>
    <row r="8" spans="1:12" ht="30" customHeight="1" x14ac:dyDescent="0.3">
      <c r="A8" s="71" t="s">
        <v>6</v>
      </c>
      <c r="C8" s="106" t="s">
        <v>120</v>
      </c>
      <c r="D8" s="106"/>
      <c r="E8" s="106" t="s">
        <v>121</v>
      </c>
      <c r="F8" s="106"/>
      <c r="G8" s="106" t="s">
        <v>119</v>
      </c>
      <c r="H8" s="106"/>
      <c r="I8" s="106"/>
      <c r="J8" s="106"/>
      <c r="K8" s="106"/>
      <c r="L8" s="106"/>
    </row>
    <row r="9" spans="1:12" ht="30" customHeight="1" x14ac:dyDescent="0.3">
      <c r="A9" s="70" t="s">
        <v>7</v>
      </c>
      <c r="C9" s="106" t="s">
        <v>122</v>
      </c>
      <c r="D9" s="106"/>
      <c r="E9" s="106" t="s">
        <v>123</v>
      </c>
      <c r="F9" s="106"/>
      <c r="G9" s="106" t="s">
        <v>119</v>
      </c>
      <c r="H9" s="106"/>
      <c r="I9" s="106"/>
      <c r="J9" s="106"/>
      <c r="K9" s="106"/>
      <c r="L9" s="106"/>
    </row>
    <row r="10" spans="1:12" ht="30" customHeight="1" x14ac:dyDescent="0.3">
      <c r="A10" s="72" t="s">
        <v>8</v>
      </c>
      <c r="C10" s="106" t="s">
        <v>124</v>
      </c>
      <c r="D10" s="106"/>
      <c r="E10" s="106" t="s">
        <v>125</v>
      </c>
      <c r="F10" s="106"/>
      <c r="G10" s="106" t="s">
        <v>126</v>
      </c>
      <c r="H10" s="106"/>
      <c r="I10" s="106"/>
      <c r="J10" s="106"/>
      <c r="K10" s="106"/>
      <c r="L10" s="106"/>
    </row>
    <row r="11" spans="1:12" ht="30" customHeight="1" x14ac:dyDescent="0.3">
      <c r="B11" s="36"/>
      <c r="C11" s="106"/>
      <c r="D11" s="106"/>
      <c r="E11" s="106"/>
      <c r="F11" s="106"/>
      <c r="G11" s="106"/>
      <c r="H11" s="106"/>
      <c r="I11" s="106"/>
      <c r="J11" s="106"/>
      <c r="K11" s="106"/>
      <c r="L11" s="106"/>
    </row>
    <row r="12" spans="1:12" ht="30" customHeight="1" x14ac:dyDescent="0.3">
      <c r="C12" s="61" t="s">
        <v>127</v>
      </c>
    </row>
    <row r="13" spans="1:12" ht="30" customHeight="1" x14ac:dyDescent="0.3"/>
  </sheetData>
  <sheetProtection sheet="1" objects="1" scenarios="1" selectLockedCells="1"/>
  <mergeCells count="22">
    <mergeCell ref="E9:F9"/>
    <mergeCell ref="G7:L7"/>
    <mergeCell ref="G8:L8"/>
    <mergeCell ref="G9:L9"/>
    <mergeCell ref="G10:L11"/>
    <mergeCell ref="E10:F11"/>
    <mergeCell ref="C10:D11"/>
    <mergeCell ref="C1:J2"/>
    <mergeCell ref="C5:D5"/>
    <mergeCell ref="C6:D6"/>
    <mergeCell ref="C7:D7"/>
    <mergeCell ref="C8:D8"/>
    <mergeCell ref="C4:D4"/>
    <mergeCell ref="E4:F4"/>
    <mergeCell ref="G4:H4"/>
    <mergeCell ref="G6:L6"/>
    <mergeCell ref="G5:L5"/>
    <mergeCell ref="C9:D9"/>
    <mergeCell ref="E5:F5"/>
    <mergeCell ref="E6:F6"/>
    <mergeCell ref="E7:F7"/>
    <mergeCell ref="E8:F8"/>
  </mergeCells>
  <hyperlinks>
    <hyperlink ref="A4" location="Overview!A1" display="Overview" xr:uid="{EB8BFD37-E39A-4D94-A48B-84DA111C309D}"/>
    <hyperlink ref="A5" location="Options!A1" display="Options" xr:uid="{4130116E-0EFF-4085-B86F-C81ECFBE9AAF}"/>
    <hyperlink ref="A6" location="MainData!A1" display="Enter data " xr:uid="{B6026B62-8FC8-436A-A2ED-035020ED85C0}"/>
    <hyperlink ref="A7" location="AlternativeTimeOfDay!A1" display="Enter data for an alternative time of day" xr:uid="{2BD9C4B1-0BDD-4CC2-B776-16EEBB356FB4}"/>
    <hyperlink ref="A8" location="Output!A1" display="Results" xr:uid="{14A1627F-5556-49DB-A7AA-5861952C3917}"/>
    <hyperlink ref="A9" location="Thresholds!A1" display="Details of thresholds used" xr:uid="{DD080622-0D6A-4EC8-888C-7409535D91BC}"/>
    <hyperlink ref="A10" location="Licensing!A1" display="Licensing and disclaimers" xr:uid="{A6B274BD-FAA4-4EC7-9EA7-5A9A65641E6D}"/>
  </hyperlinks>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718D0-E65F-4C79-8E70-934CB7B8C579}">
  <sheetPr>
    <tabColor theme="9" tint="0.39997558519241921"/>
  </sheetPr>
  <dimension ref="A1:K12"/>
  <sheetViews>
    <sheetView showGridLines="0" workbookViewId="0">
      <selection activeCell="A8" sqref="A8"/>
    </sheetView>
  </sheetViews>
  <sheetFormatPr defaultRowHeight="14.4" x14ac:dyDescent="0.3"/>
  <cols>
    <col min="1" max="1" width="19.5546875" customWidth="1"/>
    <col min="2" max="14" width="10.5546875" customWidth="1"/>
  </cols>
  <sheetData>
    <row r="1" spans="1:11" ht="30" customHeight="1" x14ac:dyDescent="0.3">
      <c r="C1" s="78" t="s">
        <v>0</v>
      </c>
      <c r="D1" s="78"/>
      <c r="E1" s="78"/>
      <c r="F1" s="78"/>
      <c r="G1" s="78"/>
      <c r="H1" s="78"/>
      <c r="I1" s="78"/>
      <c r="J1" s="78"/>
    </row>
    <row r="2" spans="1:11" ht="30" customHeight="1" x14ac:dyDescent="0.3">
      <c r="C2" s="78"/>
      <c r="D2" s="78"/>
      <c r="E2" s="78"/>
      <c r="F2" s="78"/>
      <c r="G2" s="78"/>
      <c r="H2" s="78"/>
      <c r="I2" s="78"/>
      <c r="J2" s="78"/>
    </row>
    <row r="3" spans="1:11" ht="30" customHeight="1" x14ac:dyDescent="0.3"/>
    <row r="4" spans="1:11" ht="30" customHeight="1" x14ac:dyDescent="0.3">
      <c r="A4" s="71" t="s">
        <v>1</v>
      </c>
      <c r="C4" s="109" t="s">
        <v>128</v>
      </c>
      <c r="D4" s="109"/>
      <c r="E4" s="109"/>
      <c r="F4" s="109"/>
      <c r="G4" s="109"/>
      <c r="H4" s="109"/>
      <c r="I4" s="109"/>
      <c r="J4" s="109"/>
    </row>
    <row r="5" spans="1:11" ht="30" customHeight="1" x14ac:dyDescent="0.3">
      <c r="A5" s="71" t="s">
        <v>3</v>
      </c>
      <c r="C5" s="86" t="s">
        <v>129</v>
      </c>
      <c r="D5" s="86"/>
      <c r="E5" s="86"/>
      <c r="F5" s="86"/>
      <c r="G5" s="86"/>
      <c r="H5" s="86"/>
      <c r="I5" s="86"/>
      <c r="J5" s="86"/>
    </row>
    <row r="6" spans="1:11" ht="30" customHeight="1" x14ac:dyDescent="0.3">
      <c r="A6" s="71" t="s">
        <v>4</v>
      </c>
      <c r="C6" s="86"/>
      <c r="D6" s="86"/>
      <c r="E6" s="86"/>
      <c r="F6" s="86"/>
      <c r="G6" s="86"/>
      <c r="H6" s="86"/>
      <c r="I6" s="86"/>
      <c r="J6" s="86"/>
    </row>
    <row r="7" spans="1:11" ht="30" customHeight="1" x14ac:dyDescent="0.3">
      <c r="A7" s="71" t="s">
        <v>117</v>
      </c>
      <c r="C7" s="86"/>
      <c r="D7" s="86"/>
      <c r="E7" s="86"/>
      <c r="F7" s="86"/>
      <c r="G7" s="86"/>
      <c r="H7" s="86"/>
      <c r="I7" s="86"/>
      <c r="J7" s="86"/>
    </row>
    <row r="8" spans="1:11" ht="30" customHeight="1" x14ac:dyDescent="0.3">
      <c r="A8" s="71" t="s">
        <v>6</v>
      </c>
      <c r="C8" s="86"/>
      <c r="D8" s="86"/>
      <c r="E8" s="86"/>
      <c r="F8" s="86"/>
      <c r="G8" s="86"/>
      <c r="H8" s="86"/>
      <c r="I8" s="86"/>
      <c r="J8" s="86"/>
    </row>
    <row r="9" spans="1:11" ht="30" customHeight="1" x14ac:dyDescent="0.3">
      <c r="A9" s="71" t="s">
        <v>7</v>
      </c>
      <c r="C9" s="86"/>
      <c r="D9" s="86"/>
      <c r="E9" s="86"/>
      <c r="F9" s="86"/>
      <c r="G9" s="86"/>
      <c r="H9" s="86"/>
      <c r="I9" s="86"/>
      <c r="J9" s="86"/>
    </row>
    <row r="10" spans="1:11" ht="30" customHeight="1" x14ac:dyDescent="0.3">
      <c r="A10" s="77" t="s">
        <v>8</v>
      </c>
      <c r="C10" s="108" t="s">
        <v>130</v>
      </c>
      <c r="D10" s="108"/>
      <c r="E10" s="108"/>
      <c r="F10" s="108"/>
      <c r="G10" s="108"/>
      <c r="H10" s="108"/>
      <c r="I10" s="108"/>
      <c r="J10" s="108"/>
      <c r="K10" s="40"/>
    </row>
    <row r="11" spans="1:11" x14ac:dyDescent="0.3">
      <c r="C11" s="86"/>
      <c r="D11" s="86"/>
      <c r="E11" s="86"/>
      <c r="F11" s="86"/>
      <c r="G11" s="86"/>
      <c r="H11" s="86"/>
      <c r="I11" s="86"/>
      <c r="J11" s="86"/>
    </row>
    <row r="12" spans="1:11" x14ac:dyDescent="0.3">
      <c r="C12" s="86"/>
      <c r="D12" s="86"/>
      <c r="E12" s="86"/>
      <c r="F12" s="86"/>
      <c r="G12" s="86"/>
      <c r="H12" s="86"/>
      <c r="I12" s="86"/>
      <c r="J12" s="86"/>
    </row>
  </sheetData>
  <sheetProtection sheet="1" objects="1" scenarios="1" selectLockedCells="1"/>
  <mergeCells count="4">
    <mergeCell ref="C10:J12"/>
    <mergeCell ref="C1:J2"/>
    <mergeCell ref="C4:J4"/>
    <mergeCell ref="C5:J9"/>
  </mergeCells>
  <hyperlinks>
    <hyperlink ref="C4" r:id="rId1" display="http://creativecommons.org/licenses/by-nd/4.0/" xr:uid="{00000000-0004-0000-0000-000000000000}"/>
    <hyperlink ref="A4" location="Overview!A1" display="Overview" xr:uid="{00842479-8CBE-4A09-AC49-52101EC7E9FA}"/>
    <hyperlink ref="A5" location="Options!A1" display="Options" xr:uid="{27117446-6EF7-4B09-917F-F9D95CCDD89F}"/>
    <hyperlink ref="A6" location="MainData!A1" display="Enter data " xr:uid="{AD5F0844-41C0-4DF4-98FA-828C020995E8}"/>
    <hyperlink ref="A7" location="AlternativeTimeOfDay!A1" display="Enter data for an alternative time of day" xr:uid="{7031307F-B8E4-4E9E-AD43-D87EC46631F8}"/>
    <hyperlink ref="A8" location="Output!A1" display="Results" xr:uid="{943A0217-6011-42AE-8299-88335538398F}"/>
    <hyperlink ref="A9" location="Thresholds!A1" display="Details of thresholds used" xr:uid="{5A666999-C58B-43FF-8C3F-F27F4CBCEA9B}"/>
    <hyperlink ref="A10" location="Licensing!A1" display="Licensing and disclaimers" xr:uid="{D80CF6AB-49A3-4149-8E61-6AD4602BA98A}"/>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34998626667073579"/>
  </sheetPr>
  <dimension ref="A1:C2"/>
  <sheetViews>
    <sheetView showGridLines="0" workbookViewId="0">
      <selection activeCell="D12" sqref="D12"/>
    </sheetView>
  </sheetViews>
  <sheetFormatPr defaultRowHeight="14.4" x14ac:dyDescent="0.3"/>
  <cols>
    <col min="1" max="1" width="15.5546875" customWidth="1"/>
  </cols>
  <sheetData>
    <row r="1" spans="1:3" x14ac:dyDescent="0.3">
      <c r="A1" t="s">
        <v>131</v>
      </c>
      <c r="C1" t="s">
        <v>132</v>
      </c>
    </row>
    <row r="2" spans="1:3" x14ac:dyDescent="0.3">
      <c r="A2" s="16">
        <f ca="1">(SUMIF(Weekdays_Check_Mornings,"weekday",Mornings_WTE))/(COUNTIF(Weekdays_Check_Mornings,"weekday"))</f>
        <v>0</v>
      </c>
      <c r="B2" s="16"/>
      <c r="C2" s="16">
        <f ca="1">(SUMIF(Weekdays_Check_Mornings,"(weekend)",Mornings_WTE))/(COUNTIF(Weekdays_Check_Mornings,"(weekend)"))</f>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tint="0.34998626667073579"/>
  </sheetPr>
  <dimension ref="A1:J24"/>
  <sheetViews>
    <sheetView zoomScaleNormal="100" workbookViewId="0">
      <selection activeCell="C26" sqref="C26"/>
    </sheetView>
  </sheetViews>
  <sheetFormatPr defaultRowHeight="14.4" x14ac:dyDescent="0.3"/>
  <cols>
    <col min="1" max="2" width="11.88671875" bestFit="1" customWidth="1"/>
    <col min="3" max="3" width="11.88671875" customWidth="1"/>
    <col min="4" max="4" width="14.109375" customWidth="1"/>
    <col min="5" max="5" width="10" customWidth="1"/>
    <col min="7" max="7" width="20.109375" customWidth="1"/>
    <col min="8" max="8" width="11.44140625" bestFit="1" customWidth="1"/>
  </cols>
  <sheetData>
    <row r="1" spans="1:10" ht="43.2" x14ac:dyDescent="0.3">
      <c r="A1" t="s">
        <v>133</v>
      </c>
      <c r="B1" t="s">
        <v>134</v>
      </c>
      <c r="C1" t="s">
        <v>135</v>
      </c>
      <c r="D1" s="10" t="s">
        <v>136</v>
      </c>
      <c r="E1" s="10" t="s">
        <v>137</v>
      </c>
    </row>
    <row r="2" spans="1:10" x14ac:dyDescent="0.3">
      <c r="A2">
        <v>0</v>
      </c>
      <c r="B2">
        <f>A2+8</f>
        <v>8</v>
      </c>
      <c r="C2">
        <f>(B2+A2)/2</f>
        <v>4</v>
      </c>
      <c r="D2">
        <f t="shared" ref="D2:D24" ca="1" si="0">COUNTIFS(Mornings_CHPD,"&gt;="&amp;A2)</f>
        <v>0</v>
      </c>
      <c r="E2">
        <f ca="1">D2-D3</f>
        <v>0</v>
      </c>
      <c r="G2" s="4"/>
      <c r="H2" t="s">
        <v>138</v>
      </c>
      <c r="I2" t="s">
        <v>139</v>
      </c>
    </row>
    <row r="3" spans="1:10" x14ac:dyDescent="0.3">
      <c r="A3">
        <f>A2+8</f>
        <v>8</v>
      </c>
      <c r="B3">
        <f t="shared" ref="B3:B24" si="1">A3+8</f>
        <v>16</v>
      </c>
      <c r="C3">
        <f t="shared" ref="C3:C24" si="2">(B3+A3)/2</f>
        <v>12</v>
      </c>
      <c r="D3">
        <f t="shared" ca="1" si="0"/>
        <v>0</v>
      </c>
      <c r="E3">
        <f t="shared" ref="E3:E24" ca="1" si="3">D3-D4</f>
        <v>0</v>
      </c>
      <c r="F3" s="4"/>
      <c r="G3" t="s">
        <v>140</v>
      </c>
      <c r="H3" s="4" t="e">
        <f ca="1">AVERAGE(Mornings_CHPD)</f>
        <v>#DIV/0!</v>
      </c>
      <c r="I3">
        <f ca="1">MAX(E2:E24)</f>
        <v>0</v>
      </c>
    </row>
    <row r="4" spans="1:10" x14ac:dyDescent="0.3">
      <c r="A4">
        <f t="shared" ref="A4:A24" si="4">A3+8</f>
        <v>16</v>
      </c>
      <c r="B4">
        <f t="shared" si="1"/>
        <v>24</v>
      </c>
      <c r="C4">
        <f t="shared" si="2"/>
        <v>20</v>
      </c>
      <c r="D4">
        <f t="shared" ca="1" si="0"/>
        <v>0</v>
      </c>
      <c r="E4">
        <f t="shared" ca="1" si="3"/>
        <v>0</v>
      </c>
      <c r="F4" s="4"/>
      <c r="G4" t="s">
        <v>141</v>
      </c>
      <c r="H4" s="4" t="e">
        <f ca="1">(1/1.15)*Sample_Average_CHPD</f>
        <v>#DIV/0!</v>
      </c>
      <c r="I4">
        <f ca="1">I3</f>
        <v>0</v>
      </c>
    </row>
    <row r="5" spans="1:10" x14ac:dyDescent="0.3">
      <c r="A5">
        <f t="shared" si="4"/>
        <v>24</v>
      </c>
      <c r="B5">
        <f t="shared" si="1"/>
        <v>32</v>
      </c>
      <c r="C5">
        <f t="shared" si="2"/>
        <v>28</v>
      </c>
      <c r="D5">
        <f t="shared" ca="1" si="0"/>
        <v>0</v>
      </c>
      <c r="E5">
        <f t="shared" ca="1" si="3"/>
        <v>0</v>
      </c>
      <c r="F5" s="4"/>
      <c r="G5" t="s">
        <v>142</v>
      </c>
      <c r="H5" s="4" t="e">
        <f ca="1">(1/0.85)*Sample_Average_CHPD</f>
        <v>#DIV/0!</v>
      </c>
      <c r="I5">
        <f ca="1">I4</f>
        <v>0</v>
      </c>
    </row>
    <row r="6" spans="1:10" x14ac:dyDescent="0.3">
      <c r="A6">
        <f t="shared" si="4"/>
        <v>32</v>
      </c>
      <c r="B6">
        <f t="shared" si="1"/>
        <v>40</v>
      </c>
      <c r="C6">
        <f t="shared" si="2"/>
        <v>36</v>
      </c>
      <c r="D6">
        <f t="shared" ca="1" si="0"/>
        <v>0</v>
      </c>
      <c r="E6">
        <f t="shared" ca="1" si="3"/>
        <v>0</v>
      </c>
      <c r="F6" s="4"/>
      <c r="H6" t="s">
        <v>143</v>
      </c>
    </row>
    <row r="7" spans="1:10" x14ac:dyDescent="0.3">
      <c r="A7">
        <f t="shared" si="4"/>
        <v>40</v>
      </c>
      <c r="B7">
        <f t="shared" si="1"/>
        <v>48</v>
      </c>
      <c r="C7">
        <f t="shared" si="2"/>
        <v>44</v>
      </c>
      <c r="D7">
        <f t="shared" ca="1" si="0"/>
        <v>0</v>
      </c>
      <c r="E7">
        <f t="shared" ca="1" si="3"/>
        <v>0</v>
      </c>
      <c r="F7" s="4"/>
      <c r="G7" t="s">
        <v>144</v>
      </c>
      <c r="H7" s="35" t="str">
        <f ca="1">IF(Output!R36="Yes",(COUNTIF(Mornings_CHPD,"&lt;"&amp;Lower_buffer))/(COUNT(Mornings_CHPD)),"")</f>
        <v/>
      </c>
    </row>
    <row r="8" spans="1:10" x14ac:dyDescent="0.3">
      <c r="A8">
        <f t="shared" si="4"/>
        <v>48</v>
      </c>
      <c r="B8">
        <f t="shared" si="1"/>
        <v>56</v>
      </c>
      <c r="C8">
        <f t="shared" si="2"/>
        <v>52</v>
      </c>
      <c r="D8">
        <f t="shared" ca="1" si="0"/>
        <v>0</v>
      </c>
      <c r="E8">
        <f t="shared" ca="1" si="3"/>
        <v>0</v>
      </c>
      <c r="F8" s="4"/>
      <c r="G8" t="s">
        <v>145</v>
      </c>
      <c r="H8" s="8" t="str">
        <f ca="1">IF(Output!R34="Yes",(COUNTIF(Mornings_CHPD,"&gt;"&amp;Upper_buffer))/(COUNT(Mornings_CHPD)),"")</f>
        <v/>
      </c>
    </row>
    <row r="9" spans="1:10" x14ac:dyDescent="0.3">
      <c r="A9">
        <f t="shared" si="4"/>
        <v>56</v>
      </c>
      <c r="B9">
        <f t="shared" si="1"/>
        <v>64</v>
      </c>
      <c r="C9">
        <f t="shared" si="2"/>
        <v>60</v>
      </c>
      <c r="D9">
        <f t="shared" ca="1" si="0"/>
        <v>0</v>
      </c>
      <c r="E9">
        <f t="shared" ca="1" si="3"/>
        <v>0</v>
      </c>
      <c r="F9" s="4"/>
      <c r="G9" t="s">
        <v>146</v>
      </c>
      <c r="H9" s="8" t="e">
        <f ca="1">COUNTIFS(Mornings_CHPD,"&gt;="&amp;Lower_buffer,Mornings_CHPD,"&lt;="&amp;Upper_buffer)/(COUNT(Mornings_CHPD))</f>
        <v>#DIV/0!</v>
      </c>
      <c r="J9" s="9"/>
    </row>
    <row r="10" spans="1:10" x14ac:dyDescent="0.3">
      <c r="A10">
        <f t="shared" si="4"/>
        <v>64</v>
      </c>
      <c r="B10">
        <f t="shared" si="1"/>
        <v>72</v>
      </c>
      <c r="C10">
        <f t="shared" si="2"/>
        <v>68</v>
      </c>
      <c r="D10">
        <f t="shared" ca="1" si="0"/>
        <v>0</v>
      </c>
      <c r="E10">
        <f t="shared" ca="1" si="3"/>
        <v>0</v>
      </c>
      <c r="F10" s="4"/>
    </row>
    <row r="11" spans="1:10" x14ac:dyDescent="0.3">
      <c r="A11">
        <f t="shared" si="4"/>
        <v>72</v>
      </c>
      <c r="B11">
        <f t="shared" si="1"/>
        <v>80</v>
      </c>
      <c r="C11">
        <f t="shared" si="2"/>
        <v>76</v>
      </c>
      <c r="D11">
        <f t="shared" ca="1" si="0"/>
        <v>0</v>
      </c>
      <c r="E11">
        <f t="shared" ca="1" si="3"/>
        <v>0</v>
      </c>
      <c r="F11" s="4"/>
      <c r="G11" t="s">
        <v>147</v>
      </c>
      <c r="H11">
        <f ca="1">SUM(E2:E24)</f>
        <v>0</v>
      </c>
    </row>
    <row r="12" spans="1:10" x14ac:dyDescent="0.3">
      <c r="A12">
        <f t="shared" si="4"/>
        <v>80</v>
      </c>
      <c r="B12">
        <f t="shared" si="1"/>
        <v>88</v>
      </c>
      <c r="C12">
        <f t="shared" si="2"/>
        <v>84</v>
      </c>
      <c r="D12">
        <f t="shared" ca="1" si="0"/>
        <v>0</v>
      </c>
      <c r="E12">
        <f t="shared" ca="1" si="3"/>
        <v>0</v>
      </c>
      <c r="F12" s="4"/>
    </row>
    <row r="13" spans="1:10" x14ac:dyDescent="0.3">
      <c r="A13">
        <f t="shared" si="4"/>
        <v>88</v>
      </c>
      <c r="B13">
        <f t="shared" si="1"/>
        <v>96</v>
      </c>
      <c r="C13">
        <f t="shared" si="2"/>
        <v>92</v>
      </c>
      <c r="D13">
        <f t="shared" ca="1" si="0"/>
        <v>0</v>
      </c>
      <c r="E13">
        <f t="shared" ca="1" si="3"/>
        <v>0</v>
      </c>
      <c r="F13" s="4"/>
    </row>
    <row r="14" spans="1:10" x14ac:dyDescent="0.3">
      <c r="A14">
        <f t="shared" si="4"/>
        <v>96</v>
      </c>
      <c r="B14">
        <f t="shared" si="1"/>
        <v>104</v>
      </c>
      <c r="C14">
        <f t="shared" si="2"/>
        <v>100</v>
      </c>
      <c r="D14">
        <f t="shared" ca="1" si="0"/>
        <v>0</v>
      </c>
      <c r="E14">
        <f t="shared" ca="1" si="3"/>
        <v>0</v>
      </c>
      <c r="F14" s="4"/>
    </row>
    <row r="15" spans="1:10" x14ac:dyDescent="0.3">
      <c r="A15">
        <f t="shared" si="4"/>
        <v>104</v>
      </c>
      <c r="B15">
        <f t="shared" si="1"/>
        <v>112</v>
      </c>
      <c r="C15">
        <f t="shared" si="2"/>
        <v>108</v>
      </c>
      <c r="D15">
        <f t="shared" ca="1" si="0"/>
        <v>0</v>
      </c>
      <c r="E15">
        <f t="shared" ca="1" si="3"/>
        <v>0</v>
      </c>
      <c r="F15" s="4"/>
    </row>
    <row r="16" spans="1:10" x14ac:dyDescent="0.3">
      <c r="A16">
        <f t="shared" si="4"/>
        <v>112</v>
      </c>
      <c r="B16">
        <f t="shared" si="1"/>
        <v>120</v>
      </c>
      <c r="C16">
        <f t="shared" si="2"/>
        <v>116</v>
      </c>
      <c r="D16">
        <f t="shared" ca="1" si="0"/>
        <v>0</v>
      </c>
      <c r="E16">
        <f t="shared" ca="1" si="3"/>
        <v>0</v>
      </c>
      <c r="F16" s="4"/>
    </row>
    <row r="17" spans="1:6" x14ac:dyDescent="0.3">
      <c r="A17">
        <f t="shared" si="4"/>
        <v>120</v>
      </c>
      <c r="B17">
        <f t="shared" si="1"/>
        <v>128</v>
      </c>
      <c r="C17">
        <f t="shared" si="2"/>
        <v>124</v>
      </c>
      <c r="D17">
        <f t="shared" ca="1" si="0"/>
        <v>0</v>
      </c>
      <c r="E17">
        <f t="shared" ca="1" si="3"/>
        <v>0</v>
      </c>
      <c r="F17" s="4"/>
    </row>
    <row r="18" spans="1:6" x14ac:dyDescent="0.3">
      <c r="A18">
        <f t="shared" si="4"/>
        <v>128</v>
      </c>
      <c r="B18">
        <f t="shared" si="1"/>
        <v>136</v>
      </c>
      <c r="C18">
        <f t="shared" si="2"/>
        <v>132</v>
      </c>
      <c r="D18">
        <f t="shared" ca="1" si="0"/>
        <v>0</v>
      </c>
      <c r="E18">
        <f t="shared" ca="1" si="3"/>
        <v>0</v>
      </c>
      <c r="F18" s="4"/>
    </row>
    <row r="19" spans="1:6" x14ac:dyDescent="0.3">
      <c r="A19">
        <f t="shared" si="4"/>
        <v>136</v>
      </c>
      <c r="B19">
        <f t="shared" si="1"/>
        <v>144</v>
      </c>
      <c r="C19">
        <f t="shared" si="2"/>
        <v>140</v>
      </c>
      <c r="D19">
        <f t="shared" ca="1" si="0"/>
        <v>0</v>
      </c>
      <c r="E19">
        <f t="shared" ca="1" si="3"/>
        <v>0</v>
      </c>
      <c r="F19" s="4"/>
    </row>
    <row r="20" spans="1:6" x14ac:dyDescent="0.3">
      <c r="A20">
        <f t="shared" si="4"/>
        <v>144</v>
      </c>
      <c r="B20">
        <f t="shared" si="1"/>
        <v>152</v>
      </c>
      <c r="C20">
        <f t="shared" si="2"/>
        <v>148</v>
      </c>
      <c r="D20">
        <f t="shared" ca="1" si="0"/>
        <v>0</v>
      </c>
      <c r="E20">
        <f t="shared" ca="1" si="3"/>
        <v>0</v>
      </c>
      <c r="F20" s="4"/>
    </row>
    <row r="21" spans="1:6" x14ac:dyDescent="0.3">
      <c r="A21">
        <f t="shared" si="4"/>
        <v>152</v>
      </c>
      <c r="B21">
        <f t="shared" si="1"/>
        <v>160</v>
      </c>
      <c r="C21">
        <f t="shared" si="2"/>
        <v>156</v>
      </c>
      <c r="D21">
        <f t="shared" ca="1" si="0"/>
        <v>0</v>
      </c>
      <c r="E21">
        <f t="shared" ca="1" si="3"/>
        <v>0</v>
      </c>
      <c r="F21" s="4"/>
    </row>
    <row r="22" spans="1:6" x14ac:dyDescent="0.3">
      <c r="A22">
        <f t="shared" si="4"/>
        <v>160</v>
      </c>
      <c r="B22">
        <f t="shared" si="1"/>
        <v>168</v>
      </c>
      <c r="C22">
        <f t="shared" si="2"/>
        <v>164</v>
      </c>
      <c r="D22">
        <f t="shared" ca="1" si="0"/>
        <v>0</v>
      </c>
      <c r="E22">
        <f t="shared" ca="1" si="3"/>
        <v>0</v>
      </c>
      <c r="F22" s="4"/>
    </row>
    <row r="23" spans="1:6" x14ac:dyDescent="0.3">
      <c r="A23">
        <f t="shared" si="4"/>
        <v>168</v>
      </c>
      <c r="B23">
        <f t="shared" si="1"/>
        <v>176</v>
      </c>
      <c r="C23">
        <f t="shared" si="2"/>
        <v>172</v>
      </c>
      <c r="D23">
        <f t="shared" ca="1" si="0"/>
        <v>0</v>
      </c>
      <c r="E23">
        <f t="shared" ca="1" si="3"/>
        <v>0</v>
      </c>
      <c r="F23" s="4"/>
    </row>
    <row r="24" spans="1:6" x14ac:dyDescent="0.3">
      <c r="A24">
        <f t="shared" si="4"/>
        <v>176</v>
      </c>
      <c r="B24">
        <f t="shared" si="1"/>
        <v>184</v>
      </c>
      <c r="C24">
        <f t="shared" si="2"/>
        <v>180</v>
      </c>
      <c r="D24">
        <f t="shared" ca="1" si="0"/>
        <v>0</v>
      </c>
      <c r="E24">
        <f t="shared" ca="1" si="3"/>
        <v>0</v>
      </c>
      <c r="F24" s="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EB84953505BF4CB714698587F4D203" ma:contentTypeVersion="13" ma:contentTypeDescription="Create a new document." ma:contentTypeScope="" ma:versionID="eac8567af4b1e75990dacfc6938f2bd0">
  <xsd:schema xmlns:xsd="http://www.w3.org/2001/XMLSchema" xmlns:xs="http://www.w3.org/2001/XMLSchema" xmlns:p="http://schemas.microsoft.com/office/2006/metadata/properties" xmlns:ns3="ccec6bcb-77ba-49c0-8d53-e41693e3d908" xmlns:ns4="4e9cd9ae-19ab-4b93-8761-9c173d309ae2" targetNamespace="http://schemas.microsoft.com/office/2006/metadata/properties" ma:root="true" ma:fieldsID="685d75a3fe52e205ed5ab8236286ccff" ns3:_="" ns4:_="">
    <xsd:import namespace="ccec6bcb-77ba-49c0-8d53-e41693e3d908"/>
    <xsd:import namespace="4e9cd9ae-19ab-4b93-8761-9c173d309ae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ec6bcb-77ba-49c0-8d53-e41693e3d9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e9cd9ae-19ab-4b93-8761-9c173d309a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02DA1B-FFC6-41FE-B7C2-DA6588DBC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ec6bcb-77ba-49c0-8d53-e41693e3d908"/>
    <ds:schemaRef ds:uri="4e9cd9ae-19ab-4b93-8761-9c173d309a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C80B41-4C7E-4170-9CE5-6969C473FBCF}">
  <ds:schemaRefs>
    <ds:schemaRef ds:uri="4e9cd9ae-19ab-4b93-8761-9c173d309ae2"/>
    <ds:schemaRef ds:uri="http://www.w3.org/XML/1998/namespace"/>
    <ds:schemaRef ds:uri="http://schemas.microsoft.com/office/2006/metadata/properties"/>
    <ds:schemaRef ds:uri="http://purl.org/dc/elements/1.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ccec6bcb-77ba-49c0-8d53-e41693e3d908"/>
    <ds:schemaRef ds:uri="http://purl.org/dc/dcmitype/"/>
  </ds:schemaRefs>
</ds:datastoreItem>
</file>

<file path=customXml/itemProps3.xml><?xml version="1.0" encoding="utf-8"?>
<ds:datastoreItem xmlns:ds="http://schemas.openxmlformats.org/officeDocument/2006/customXml" ds:itemID="{29C5722A-1BE5-449F-91BD-6206835E78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Overview</vt:lpstr>
      <vt:lpstr>Options</vt:lpstr>
      <vt:lpstr>MainData</vt:lpstr>
      <vt:lpstr>AlternativeTimeOfDay</vt:lpstr>
      <vt:lpstr>Output</vt:lpstr>
      <vt:lpstr>Thresholds</vt:lpstr>
      <vt:lpstr>Licensing</vt:lpstr>
      <vt:lpstr>IntermediateCalcs</vt:lpstr>
      <vt:lpstr>HistogramData</vt:lpstr>
      <vt:lpstr>BackgroundSettings</vt:lpstr>
      <vt:lpstr>Conversion_Factor</vt:lpstr>
      <vt:lpstr>level0</vt:lpstr>
      <vt:lpstr>level1a</vt:lpstr>
      <vt:lpstr>level1b</vt:lpstr>
      <vt:lpstr>level2</vt:lpstr>
      <vt:lpstr>level3</vt:lpstr>
      <vt:lpstr>Lower_buffer</vt:lpstr>
      <vt:lpstr>Multipliers_Lookup</vt:lpstr>
      <vt:lpstr>Precision_Checkbox</vt:lpstr>
      <vt:lpstr>Sample_Average_CHPD</vt:lpstr>
      <vt:lpstr>StandardDeviation_WTE</vt:lpstr>
      <vt:lpstr>Upper_buffer</vt:lpstr>
      <vt:lpstr>Weekday_criterion</vt:lpstr>
      <vt:lpstr>WeekdayAverageWTE</vt:lpstr>
      <vt:lpstr>Weekend_Checkbox</vt:lpstr>
      <vt:lpstr>WeekendAverageWTE</vt:lpstr>
      <vt:lpstr>WithinDay_Checkbox</vt:lpstr>
    </vt:vector>
  </TitlesOfParts>
  <Manager/>
  <Company>University Of Southampton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Saville C.E.</dc:creator>
  <cp:keywords/>
  <dc:description/>
  <cp:lastModifiedBy>Christina Saville</cp:lastModifiedBy>
  <cp:revision/>
  <dcterms:created xsi:type="dcterms:W3CDTF">2020-11-17T15:47:53Z</dcterms:created>
  <dcterms:modified xsi:type="dcterms:W3CDTF">2023-10-31T11:38:42Z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0x0101004FEB84953505BF4CB714698587F4D203</vt:lpwstr>
  </property>
</Properties>
</file>