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227393F1-9295-4679-B03C-88656304806D}" xr6:coauthVersionLast="45" xr6:coauthVersionMax="45" xr10:uidLastSave="{00000000-0000-0000-0000-000000000000}"/>
  <bookViews>
    <workbookView xWindow="-120" yWindow="-120" windowWidth="29040" windowHeight="15840" xr2:uid="{8BEDC54B-DAD3-4C10-8624-24EBCC5A15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5" i="1" l="1"/>
  <c r="R33" i="1"/>
  <c r="N34" i="1"/>
  <c r="N37" i="1" s="1"/>
  <c r="N43" i="1" s="1"/>
  <c r="N44" i="1" s="1"/>
  <c r="N39" i="1"/>
  <c r="N38" i="1"/>
  <c r="N36" i="1"/>
  <c r="N33" i="1"/>
  <c r="S24" i="1" l="1"/>
  <c r="S23" i="1"/>
  <c r="S20" i="1"/>
  <c r="S19" i="1"/>
  <c r="N19" i="1"/>
  <c r="N23" i="1"/>
  <c r="C7" i="1"/>
  <c r="D7" i="1"/>
  <c r="E7" i="1"/>
  <c r="F7" i="1"/>
  <c r="G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H7" i="1"/>
  <c r="S26" i="1" l="1"/>
  <c r="S27" i="1" s="1"/>
  <c r="N26" i="1"/>
  <c r="N27" i="1" s="1"/>
  <c r="N20" i="1" l="1"/>
  <c r="E15" i="1"/>
  <c r="G14" i="1"/>
  <c r="E14" i="1"/>
  <c r="G13" i="1"/>
  <c r="G15" i="1" s="1"/>
  <c r="F13" i="1"/>
  <c r="F14" i="1" s="1"/>
  <c r="E13" i="1"/>
  <c r="D13" i="1"/>
  <c r="D15" i="1" s="1"/>
  <c r="C13" i="1"/>
  <c r="C14" i="1" s="1"/>
  <c r="H12" i="1"/>
  <c r="I12" i="1" s="1"/>
  <c r="H5" i="1"/>
  <c r="C6" i="1"/>
  <c r="D14" i="1" l="1"/>
  <c r="I13" i="1"/>
  <c r="J12" i="1"/>
  <c r="H13" i="1"/>
  <c r="C15" i="1"/>
  <c r="F15" i="1"/>
  <c r="C8" i="1"/>
  <c r="H6" i="1"/>
  <c r="I5" i="1"/>
  <c r="D6" i="1"/>
  <c r="I14" i="1" l="1"/>
  <c r="I15" i="1"/>
  <c r="J13" i="1"/>
  <c r="K12" i="1"/>
  <c r="H14" i="1"/>
  <c r="H15" i="1"/>
  <c r="H8" i="1"/>
  <c r="J5" i="1"/>
  <c r="I6" i="1"/>
  <c r="D8" i="1"/>
  <c r="F6" i="1"/>
  <c r="E6" i="1"/>
  <c r="G6" i="1"/>
  <c r="L12" i="1" l="1"/>
  <c r="K13" i="1"/>
  <c r="J14" i="1"/>
  <c r="J15" i="1"/>
  <c r="I8" i="1"/>
  <c r="K5" i="1"/>
  <c r="J6" i="1"/>
  <c r="G8" i="1"/>
  <c r="E8" i="1"/>
  <c r="F8" i="1"/>
  <c r="M12" i="1" l="1"/>
  <c r="L13" i="1"/>
  <c r="K14" i="1"/>
  <c r="K15" i="1"/>
  <c r="J8" i="1"/>
  <c r="L5" i="1"/>
  <c r="K6" i="1"/>
  <c r="M13" i="1" l="1"/>
  <c r="N12" i="1"/>
  <c r="L15" i="1"/>
  <c r="L14" i="1"/>
  <c r="K8" i="1"/>
  <c r="L6" i="1"/>
  <c r="M5" i="1"/>
  <c r="N13" i="1" l="1"/>
  <c r="O12" i="1"/>
  <c r="M14" i="1"/>
  <c r="M15" i="1"/>
  <c r="M6" i="1"/>
  <c r="N5" i="1"/>
  <c r="L8" i="1"/>
  <c r="P12" i="1" l="1"/>
  <c r="O13" i="1"/>
  <c r="N14" i="1"/>
  <c r="N15" i="1"/>
  <c r="M8" i="1"/>
  <c r="N6" i="1"/>
  <c r="O5" i="1"/>
  <c r="O15" i="1" l="1"/>
  <c r="O14" i="1"/>
  <c r="Q12" i="1"/>
  <c r="P13" i="1"/>
  <c r="P5" i="1"/>
  <c r="O6" i="1"/>
  <c r="N8" i="1"/>
  <c r="P15" i="1" l="1"/>
  <c r="P14" i="1"/>
  <c r="Q13" i="1"/>
  <c r="R12" i="1"/>
  <c r="P6" i="1"/>
  <c r="Q5" i="1"/>
  <c r="O8" i="1"/>
  <c r="S12" i="1" l="1"/>
  <c r="R13" i="1"/>
  <c r="Q14" i="1"/>
  <c r="Q15" i="1"/>
  <c r="Q6" i="1"/>
  <c r="R5" i="1"/>
  <c r="P8" i="1"/>
  <c r="R14" i="1" l="1"/>
  <c r="R15" i="1"/>
  <c r="T12" i="1"/>
  <c r="S13" i="1"/>
  <c r="S5" i="1"/>
  <c r="R6" i="1"/>
  <c r="Q8" i="1"/>
  <c r="S14" i="1" l="1"/>
  <c r="S15" i="1"/>
  <c r="U12" i="1"/>
  <c r="T13" i="1"/>
  <c r="R8" i="1"/>
  <c r="S6" i="1"/>
  <c r="T5" i="1"/>
  <c r="U5" i="1" s="1"/>
  <c r="T15" i="1" l="1"/>
  <c r="T14" i="1"/>
  <c r="U13" i="1"/>
  <c r="V12" i="1"/>
  <c r="V5" i="1"/>
  <c r="U6" i="1"/>
  <c r="T6" i="1"/>
  <c r="S8" i="1"/>
  <c r="U14" i="1" l="1"/>
  <c r="U15" i="1"/>
  <c r="V13" i="1"/>
  <c r="W12" i="1"/>
  <c r="U8" i="1"/>
  <c r="W5" i="1"/>
  <c r="V6" i="1"/>
  <c r="T8" i="1"/>
  <c r="X12" i="1" l="1"/>
  <c r="W13" i="1"/>
  <c r="V14" i="1"/>
  <c r="V15" i="1"/>
  <c r="V8" i="1"/>
  <c r="X5" i="1"/>
  <c r="W6" i="1"/>
  <c r="W15" i="1" l="1"/>
  <c r="W14" i="1"/>
  <c r="Y12" i="1"/>
  <c r="Y13" i="1" s="1"/>
  <c r="X13" i="1"/>
  <c r="W8" i="1"/>
  <c r="X6" i="1"/>
  <c r="Y5" i="1"/>
  <c r="Y6" i="1" s="1"/>
  <c r="X14" i="1" l="1"/>
  <c r="X15" i="1"/>
  <c r="Y14" i="1"/>
  <c r="Y15" i="1"/>
  <c r="X8" i="1"/>
  <c r="Y8" i="1"/>
</calcChain>
</file>

<file path=xl/sharedStrings.xml><?xml version="1.0" encoding="utf-8"?>
<sst xmlns="http://schemas.openxmlformats.org/spreadsheetml/2006/main" count="49" uniqueCount="24">
  <si>
    <t>percentage of anode</t>
  </si>
  <si>
    <t>cathode</t>
  </si>
  <si>
    <t>anode</t>
  </si>
  <si>
    <t>ratio</t>
  </si>
  <si>
    <t>r-factor</t>
  </si>
  <si>
    <t>mu_0</t>
  </si>
  <si>
    <t>constant</t>
  </si>
  <si>
    <t>Alfven crit</t>
  </si>
  <si>
    <t>int(i^2 dt)</t>
  </si>
  <si>
    <t>A^2 s</t>
  </si>
  <si>
    <t>m_bit</t>
  </si>
  <si>
    <t>m/s</t>
  </si>
  <si>
    <t>kg m / (s^2 A^2)</t>
  </si>
  <si>
    <t>kg</t>
  </si>
  <si>
    <t>ug</t>
  </si>
  <si>
    <t>PFPE_ion</t>
  </si>
  <si>
    <t>J/kg</t>
  </si>
  <si>
    <t>this is out by a factor of 10</t>
  </si>
  <si>
    <t>this is more reasonable</t>
  </si>
  <si>
    <t>(assume int(i^2 dt) converges to Estored/R as 4J/30mO)</t>
  </si>
  <si>
    <t>4 pi^2</t>
  </si>
  <si>
    <t>1/v</t>
  </si>
  <si>
    <t>ln(r/r)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</si>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</sst>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0.000"/>
    <numFmt numFmtId="169" formatCode="0.000E+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1" fontId="0" fillId="0" borderId="0" xfId="0" applyNumberFormat="1"/>
    <xf numFmtId="166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Sheet1!$C$5:$Y$5</c:f>
              <c:numCache>
                <c:formatCode>General</c:formatCode>
                <c:ptCount val="23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0.1</c:v>
                </c:pt>
                <c:pt idx="6">
                  <c:v>0.15000000000000002</c:v>
                </c:pt>
                <c:pt idx="7">
                  <c:v>0.2</c:v>
                </c:pt>
                <c:pt idx="8">
                  <c:v>0.25</c:v>
                </c:pt>
                <c:pt idx="9">
                  <c:v>0.3</c:v>
                </c:pt>
                <c:pt idx="10">
                  <c:v>0.35</c:v>
                </c:pt>
                <c:pt idx="11">
                  <c:v>0.39999999999999997</c:v>
                </c:pt>
                <c:pt idx="12">
                  <c:v>0.44999999999999996</c:v>
                </c:pt>
                <c:pt idx="13">
                  <c:v>0.49999999999999994</c:v>
                </c:pt>
                <c:pt idx="14">
                  <c:v>0.54999999999999993</c:v>
                </c:pt>
                <c:pt idx="15">
                  <c:v>0.6</c:v>
                </c:pt>
                <c:pt idx="16">
                  <c:v>0.65</c:v>
                </c:pt>
                <c:pt idx="17">
                  <c:v>0.70000000000000007</c:v>
                </c:pt>
                <c:pt idx="18">
                  <c:v>0.75000000000000011</c:v>
                </c:pt>
                <c:pt idx="19">
                  <c:v>0.80000000000000016</c:v>
                </c:pt>
                <c:pt idx="20">
                  <c:v>0.8500000000000002</c:v>
                </c:pt>
                <c:pt idx="21">
                  <c:v>0.90000000000000024</c:v>
                </c:pt>
                <c:pt idx="22">
                  <c:v>0.95000000000000029</c:v>
                </c:pt>
              </c:numCache>
            </c:numRef>
          </c:xVal>
          <c:yVal>
            <c:numRef>
              <c:f>Sheet1!$C$7:$Y$7</c:f>
              <c:numCache>
                <c:formatCode>0.0</c:formatCode>
                <c:ptCount val="23"/>
                <c:pt idx="0">
                  <c:v>1.0202020202020201</c:v>
                </c:pt>
                <c:pt idx="1">
                  <c:v>1.0408163265306121</c:v>
                </c:pt>
                <c:pt idx="2">
                  <c:v>1.0618556701030928</c:v>
                </c:pt>
                <c:pt idx="3">
                  <c:v>1.0833333333333335</c:v>
                </c:pt>
                <c:pt idx="4">
                  <c:v>1.1052631578947369</c:v>
                </c:pt>
                <c:pt idx="5">
                  <c:v>1.2222222222222221</c:v>
                </c:pt>
                <c:pt idx="6">
                  <c:v>1.3529411764705883</c:v>
                </c:pt>
                <c:pt idx="7">
                  <c:v>1.5</c:v>
                </c:pt>
                <c:pt idx="8">
                  <c:v>1.6666666666666667</c:v>
                </c:pt>
                <c:pt idx="9">
                  <c:v>1.8571428571428572</c:v>
                </c:pt>
                <c:pt idx="10">
                  <c:v>2.0769230769230771</c:v>
                </c:pt>
                <c:pt idx="11">
                  <c:v>2.3333333333333335</c:v>
                </c:pt>
                <c:pt idx="12">
                  <c:v>2.6363636363636362</c:v>
                </c:pt>
                <c:pt idx="13">
                  <c:v>2.9999999999999991</c:v>
                </c:pt>
                <c:pt idx="14">
                  <c:v>3.4444444444444438</c:v>
                </c:pt>
                <c:pt idx="15">
                  <c:v>4</c:v>
                </c:pt>
                <c:pt idx="16">
                  <c:v>4.7142857142857144</c:v>
                </c:pt>
                <c:pt idx="17">
                  <c:v>5.6666666666666687</c:v>
                </c:pt>
                <c:pt idx="18">
                  <c:v>7.0000000000000027</c:v>
                </c:pt>
                <c:pt idx="19">
                  <c:v>9.0000000000000089</c:v>
                </c:pt>
                <c:pt idx="20">
                  <c:v>12.33333333333335</c:v>
                </c:pt>
                <c:pt idx="21">
                  <c:v>19.000000000000039</c:v>
                </c:pt>
                <c:pt idx="22">
                  <c:v>39.00000000000027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7FD-40FF-8BFF-06FC04998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3476399"/>
        <c:axId val="974033951"/>
      </c:scatterChart>
      <c:valAx>
        <c:axId val="157347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033951"/>
        <c:crosses val="autoZero"/>
        <c:crossBetween val="midCat"/>
      </c:valAx>
      <c:valAx>
        <c:axId val="97403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476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16</xdr:row>
      <xdr:rowOff>0</xdr:rowOff>
    </xdr:from>
    <xdr:to>
      <xdr:col>11</xdr:col>
      <xdr:colOff>190500</xdr:colOff>
      <xdr:row>31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1A4F96-55CA-42E6-8E7C-FBEAC9E57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89E-EA36-4E88-8535-DB7A494735DD}">
  <dimension ref="B4:Z44"/>
  <sheetViews>
    <sheetView tabSelected="1" topLeftCell="B13" workbookViewId="0">
      <selection activeCell="S35" sqref="S35"/>
    </sheetView>
  </sheetViews>
  <sheetFormatPr defaultRowHeight="15" x14ac:dyDescent="0.25"/>
  <cols>
    <col min="14" max="14" width="12" bestFit="1" customWidth="1"/>
    <col min="18" max="18" width="12" bestFit="1" customWidth="1"/>
  </cols>
  <sheetData>
    <row r="4" spans="2:26" x14ac:dyDescent="0.25">
      <c r="B4" t="s">
        <v>2</v>
      </c>
      <c r="C4">
        <v>10</v>
      </c>
      <c r="D4">
        <v>10</v>
      </c>
      <c r="E4">
        <v>10</v>
      </c>
      <c r="F4">
        <v>10</v>
      </c>
      <c r="G4">
        <v>10</v>
      </c>
      <c r="H4" s="2">
        <v>0.01</v>
      </c>
      <c r="I4">
        <v>10</v>
      </c>
      <c r="J4">
        <v>10</v>
      </c>
      <c r="K4">
        <v>10</v>
      </c>
      <c r="L4">
        <v>10</v>
      </c>
      <c r="M4">
        <v>10</v>
      </c>
      <c r="N4">
        <v>10</v>
      </c>
      <c r="O4">
        <v>10</v>
      </c>
      <c r="P4">
        <v>10</v>
      </c>
      <c r="Q4">
        <v>10</v>
      </c>
      <c r="R4">
        <v>10</v>
      </c>
      <c r="S4">
        <v>10</v>
      </c>
      <c r="T4">
        <v>10</v>
      </c>
      <c r="U4">
        <v>10</v>
      </c>
      <c r="V4">
        <v>10</v>
      </c>
      <c r="W4">
        <v>10</v>
      </c>
      <c r="X4">
        <v>10</v>
      </c>
      <c r="Y4">
        <v>10</v>
      </c>
    </row>
    <row r="5" spans="2:26" x14ac:dyDescent="0.25">
      <c r="B5" t="s">
        <v>0</v>
      </c>
      <c r="C5">
        <v>0.01</v>
      </c>
      <c r="D5">
        <v>0.02</v>
      </c>
      <c r="E5">
        <v>0.03</v>
      </c>
      <c r="F5">
        <v>0.04</v>
      </c>
      <c r="G5">
        <v>0.05</v>
      </c>
      <c r="H5">
        <f>G5+0.05</f>
        <v>0.1</v>
      </c>
      <c r="I5">
        <f>H5+0.05</f>
        <v>0.15000000000000002</v>
      </c>
      <c r="J5">
        <f t="shared" ref="J5:Y5" si="0">I5+0.05</f>
        <v>0.2</v>
      </c>
      <c r="K5">
        <f t="shared" si="0"/>
        <v>0.25</v>
      </c>
      <c r="L5">
        <f t="shared" si="0"/>
        <v>0.3</v>
      </c>
      <c r="M5">
        <f t="shared" si="0"/>
        <v>0.35</v>
      </c>
      <c r="N5">
        <f t="shared" si="0"/>
        <v>0.39999999999999997</v>
      </c>
      <c r="O5">
        <f t="shared" si="0"/>
        <v>0.44999999999999996</v>
      </c>
      <c r="P5">
        <f t="shared" si="0"/>
        <v>0.49999999999999994</v>
      </c>
      <c r="Q5">
        <f t="shared" si="0"/>
        <v>0.54999999999999993</v>
      </c>
      <c r="R5">
        <f t="shared" si="0"/>
        <v>0.6</v>
      </c>
      <c r="S5">
        <f t="shared" si="0"/>
        <v>0.65</v>
      </c>
      <c r="T5">
        <f t="shared" si="0"/>
        <v>0.70000000000000007</v>
      </c>
      <c r="U5">
        <f t="shared" si="0"/>
        <v>0.75000000000000011</v>
      </c>
      <c r="V5">
        <f t="shared" si="0"/>
        <v>0.80000000000000016</v>
      </c>
      <c r="W5">
        <f t="shared" si="0"/>
        <v>0.8500000000000002</v>
      </c>
      <c r="X5">
        <f t="shared" si="0"/>
        <v>0.90000000000000024</v>
      </c>
      <c r="Y5">
        <f t="shared" si="0"/>
        <v>0.95000000000000029</v>
      </c>
    </row>
    <row r="6" spans="2:26" x14ac:dyDescent="0.25">
      <c r="B6" t="s">
        <v>1</v>
      </c>
      <c r="C6">
        <f>C4*C5</f>
        <v>0.1</v>
      </c>
      <c r="D6">
        <f t="shared" ref="D6:G6" si="1">D4*D5</f>
        <v>0.2</v>
      </c>
      <c r="E6">
        <f t="shared" si="1"/>
        <v>0.3</v>
      </c>
      <c r="F6">
        <f t="shared" si="1"/>
        <v>0.4</v>
      </c>
      <c r="G6">
        <f t="shared" si="1"/>
        <v>0.5</v>
      </c>
      <c r="H6">
        <f>H4*H5</f>
        <v>1E-3</v>
      </c>
      <c r="I6">
        <f t="shared" ref="I6" si="2">I4*I5</f>
        <v>1.5000000000000002</v>
      </c>
      <c r="J6">
        <f t="shared" ref="J6" si="3">J4*J5</f>
        <v>2</v>
      </c>
      <c r="K6">
        <f t="shared" ref="K6" si="4">K4*K5</f>
        <v>2.5</v>
      </c>
      <c r="L6">
        <f t="shared" ref="L6" si="5">L4*L5</f>
        <v>3</v>
      </c>
      <c r="M6">
        <f t="shared" ref="M6" si="6">M4*M5</f>
        <v>3.5</v>
      </c>
      <c r="N6">
        <f t="shared" ref="N6" si="7">N4*N5</f>
        <v>3.9999999999999996</v>
      </c>
      <c r="O6">
        <f t="shared" ref="O6" si="8">O4*O5</f>
        <v>4.5</v>
      </c>
      <c r="P6">
        <f t="shared" ref="P6" si="9">P4*P5</f>
        <v>4.9999999999999991</v>
      </c>
      <c r="Q6">
        <f t="shared" ref="Q6" si="10">Q4*Q5</f>
        <v>5.4999999999999991</v>
      </c>
      <c r="R6">
        <f t="shared" ref="R6" si="11">R4*R5</f>
        <v>6</v>
      </c>
      <c r="S6">
        <f t="shared" ref="S6" si="12">S4*S5</f>
        <v>6.5</v>
      </c>
      <c r="T6">
        <f t="shared" ref="T6" si="13">T4*T5</f>
        <v>7.0000000000000009</v>
      </c>
      <c r="U6">
        <f t="shared" ref="U6" si="14">U4*U5</f>
        <v>7.5000000000000009</v>
      </c>
      <c r="V6">
        <f t="shared" ref="V6" si="15">V4*V5</f>
        <v>8.0000000000000018</v>
      </c>
      <c r="W6">
        <f t="shared" ref="W6" si="16">W4*W5</f>
        <v>8.5000000000000018</v>
      </c>
      <c r="X6">
        <f t="shared" ref="X6" si="17">X4*X5</f>
        <v>9.0000000000000018</v>
      </c>
      <c r="Y6">
        <f t="shared" ref="Y6" si="18">Y4*Y5</f>
        <v>9.5000000000000036</v>
      </c>
    </row>
    <row r="7" spans="2:26" x14ac:dyDescent="0.25">
      <c r="B7" t="s">
        <v>3</v>
      </c>
      <c r="C7" s="1">
        <f t="shared" ref="C7:G7" si="19">((C4^2)-(C6^2))/((C4-C6)^2)</f>
        <v>1.0202020202020201</v>
      </c>
      <c r="D7" s="1">
        <f t="shared" si="19"/>
        <v>1.0408163265306121</v>
      </c>
      <c r="E7" s="1">
        <f t="shared" si="19"/>
        <v>1.0618556701030928</v>
      </c>
      <c r="F7" s="1">
        <f t="shared" si="19"/>
        <v>1.0833333333333335</v>
      </c>
      <c r="G7" s="1">
        <f t="shared" si="19"/>
        <v>1.1052631578947369</v>
      </c>
      <c r="H7" s="1">
        <f>((H4^2)-(H6^2))/((H4-H6)^2)</f>
        <v>1.2222222222222221</v>
      </c>
      <c r="I7" s="1">
        <f t="shared" ref="I7:Y7" si="20">((I4^2)-(I6^2))/((I4-I6)^2)</f>
        <v>1.3529411764705883</v>
      </c>
      <c r="J7" s="1">
        <f t="shared" si="20"/>
        <v>1.5</v>
      </c>
      <c r="K7" s="1">
        <f t="shared" si="20"/>
        <v>1.6666666666666667</v>
      </c>
      <c r="L7" s="1">
        <f t="shared" si="20"/>
        <v>1.8571428571428572</v>
      </c>
      <c r="M7" s="1">
        <f t="shared" si="20"/>
        <v>2.0769230769230771</v>
      </c>
      <c r="N7" s="1">
        <f t="shared" si="20"/>
        <v>2.3333333333333335</v>
      </c>
      <c r="O7" s="1">
        <f t="shared" si="20"/>
        <v>2.6363636363636362</v>
      </c>
      <c r="P7" s="1">
        <f t="shared" si="20"/>
        <v>2.9999999999999991</v>
      </c>
      <c r="Q7" s="1">
        <f t="shared" si="20"/>
        <v>3.4444444444444438</v>
      </c>
      <c r="R7" s="1">
        <f t="shared" si="20"/>
        <v>4</v>
      </c>
      <c r="S7" s="1">
        <f t="shared" si="20"/>
        <v>4.7142857142857144</v>
      </c>
      <c r="T7" s="1">
        <f t="shared" si="20"/>
        <v>5.6666666666666687</v>
      </c>
      <c r="U7" s="1">
        <f t="shared" si="20"/>
        <v>7.0000000000000027</v>
      </c>
      <c r="V7" s="1">
        <f t="shared" si="20"/>
        <v>9.0000000000000089</v>
      </c>
      <c r="W7" s="1">
        <f t="shared" si="20"/>
        <v>12.33333333333335</v>
      </c>
      <c r="X7" s="1">
        <f t="shared" si="20"/>
        <v>19.000000000000039</v>
      </c>
      <c r="Y7" s="1">
        <f t="shared" si="20"/>
        <v>39.00000000000027</v>
      </c>
      <c r="Z7" s="1"/>
    </row>
    <row r="8" spans="2:26" x14ac:dyDescent="0.25">
      <c r="C8">
        <f>PI()*(C4^2-C6^2)</f>
        <v>314.12784943244338</v>
      </c>
      <c r="D8">
        <f t="shared" ref="D8:G8" si="21">PI()*(D4^2-D6^2)</f>
        <v>314.03360165283573</v>
      </c>
      <c r="E8">
        <f t="shared" si="21"/>
        <v>313.87652202015624</v>
      </c>
      <c r="F8">
        <f t="shared" si="21"/>
        <v>313.65661053440493</v>
      </c>
      <c r="G8">
        <f t="shared" si="21"/>
        <v>313.37386719558185</v>
      </c>
      <c r="H8">
        <f>PI()*(H4^2-H6^2)</f>
        <v>3.1101767270538957E-4</v>
      </c>
      <c r="I8">
        <f t="shared" ref="I8:Y8" si="22">PI()*(I4^2-I6^2)</f>
        <v>307.09068188840229</v>
      </c>
      <c r="J8">
        <f t="shared" si="22"/>
        <v>301.59289474462014</v>
      </c>
      <c r="K8">
        <f t="shared" si="22"/>
        <v>294.5243112740431</v>
      </c>
      <c r="L8">
        <f t="shared" si="22"/>
        <v>285.88493147667117</v>
      </c>
      <c r="M8">
        <f t="shared" si="22"/>
        <v>275.67475535250435</v>
      </c>
      <c r="N8">
        <f t="shared" si="22"/>
        <v>263.89378290154264</v>
      </c>
      <c r="O8">
        <f t="shared" si="22"/>
        <v>250.542014123786</v>
      </c>
      <c r="P8">
        <f t="shared" si="22"/>
        <v>235.61944901923448</v>
      </c>
      <c r="Q8">
        <f t="shared" si="22"/>
        <v>219.12608758788812</v>
      </c>
      <c r="R8">
        <f t="shared" si="22"/>
        <v>201.06192982974676</v>
      </c>
      <c r="S8">
        <f t="shared" si="22"/>
        <v>181.42697574481056</v>
      </c>
      <c r="T8">
        <f t="shared" si="22"/>
        <v>160.22122533307942</v>
      </c>
      <c r="U8">
        <f t="shared" si="22"/>
        <v>137.44467859455341</v>
      </c>
      <c r="V8">
        <f t="shared" si="22"/>
        <v>113.09733552923247</v>
      </c>
      <c r="W8">
        <f t="shared" si="22"/>
        <v>87.179196137116676</v>
      </c>
      <c r="X8">
        <f t="shared" si="22"/>
        <v>59.69026041820598</v>
      </c>
      <c r="Y8">
        <f t="shared" si="22"/>
        <v>30.630528372500258</v>
      </c>
    </row>
    <row r="11" spans="2:26" x14ac:dyDescent="0.25">
      <c r="C11">
        <v>5</v>
      </c>
      <c r="D11">
        <v>5</v>
      </c>
      <c r="E11">
        <v>5</v>
      </c>
      <c r="F11">
        <v>5</v>
      </c>
      <c r="G11">
        <v>5</v>
      </c>
      <c r="H11">
        <v>5</v>
      </c>
      <c r="I11">
        <v>5</v>
      </c>
      <c r="J11">
        <v>5</v>
      </c>
      <c r="K11">
        <v>5</v>
      </c>
      <c r="L11">
        <v>5</v>
      </c>
      <c r="M11">
        <v>5</v>
      </c>
      <c r="N11">
        <v>5</v>
      </c>
      <c r="O11">
        <v>5</v>
      </c>
      <c r="P11">
        <v>5</v>
      </c>
      <c r="Q11">
        <v>5</v>
      </c>
      <c r="R11">
        <v>5</v>
      </c>
      <c r="S11">
        <v>5</v>
      </c>
      <c r="T11">
        <v>5</v>
      </c>
      <c r="U11">
        <v>5</v>
      </c>
      <c r="V11">
        <v>5</v>
      </c>
      <c r="W11">
        <v>5</v>
      </c>
      <c r="X11">
        <v>5</v>
      </c>
      <c r="Y11">
        <v>5</v>
      </c>
    </row>
    <row r="12" spans="2:26" x14ac:dyDescent="0.25">
      <c r="C12">
        <v>0.01</v>
      </c>
      <c r="D12">
        <v>0.02</v>
      </c>
      <c r="E12">
        <v>0.03</v>
      </c>
      <c r="F12">
        <v>0.04</v>
      </c>
      <c r="G12">
        <v>0.05</v>
      </c>
      <c r="H12">
        <f>G12+0.05</f>
        <v>0.1</v>
      </c>
      <c r="I12">
        <f>H12+0.05</f>
        <v>0.15000000000000002</v>
      </c>
      <c r="J12">
        <f t="shared" ref="J12:Y12" si="23">I12+0.05</f>
        <v>0.2</v>
      </c>
      <c r="K12">
        <f t="shared" si="23"/>
        <v>0.25</v>
      </c>
      <c r="L12">
        <f t="shared" si="23"/>
        <v>0.3</v>
      </c>
      <c r="M12">
        <f t="shared" si="23"/>
        <v>0.35</v>
      </c>
      <c r="N12">
        <f t="shared" si="23"/>
        <v>0.39999999999999997</v>
      </c>
      <c r="O12">
        <f t="shared" si="23"/>
        <v>0.44999999999999996</v>
      </c>
      <c r="P12">
        <f t="shared" si="23"/>
        <v>0.49999999999999994</v>
      </c>
      <c r="Q12">
        <f t="shared" si="23"/>
        <v>0.54999999999999993</v>
      </c>
      <c r="R12">
        <f t="shared" si="23"/>
        <v>0.6</v>
      </c>
      <c r="S12">
        <f t="shared" si="23"/>
        <v>0.65</v>
      </c>
      <c r="T12">
        <f t="shared" si="23"/>
        <v>0.70000000000000007</v>
      </c>
      <c r="U12">
        <f t="shared" si="23"/>
        <v>0.75000000000000011</v>
      </c>
      <c r="V12">
        <f t="shared" si="23"/>
        <v>0.80000000000000016</v>
      </c>
      <c r="W12">
        <f t="shared" si="23"/>
        <v>0.8500000000000002</v>
      </c>
      <c r="X12">
        <f t="shared" si="23"/>
        <v>0.90000000000000024</v>
      </c>
      <c r="Y12">
        <f t="shared" si="23"/>
        <v>0.95000000000000029</v>
      </c>
    </row>
    <row r="13" spans="2:26" x14ac:dyDescent="0.25">
      <c r="C13">
        <f>C11*C12</f>
        <v>0.05</v>
      </c>
      <c r="D13">
        <f t="shared" ref="D13" si="24">D11*D12</f>
        <v>0.1</v>
      </c>
      <c r="E13">
        <f t="shared" ref="E13" si="25">E11*E12</f>
        <v>0.15</v>
      </c>
      <c r="F13">
        <f t="shared" ref="F13" si="26">F11*F12</f>
        <v>0.2</v>
      </c>
      <c r="G13">
        <f t="shared" ref="G13" si="27">G11*G12</f>
        <v>0.25</v>
      </c>
      <c r="H13">
        <f>H11*H12</f>
        <v>0.5</v>
      </c>
      <c r="I13">
        <f t="shared" ref="I13" si="28">I11*I12</f>
        <v>0.75000000000000011</v>
      </c>
      <c r="J13">
        <f t="shared" ref="J13" si="29">J11*J12</f>
        <v>1</v>
      </c>
      <c r="K13">
        <f t="shared" ref="K13" si="30">K11*K12</f>
        <v>1.25</v>
      </c>
      <c r="L13">
        <f t="shared" ref="L13" si="31">L11*L12</f>
        <v>1.5</v>
      </c>
      <c r="M13">
        <f t="shared" ref="M13" si="32">M11*M12</f>
        <v>1.75</v>
      </c>
      <c r="N13">
        <f t="shared" ref="N13" si="33">N11*N12</f>
        <v>1.9999999999999998</v>
      </c>
      <c r="O13">
        <f t="shared" ref="O13" si="34">O11*O12</f>
        <v>2.25</v>
      </c>
      <c r="P13">
        <f t="shared" ref="P13" si="35">P11*P12</f>
        <v>2.4999999999999996</v>
      </c>
      <c r="Q13">
        <f t="shared" ref="Q13" si="36">Q11*Q12</f>
        <v>2.7499999999999996</v>
      </c>
      <c r="R13">
        <f t="shared" ref="R13" si="37">R11*R12</f>
        <v>3</v>
      </c>
      <c r="S13">
        <f t="shared" ref="S13" si="38">S11*S12</f>
        <v>3.25</v>
      </c>
      <c r="T13">
        <f t="shared" ref="T13" si="39">T11*T12</f>
        <v>3.5000000000000004</v>
      </c>
      <c r="U13">
        <f t="shared" ref="U13" si="40">U11*U12</f>
        <v>3.7500000000000004</v>
      </c>
      <c r="V13">
        <f t="shared" ref="V13" si="41">V11*V12</f>
        <v>4.0000000000000009</v>
      </c>
      <c r="W13">
        <f t="shared" ref="W13" si="42">W11*W12</f>
        <v>4.2500000000000009</v>
      </c>
      <c r="X13">
        <f t="shared" ref="X13" si="43">X11*X12</f>
        <v>4.5000000000000009</v>
      </c>
      <c r="Y13">
        <f t="shared" ref="Y13" si="44">Y11*Y12</f>
        <v>4.7500000000000018</v>
      </c>
    </row>
    <row r="14" spans="2:26" x14ac:dyDescent="0.25">
      <c r="C14" s="1">
        <f t="shared" ref="C14:P14" si="45">(C11^2-C13^2)/(C11-C13)^2</f>
        <v>1.0202020202020201</v>
      </c>
      <c r="D14" s="1">
        <f t="shared" si="45"/>
        <v>1.0408163265306121</v>
      </c>
      <c r="E14" s="1">
        <f t="shared" si="45"/>
        <v>1.0618556701030928</v>
      </c>
      <c r="F14" s="1">
        <f t="shared" si="45"/>
        <v>1.0833333333333335</v>
      </c>
      <c r="G14" s="1">
        <f t="shared" si="45"/>
        <v>1.1052631578947369</v>
      </c>
      <c r="H14" s="1">
        <f t="shared" si="45"/>
        <v>1.2222222222222223</v>
      </c>
      <c r="I14" s="1">
        <f t="shared" si="45"/>
        <v>1.3529411764705883</v>
      </c>
      <c r="J14" s="1">
        <f t="shared" si="45"/>
        <v>1.5</v>
      </c>
      <c r="K14" s="1">
        <f t="shared" si="45"/>
        <v>1.6666666666666667</v>
      </c>
      <c r="L14" s="1">
        <f t="shared" si="45"/>
        <v>1.8571428571428572</v>
      </c>
      <c r="M14" s="1">
        <f t="shared" si="45"/>
        <v>2.0769230769230771</v>
      </c>
      <c r="N14" s="1">
        <f t="shared" si="45"/>
        <v>2.3333333333333335</v>
      </c>
      <c r="O14" s="1">
        <f t="shared" si="45"/>
        <v>2.6363636363636362</v>
      </c>
      <c r="P14" s="1">
        <f t="shared" si="45"/>
        <v>2.9999999999999991</v>
      </c>
      <c r="Q14" s="1">
        <f t="shared" ref="Q14" si="46">(Q11^2-Q13^2)/(Q11-Q13)^2</f>
        <v>3.4444444444444438</v>
      </c>
      <c r="R14" s="1">
        <f t="shared" ref="R14" si="47">(R11^2-R13^2)/(R11-R13)^2</f>
        <v>4</v>
      </c>
      <c r="S14" s="1">
        <f t="shared" ref="S14" si="48">(S11^2-S13^2)/(S11-S13)^2</f>
        <v>4.7142857142857144</v>
      </c>
      <c r="T14" s="1">
        <f t="shared" ref="T14" si="49">(T11^2-T13^2)/(T11-T13)^2</f>
        <v>5.6666666666666687</v>
      </c>
      <c r="U14" s="1">
        <f t="shared" ref="U14" si="50">(U11^2-U13^2)/(U11-U13)^2</f>
        <v>7.0000000000000027</v>
      </c>
      <c r="V14" s="1">
        <f t="shared" ref="V14" si="51">(V11^2-V13^2)/(V11-V13)^2</f>
        <v>9.0000000000000089</v>
      </c>
      <c r="W14" s="1">
        <f t="shared" ref="W14" si="52">(W11^2-W13^2)/(W11-W13)^2</f>
        <v>12.33333333333335</v>
      </c>
      <c r="X14" s="1">
        <f t="shared" ref="X14" si="53">(X11^2-X13^2)/(X11-X13)^2</f>
        <v>19.000000000000039</v>
      </c>
      <c r="Y14" s="1">
        <f t="shared" ref="Y14" si="54">(Y11^2-Y13^2)/(Y11-Y13)^2</f>
        <v>39.00000000000027</v>
      </c>
    </row>
    <row r="15" spans="2:26" x14ac:dyDescent="0.25">
      <c r="C15">
        <f>PI()*(C11^2-C13^2)</f>
        <v>78.531962358110846</v>
      </c>
      <c r="D15">
        <f t="shared" ref="D15:G15" si="55">PI()*(D11^2-D13^2)</f>
        <v>78.508400413208932</v>
      </c>
      <c r="E15">
        <f t="shared" si="55"/>
        <v>78.469130505039061</v>
      </c>
      <c r="F15">
        <f t="shared" si="55"/>
        <v>78.414152633601233</v>
      </c>
      <c r="G15">
        <f t="shared" si="55"/>
        <v>78.343466798895463</v>
      </c>
      <c r="H15">
        <f>PI()*(H11^2-H13^2)</f>
        <v>77.754418176347386</v>
      </c>
      <c r="I15">
        <f t="shared" ref="I15:Y15" si="56">PI()*(I11^2-I13^2)</f>
        <v>76.772670472100572</v>
      </c>
      <c r="J15">
        <f t="shared" si="56"/>
        <v>75.398223686155035</v>
      </c>
      <c r="K15">
        <f t="shared" si="56"/>
        <v>73.631077818510775</v>
      </c>
      <c r="L15">
        <f t="shared" si="56"/>
        <v>71.471232869167793</v>
      </c>
      <c r="M15">
        <f t="shared" si="56"/>
        <v>68.918688838126087</v>
      </c>
      <c r="N15">
        <f t="shared" si="56"/>
        <v>65.973445725385659</v>
      </c>
      <c r="O15">
        <f t="shared" si="56"/>
        <v>62.635503530946501</v>
      </c>
      <c r="P15">
        <f t="shared" si="56"/>
        <v>58.90486225480862</v>
      </c>
      <c r="Q15">
        <f t="shared" si="56"/>
        <v>54.781521896972031</v>
      </c>
      <c r="R15">
        <f t="shared" si="56"/>
        <v>50.26548245743669</v>
      </c>
      <c r="S15">
        <f t="shared" si="56"/>
        <v>45.356743936202641</v>
      </c>
      <c r="T15">
        <f t="shared" si="56"/>
        <v>40.055306333269854</v>
      </c>
      <c r="U15">
        <f t="shared" si="56"/>
        <v>34.361169648638352</v>
      </c>
      <c r="V15">
        <f t="shared" si="56"/>
        <v>28.274333882308117</v>
      </c>
      <c r="W15">
        <f t="shared" si="56"/>
        <v>21.794799034279169</v>
      </c>
      <c r="X15">
        <f t="shared" si="56"/>
        <v>14.922565104551495</v>
      </c>
      <c r="Y15">
        <f t="shared" si="56"/>
        <v>7.6576320931250645</v>
      </c>
    </row>
    <row r="19" spans="13:21" x14ac:dyDescent="0.25">
      <c r="M19" t="s">
        <v>4</v>
      </c>
      <c r="N19">
        <f>((0.01^2)-(0.001^2))/((0.01-0.001)^2)</f>
        <v>1.2222222222222221</v>
      </c>
      <c r="R19" t="s">
        <v>4</v>
      </c>
      <c r="S19">
        <f>((0.01^2)-(0.001^2))/((0.01-0.001)^2)</f>
        <v>1.2222222222222221</v>
      </c>
    </row>
    <row r="20" spans="13:21" x14ac:dyDescent="0.25">
      <c r="M20" t="s">
        <v>5</v>
      </c>
      <c r="N20">
        <f>(4*PI()*0.0000001)</f>
        <v>1.2566370614359173E-6</v>
      </c>
      <c r="O20" t="s">
        <v>12</v>
      </c>
      <c r="R20" t="s">
        <v>5</v>
      </c>
      <c r="S20">
        <f>(4*PI()*0.0000001)</f>
        <v>1.2566370614359173E-6</v>
      </c>
      <c r="T20" t="s">
        <v>12</v>
      </c>
    </row>
    <row r="21" spans="13:21" x14ac:dyDescent="0.25">
      <c r="M21" t="s">
        <v>6</v>
      </c>
      <c r="N21">
        <v>1.47</v>
      </c>
      <c r="R21" t="s">
        <v>6</v>
      </c>
      <c r="S21">
        <v>17.62</v>
      </c>
    </row>
    <row r="22" spans="13:21" x14ac:dyDescent="0.25">
      <c r="M22" t="s">
        <v>15</v>
      </c>
      <c r="N22" s="2">
        <v>19310000</v>
      </c>
      <c r="O22" t="s">
        <v>16</v>
      </c>
      <c r="R22" t="s">
        <v>15</v>
      </c>
      <c r="S22" s="2">
        <v>19310000</v>
      </c>
      <c r="T22" t="s">
        <v>16</v>
      </c>
    </row>
    <row r="23" spans="13:21" x14ac:dyDescent="0.25">
      <c r="M23" t="s">
        <v>7</v>
      </c>
      <c r="N23" s="2">
        <f>(2*N22)^0.5</f>
        <v>6214.4991753157392</v>
      </c>
      <c r="O23" t="s">
        <v>11</v>
      </c>
      <c r="R23" t="s">
        <v>7</v>
      </c>
      <c r="S23" s="2">
        <f>(2*S22)^0.5</f>
        <v>6214.4991753157392</v>
      </c>
      <c r="T23" t="s">
        <v>11</v>
      </c>
    </row>
    <row r="24" spans="13:21" x14ac:dyDescent="0.25">
      <c r="M24" t="s">
        <v>8</v>
      </c>
      <c r="N24">
        <v>26</v>
      </c>
      <c r="O24" t="s">
        <v>9</v>
      </c>
      <c r="R24" t="s">
        <v>8</v>
      </c>
      <c r="S24">
        <f>4/0.03</f>
        <v>133.33333333333334</v>
      </c>
      <c r="T24" t="s">
        <v>9</v>
      </c>
      <c r="U24" t="s">
        <v>19</v>
      </c>
    </row>
    <row r="26" spans="13:21" x14ac:dyDescent="0.25">
      <c r="M26" t="s">
        <v>10</v>
      </c>
      <c r="N26">
        <f>((N19*N20)/(N21*N23))*N24</f>
        <v>4.3712930079463029E-9</v>
      </c>
      <c r="O26" t="s">
        <v>13</v>
      </c>
      <c r="R26" t="s">
        <v>10</v>
      </c>
      <c r="S26">
        <f>((S19*S20)/(S21*S23))*S24</f>
        <v>1.8701943367621483E-9</v>
      </c>
      <c r="T26" t="s">
        <v>13</v>
      </c>
    </row>
    <row r="27" spans="13:21" x14ac:dyDescent="0.25">
      <c r="N27">
        <f>N26*1000000000</f>
        <v>4.3712930079463028</v>
      </c>
      <c r="O27" t="s">
        <v>14</v>
      </c>
      <c r="S27">
        <f>S26*1000000000</f>
        <v>1.8701943367621483</v>
      </c>
      <c r="T27" t="s">
        <v>14</v>
      </c>
    </row>
    <row r="29" spans="13:21" x14ac:dyDescent="0.25">
      <c r="M29" t="s">
        <v>17</v>
      </c>
      <c r="R29" t="s">
        <v>18</v>
      </c>
    </row>
    <row r="31" spans="13:21" x14ac:dyDescent="0.25">
      <c r="N31" s="2"/>
    </row>
    <row r="32" spans="13:21" x14ac:dyDescent="0.25">
      <c r="N32" s="2"/>
    </row>
    <row r="33" spans="13:22" x14ac:dyDescent="0.25">
      <c r="M33" t="s">
        <v>5</v>
      </c>
      <c r="N33" s="4">
        <f>(4*PI()*0.0000001)</f>
        <v>1.2566370614359173E-6</v>
      </c>
      <c r="O33" t="s">
        <v>12</v>
      </c>
      <c r="R33" s="2">
        <f>(N20*(LN(10))*S24)/(6*PI()*N21*N23)</f>
        <v>2.2404729081514537E-9</v>
      </c>
      <c r="V33" s="2"/>
    </row>
    <row r="34" spans="13:22" x14ac:dyDescent="0.25">
      <c r="M34" t="s">
        <v>6</v>
      </c>
      <c r="N34" s="3">
        <f>1.468*3</f>
        <v>4.4039999999999999</v>
      </c>
    </row>
    <row r="35" spans="13:22" x14ac:dyDescent="0.25">
      <c r="M35" t="s">
        <v>15</v>
      </c>
      <c r="N35" s="2">
        <v>19310000</v>
      </c>
      <c r="O35" t="s">
        <v>16</v>
      </c>
      <c r="R35" s="2">
        <f>R33*1000000000</f>
        <v>2.2404729081514536</v>
      </c>
      <c r="V35" s="2"/>
    </row>
    <row r="36" spans="13:22" x14ac:dyDescent="0.25">
      <c r="M36" t="s">
        <v>7</v>
      </c>
      <c r="N36" s="2">
        <f>(2*N35)^0.5</f>
        <v>6214.4991753157392</v>
      </c>
      <c r="O36" t="s">
        <v>11</v>
      </c>
      <c r="R36" s="2"/>
    </row>
    <row r="37" spans="13:22" x14ac:dyDescent="0.25">
      <c r="M37" t="s">
        <v>21</v>
      </c>
      <c r="N37" s="2">
        <f>1/(N36*N34)</f>
        <v>3.6538150051173636E-5</v>
      </c>
    </row>
    <row r="38" spans="13:22" x14ac:dyDescent="0.25">
      <c r="M38" t="s">
        <v>20</v>
      </c>
      <c r="N38">
        <f>(2*PI())^2</f>
        <v>39.478417604357432</v>
      </c>
    </row>
    <row r="39" spans="13:22" x14ac:dyDescent="0.25">
      <c r="M39" t="s">
        <v>22</v>
      </c>
      <c r="N39">
        <f>LN(5/0.5)</f>
        <v>2.3025850929940459</v>
      </c>
      <c r="V39" s="2"/>
    </row>
    <row r="40" spans="13:22" x14ac:dyDescent="0.25">
      <c r="M40" t="s">
        <v>8</v>
      </c>
      <c r="N40">
        <v>26</v>
      </c>
      <c r="O40" t="s">
        <v>9</v>
      </c>
    </row>
    <row r="41" spans="13:22" x14ac:dyDescent="0.25">
      <c r="M41" t="s">
        <v>23</v>
      </c>
      <c r="V41" s="2"/>
    </row>
    <row r="43" spans="13:22" x14ac:dyDescent="0.25">
      <c r="M43" t="s">
        <v>10</v>
      </c>
      <c r="N43" s="2">
        <f>N37*(N33/N38)*N39*N40</f>
        <v>6.9628288313228706E-11</v>
      </c>
      <c r="O43" t="s">
        <v>13</v>
      </c>
    </row>
    <row r="44" spans="13:22" x14ac:dyDescent="0.25">
      <c r="N44">
        <f>N43*1000000000</f>
        <v>6.9628288313228703E-2</v>
      </c>
      <c r="O44" t="s">
        <v>14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995F54516D64F9C6EF6D732A6DAF7" ma:contentTypeVersion="13" ma:contentTypeDescription="Create a new document." ma:contentTypeScope="" ma:versionID="a72d7ce31fc34f36615f75192e7e2a0c">
  <xsd:schema xmlns:xsd="http://www.w3.org/2001/XMLSchema" xmlns:xs="http://www.w3.org/2001/XMLSchema" xmlns:p="http://schemas.microsoft.com/office/2006/metadata/properties" xmlns:ns3="b0f6475e-2cc9-447f-8629-dddac7be514d" xmlns:ns4="37396e4b-b707-40c3-8dda-e1f78ee2f09f" targetNamespace="http://schemas.microsoft.com/office/2006/metadata/properties" ma:root="true" ma:fieldsID="f55111f1e80d1dd0d9082d0d4066f3a8" ns3:_="" ns4:_="">
    <xsd:import namespace="b0f6475e-2cc9-447f-8629-dddac7be514d"/>
    <xsd:import namespace="37396e4b-b707-40c3-8dda-e1f78ee2f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6475e-2cc9-447f-8629-dddac7be51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96e4b-b707-40c3-8dda-e1f78ee2f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7458F-0632-4B95-994F-29462956903B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b0f6475e-2cc9-447f-8629-dddac7be514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7396e4b-b707-40c3-8dda-e1f78ee2f09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7DDFBEA-BDDB-419A-B4AE-E1E28E164A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C1880B-7AA7-4939-A95F-A7ACC147AC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6475e-2cc9-447f-8629-dddac7be514d"/>
    <ds:schemaRef ds:uri="37396e4b-b707-40c3-8dda-e1f78ee2f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2021-06-12T20:14:44Z</dcterms:created>
  <dcterms:modified xsi:type="dcterms:W3CDTF">2021-06-20T18:06:55Z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0x0101003E0995F54516D64F9C6EF6D732A6DAF7</vt:lpwstr>
  </property>
</Properties>
</file>