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8195" windowHeight="11895" tabRatio="797" firstSheet="12" activeTab="18"/>
  </bookViews>
  <sheets>
    <sheet name="Summary" sheetId="5" r:id="rId1"/>
    <sheet name="Data Extraction" sheetId="1" r:id="rId2"/>
    <sheet name="Populations &amp; Dates" sheetId="2" r:id="rId3"/>
    <sheet name="Potential Conflicts (US)" sheetId="3" r:id="rId4"/>
    <sheet name="Mortality (1)" sheetId="7" r:id="rId5"/>
    <sheet name="Mortality (2)" sheetId="8" r:id="rId6"/>
    <sheet name="Mortality (3)" sheetId="13" r:id="rId7"/>
    <sheet name="data" sheetId="17" r:id="rId8"/>
    <sheet name="NDD (1)" sheetId="9" r:id="rId9"/>
    <sheet name="NDD (2)" sheetId="10" r:id="rId10"/>
    <sheet name="NDD (3)" sheetId="14" r:id="rId11"/>
    <sheet name="IF (1)" sheetId="11" r:id="rId12"/>
    <sheet name="IF (2)" sheetId="12" r:id="rId13"/>
    <sheet name="IF (3)" sheetId="16" r:id="rId14"/>
    <sheet name="References" sheetId="15" r:id="rId15"/>
    <sheet name="Mortality for thesis tables" sheetId="18" r:id="rId16"/>
    <sheet name="NDD for thesis tables" sheetId="19" r:id="rId17"/>
    <sheet name="IF for thesis tables" sheetId="20" r:id="rId18"/>
    <sheet name="data(TH)" sheetId="21" r:id="rId19"/>
    <sheet name="Mortality(CAPS)" sheetId="4" state="hidden" r:id="rId20"/>
  </sheets>
  <definedNames>
    <definedName name="_xlnm._FilterDatabase" localSheetId="1" hidden="1">'Data Extraction'!$A$1:$BH$36</definedName>
    <definedName name="_xlnm._FilterDatabase" localSheetId="11" hidden="1">'IF (1)'!$A$1:$AJ$16</definedName>
    <definedName name="_xlnm._FilterDatabase" localSheetId="4" hidden="1">'Mortality (1)'!$A$1:$AN$16</definedName>
    <definedName name="_xlnm._FilterDatabase" localSheetId="8" hidden="1">'NDD (1)'!$A$1:$AN$16</definedName>
    <definedName name="_xlnm._FilterDatabase" localSheetId="3" hidden="1">'Potential Conflicts (US)'!$A$1:$B$2</definedName>
  </definedNames>
  <calcPr calcId="145621"/>
</workbook>
</file>

<file path=xl/calcChain.xml><?xml version="1.0" encoding="utf-8"?>
<calcChain xmlns="http://schemas.openxmlformats.org/spreadsheetml/2006/main">
  <c r="E65" i="8" l="1"/>
  <c r="E64" i="8"/>
  <c r="E39" i="8"/>
  <c r="G30" i="21" l="1"/>
  <c r="F30" i="21"/>
  <c r="F29" i="21"/>
  <c r="G28" i="21"/>
  <c r="F28" i="21"/>
  <c r="G27" i="21"/>
  <c r="F27" i="21"/>
  <c r="E27" i="21"/>
  <c r="D27" i="21"/>
  <c r="F26" i="21"/>
  <c r="F24" i="21"/>
  <c r="F22" i="21"/>
  <c r="G20" i="21"/>
  <c r="G15" i="21"/>
  <c r="F14" i="21"/>
  <c r="F13" i="21"/>
  <c r="G11" i="21"/>
  <c r="F11" i="21"/>
  <c r="F10" i="21"/>
  <c r="F9" i="21"/>
  <c r="F7" i="21"/>
  <c r="G6" i="21"/>
  <c r="W7" i="18" l="1"/>
  <c r="AA6" i="18"/>
  <c r="Z6" i="18"/>
  <c r="W6" i="18"/>
  <c r="AA5" i="18"/>
  <c r="Z5" i="18"/>
  <c r="W5" i="18"/>
  <c r="AA4" i="18"/>
  <c r="Z4" i="18"/>
  <c r="W4" i="18"/>
  <c r="AA5" i="13"/>
  <c r="Z5" i="13"/>
  <c r="W5" i="13"/>
  <c r="H5" i="20"/>
  <c r="G5" i="20"/>
  <c r="F5" i="20"/>
  <c r="B5" i="20"/>
  <c r="H4" i="20"/>
  <c r="G4" i="20"/>
  <c r="F4" i="20"/>
  <c r="B4" i="20"/>
  <c r="H3" i="20"/>
  <c r="I3" i="20" s="1"/>
  <c r="G3" i="20"/>
  <c r="F3" i="20"/>
  <c r="E3" i="20"/>
  <c r="B3" i="20"/>
  <c r="H7" i="19"/>
  <c r="G7" i="19"/>
  <c r="I7" i="19" s="1"/>
  <c r="F7" i="19"/>
  <c r="B7" i="19"/>
  <c r="H6" i="19"/>
  <c r="G6" i="19"/>
  <c r="I6" i="19" s="1"/>
  <c r="F6" i="19"/>
  <c r="B6" i="19"/>
  <c r="H5" i="19"/>
  <c r="G5" i="19"/>
  <c r="I5" i="19" s="1"/>
  <c r="F5" i="19"/>
  <c r="E5" i="19"/>
  <c r="B5" i="19"/>
  <c r="H4" i="19"/>
  <c r="G4" i="19"/>
  <c r="F4" i="19"/>
  <c r="E4" i="19"/>
  <c r="B4" i="19"/>
  <c r="H3" i="19"/>
  <c r="G3" i="19"/>
  <c r="F3" i="19"/>
  <c r="E3" i="19"/>
  <c r="B3" i="19"/>
  <c r="C22" i="18"/>
  <c r="C4" i="18"/>
  <c r="A74" i="15"/>
  <c r="A63" i="15"/>
  <c r="A53" i="15"/>
  <c r="A46" i="15"/>
  <c r="C45" i="15"/>
  <c r="C46" i="15" s="1"/>
  <c r="C47" i="15" s="1"/>
  <c r="C48" i="15" s="1"/>
  <c r="C49" i="15" s="1"/>
  <c r="I37" i="18"/>
  <c r="I36" i="18"/>
  <c r="I35" i="18"/>
  <c r="I34" i="18"/>
  <c r="F34" i="18"/>
  <c r="I33" i="18"/>
  <c r="H32" i="18"/>
  <c r="G32" i="18"/>
  <c r="F32" i="18"/>
  <c r="B32" i="18"/>
  <c r="H31" i="18"/>
  <c r="G31" i="18"/>
  <c r="H30" i="18"/>
  <c r="F30" i="18"/>
  <c r="B30" i="18"/>
  <c r="H29" i="18"/>
  <c r="G29" i="18"/>
  <c r="B29" i="18"/>
  <c r="I28" i="18"/>
  <c r="H27" i="18"/>
  <c r="G27" i="18"/>
  <c r="F27" i="18"/>
  <c r="B27" i="18"/>
  <c r="H26" i="18"/>
  <c r="G26" i="18"/>
  <c r="B26" i="18"/>
  <c r="H25" i="18"/>
  <c r="G25" i="18"/>
  <c r="F25" i="18"/>
  <c r="B25" i="18"/>
  <c r="H24" i="18"/>
  <c r="G24" i="18"/>
  <c r="F24" i="18"/>
  <c r="B24" i="18"/>
  <c r="H23" i="18"/>
  <c r="G23" i="18"/>
  <c r="F23" i="18"/>
  <c r="B23" i="18"/>
  <c r="H22" i="18"/>
  <c r="Y7" i="18" s="1"/>
  <c r="G22" i="18"/>
  <c r="X7" i="18" s="1"/>
  <c r="AA7" i="18" s="1"/>
  <c r="F22" i="18"/>
  <c r="E22" i="18"/>
  <c r="B22" i="18"/>
  <c r="H21" i="18"/>
  <c r="G21" i="18"/>
  <c r="E21" i="18"/>
  <c r="B21" i="18"/>
  <c r="H20" i="18"/>
  <c r="G20" i="18"/>
  <c r="F20" i="18"/>
  <c r="E20" i="18"/>
  <c r="B20" i="18"/>
  <c r="H19" i="18"/>
  <c r="G19" i="18"/>
  <c r="F19" i="18"/>
  <c r="E19" i="18"/>
  <c r="B19" i="18"/>
  <c r="H18" i="18"/>
  <c r="G18" i="18"/>
  <c r="F18" i="18"/>
  <c r="E18" i="18"/>
  <c r="B18" i="18"/>
  <c r="H17" i="18"/>
  <c r="G17" i="18"/>
  <c r="F17" i="18"/>
  <c r="E17" i="18"/>
  <c r="B17" i="18"/>
  <c r="H16" i="18"/>
  <c r="G16" i="18"/>
  <c r="E16" i="18"/>
  <c r="B16" i="18"/>
  <c r="H15" i="18"/>
  <c r="G15" i="18"/>
  <c r="F15" i="18"/>
  <c r="B15" i="18"/>
  <c r="H14" i="18"/>
  <c r="G14" i="18"/>
  <c r="F14" i="18"/>
  <c r="B14" i="18"/>
  <c r="I13" i="18"/>
  <c r="H12" i="18"/>
  <c r="G12" i="18"/>
  <c r="H11" i="18"/>
  <c r="G11" i="18"/>
  <c r="F11" i="18"/>
  <c r="B11" i="18"/>
  <c r="H10" i="18"/>
  <c r="G10" i="18"/>
  <c r="F10" i="18"/>
  <c r="B10" i="18"/>
  <c r="H9" i="18"/>
  <c r="G9" i="18"/>
  <c r="F9" i="18"/>
  <c r="B9" i="18"/>
  <c r="H8" i="18"/>
  <c r="G8" i="18"/>
  <c r="F8" i="18"/>
  <c r="B8" i="18"/>
  <c r="H7" i="18"/>
  <c r="G7" i="18"/>
  <c r="E7" i="18"/>
  <c r="B7" i="18"/>
  <c r="H6" i="18"/>
  <c r="G6" i="18"/>
  <c r="F6" i="18"/>
  <c r="E6" i="18"/>
  <c r="B6" i="18"/>
  <c r="H5" i="18"/>
  <c r="G5" i="18"/>
  <c r="F5" i="18"/>
  <c r="E5" i="18"/>
  <c r="B5" i="18"/>
  <c r="H4" i="18"/>
  <c r="G4" i="18"/>
  <c r="I4" i="18" s="1"/>
  <c r="F4" i="18"/>
  <c r="E4" i="18"/>
  <c r="B4" i="18"/>
  <c r="L3" i="18"/>
  <c r="L4" i="18" s="1"/>
  <c r="L5" i="18" s="1"/>
  <c r="L6" i="18" s="1"/>
  <c r="L7" i="18" s="1"/>
  <c r="L8" i="18" s="1"/>
  <c r="L9" i="18" s="1"/>
  <c r="L10" i="18" s="1"/>
  <c r="L11" i="18" s="1"/>
  <c r="L12" i="18" s="1"/>
  <c r="L13" i="18" s="1"/>
  <c r="L14" i="18" s="1"/>
  <c r="L15" i="18" s="1"/>
  <c r="L16" i="18" s="1"/>
  <c r="L17" i="18" s="1"/>
  <c r="L18" i="18" s="1"/>
  <c r="L19" i="18" s="1"/>
  <c r="L20" i="18" s="1"/>
  <c r="L21" i="18" s="1"/>
  <c r="L22" i="18" s="1"/>
  <c r="L23" i="18" s="1"/>
  <c r="L24" i="18" s="1"/>
  <c r="L25" i="18" s="1"/>
  <c r="L28" i="18" s="1"/>
  <c r="L29" i="18" s="1"/>
  <c r="L30" i="18" s="1"/>
  <c r="L32" i="18" s="1"/>
  <c r="L33" i="18" s="1"/>
  <c r="L34" i="18" s="1"/>
  <c r="L35" i="18" s="1"/>
  <c r="L36" i="18" s="1"/>
  <c r="L37" i="18" s="1"/>
  <c r="H3" i="18"/>
  <c r="G3" i="18"/>
  <c r="F3" i="18"/>
  <c r="E3" i="18"/>
  <c r="B3" i="18"/>
  <c r="C32" i="18" l="1"/>
  <c r="C50" i="15"/>
  <c r="I11" i="18"/>
  <c r="I31" i="18"/>
  <c r="I5" i="18"/>
  <c r="I21" i="18"/>
  <c r="I26" i="18"/>
  <c r="C14" i="18"/>
  <c r="C27" i="18"/>
  <c r="I7" i="18"/>
  <c r="I10" i="18"/>
  <c r="I16" i="18"/>
  <c r="I20" i="18"/>
  <c r="I23" i="18"/>
  <c r="I24" i="18"/>
  <c r="C17" i="18"/>
  <c r="I4" i="20"/>
  <c r="I5" i="20"/>
  <c r="I29" i="18"/>
  <c r="I9" i="18"/>
  <c r="I12" i="18"/>
  <c r="I14" i="18"/>
  <c r="I15" i="18"/>
  <c r="I19" i="18"/>
  <c r="I22" i="18"/>
  <c r="I25" i="18"/>
  <c r="C12" i="18"/>
  <c r="C11" i="21" s="1"/>
  <c r="I3" i="19"/>
  <c r="I8" i="18"/>
  <c r="I18" i="18"/>
  <c r="I27" i="18"/>
  <c r="I3" i="18"/>
  <c r="I6" i="18"/>
  <c r="I32" i="18"/>
  <c r="C13" i="18"/>
  <c r="I4" i="19"/>
  <c r="Z7" i="18"/>
  <c r="I17" i="18"/>
  <c r="C51" i="15" l="1"/>
  <c r="C40" i="18"/>
  <c r="T4" i="18"/>
  <c r="H17" i="8"/>
  <c r="H16" i="8"/>
  <c r="H13" i="8"/>
  <c r="H12" i="8"/>
  <c r="H11" i="8"/>
  <c r="G17" i="8"/>
  <c r="G16" i="8"/>
  <c r="G13" i="8"/>
  <c r="G12" i="8"/>
  <c r="G11" i="8"/>
  <c r="E17" i="8"/>
  <c r="E16" i="8"/>
  <c r="E18" i="8" s="1"/>
  <c r="E13" i="8"/>
  <c r="E12" i="8"/>
  <c r="E11" i="8"/>
  <c r="D17" i="8"/>
  <c r="D16" i="8"/>
  <c r="D13" i="8"/>
  <c r="D12" i="8"/>
  <c r="D11" i="8"/>
  <c r="B17" i="8"/>
  <c r="B16" i="8"/>
  <c r="B13" i="8"/>
  <c r="B12" i="8"/>
  <c r="B11" i="8"/>
  <c r="C52" i="15" l="1"/>
  <c r="C53" i="15" s="1"/>
  <c r="C36" i="18"/>
  <c r="E14" i="8"/>
  <c r="P3" i="18" s="1"/>
  <c r="P4" i="18"/>
  <c r="P4" i="13"/>
  <c r="I4" i="12"/>
  <c r="P3" i="13" l="1"/>
  <c r="C54" i="15"/>
  <c r="C5" i="18"/>
  <c r="AI6" i="9"/>
  <c r="AI5" i="9"/>
  <c r="AI4" i="9"/>
  <c r="AI3" i="9"/>
  <c r="AI2" i="9"/>
  <c r="AI1" i="9"/>
  <c r="AH1" i="9"/>
  <c r="AE7" i="9"/>
  <c r="AE33" i="9" s="1"/>
  <c r="AE6" i="9"/>
  <c r="AE5" i="9"/>
  <c r="AE4" i="9"/>
  <c r="AE3" i="9"/>
  <c r="AE2" i="9"/>
  <c r="AE1" i="9"/>
  <c r="U6" i="9"/>
  <c r="U5" i="9"/>
  <c r="U4" i="9"/>
  <c r="U3" i="9"/>
  <c r="U2" i="9"/>
  <c r="U1" i="9"/>
  <c r="J7" i="9"/>
  <c r="J33" i="9" s="1"/>
  <c r="J6" i="9"/>
  <c r="J5" i="9"/>
  <c r="J4" i="9"/>
  <c r="J3" i="9"/>
  <c r="J2" i="9"/>
  <c r="J1" i="9"/>
  <c r="C55" i="15" l="1"/>
  <c r="C3" i="20"/>
  <c r="AE26" i="9"/>
  <c r="AE30" i="9"/>
  <c r="AE27" i="9"/>
  <c r="AE31" i="9"/>
  <c r="AE24" i="9"/>
  <c r="AE28" i="9"/>
  <c r="AE32" i="9"/>
  <c r="AE25" i="9"/>
  <c r="AE29" i="9"/>
  <c r="J26" i="9"/>
  <c r="J30" i="9"/>
  <c r="J31" i="9"/>
  <c r="J24" i="9"/>
  <c r="J28" i="9"/>
  <c r="J32" i="9"/>
  <c r="J27" i="9"/>
  <c r="J25" i="9"/>
  <c r="J29" i="9"/>
  <c r="G30" i="17"/>
  <c r="F30" i="17"/>
  <c r="H31" i="13"/>
  <c r="G31" i="13"/>
  <c r="P9" i="18"/>
  <c r="F29" i="17"/>
  <c r="G28" i="17"/>
  <c r="F28" i="17"/>
  <c r="G27" i="17"/>
  <c r="F27" i="17"/>
  <c r="E27" i="17"/>
  <c r="D27" i="17"/>
  <c r="F26" i="17"/>
  <c r="F24" i="17"/>
  <c r="F22" i="17"/>
  <c r="G20" i="17"/>
  <c r="G15" i="17"/>
  <c r="F14" i="17"/>
  <c r="F11" i="17"/>
  <c r="G11" i="17"/>
  <c r="F13" i="17"/>
  <c r="I62" i="8"/>
  <c r="I28" i="13"/>
  <c r="I52" i="8"/>
  <c r="G14" i="13"/>
  <c r="H14" i="13"/>
  <c r="G12" i="13"/>
  <c r="H12" i="13"/>
  <c r="G11" i="13"/>
  <c r="D10" i="21" s="1"/>
  <c r="E11" i="17" l="1"/>
  <c r="E11" i="21"/>
  <c r="E13" i="17"/>
  <c r="E13" i="21"/>
  <c r="E30" i="17"/>
  <c r="E30" i="21"/>
  <c r="D13" i="17"/>
  <c r="D13" i="21"/>
  <c r="D11" i="17"/>
  <c r="D11" i="21"/>
  <c r="D30" i="17"/>
  <c r="D30" i="21"/>
  <c r="C56" i="15"/>
  <c r="C58" i="15" s="1"/>
  <c r="C24" i="18"/>
  <c r="C31" i="18"/>
  <c r="C30" i="21" s="1"/>
  <c r="I31" i="13"/>
  <c r="U3" i="1"/>
  <c r="C59" i="15" l="1"/>
  <c r="C25" i="18"/>
  <c r="H27" i="13"/>
  <c r="G27" i="13"/>
  <c r="F27" i="13"/>
  <c r="B27" i="13"/>
  <c r="C26" i="21" s="1"/>
  <c r="I50" i="8"/>
  <c r="H16" i="13"/>
  <c r="G16" i="13"/>
  <c r="F11" i="13"/>
  <c r="G10" i="21" s="1"/>
  <c r="H3" i="13"/>
  <c r="E2" i="21" s="1"/>
  <c r="E15" i="17" l="1"/>
  <c r="E15" i="21"/>
  <c r="D26" i="17"/>
  <c r="D26" i="21"/>
  <c r="E26" i="17"/>
  <c r="E26" i="21"/>
  <c r="D15" i="17"/>
  <c r="D15" i="21"/>
  <c r="G26" i="17"/>
  <c r="G26" i="21"/>
  <c r="C60" i="15"/>
  <c r="C61" i="15" s="1"/>
  <c r="C20" i="18"/>
  <c r="I27" i="13"/>
  <c r="I12" i="13"/>
  <c r="I27" i="8"/>
  <c r="AI6" i="7"/>
  <c r="AI5" i="7"/>
  <c r="AI4" i="7"/>
  <c r="AI3" i="7"/>
  <c r="AI2" i="7"/>
  <c r="AI1" i="7"/>
  <c r="AI23" i="1"/>
  <c r="AI18" i="1"/>
  <c r="AI7" i="9" s="1"/>
  <c r="AI13" i="1"/>
  <c r="AI7" i="7" s="1"/>
  <c r="AI3" i="1"/>
  <c r="C62" i="15" l="1"/>
  <c r="C63" i="15" s="1"/>
  <c r="C26" i="18"/>
  <c r="AI33" i="9"/>
  <c r="AI32" i="9"/>
  <c r="AI24" i="9"/>
  <c r="AI31" i="9"/>
  <c r="AI28" i="9"/>
  <c r="AI27" i="9"/>
  <c r="AI30" i="9"/>
  <c r="AI25" i="9"/>
  <c r="AI26" i="9"/>
  <c r="AI29" i="9"/>
  <c r="AI32" i="7"/>
  <c r="AI28" i="7"/>
  <c r="AI24" i="7"/>
  <c r="AI31" i="7"/>
  <c r="AI27" i="7"/>
  <c r="AI26" i="7"/>
  <c r="AI29" i="7"/>
  <c r="AI30" i="7"/>
  <c r="AI33" i="7"/>
  <c r="AI25" i="7"/>
  <c r="AI12" i="1"/>
  <c r="H23" i="13"/>
  <c r="G23" i="13"/>
  <c r="F23" i="13"/>
  <c r="B23" i="13"/>
  <c r="I51" i="8"/>
  <c r="U6" i="7"/>
  <c r="U5" i="7"/>
  <c r="U4" i="7"/>
  <c r="U3" i="7"/>
  <c r="U2" i="7"/>
  <c r="U1" i="7"/>
  <c r="AE6" i="2"/>
  <c r="AE5" i="2"/>
  <c r="AE4" i="2"/>
  <c r="AE21" i="2" s="1"/>
  <c r="AE21" i="9" s="1"/>
  <c r="AE3" i="2"/>
  <c r="AE2" i="2"/>
  <c r="AE1" i="2"/>
  <c r="U6" i="2"/>
  <c r="U5" i="2"/>
  <c r="U4" i="2"/>
  <c r="U21" i="2" s="1"/>
  <c r="U3" i="2"/>
  <c r="U2" i="2"/>
  <c r="U1" i="2"/>
  <c r="J6" i="2"/>
  <c r="J5" i="2"/>
  <c r="J4" i="2"/>
  <c r="J21" i="2" s="1"/>
  <c r="J21" i="9" s="1"/>
  <c r="J3" i="2"/>
  <c r="J2" i="2"/>
  <c r="J1" i="2"/>
  <c r="U13" i="1"/>
  <c r="U7" i="7" s="1"/>
  <c r="U23" i="1"/>
  <c r="U18" i="1"/>
  <c r="U7" i="9" s="1"/>
  <c r="G22" i="17" l="1"/>
  <c r="G22" i="21"/>
  <c r="D22" i="17"/>
  <c r="D22" i="21"/>
  <c r="E22" i="17"/>
  <c r="E22" i="21"/>
  <c r="C64" i="15"/>
  <c r="C66" i="15" s="1"/>
  <c r="C23" i="18"/>
  <c r="C22" i="21" s="1"/>
  <c r="U33" i="9"/>
  <c r="U32" i="9"/>
  <c r="U31" i="9"/>
  <c r="U25" i="9"/>
  <c r="U27" i="9"/>
  <c r="U29" i="9"/>
  <c r="U28" i="9"/>
  <c r="U24" i="9"/>
  <c r="U26" i="9"/>
  <c r="U30" i="9"/>
  <c r="U21" i="9"/>
  <c r="U33" i="7"/>
  <c r="U29" i="7"/>
  <c r="U25" i="7"/>
  <c r="U32" i="7"/>
  <c r="U28" i="7"/>
  <c r="U27" i="7"/>
  <c r="U30" i="7"/>
  <c r="U24" i="7"/>
  <c r="U31" i="7"/>
  <c r="U26" i="7"/>
  <c r="U21" i="7"/>
  <c r="AE9" i="2"/>
  <c r="AE9" i="9" s="1"/>
  <c r="U9" i="2"/>
  <c r="I23" i="13"/>
  <c r="AE13" i="2"/>
  <c r="AE13" i="9" s="1"/>
  <c r="AE18" i="2"/>
  <c r="AE18" i="9" s="1"/>
  <c r="AE10" i="2"/>
  <c r="AE10" i="9" s="1"/>
  <c r="AE14" i="2"/>
  <c r="AE14" i="9" s="1"/>
  <c r="AE19" i="2"/>
  <c r="AE19" i="9" s="1"/>
  <c r="AE11" i="2"/>
  <c r="AE11" i="9" s="1"/>
  <c r="AE15" i="2"/>
  <c r="AE15" i="9" s="1"/>
  <c r="AE20" i="2"/>
  <c r="AE20" i="9" s="1"/>
  <c r="AE8" i="2"/>
  <c r="AE8" i="9" s="1"/>
  <c r="AE12" i="2"/>
  <c r="AE12" i="9" s="1"/>
  <c r="AE16" i="2"/>
  <c r="AE16" i="9" s="1"/>
  <c r="U13" i="2"/>
  <c r="U18" i="2"/>
  <c r="U10" i="2"/>
  <c r="U14" i="2"/>
  <c r="U19" i="2"/>
  <c r="U11" i="2"/>
  <c r="U15" i="2"/>
  <c r="U20" i="2"/>
  <c r="U8" i="2"/>
  <c r="U12" i="2"/>
  <c r="U16" i="2"/>
  <c r="J9" i="2"/>
  <c r="J9" i="9" s="1"/>
  <c r="J13" i="2"/>
  <c r="J13" i="9" s="1"/>
  <c r="J18" i="2"/>
  <c r="J18" i="9" s="1"/>
  <c r="J10" i="2"/>
  <c r="J10" i="9" s="1"/>
  <c r="J14" i="2"/>
  <c r="J14" i="9" s="1"/>
  <c r="J19" i="2"/>
  <c r="J19" i="9" s="1"/>
  <c r="J11" i="2"/>
  <c r="J11" i="9" s="1"/>
  <c r="J15" i="2"/>
  <c r="J15" i="9" s="1"/>
  <c r="J20" i="2"/>
  <c r="J20" i="9" s="1"/>
  <c r="J8" i="2"/>
  <c r="J8" i="9" s="1"/>
  <c r="J12" i="2"/>
  <c r="J12" i="9" s="1"/>
  <c r="J16" i="2"/>
  <c r="J16" i="9" s="1"/>
  <c r="U12" i="1"/>
  <c r="F10" i="17"/>
  <c r="F9" i="17"/>
  <c r="F7" i="17"/>
  <c r="G6" i="17"/>
  <c r="C67" i="15" l="1"/>
  <c r="C69" i="15" s="1"/>
  <c r="C33" i="18"/>
  <c r="U9" i="7"/>
  <c r="U9" i="9"/>
  <c r="U16" i="7"/>
  <c r="U16" i="9"/>
  <c r="U15" i="7"/>
  <c r="U15" i="9"/>
  <c r="U10" i="7"/>
  <c r="U10" i="9"/>
  <c r="U14" i="7"/>
  <c r="U14" i="9"/>
  <c r="U12" i="7"/>
  <c r="U12" i="9"/>
  <c r="U11" i="7"/>
  <c r="U11" i="9"/>
  <c r="U18" i="7"/>
  <c r="U18" i="9"/>
  <c r="U20" i="7"/>
  <c r="U20" i="9"/>
  <c r="U8" i="7"/>
  <c r="U8" i="9"/>
  <c r="U19" i="7"/>
  <c r="U19" i="9"/>
  <c r="U13" i="7"/>
  <c r="U13" i="9"/>
  <c r="AE7" i="2"/>
  <c r="U7" i="2"/>
  <c r="J7" i="2"/>
  <c r="H11" i="13"/>
  <c r="D10" i="17"/>
  <c r="G10" i="17"/>
  <c r="B11" i="13"/>
  <c r="B5" i="13"/>
  <c r="C4" i="21" s="1"/>
  <c r="H5" i="13"/>
  <c r="G5" i="13"/>
  <c r="D4" i="21" s="1"/>
  <c r="F5" i="13"/>
  <c r="E5" i="13"/>
  <c r="E4" i="13"/>
  <c r="I26" i="8"/>
  <c r="G7" i="13"/>
  <c r="I6" i="8"/>
  <c r="I16" i="8" s="1"/>
  <c r="AE6" i="7"/>
  <c r="AE5" i="7"/>
  <c r="AE4" i="7"/>
  <c r="AE3" i="7"/>
  <c r="AE2" i="7"/>
  <c r="AE1" i="7"/>
  <c r="AO3" i="1"/>
  <c r="AN3" i="1"/>
  <c r="AM3" i="1"/>
  <c r="AL3" i="1"/>
  <c r="AK3" i="1"/>
  <c r="AJ3" i="1"/>
  <c r="AH3" i="1"/>
  <c r="AG3" i="1"/>
  <c r="AF3" i="1"/>
  <c r="AE3" i="1"/>
  <c r="AD3" i="1"/>
  <c r="AC3" i="1"/>
  <c r="AB3" i="1"/>
  <c r="AA3" i="1"/>
  <c r="Z3" i="1"/>
  <c r="Y3" i="1"/>
  <c r="X3" i="1"/>
  <c r="W3" i="1"/>
  <c r="V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  <c r="AP13" i="1"/>
  <c r="AO13" i="1"/>
  <c r="AN13" i="1"/>
  <c r="AN7" i="7" s="1"/>
  <c r="AM13" i="1"/>
  <c r="AM7" i="7" s="1"/>
  <c r="AL13" i="1"/>
  <c r="AL7" i="7" s="1"/>
  <c r="AK13" i="1"/>
  <c r="AK7" i="7" s="1"/>
  <c r="AJ13" i="1"/>
  <c r="AJ7" i="7" s="1"/>
  <c r="AH13" i="1"/>
  <c r="AH7" i="7" s="1"/>
  <c r="AG13" i="1"/>
  <c r="AG7" i="7" s="1"/>
  <c r="T13" i="1"/>
  <c r="T7" i="7" s="1"/>
  <c r="S13" i="1"/>
  <c r="S7" i="7" s="1"/>
  <c r="R13" i="1"/>
  <c r="R7" i="7" s="1"/>
  <c r="Q13" i="1"/>
  <c r="Q7" i="7" s="1"/>
  <c r="P13" i="1"/>
  <c r="P7" i="7" s="1"/>
  <c r="O13" i="1"/>
  <c r="O7" i="7" s="1"/>
  <c r="N13" i="1"/>
  <c r="N7" i="7" s="1"/>
  <c r="M13" i="1"/>
  <c r="M7" i="7" s="1"/>
  <c r="K13" i="1"/>
  <c r="K7" i="7" s="1"/>
  <c r="I13" i="1"/>
  <c r="I7" i="7" s="1"/>
  <c r="G13" i="1"/>
  <c r="G7" i="7" s="1"/>
  <c r="F13" i="1"/>
  <c r="F7" i="7" s="1"/>
  <c r="E13" i="1"/>
  <c r="E7" i="7" s="1"/>
  <c r="D13" i="1"/>
  <c r="D7" i="7" s="1"/>
  <c r="C13" i="1"/>
  <c r="V13" i="1"/>
  <c r="V7" i="7" s="1"/>
  <c r="W13" i="1"/>
  <c r="W7" i="7" s="1"/>
  <c r="X13" i="1"/>
  <c r="X7" i="7" s="1"/>
  <c r="Y13" i="1"/>
  <c r="Y7" i="7" s="1"/>
  <c r="Z13" i="1"/>
  <c r="Z7" i="7" s="1"/>
  <c r="AA13" i="1"/>
  <c r="AA7" i="7" s="1"/>
  <c r="AB13" i="1"/>
  <c r="AB7" i="7" s="1"/>
  <c r="AC13" i="1"/>
  <c r="AC7" i="7" s="1"/>
  <c r="AD13" i="1"/>
  <c r="AD7" i="7" s="1"/>
  <c r="J6" i="7"/>
  <c r="J5" i="7"/>
  <c r="J4" i="7"/>
  <c r="J3" i="7"/>
  <c r="J2" i="7"/>
  <c r="J1" i="7"/>
  <c r="K6" i="7"/>
  <c r="K5" i="7"/>
  <c r="K4" i="7"/>
  <c r="K3" i="7"/>
  <c r="K2" i="7"/>
  <c r="K1" i="7"/>
  <c r="F3" i="17" l="1"/>
  <c r="F3" i="21"/>
  <c r="E4" i="17"/>
  <c r="E4" i="21"/>
  <c r="F4" i="17"/>
  <c r="F4" i="21"/>
  <c r="E10" i="17"/>
  <c r="E10" i="21"/>
  <c r="D6" i="17"/>
  <c r="D6" i="21"/>
  <c r="G4" i="17"/>
  <c r="G4" i="21"/>
  <c r="C39" i="18"/>
  <c r="D30" i="7"/>
  <c r="D26" i="7"/>
  <c r="D33" i="7"/>
  <c r="D29" i="7"/>
  <c r="D25" i="7"/>
  <c r="D32" i="7"/>
  <c r="D27" i="7"/>
  <c r="D28" i="7"/>
  <c r="D24" i="7"/>
  <c r="D31" i="7"/>
  <c r="D20" i="7"/>
  <c r="AA32" i="7"/>
  <c r="AA28" i="7"/>
  <c r="AA31" i="7"/>
  <c r="AA27" i="7"/>
  <c r="AA26" i="7"/>
  <c r="AA24" i="7"/>
  <c r="AA29" i="7"/>
  <c r="AA30" i="7"/>
  <c r="AA33" i="7"/>
  <c r="AA25" i="7"/>
  <c r="K31" i="7"/>
  <c r="K27" i="7"/>
  <c r="K30" i="7"/>
  <c r="K26" i="7"/>
  <c r="K29" i="7"/>
  <c r="K32" i="7"/>
  <c r="K33" i="7"/>
  <c r="K25" i="7"/>
  <c r="K28" i="7"/>
  <c r="K24" i="7"/>
  <c r="T30" i="7"/>
  <c r="T26" i="7"/>
  <c r="T33" i="7"/>
  <c r="T29" i="7"/>
  <c r="T25" i="7"/>
  <c r="T32" i="7"/>
  <c r="T27" i="7"/>
  <c r="T28" i="7"/>
  <c r="T24" i="7"/>
  <c r="T31" i="7"/>
  <c r="Z33" i="7"/>
  <c r="Z29" i="7"/>
  <c r="Z25" i="7"/>
  <c r="Z32" i="7"/>
  <c r="Z28" i="7"/>
  <c r="Z31" i="7"/>
  <c r="Z26" i="7"/>
  <c r="Z24" i="7"/>
  <c r="Z27" i="7"/>
  <c r="Z30" i="7"/>
  <c r="V32" i="7"/>
  <c r="V28" i="7"/>
  <c r="V31" i="7"/>
  <c r="V27" i="7"/>
  <c r="V30" i="7"/>
  <c r="V24" i="7"/>
  <c r="V33" i="7"/>
  <c r="V25" i="7"/>
  <c r="V26" i="7"/>
  <c r="V29" i="7"/>
  <c r="F32" i="7"/>
  <c r="F28" i="7"/>
  <c r="F31" i="7"/>
  <c r="F27" i="7"/>
  <c r="F30" i="7"/>
  <c r="F24" i="7"/>
  <c r="F33" i="7"/>
  <c r="F25" i="7"/>
  <c r="F26" i="7"/>
  <c r="F29" i="7"/>
  <c r="M33" i="7"/>
  <c r="M29" i="7"/>
  <c r="M25" i="7"/>
  <c r="M32" i="7"/>
  <c r="M28" i="7"/>
  <c r="M27" i="7"/>
  <c r="M30" i="7"/>
  <c r="M24" i="7"/>
  <c r="M31" i="7"/>
  <c r="M26" i="7"/>
  <c r="Q33" i="7"/>
  <c r="Q29" i="7"/>
  <c r="Q25" i="7"/>
  <c r="Q32" i="7"/>
  <c r="Q28" i="7"/>
  <c r="Q31" i="7"/>
  <c r="Q26" i="7"/>
  <c r="Q24" i="7"/>
  <c r="Q27" i="7"/>
  <c r="Q30" i="7"/>
  <c r="AG30" i="7"/>
  <c r="AG26" i="7"/>
  <c r="AG33" i="7"/>
  <c r="AG29" i="7"/>
  <c r="AG25" i="7"/>
  <c r="AG28" i="7"/>
  <c r="AG31" i="7"/>
  <c r="AG32" i="7"/>
  <c r="AG24" i="7"/>
  <c r="AG27" i="7"/>
  <c r="AL33" i="7"/>
  <c r="AL29" i="7"/>
  <c r="AL25" i="7"/>
  <c r="AL32" i="7"/>
  <c r="AL28" i="7"/>
  <c r="AL24" i="7"/>
  <c r="AL27" i="7"/>
  <c r="AL30" i="7"/>
  <c r="AL31" i="7"/>
  <c r="AL26" i="7"/>
  <c r="AB31" i="7"/>
  <c r="AB27" i="7"/>
  <c r="AB30" i="7"/>
  <c r="AB26" i="7"/>
  <c r="AB29" i="7"/>
  <c r="AB32" i="7"/>
  <c r="AB33" i="7"/>
  <c r="AB25" i="7"/>
  <c r="AB28" i="7"/>
  <c r="AB24" i="7"/>
  <c r="AD33" i="7"/>
  <c r="AD29" i="7"/>
  <c r="AD25" i="7"/>
  <c r="AD32" i="7"/>
  <c r="AD28" i="7"/>
  <c r="AD27" i="7"/>
  <c r="AD30" i="7"/>
  <c r="AD24" i="7"/>
  <c r="AD31" i="7"/>
  <c r="AD26" i="7"/>
  <c r="E33" i="7"/>
  <c r="E29" i="7"/>
  <c r="E25" i="7"/>
  <c r="E32" i="7"/>
  <c r="E28" i="7"/>
  <c r="E27" i="7"/>
  <c r="E30" i="7"/>
  <c r="E24" i="7"/>
  <c r="E31" i="7"/>
  <c r="E26" i="7"/>
  <c r="Y30" i="7"/>
  <c r="Y26" i="7"/>
  <c r="Y33" i="7"/>
  <c r="Y29" i="7"/>
  <c r="Y25" i="7"/>
  <c r="Y28" i="7"/>
  <c r="Y31" i="7"/>
  <c r="Y32" i="7"/>
  <c r="Y24" i="7"/>
  <c r="Y27" i="7"/>
  <c r="G31" i="7"/>
  <c r="G27" i="7"/>
  <c r="G30" i="7"/>
  <c r="G26" i="7"/>
  <c r="G33" i="7"/>
  <c r="G25" i="7"/>
  <c r="G28" i="7"/>
  <c r="G29" i="7"/>
  <c r="G32" i="7"/>
  <c r="G24" i="7"/>
  <c r="N32" i="7"/>
  <c r="N28" i="7"/>
  <c r="N31" i="7"/>
  <c r="N27" i="7"/>
  <c r="N30" i="7"/>
  <c r="N24" i="7"/>
  <c r="N33" i="7"/>
  <c r="N25" i="7"/>
  <c r="N26" i="7"/>
  <c r="N29" i="7"/>
  <c r="R32" i="7"/>
  <c r="R28" i="7"/>
  <c r="R31" i="7"/>
  <c r="R27" i="7"/>
  <c r="R26" i="7"/>
  <c r="R24" i="7"/>
  <c r="R29" i="7"/>
  <c r="R30" i="7"/>
  <c r="R33" i="7"/>
  <c r="R25" i="7"/>
  <c r="AH33" i="7"/>
  <c r="AH29" i="7"/>
  <c r="AH25" i="7"/>
  <c r="AH32" i="7"/>
  <c r="AH28" i="7"/>
  <c r="AH24" i="7"/>
  <c r="AH31" i="7"/>
  <c r="AH26" i="7"/>
  <c r="AH27" i="7"/>
  <c r="AH30" i="7"/>
  <c r="AM32" i="7"/>
  <c r="AM28" i="7"/>
  <c r="AM24" i="7"/>
  <c r="AM31" i="7"/>
  <c r="AM27" i="7"/>
  <c r="AM30" i="7"/>
  <c r="AM33" i="7"/>
  <c r="AM25" i="7"/>
  <c r="AM26" i="7"/>
  <c r="AM29" i="7"/>
  <c r="I33" i="7"/>
  <c r="I29" i="7"/>
  <c r="I25" i="7"/>
  <c r="I32" i="7"/>
  <c r="I28" i="7"/>
  <c r="I31" i="7"/>
  <c r="I26" i="7"/>
  <c r="I24" i="7"/>
  <c r="I27" i="7"/>
  <c r="I30" i="7"/>
  <c r="O31" i="7"/>
  <c r="O27" i="7"/>
  <c r="O30" i="7"/>
  <c r="O26" i="7"/>
  <c r="O33" i="7"/>
  <c r="O25" i="7"/>
  <c r="O28" i="7"/>
  <c r="O29" i="7"/>
  <c r="O32" i="7"/>
  <c r="O24" i="7"/>
  <c r="S31" i="7"/>
  <c r="S27" i="7"/>
  <c r="S30" i="7"/>
  <c r="S26" i="7"/>
  <c r="S29" i="7"/>
  <c r="S32" i="7"/>
  <c r="S33" i="7"/>
  <c r="S25" i="7"/>
  <c r="S28" i="7"/>
  <c r="S24" i="7"/>
  <c r="AJ31" i="7"/>
  <c r="AJ27" i="7"/>
  <c r="AJ30" i="7"/>
  <c r="AJ26" i="7"/>
  <c r="AJ32" i="7"/>
  <c r="AJ24" i="7"/>
  <c r="AJ33" i="7"/>
  <c r="AJ25" i="7"/>
  <c r="AJ28" i="7"/>
  <c r="AN31" i="7"/>
  <c r="AN27" i="7"/>
  <c r="AN30" i="7"/>
  <c r="AN26" i="7"/>
  <c r="AN33" i="7"/>
  <c r="AN25" i="7"/>
  <c r="AN20" i="7"/>
  <c r="AN28" i="7"/>
  <c r="AN19" i="7"/>
  <c r="AN29" i="7"/>
  <c r="AN18" i="7"/>
  <c r="AN32" i="7"/>
  <c r="AN24" i="7"/>
  <c r="AN21" i="7"/>
  <c r="AN14" i="7"/>
  <c r="AN10" i="7"/>
  <c r="AN16" i="7"/>
  <c r="AN8" i="7"/>
  <c r="AN15" i="7"/>
  <c r="AN13" i="7"/>
  <c r="AN9" i="7"/>
  <c r="AN12" i="7"/>
  <c r="AN11" i="7"/>
  <c r="X31" i="7"/>
  <c r="X27" i="7"/>
  <c r="X30" i="7"/>
  <c r="X26" i="7"/>
  <c r="X33" i="7"/>
  <c r="X25" i="7"/>
  <c r="X28" i="7"/>
  <c r="X29" i="7"/>
  <c r="X32" i="7"/>
  <c r="X24" i="7"/>
  <c r="P30" i="7"/>
  <c r="P26" i="7"/>
  <c r="P33" i="7"/>
  <c r="P29" i="7"/>
  <c r="P25" i="7"/>
  <c r="P28" i="7"/>
  <c r="P31" i="7"/>
  <c r="P32" i="7"/>
  <c r="P24" i="7"/>
  <c r="P27" i="7"/>
  <c r="AK30" i="7"/>
  <c r="AK26" i="7"/>
  <c r="AK33" i="7"/>
  <c r="AK29" i="7"/>
  <c r="AK25" i="7"/>
  <c r="AK32" i="7"/>
  <c r="AK24" i="7"/>
  <c r="AK27" i="7"/>
  <c r="AK28" i="7"/>
  <c r="AK31" i="7"/>
  <c r="AC33" i="7"/>
  <c r="AC31" i="7"/>
  <c r="AC29" i="7"/>
  <c r="AC25" i="7"/>
  <c r="AC27" i="7"/>
  <c r="AC32" i="7"/>
  <c r="AC30" i="7"/>
  <c r="AC28" i="7"/>
  <c r="AC26" i="7"/>
  <c r="AC24" i="7"/>
  <c r="W30" i="7"/>
  <c r="W26" i="7"/>
  <c r="W31" i="7"/>
  <c r="W27" i="7"/>
  <c r="W29" i="7"/>
  <c r="W32" i="7"/>
  <c r="W28" i="7"/>
  <c r="W24" i="7"/>
  <c r="W33" i="7"/>
  <c r="W25" i="7"/>
  <c r="I11" i="13"/>
  <c r="I5" i="13"/>
  <c r="D4" i="17"/>
  <c r="J14" i="1"/>
  <c r="J13" i="1" s="1"/>
  <c r="AE13" i="1"/>
  <c r="AE15" i="1"/>
  <c r="C70" i="15" l="1"/>
  <c r="C35" i="18"/>
  <c r="AE12" i="1"/>
  <c r="AE7" i="7"/>
  <c r="J12" i="1"/>
  <c r="J7" i="7"/>
  <c r="B14" i="13"/>
  <c r="C13" i="21" s="1"/>
  <c r="C71" i="15" l="1"/>
  <c r="C72" i="15" s="1"/>
  <c r="C38" i="18"/>
  <c r="J32" i="7"/>
  <c r="J28" i="7"/>
  <c r="J31" i="7"/>
  <c r="J27" i="7"/>
  <c r="J26" i="7"/>
  <c r="J24" i="7"/>
  <c r="J29" i="7"/>
  <c r="J30" i="7"/>
  <c r="J33" i="7"/>
  <c r="J25" i="7"/>
  <c r="J21" i="7"/>
  <c r="J10" i="7"/>
  <c r="J8" i="7"/>
  <c r="J14" i="7"/>
  <c r="J12" i="7"/>
  <c r="J19" i="7"/>
  <c r="J16" i="7"/>
  <c r="J9" i="7"/>
  <c r="J15" i="7"/>
  <c r="J18" i="7"/>
  <c r="J13" i="7"/>
  <c r="J11" i="7"/>
  <c r="J20" i="7"/>
  <c r="AE32" i="7"/>
  <c r="AE28" i="7"/>
  <c r="AE31" i="7"/>
  <c r="AE27" i="7"/>
  <c r="AE30" i="7"/>
  <c r="AE24" i="7"/>
  <c r="AE33" i="7"/>
  <c r="AE25" i="7"/>
  <c r="AE26" i="7"/>
  <c r="AE29" i="7"/>
  <c r="AE21" i="7"/>
  <c r="AE14" i="7"/>
  <c r="AE10" i="7"/>
  <c r="AE9" i="7"/>
  <c r="AE12" i="7"/>
  <c r="AE16" i="7"/>
  <c r="AE11" i="7"/>
  <c r="AE19" i="7"/>
  <c r="AE8" i="7"/>
  <c r="AE20" i="7"/>
  <c r="AE15" i="7"/>
  <c r="AE18" i="7"/>
  <c r="AE13" i="7"/>
  <c r="F43" i="1"/>
  <c r="F42" i="1"/>
  <c r="F41" i="1"/>
  <c r="C73" i="15" l="1"/>
  <c r="C74" i="15" s="1"/>
  <c r="C75" i="15" s="1"/>
  <c r="C76" i="15" s="1"/>
  <c r="C34" i="18"/>
  <c r="AA6" i="13"/>
  <c r="W6" i="13"/>
  <c r="W7" i="13"/>
  <c r="Z6" i="13"/>
  <c r="Z4" i="13"/>
  <c r="AA4" i="13"/>
  <c r="W4" i="13"/>
  <c r="E56" i="8"/>
  <c r="E57" i="8" s="1"/>
  <c r="P8" i="18" s="1"/>
  <c r="E30" i="8"/>
  <c r="C77" i="15" l="1"/>
  <c r="C78" i="15" s="1"/>
  <c r="C79" i="15" s="1"/>
  <c r="C80" i="15" s="1"/>
  <c r="C81" i="15" s="1"/>
  <c r="C30" i="18"/>
  <c r="B6" i="14"/>
  <c r="H7" i="14"/>
  <c r="G7" i="14"/>
  <c r="H6" i="14"/>
  <c r="G6" i="14"/>
  <c r="F7" i="14"/>
  <c r="F6" i="14"/>
  <c r="B7" i="14"/>
  <c r="B3" i="13"/>
  <c r="H5" i="16"/>
  <c r="G5" i="16"/>
  <c r="H4" i="16"/>
  <c r="G4" i="16"/>
  <c r="F5" i="16"/>
  <c r="F4" i="16"/>
  <c r="B5" i="16"/>
  <c r="B4" i="16"/>
  <c r="G3" i="16"/>
  <c r="H3" i="16"/>
  <c r="F3" i="16"/>
  <c r="E3" i="16"/>
  <c r="B3" i="16"/>
  <c r="A9" i="15"/>
  <c r="A50" i="15" s="1"/>
  <c r="A26" i="15"/>
  <c r="A67" i="15" s="1"/>
  <c r="A29" i="15"/>
  <c r="A70" i="15" s="1"/>
  <c r="A37" i="15"/>
  <c r="A78" i="15" s="1"/>
  <c r="A24" i="15"/>
  <c r="A65" i="15" s="1"/>
  <c r="A28" i="15"/>
  <c r="A69" i="15" s="1"/>
  <c r="A10" i="15"/>
  <c r="A51" i="15" s="1"/>
  <c r="A31" i="15"/>
  <c r="A72" i="15" s="1"/>
  <c r="B4" i="13"/>
  <c r="H4" i="14"/>
  <c r="H5" i="14"/>
  <c r="G5" i="14"/>
  <c r="G4" i="14"/>
  <c r="H3" i="14"/>
  <c r="G3" i="14"/>
  <c r="F5" i="14"/>
  <c r="F4" i="14"/>
  <c r="F3" i="14"/>
  <c r="E5" i="14"/>
  <c r="E4" i="14"/>
  <c r="E3" i="14"/>
  <c r="B5" i="14"/>
  <c r="B4" i="14"/>
  <c r="B3" i="14"/>
  <c r="H44" i="2"/>
  <c r="N44" i="2"/>
  <c r="AB44" i="2"/>
  <c r="Y44" i="2"/>
  <c r="Y47" i="2" s="1"/>
  <c r="X44" i="2"/>
  <c r="X47" i="2" s="1"/>
  <c r="T44" i="2"/>
  <c r="Q44" i="2"/>
  <c r="AK47" i="2"/>
  <c r="AH47" i="2"/>
  <c r="K47" i="2"/>
  <c r="I47" i="2"/>
  <c r="G47" i="2"/>
  <c r="AK46" i="2"/>
  <c r="AK6" i="3" s="1"/>
  <c r="AH46" i="2"/>
  <c r="AH6" i="3" s="1"/>
  <c r="K46" i="2"/>
  <c r="L6" i="3" s="1"/>
  <c r="K6" i="3"/>
  <c r="I46" i="2"/>
  <c r="J6" i="3" s="1"/>
  <c r="G46" i="2"/>
  <c r="H6" i="3" s="1"/>
  <c r="AK45" i="2"/>
  <c r="AK5" i="3" s="1"/>
  <c r="AH45" i="2"/>
  <c r="AH5" i="3" s="1"/>
  <c r="K45" i="2"/>
  <c r="I45" i="2"/>
  <c r="G45" i="2"/>
  <c r="M44" i="2"/>
  <c r="AM44" i="2"/>
  <c r="A3" i="15" l="1"/>
  <c r="A44" i="15" s="1"/>
  <c r="C3" i="21"/>
  <c r="C37" i="18"/>
  <c r="G11" i="14"/>
  <c r="H7" i="16"/>
  <c r="I5" i="16"/>
  <c r="I7" i="14"/>
  <c r="I3" i="16"/>
  <c r="I4" i="16"/>
  <c r="C4" i="13"/>
  <c r="C3" i="17" s="1"/>
  <c r="I6" i="14"/>
  <c r="I3" i="14"/>
  <c r="I4" i="14"/>
  <c r="I5" i="14"/>
  <c r="Y45" i="2"/>
  <c r="Y5" i="3" s="1"/>
  <c r="Y46" i="2"/>
  <c r="Y6" i="3" s="1"/>
  <c r="X45" i="2"/>
  <c r="X46" i="2"/>
  <c r="X6" i="3" s="1"/>
  <c r="P8" i="13"/>
  <c r="E45" i="8"/>
  <c r="E9" i="8"/>
  <c r="E31" i="8"/>
  <c r="G50" i="5"/>
  <c r="H50" i="5"/>
  <c r="I50" i="5"/>
  <c r="J50" i="5"/>
  <c r="K50" i="5"/>
  <c r="L50" i="5"/>
  <c r="M50" i="5"/>
  <c r="N50" i="5"/>
  <c r="P7" i="13" l="1"/>
  <c r="P7" i="18"/>
  <c r="P5" i="13"/>
  <c r="P5" i="18"/>
  <c r="P6" i="13"/>
  <c r="P6" i="18"/>
  <c r="L3" i="13"/>
  <c r="L4" i="13" s="1"/>
  <c r="I54" i="8"/>
  <c r="I53" i="8"/>
  <c r="I35" i="8"/>
  <c r="I34" i="8"/>
  <c r="I36" i="8"/>
  <c r="I37" i="8"/>
  <c r="I38" i="8"/>
  <c r="I25" i="8"/>
  <c r="I23" i="8"/>
  <c r="I8" i="8"/>
  <c r="I17" i="8" s="1"/>
  <c r="I5" i="8"/>
  <c r="I12" i="8" s="1"/>
  <c r="F34" i="13"/>
  <c r="L14" i="1"/>
  <c r="L13" i="1" s="1"/>
  <c r="L7" i="7" s="1"/>
  <c r="L15" i="1"/>
  <c r="I37" i="13"/>
  <c r="I34" i="13"/>
  <c r="I33" i="13"/>
  <c r="I35" i="13"/>
  <c r="I36" i="13"/>
  <c r="I13" i="13"/>
  <c r="B26" i="13"/>
  <c r="B32" i="13"/>
  <c r="B15" i="13"/>
  <c r="H32" i="13"/>
  <c r="G32" i="13"/>
  <c r="F32" i="13"/>
  <c r="F30" i="13"/>
  <c r="B30" i="13"/>
  <c r="C29" i="21" s="1"/>
  <c r="H29" i="13"/>
  <c r="G29" i="13"/>
  <c r="B29" i="13"/>
  <c r="F25" i="13"/>
  <c r="F24" i="13"/>
  <c r="F22" i="13"/>
  <c r="F20" i="13"/>
  <c r="F19" i="13"/>
  <c r="F18" i="13"/>
  <c r="F17" i="13"/>
  <c r="E22" i="13"/>
  <c r="E21" i="13"/>
  <c r="E20" i="13"/>
  <c r="E19" i="13"/>
  <c r="E18" i="13"/>
  <c r="E17" i="13"/>
  <c r="E16" i="13"/>
  <c r="H26" i="13"/>
  <c r="G26" i="13"/>
  <c r="H25" i="13"/>
  <c r="G25" i="13"/>
  <c r="H24" i="13"/>
  <c r="G24" i="13"/>
  <c r="H22" i="13"/>
  <c r="G22" i="13"/>
  <c r="H21" i="13"/>
  <c r="G21" i="13"/>
  <c r="H20" i="13"/>
  <c r="G20" i="13"/>
  <c r="H19" i="13"/>
  <c r="G19" i="13"/>
  <c r="H18" i="13"/>
  <c r="G18" i="13"/>
  <c r="H17" i="13"/>
  <c r="G17" i="13"/>
  <c r="H15" i="13"/>
  <c r="G15" i="13"/>
  <c r="H10" i="13"/>
  <c r="G10" i="13"/>
  <c r="H9" i="13"/>
  <c r="G9" i="13"/>
  <c r="H8" i="13"/>
  <c r="G8" i="13"/>
  <c r="H7" i="13"/>
  <c r="H6" i="13"/>
  <c r="G6" i="13"/>
  <c r="H4" i="13"/>
  <c r="G4" i="13"/>
  <c r="E2" i="17"/>
  <c r="G3" i="13"/>
  <c r="F15" i="13"/>
  <c r="F14" i="13"/>
  <c r="F10" i="13"/>
  <c r="F9" i="13"/>
  <c r="F8" i="13"/>
  <c r="F6" i="13"/>
  <c r="F4" i="13"/>
  <c r="F3" i="13"/>
  <c r="E7" i="13"/>
  <c r="E6" i="13"/>
  <c r="E3" i="13"/>
  <c r="B25" i="13"/>
  <c r="C24" i="21" s="1"/>
  <c r="B24" i="13"/>
  <c r="A14" i="15" s="1"/>
  <c r="A55" i="15" s="1"/>
  <c r="B22" i="13"/>
  <c r="C21" i="21" s="1"/>
  <c r="B21" i="13"/>
  <c r="B20" i="13"/>
  <c r="C19" i="21" s="1"/>
  <c r="B19" i="13"/>
  <c r="B18" i="13"/>
  <c r="B17" i="13"/>
  <c r="C16" i="21" s="1"/>
  <c r="B16" i="13"/>
  <c r="A6" i="15"/>
  <c r="B10" i="13"/>
  <c r="B9" i="13"/>
  <c r="B8" i="13"/>
  <c r="B7" i="13"/>
  <c r="B6" i="13"/>
  <c r="F2" i="17" l="1"/>
  <c r="F2" i="21"/>
  <c r="G3" i="17"/>
  <c r="G3" i="21"/>
  <c r="G9" i="17"/>
  <c r="G9" i="21"/>
  <c r="E5" i="17"/>
  <c r="E5" i="21"/>
  <c r="D14" i="17"/>
  <c r="D14" i="21"/>
  <c r="D17" i="17"/>
  <c r="D17" i="21"/>
  <c r="D19" i="17"/>
  <c r="D19" i="21"/>
  <c r="D21" i="17"/>
  <c r="D21" i="21"/>
  <c r="D24" i="17"/>
  <c r="D24" i="21"/>
  <c r="F15" i="17"/>
  <c r="F15" i="21"/>
  <c r="F19" i="17"/>
  <c r="F19" i="21"/>
  <c r="G17" i="17"/>
  <c r="G17" i="21"/>
  <c r="E28" i="17"/>
  <c r="E28" i="21"/>
  <c r="F5" i="17"/>
  <c r="F5" i="21"/>
  <c r="G5" i="17"/>
  <c r="G5" i="21"/>
  <c r="G13" i="17"/>
  <c r="G13" i="21"/>
  <c r="D3" i="17"/>
  <c r="D3" i="21"/>
  <c r="E6" i="17"/>
  <c r="E6" i="21"/>
  <c r="E14" i="17"/>
  <c r="E14" i="21"/>
  <c r="E17" i="17"/>
  <c r="E17" i="21"/>
  <c r="E19" i="17"/>
  <c r="E19" i="21"/>
  <c r="E21" i="17"/>
  <c r="E21" i="21"/>
  <c r="E24" i="17"/>
  <c r="E24" i="21"/>
  <c r="F16" i="17"/>
  <c r="F16" i="21"/>
  <c r="F20" i="17"/>
  <c r="F20" i="21"/>
  <c r="G18" i="17"/>
  <c r="G18" i="21"/>
  <c r="G24" i="17"/>
  <c r="G24" i="21"/>
  <c r="F6" i="17"/>
  <c r="F6" i="21"/>
  <c r="G7" i="17"/>
  <c r="G7" i="21"/>
  <c r="G14" i="17"/>
  <c r="G14" i="21"/>
  <c r="E3" i="17"/>
  <c r="E3" i="21"/>
  <c r="D7" i="17"/>
  <c r="D7" i="21"/>
  <c r="D9" i="17"/>
  <c r="D9" i="21"/>
  <c r="D16" i="17"/>
  <c r="D16" i="21"/>
  <c r="D18" i="17"/>
  <c r="D18" i="21"/>
  <c r="D20" i="17"/>
  <c r="D20" i="21"/>
  <c r="F17" i="17"/>
  <c r="F17" i="21"/>
  <c r="F21" i="17"/>
  <c r="F21" i="21"/>
  <c r="G19" i="17"/>
  <c r="G19" i="21"/>
  <c r="G29" i="17"/>
  <c r="G29" i="21"/>
  <c r="G2" i="17"/>
  <c r="G2" i="21"/>
  <c r="D2" i="17"/>
  <c r="D2" i="21"/>
  <c r="D5" i="17"/>
  <c r="D5" i="21"/>
  <c r="E7" i="17"/>
  <c r="E7" i="21"/>
  <c r="E9" i="17"/>
  <c r="E9" i="21"/>
  <c r="E16" i="17"/>
  <c r="E16" i="21"/>
  <c r="E18" i="17"/>
  <c r="E18" i="21"/>
  <c r="E20" i="17"/>
  <c r="E20" i="21"/>
  <c r="F18" i="17"/>
  <c r="F18" i="21"/>
  <c r="G16" i="17"/>
  <c r="G16" i="21"/>
  <c r="G21" i="17"/>
  <c r="G21" i="21"/>
  <c r="D28" i="17"/>
  <c r="D28" i="21"/>
  <c r="A47" i="15"/>
  <c r="A21" i="15"/>
  <c r="A62" i="15" s="1"/>
  <c r="A11" i="15"/>
  <c r="A52" i="15" s="1"/>
  <c r="L30" i="7"/>
  <c r="L26" i="7"/>
  <c r="L33" i="7"/>
  <c r="L29" i="7"/>
  <c r="L25" i="7"/>
  <c r="L32" i="7"/>
  <c r="L27" i="7"/>
  <c r="L28" i="7"/>
  <c r="L24" i="7"/>
  <c r="L31" i="7"/>
  <c r="L11" i="7"/>
  <c r="A16" i="15"/>
  <c r="A57" i="15" s="1"/>
  <c r="Y7" i="13"/>
  <c r="A7" i="15"/>
  <c r="A48" i="15" s="1"/>
  <c r="A18" i="15"/>
  <c r="A59" i="15" s="1"/>
  <c r="X7" i="13"/>
  <c r="A15" i="15"/>
  <c r="A56" i="15" s="1"/>
  <c r="L5" i="13"/>
  <c r="L6" i="13" s="1"/>
  <c r="L7" i="13" s="1"/>
  <c r="L8" i="13" s="1"/>
  <c r="L9" i="13" s="1"/>
  <c r="L10" i="13" s="1"/>
  <c r="I9" i="13"/>
  <c r="I14" i="13"/>
  <c r="I16" i="13"/>
  <c r="I18" i="13"/>
  <c r="I20" i="13"/>
  <c r="I22" i="13"/>
  <c r="I26" i="13"/>
  <c r="A19" i="15"/>
  <c r="A60" i="15" s="1"/>
  <c r="A25" i="15"/>
  <c r="A66" i="15" s="1"/>
  <c r="A39" i="15"/>
  <c r="A80" i="15" s="1"/>
  <c r="A30" i="15"/>
  <c r="A71" i="15" s="1"/>
  <c r="A40" i="15"/>
  <c r="A81" i="15" s="1"/>
  <c r="A38" i="15"/>
  <c r="A79" i="15" s="1"/>
  <c r="A35" i="15"/>
  <c r="A76" i="15" s="1"/>
  <c r="A17" i="15"/>
  <c r="A58" i="15" s="1"/>
  <c r="A20" i="15"/>
  <c r="A61" i="15" s="1"/>
  <c r="I3" i="13"/>
  <c r="I6" i="13"/>
  <c r="I8" i="13"/>
  <c r="I15" i="13"/>
  <c r="I17" i="13"/>
  <c r="I19" i="13"/>
  <c r="I21" i="13"/>
  <c r="I25" i="13"/>
  <c r="I29" i="13"/>
  <c r="I4" i="13"/>
  <c r="I32" i="13"/>
  <c r="I24" i="13"/>
  <c r="I10" i="13"/>
  <c r="I7" i="13"/>
  <c r="I63" i="8"/>
  <c r="T7" i="18" l="1"/>
  <c r="T5" i="18"/>
  <c r="C29" i="18"/>
  <c r="C28" i="21" s="1"/>
  <c r="C28" i="18"/>
  <c r="C27" i="21" s="1"/>
  <c r="C19" i="18"/>
  <c r="C18" i="21" s="1"/>
  <c r="C7" i="18"/>
  <c r="C6" i="21" s="1"/>
  <c r="C15" i="18"/>
  <c r="C14" i="21" s="1"/>
  <c r="C16" i="18"/>
  <c r="C15" i="21" s="1"/>
  <c r="C9" i="18"/>
  <c r="C10" i="18"/>
  <c r="C9" i="21" s="1"/>
  <c r="C5" i="19"/>
  <c r="C5" i="20"/>
  <c r="C4" i="19"/>
  <c r="C4" i="20"/>
  <c r="C7" i="19"/>
  <c r="C3" i="19"/>
  <c r="C6" i="19"/>
  <c r="C6" i="18"/>
  <c r="C5" i="21" s="1"/>
  <c r="Z7" i="13"/>
  <c r="AA7" i="13"/>
  <c r="L11" i="13"/>
  <c r="L12" i="13" s="1"/>
  <c r="I5" i="12"/>
  <c r="I3" i="12"/>
  <c r="I7" i="11"/>
  <c r="AJ6" i="11"/>
  <c r="AI6" i="11"/>
  <c r="AH6" i="11"/>
  <c r="AG6" i="11"/>
  <c r="AF6" i="11"/>
  <c r="AE6" i="11"/>
  <c r="AD6" i="11"/>
  <c r="AC6" i="11"/>
  <c r="AB6" i="11"/>
  <c r="AA6" i="11"/>
  <c r="Z6" i="11"/>
  <c r="Y6" i="11"/>
  <c r="X6" i="11"/>
  <c r="W6" i="11"/>
  <c r="V6" i="11"/>
  <c r="U6" i="11"/>
  <c r="T6" i="11"/>
  <c r="S6" i="11"/>
  <c r="R6" i="11"/>
  <c r="Q6" i="11"/>
  <c r="P6" i="11"/>
  <c r="O6" i="11"/>
  <c r="N6" i="11"/>
  <c r="M6" i="11"/>
  <c r="L6" i="11"/>
  <c r="K6" i="11"/>
  <c r="J6" i="11"/>
  <c r="I6" i="11"/>
  <c r="H6" i="11"/>
  <c r="G6" i="11"/>
  <c r="F6" i="11"/>
  <c r="E6" i="11"/>
  <c r="D6" i="11"/>
  <c r="C6" i="11"/>
  <c r="AJ5" i="11"/>
  <c r="AI5" i="11"/>
  <c r="AH5" i="11"/>
  <c r="AG5" i="11"/>
  <c r="AF5" i="11"/>
  <c r="AE5" i="11"/>
  <c r="AD5" i="11"/>
  <c r="AC5" i="11"/>
  <c r="AB5" i="11"/>
  <c r="AA5" i="11"/>
  <c r="Z5" i="11"/>
  <c r="Y5" i="11"/>
  <c r="X5" i="11"/>
  <c r="W5" i="11"/>
  <c r="V5" i="11"/>
  <c r="U5" i="11"/>
  <c r="T5" i="11"/>
  <c r="S5" i="11"/>
  <c r="R5" i="11"/>
  <c r="Q5" i="11"/>
  <c r="P5" i="11"/>
  <c r="O5" i="11"/>
  <c r="N5" i="11"/>
  <c r="M5" i="11"/>
  <c r="L5" i="11"/>
  <c r="K5" i="11"/>
  <c r="J5" i="11"/>
  <c r="I5" i="11"/>
  <c r="H5" i="11"/>
  <c r="G5" i="11"/>
  <c r="F5" i="11"/>
  <c r="E5" i="11"/>
  <c r="D5" i="11"/>
  <c r="C5" i="11"/>
  <c r="AJ4" i="11"/>
  <c r="AI4" i="11"/>
  <c r="AH4" i="11"/>
  <c r="AG4" i="11"/>
  <c r="AF4" i="11"/>
  <c r="AE4" i="11"/>
  <c r="AD4" i="11"/>
  <c r="AC4" i="11"/>
  <c r="AB4" i="11"/>
  <c r="AA4" i="11"/>
  <c r="Z4" i="11"/>
  <c r="Y4" i="11"/>
  <c r="X4" i="11"/>
  <c r="W4" i="11"/>
  <c r="V4" i="11"/>
  <c r="U4" i="11"/>
  <c r="T4" i="11"/>
  <c r="S4" i="11"/>
  <c r="R4" i="11"/>
  <c r="Q4" i="11"/>
  <c r="P4" i="11"/>
  <c r="O4" i="11"/>
  <c r="N4" i="11"/>
  <c r="M4" i="11"/>
  <c r="L4" i="11"/>
  <c r="K4" i="11"/>
  <c r="J4" i="11"/>
  <c r="I4" i="11"/>
  <c r="H4" i="11"/>
  <c r="G4" i="11"/>
  <c r="F4" i="11"/>
  <c r="E4" i="11"/>
  <c r="D4" i="11"/>
  <c r="C4" i="11"/>
  <c r="AJ3" i="11"/>
  <c r="AI3" i="11"/>
  <c r="AH3" i="11"/>
  <c r="AG3" i="11"/>
  <c r="AF3" i="11"/>
  <c r="AE3" i="11"/>
  <c r="AD3" i="11"/>
  <c r="AC3" i="11"/>
  <c r="AB3" i="11"/>
  <c r="AA3" i="11"/>
  <c r="Z3" i="11"/>
  <c r="Y3" i="11"/>
  <c r="X3" i="11"/>
  <c r="W3" i="11"/>
  <c r="V3" i="11"/>
  <c r="U3" i="11"/>
  <c r="T3" i="11"/>
  <c r="S3" i="11"/>
  <c r="R3" i="11"/>
  <c r="Q3" i="11"/>
  <c r="P3" i="11"/>
  <c r="O3" i="11"/>
  <c r="N3" i="11"/>
  <c r="M3" i="11"/>
  <c r="L3" i="11"/>
  <c r="K3" i="11"/>
  <c r="J3" i="11"/>
  <c r="I3" i="11"/>
  <c r="H3" i="11"/>
  <c r="G3" i="11"/>
  <c r="F3" i="11"/>
  <c r="E3" i="11"/>
  <c r="D3" i="11"/>
  <c r="C3" i="11"/>
  <c r="AJ2" i="11"/>
  <c r="AI2" i="11"/>
  <c r="AH2" i="11"/>
  <c r="AG2" i="11"/>
  <c r="AF2" i="11"/>
  <c r="AE2" i="11"/>
  <c r="AD2" i="11"/>
  <c r="AC2" i="11"/>
  <c r="AB2" i="11"/>
  <c r="AA2" i="11"/>
  <c r="Z2" i="11"/>
  <c r="Y2" i="11"/>
  <c r="X2" i="11"/>
  <c r="W2" i="11"/>
  <c r="V2" i="11"/>
  <c r="U2" i="11"/>
  <c r="T2" i="11"/>
  <c r="S2" i="11"/>
  <c r="R2" i="11"/>
  <c r="Q2" i="11"/>
  <c r="P2" i="11"/>
  <c r="O2" i="11"/>
  <c r="N2" i="11"/>
  <c r="M2" i="11"/>
  <c r="L2" i="11"/>
  <c r="K2" i="11"/>
  <c r="J2" i="11"/>
  <c r="I2" i="11"/>
  <c r="H2" i="11"/>
  <c r="G2" i="11"/>
  <c r="F2" i="11"/>
  <c r="E2" i="11"/>
  <c r="D2" i="11"/>
  <c r="C2" i="11"/>
  <c r="AJ1" i="11"/>
  <c r="AI1" i="11"/>
  <c r="AH1" i="11"/>
  <c r="AG1" i="11"/>
  <c r="AF1" i="11"/>
  <c r="AE1" i="11"/>
  <c r="AD1" i="11"/>
  <c r="AC1" i="11"/>
  <c r="AB1" i="11"/>
  <c r="AA1" i="11"/>
  <c r="Z1" i="11"/>
  <c r="Y1" i="11"/>
  <c r="X1" i="11"/>
  <c r="W1" i="11"/>
  <c r="V1" i="11"/>
  <c r="U1" i="11"/>
  <c r="T1" i="11"/>
  <c r="S1" i="11"/>
  <c r="R1" i="11"/>
  <c r="Q1" i="11"/>
  <c r="P1" i="11"/>
  <c r="O1" i="11"/>
  <c r="N1" i="11"/>
  <c r="M1" i="11"/>
  <c r="L1" i="11"/>
  <c r="K1" i="11"/>
  <c r="J1" i="11"/>
  <c r="I1" i="11"/>
  <c r="H1" i="11"/>
  <c r="G1" i="11"/>
  <c r="F1" i="11"/>
  <c r="E1" i="11"/>
  <c r="D1" i="11"/>
  <c r="C1" i="11"/>
  <c r="I8" i="10"/>
  <c r="I9" i="10"/>
  <c r="E20" i="1"/>
  <c r="I5" i="10"/>
  <c r="I3" i="10"/>
  <c r="I4" i="10"/>
  <c r="AN6" i="9"/>
  <c r="AM6" i="9"/>
  <c r="AL6" i="9"/>
  <c r="AK6" i="9"/>
  <c r="AJ6" i="9"/>
  <c r="AH6" i="9"/>
  <c r="AG6" i="9"/>
  <c r="AF6" i="9"/>
  <c r="AD6" i="9"/>
  <c r="AC6" i="9"/>
  <c r="AB6" i="9"/>
  <c r="AA6" i="9"/>
  <c r="Z6" i="9"/>
  <c r="Y6" i="9"/>
  <c r="X6" i="9"/>
  <c r="W6" i="9"/>
  <c r="V6" i="9"/>
  <c r="T6" i="9"/>
  <c r="S6" i="9"/>
  <c r="R6" i="9"/>
  <c r="Q6" i="9"/>
  <c r="P6" i="9"/>
  <c r="O6" i="9"/>
  <c r="N6" i="9"/>
  <c r="M6" i="9"/>
  <c r="L6" i="9"/>
  <c r="K6" i="9"/>
  <c r="I6" i="9"/>
  <c r="H6" i="9"/>
  <c r="G6" i="9"/>
  <c r="F6" i="9"/>
  <c r="E6" i="9"/>
  <c r="D6" i="9"/>
  <c r="C6" i="9"/>
  <c r="AN5" i="9"/>
  <c r="AM5" i="9"/>
  <c r="AL5" i="9"/>
  <c r="AK5" i="9"/>
  <c r="AJ5" i="9"/>
  <c r="AH5" i="9"/>
  <c r="AG5" i="9"/>
  <c r="AF5" i="9"/>
  <c r="AD5" i="9"/>
  <c r="AC5" i="9"/>
  <c r="AB5" i="9"/>
  <c r="AA5" i="9"/>
  <c r="Z5" i="9"/>
  <c r="Y5" i="9"/>
  <c r="X5" i="9"/>
  <c r="W5" i="9"/>
  <c r="V5" i="9"/>
  <c r="T5" i="9"/>
  <c r="S5" i="9"/>
  <c r="R5" i="9"/>
  <c r="Q5" i="9"/>
  <c r="P5" i="9"/>
  <c r="O5" i="9"/>
  <c r="N5" i="9"/>
  <c r="M5" i="9"/>
  <c r="L5" i="9"/>
  <c r="K5" i="9"/>
  <c r="I5" i="9"/>
  <c r="H5" i="9"/>
  <c r="G5" i="9"/>
  <c r="F5" i="9"/>
  <c r="E5" i="9"/>
  <c r="D5" i="9"/>
  <c r="C5" i="9"/>
  <c r="AN4" i="9"/>
  <c r="AM4" i="9"/>
  <c r="AL4" i="9"/>
  <c r="AK4" i="9"/>
  <c r="AJ4" i="9"/>
  <c r="AH4" i="9"/>
  <c r="AG4" i="9"/>
  <c r="AF4" i="9"/>
  <c r="AD4" i="9"/>
  <c r="AC4" i="9"/>
  <c r="AB4" i="9"/>
  <c r="AA4" i="9"/>
  <c r="Z4" i="9"/>
  <c r="Y4" i="9"/>
  <c r="X4" i="9"/>
  <c r="W4" i="9"/>
  <c r="V4" i="9"/>
  <c r="T4" i="9"/>
  <c r="S4" i="9"/>
  <c r="R4" i="9"/>
  <c r="Q4" i="9"/>
  <c r="P4" i="9"/>
  <c r="O4" i="9"/>
  <c r="N4" i="9"/>
  <c r="M4" i="9"/>
  <c r="L4" i="9"/>
  <c r="K4" i="9"/>
  <c r="I4" i="9"/>
  <c r="H4" i="9"/>
  <c r="G4" i="9"/>
  <c r="F4" i="9"/>
  <c r="E4" i="9"/>
  <c r="D4" i="9"/>
  <c r="C4" i="9"/>
  <c r="AN3" i="9"/>
  <c r="AM3" i="9"/>
  <c r="AL3" i="9"/>
  <c r="AK3" i="9"/>
  <c r="AJ3" i="9"/>
  <c r="AH3" i="9"/>
  <c r="AG3" i="9"/>
  <c r="AF3" i="9"/>
  <c r="AD3" i="9"/>
  <c r="AC3" i="9"/>
  <c r="AB3" i="9"/>
  <c r="AA3" i="9"/>
  <c r="Z3" i="9"/>
  <c r="Y3" i="9"/>
  <c r="X3" i="9"/>
  <c r="W3" i="9"/>
  <c r="V3" i="9"/>
  <c r="T3" i="9"/>
  <c r="S3" i="9"/>
  <c r="R3" i="9"/>
  <c r="Q3" i="9"/>
  <c r="P3" i="9"/>
  <c r="O3" i="9"/>
  <c r="N3" i="9"/>
  <c r="M3" i="9"/>
  <c r="L3" i="9"/>
  <c r="K3" i="9"/>
  <c r="I3" i="9"/>
  <c r="H3" i="9"/>
  <c r="G3" i="9"/>
  <c r="F3" i="9"/>
  <c r="E3" i="9"/>
  <c r="D3" i="9"/>
  <c r="C3" i="9"/>
  <c r="AN2" i="9"/>
  <c r="AM2" i="9"/>
  <c r="AL2" i="9"/>
  <c r="AK2" i="9"/>
  <c r="AJ2" i="9"/>
  <c r="AH2" i="9"/>
  <c r="AG2" i="9"/>
  <c r="AF2" i="9"/>
  <c r="AD2" i="9"/>
  <c r="AC2" i="9"/>
  <c r="AB2" i="9"/>
  <c r="AA2" i="9"/>
  <c r="Z2" i="9"/>
  <c r="Y2" i="9"/>
  <c r="X2" i="9"/>
  <c r="W2" i="9"/>
  <c r="V2" i="9"/>
  <c r="T2" i="9"/>
  <c r="S2" i="9"/>
  <c r="R2" i="9"/>
  <c r="Q2" i="9"/>
  <c r="P2" i="9"/>
  <c r="O2" i="9"/>
  <c r="N2" i="9"/>
  <c r="M2" i="9"/>
  <c r="L2" i="9"/>
  <c r="K2" i="9"/>
  <c r="I2" i="9"/>
  <c r="H2" i="9"/>
  <c r="G2" i="9"/>
  <c r="F2" i="9"/>
  <c r="E2" i="9"/>
  <c r="D2" i="9"/>
  <c r="C2" i="9"/>
  <c r="AN1" i="9"/>
  <c r="AM1" i="9"/>
  <c r="AL1" i="9"/>
  <c r="AK1" i="9"/>
  <c r="AJ1" i="9"/>
  <c r="AG1" i="9"/>
  <c r="AF1" i="9"/>
  <c r="AD1" i="9"/>
  <c r="AC1" i="9"/>
  <c r="AB1" i="9"/>
  <c r="AA1" i="9"/>
  <c r="Z1" i="9"/>
  <c r="Y1" i="9"/>
  <c r="X1" i="9"/>
  <c r="W1" i="9"/>
  <c r="V1" i="9"/>
  <c r="T1" i="9"/>
  <c r="S1" i="9"/>
  <c r="R1" i="9"/>
  <c r="Q1" i="9"/>
  <c r="P1" i="9"/>
  <c r="O1" i="9"/>
  <c r="N1" i="9"/>
  <c r="M1" i="9"/>
  <c r="L1" i="9"/>
  <c r="K1" i="9"/>
  <c r="I1" i="9"/>
  <c r="H1" i="9"/>
  <c r="G1" i="9"/>
  <c r="F1" i="9"/>
  <c r="E1" i="9"/>
  <c r="D1" i="9"/>
  <c r="C1" i="9"/>
  <c r="D61" i="8"/>
  <c r="I55" i="8"/>
  <c r="I60" i="8"/>
  <c r="I44" i="8"/>
  <c r="I43" i="8"/>
  <c r="I28" i="8"/>
  <c r="I29" i="8"/>
  <c r="I22" i="8"/>
  <c r="I7" i="8"/>
  <c r="I13" i="8" s="1"/>
  <c r="I4" i="8"/>
  <c r="I11" i="8" s="1"/>
  <c r="AL6" i="2"/>
  <c r="AL5" i="2"/>
  <c r="AL4" i="2"/>
  <c r="AL3" i="2"/>
  <c r="AL2" i="2"/>
  <c r="AL1" i="2"/>
  <c r="AM6" i="7"/>
  <c r="AM5" i="7"/>
  <c r="AM4" i="7"/>
  <c r="AM3" i="7"/>
  <c r="AM2" i="7"/>
  <c r="AM1" i="7"/>
  <c r="AN6" i="7"/>
  <c r="AL6" i="7"/>
  <c r="AK6" i="7"/>
  <c r="AJ6" i="7"/>
  <c r="AH6" i="7"/>
  <c r="AG6" i="7"/>
  <c r="AF6" i="7"/>
  <c r="AD6" i="7"/>
  <c r="AC6" i="7"/>
  <c r="AB6" i="7"/>
  <c r="AA6" i="7"/>
  <c r="Z6" i="7"/>
  <c r="Y6" i="7"/>
  <c r="X6" i="7"/>
  <c r="W6" i="7"/>
  <c r="V6" i="7"/>
  <c r="T6" i="7"/>
  <c r="S6" i="7"/>
  <c r="R6" i="7"/>
  <c r="Q6" i="7"/>
  <c r="P6" i="7"/>
  <c r="O6" i="7"/>
  <c r="N6" i="7"/>
  <c r="M6" i="7"/>
  <c r="L6" i="7"/>
  <c r="I6" i="7"/>
  <c r="H6" i="7"/>
  <c r="G6" i="7"/>
  <c r="F6" i="7"/>
  <c r="E6" i="7"/>
  <c r="D6" i="7"/>
  <c r="C6" i="7"/>
  <c r="AN5" i="7"/>
  <c r="AL5" i="7"/>
  <c r="AK5" i="7"/>
  <c r="AJ5" i="7"/>
  <c r="AH5" i="7"/>
  <c r="AG5" i="7"/>
  <c r="AF5" i="7"/>
  <c r="AD5" i="7"/>
  <c r="AC5" i="7"/>
  <c r="AB5" i="7"/>
  <c r="AA5" i="7"/>
  <c r="Z5" i="7"/>
  <c r="Y5" i="7"/>
  <c r="X5" i="7"/>
  <c r="W5" i="7"/>
  <c r="V5" i="7"/>
  <c r="T5" i="7"/>
  <c r="S5" i="7"/>
  <c r="R5" i="7"/>
  <c r="Q5" i="7"/>
  <c r="P5" i="7"/>
  <c r="O5" i="7"/>
  <c r="N5" i="7"/>
  <c r="M5" i="7"/>
  <c r="L5" i="7"/>
  <c r="I5" i="7"/>
  <c r="H5" i="7"/>
  <c r="G5" i="7"/>
  <c r="F5" i="7"/>
  <c r="E5" i="7"/>
  <c r="D5" i="7"/>
  <c r="C5" i="7"/>
  <c r="AN4" i="7"/>
  <c r="AL4" i="7"/>
  <c r="AK4" i="7"/>
  <c r="AJ4" i="7"/>
  <c r="AH4" i="7"/>
  <c r="AG4" i="7"/>
  <c r="AF4" i="7"/>
  <c r="AD4" i="7"/>
  <c r="AC4" i="7"/>
  <c r="AB4" i="7"/>
  <c r="AA4" i="7"/>
  <c r="Z4" i="7"/>
  <c r="Y4" i="7"/>
  <c r="X4" i="7"/>
  <c r="W4" i="7"/>
  <c r="V4" i="7"/>
  <c r="T4" i="7"/>
  <c r="S4" i="7"/>
  <c r="R4" i="7"/>
  <c r="Q4" i="7"/>
  <c r="P4" i="7"/>
  <c r="O4" i="7"/>
  <c r="N4" i="7"/>
  <c r="M4" i="7"/>
  <c r="L4" i="7"/>
  <c r="I4" i="7"/>
  <c r="H4" i="7"/>
  <c r="G4" i="7"/>
  <c r="F4" i="7"/>
  <c r="E4" i="7"/>
  <c r="D4" i="7"/>
  <c r="C4" i="7"/>
  <c r="AN3" i="7"/>
  <c r="AL3" i="7"/>
  <c r="AK3" i="7"/>
  <c r="AJ3" i="7"/>
  <c r="AH3" i="7"/>
  <c r="AG3" i="7"/>
  <c r="AF3" i="7"/>
  <c r="AD3" i="7"/>
  <c r="AC3" i="7"/>
  <c r="AB3" i="7"/>
  <c r="AA3" i="7"/>
  <c r="Z3" i="7"/>
  <c r="Y3" i="7"/>
  <c r="X3" i="7"/>
  <c r="W3" i="7"/>
  <c r="V3" i="7"/>
  <c r="T3" i="7"/>
  <c r="S3" i="7"/>
  <c r="R3" i="7"/>
  <c r="Q3" i="7"/>
  <c r="P3" i="7"/>
  <c r="O3" i="7"/>
  <c r="N3" i="7"/>
  <c r="M3" i="7"/>
  <c r="L3" i="7"/>
  <c r="I3" i="7"/>
  <c r="H3" i="7"/>
  <c r="G3" i="7"/>
  <c r="F3" i="7"/>
  <c r="E3" i="7"/>
  <c r="D3" i="7"/>
  <c r="C3" i="7"/>
  <c r="AN2" i="7"/>
  <c r="AL2" i="7"/>
  <c r="AK2" i="7"/>
  <c r="AJ2" i="7"/>
  <c r="AH2" i="7"/>
  <c r="AG2" i="7"/>
  <c r="AF2" i="7"/>
  <c r="AD2" i="7"/>
  <c r="AC2" i="7"/>
  <c r="AB2" i="7"/>
  <c r="AA2" i="7"/>
  <c r="Z2" i="7"/>
  <c r="Y2" i="7"/>
  <c r="X2" i="7"/>
  <c r="W2" i="7"/>
  <c r="V2" i="7"/>
  <c r="T2" i="7"/>
  <c r="S2" i="7"/>
  <c r="R2" i="7"/>
  <c r="Q2" i="7"/>
  <c r="P2" i="7"/>
  <c r="O2" i="7"/>
  <c r="N2" i="7"/>
  <c r="M2" i="7"/>
  <c r="L2" i="7"/>
  <c r="I2" i="7"/>
  <c r="H2" i="7"/>
  <c r="G2" i="7"/>
  <c r="F2" i="7"/>
  <c r="E2" i="7"/>
  <c r="D2" i="7"/>
  <c r="C2" i="7"/>
  <c r="AN1" i="7"/>
  <c r="AL1" i="7"/>
  <c r="AK1" i="7"/>
  <c r="AJ1" i="7"/>
  <c r="AH1" i="7"/>
  <c r="AG1" i="7"/>
  <c r="AF1" i="7"/>
  <c r="AD1" i="7"/>
  <c r="AC1" i="7"/>
  <c r="AB1" i="7"/>
  <c r="AA1" i="7"/>
  <c r="Z1" i="7"/>
  <c r="Y1" i="7"/>
  <c r="X1" i="7"/>
  <c r="W1" i="7"/>
  <c r="V1" i="7"/>
  <c r="T1" i="7"/>
  <c r="S1" i="7"/>
  <c r="R1" i="7"/>
  <c r="Q1" i="7"/>
  <c r="P1" i="7"/>
  <c r="O1" i="7"/>
  <c r="N1" i="7"/>
  <c r="M1" i="7"/>
  <c r="L1" i="7"/>
  <c r="I1" i="7"/>
  <c r="H1" i="7"/>
  <c r="G1" i="7"/>
  <c r="F1" i="7"/>
  <c r="E1" i="7"/>
  <c r="D1" i="7"/>
  <c r="C1" i="7"/>
  <c r="B41" i="2"/>
  <c r="B40" i="2"/>
  <c r="B38" i="2"/>
  <c r="B37" i="2"/>
  <c r="B36" i="2"/>
  <c r="B33" i="2"/>
  <c r="B32" i="2"/>
  <c r="B31" i="2"/>
  <c r="B30" i="2"/>
  <c r="B29" i="2"/>
  <c r="B28" i="2"/>
  <c r="B27" i="2"/>
  <c r="B26" i="2"/>
  <c r="B25" i="2"/>
  <c r="B24" i="2"/>
  <c r="B23" i="2"/>
  <c r="AL14" i="2"/>
  <c r="AL14" i="7" s="1"/>
  <c r="G30" i="13" l="1"/>
  <c r="G30" i="18"/>
  <c r="I30" i="18" s="1"/>
  <c r="L13" i="13"/>
  <c r="L14" i="13" s="1"/>
  <c r="L15" i="13" s="1"/>
  <c r="L16" i="13" s="1"/>
  <c r="L17" i="13" s="1"/>
  <c r="L18" i="13" s="1"/>
  <c r="L19" i="13" s="1"/>
  <c r="L20" i="13" s="1"/>
  <c r="L21" i="13" s="1"/>
  <c r="L22" i="13" s="1"/>
  <c r="L23" i="13" s="1"/>
  <c r="H30" i="13"/>
  <c r="P9" i="13"/>
  <c r="I32" i="11"/>
  <c r="I30" i="11"/>
  <c r="I28" i="11"/>
  <c r="I26" i="11"/>
  <c r="I25" i="11"/>
  <c r="I27" i="11"/>
  <c r="I29" i="11"/>
  <c r="I31" i="11"/>
  <c r="I33" i="11"/>
  <c r="I24" i="11"/>
  <c r="I61" i="8"/>
  <c r="E29" i="17" l="1"/>
  <c r="E29" i="21"/>
  <c r="D29" i="17"/>
  <c r="D29" i="21"/>
  <c r="L24" i="13"/>
  <c r="L25" i="13" s="1"/>
  <c r="L28" i="13" s="1"/>
  <c r="L29" i="13" s="1"/>
  <c r="L30" i="13" s="1"/>
  <c r="L32" i="13" s="1"/>
  <c r="L33" i="13" s="1"/>
  <c r="L34" i="13" s="1"/>
  <c r="I30" i="13"/>
  <c r="H14" i="1"/>
  <c r="H13" i="1" s="1"/>
  <c r="H7" i="7" s="1"/>
  <c r="I6" i="2"/>
  <c r="H6" i="2"/>
  <c r="G6" i="2"/>
  <c r="I5" i="2"/>
  <c r="H5" i="2"/>
  <c r="G5" i="2"/>
  <c r="I4" i="2"/>
  <c r="I14" i="2" s="1"/>
  <c r="I14" i="7" s="1"/>
  <c r="H4" i="2"/>
  <c r="H14" i="2" s="1"/>
  <c r="H14" i="7" s="1"/>
  <c r="G4" i="2"/>
  <c r="I3" i="2"/>
  <c r="H3" i="2"/>
  <c r="H46" i="2" s="1"/>
  <c r="I6" i="3" s="1"/>
  <c r="D12" i="3" s="1"/>
  <c r="G3" i="2"/>
  <c r="I2" i="2"/>
  <c r="H2" i="2"/>
  <c r="G2" i="2"/>
  <c r="I1" i="2"/>
  <c r="H1" i="2"/>
  <c r="G1" i="2"/>
  <c r="L35" i="13" l="1"/>
  <c r="L36" i="13" s="1"/>
  <c r="L37" i="13" s="1"/>
  <c r="H30" i="7"/>
  <c r="H26" i="7"/>
  <c r="H33" i="7"/>
  <c r="H29" i="7"/>
  <c r="H25" i="7"/>
  <c r="H28" i="7"/>
  <c r="H31" i="7"/>
  <c r="H32" i="7"/>
  <c r="H24" i="7"/>
  <c r="H27" i="7"/>
  <c r="I5" i="3"/>
  <c r="I4" i="3" s="1"/>
  <c r="H45" i="2"/>
  <c r="I7" i="3"/>
  <c r="H47" i="2"/>
  <c r="G19" i="2"/>
  <c r="G19" i="7" s="1"/>
  <c r="G14" i="2"/>
  <c r="G14" i="7" s="1"/>
  <c r="G11" i="2"/>
  <c r="G11" i="7" s="1"/>
  <c r="I14" i="11"/>
  <c r="H20" i="2"/>
  <c r="H20" i="7" s="1"/>
  <c r="H13" i="2"/>
  <c r="H13" i="7" s="1"/>
  <c r="I21" i="2"/>
  <c r="I21" i="7" s="1"/>
  <c r="I13" i="2"/>
  <c r="I13" i="7" s="1"/>
  <c r="G20" i="2"/>
  <c r="G20" i="7" s="1"/>
  <c r="G13" i="2"/>
  <c r="G13" i="7" s="1"/>
  <c r="G12" i="2"/>
  <c r="G12" i="7" s="1"/>
  <c r="G21" i="2"/>
  <c r="G21" i="7" s="1"/>
  <c r="G8" i="2"/>
  <c r="G8" i="7" s="1"/>
  <c r="G16" i="2"/>
  <c r="G16" i="7" s="1"/>
  <c r="G10" i="2"/>
  <c r="G10" i="7" s="1"/>
  <c r="G18" i="2"/>
  <c r="G18" i="7" s="1"/>
  <c r="H8" i="2"/>
  <c r="H8" i="7" s="1"/>
  <c r="I9" i="2"/>
  <c r="I9" i="7" s="1"/>
  <c r="H12" i="2"/>
  <c r="H12" i="7" s="1"/>
  <c r="I15" i="2"/>
  <c r="I15" i="7" s="1"/>
  <c r="H19" i="2"/>
  <c r="H19" i="7" s="1"/>
  <c r="I20" i="2"/>
  <c r="I20" i="7" s="1"/>
  <c r="I8" i="2"/>
  <c r="I8" i="7" s="1"/>
  <c r="H11" i="2"/>
  <c r="H11" i="7" s="1"/>
  <c r="I12" i="2"/>
  <c r="I12" i="7" s="1"/>
  <c r="H18" i="2"/>
  <c r="H18" i="7" s="1"/>
  <c r="I19" i="2"/>
  <c r="I19" i="7" s="1"/>
  <c r="G9" i="2"/>
  <c r="G9" i="7" s="1"/>
  <c r="H10" i="2"/>
  <c r="H10" i="7" s="1"/>
  <c r="I11" i="2"/>
  <c r="I11" i="7" s="1"/>
  <c r="G15" i="2"/>
  <c r="G15" i="7" s="1"/>
  <c r="H16" i="2"/>
  <c r="H16" i="7" s="1"/>
  <c r="I18" i="2"/>
  <c r="I18" i="7" s="1"/>
  <c r="H21" i="2"/>
  <c r="H21" i="7" s="1"/>
  <c r="H9" i="2"/>
  <c r="H9" i="7" s="1"/>
  <c r="I10" i="2"/>
  <c r="I10" i="7" s="1"/>
  <c r="H15" i="2"/>
  <c r="H15" i="7" s="1"/>
  <c r="I16" i="2"/>
  <c r="I16" i="7" s="1"/>
  <c r="I16" i="11" l="1"/>
  <c r="I19" i="11"/>
  <c r="I21" i="11"/>
  <c r="I11" i="11"/>
  <c r="I9" i="11"/>
  <c r="I18" i="11"/>
  <c r="I12" i="11"/>
  <c r="I8" i="11"/>
  <c r="I20" i="11"/>
  <c r="I10" i="11"/>
  <c r="I15" i="11"/>
  <c r="I13" i="11"/>
  <c r="I7" i="2"/>
  <c r="H7" i="2"/>
  <c r="G7" i="2"/>
  <c r="C2" i="5"/>
  <c r="I18" i="1"/>
  <c r="H23" i="1"/>
  <c r="H7" i="11" s="1"/>
  <c r="H20" i="11" s="1"/>
  <c r="H18" i="1"/>
  <c r="H7" i="9" s="1"/>
  <c r="H12" i="9" s="1"/>
  <c r="G23" i="1"/>
  <c r="G7" i="11" s="1"/>
  <c r="G20" i="11" s="1"/>
  <c r="G18" i="1"/>
  <c r="G7" i="9" s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J7" i="11" s="1"/>
  <c r="AM23" i="1"/>
  <c r="AI7" i="11" s="1"/>
  <c r="AL23" i="1"/>
  <c r="AH7" i="11" s="1"/>
  <c r="AK23" i="1"/>
  <c r="AG7" i="11" s="1"/>
  <c r="AJ23" i="1"/>
  <c r="AF7" i="11" s="1"/>
  <c r="AH23" i="1"/>
  <c r="AE7" i="11" s="1"/>
  <c r="AG23" i="1"/>
  <c r="AD7" i="11" s="1"/>
  <c r="AF23" i="1"/>
  <c r="AC7" i="11" s="1"/>
  <c r="AD23" i="1"/>
  <c r="AB7" i="11" s="1"/>
  <c r="AC23" i="1"/>
  <c r="AA7" i="11" s="1"/>
  <c r="AB23" i="1"/>
  <c r="Z7" i="11" s="1"/>
  <c r="AA23" i="1"/>
  <c r="Y7" i="11" s="1"/>
  <c r="Z23" i="1"/>
  <c r="X7" i="11" s="1"/>
  <c r="Y23" i="1"/>
  <c r="X23" i="1"/>
  <c r="V7" i="11" s="1"/>
  <c r="W23" i="1"/>
  <c r="U7" i="11" s="1"/>
  <c r="V23" i="1"/>
  <c r="T7" i="11" s="1"/>
  <c r="T23" i="1"/>
  <c r="S7" i="11" s="1"/>
  <c r="S23" i="1"/>
  <c r="R7" i="11" s="1"/>
  <c r="R23" i="1"/>
  <c r="Q7" i="11" s="1"/>
  <c r="Q23" i="1"/>
  <c r="P7" i="11" s="1"/>
  <c r="P23" i="1"/>
  <c r="O7" i="11" s="1"/>
  <c r="O23" i="1"/>
  <c r="N7" i="11" s="1"/>
  <c r="N23" i="1"/>
  <c r="M7" i="11" s="1"/>
  <c r="M23" i="1"/>
  <c r="L7" i="11" s="1"/>
  <c r="L23" i="1"/>
  <c r="K7" i="11" s="1"/>
  <c r="K23" i="1"/>
  <c r="J7" i="11" s="1"/>
  <c r="F23" i="1"/>
  <c r="F7" i="11" s="1"/>
  <c r="E23" i="1"/>
  <c r="E7" i="11" s="1"/>
  <c r="D23" i="1"/>
  <c r="D7" i="11" s="1"/>
  <c r="C23" i="1"/>
  <c r="C7" i="11" s="1"/>
  <c r="BL18" i="1"/>
  <c r="BK18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N7" i="9" s="1"/>
  <c r="AM18" i="1"/>
  <c r="AM7" i="9" s="1"/>
  <c r="AL18" i="1"/>
  <c r="AL7" i="9" s="1"/>
  <c r="AK18" i="1"/>
  <c r="AK7" i="9" s="1"/>
  <c r="AJ18" i="1"/>
  <c r="AJ7" i="9" s="1"/>
  <c r="AH18" i="1"/>
  <c r="AH7" i="9" s="1"/>
  <c r="AG18" i="1"/>
  <c r="AG7" i="9" s="1"/>
  <c r="AF18" i="1"/>
  <c r="AF7" i="9" s="1"/>
  <c r="AD18" i="1"/>
  <c r="AD7" i="9" s="1"/>
  <c r="AC18" i="1"/>
  <c r="AC7" i="9" s="1"/>
  <c r="AB18" i="1"/>
  <c r="AB7" i="9" s="1"/>
  <c r="AA18" i="1"/>
  <c r="AA7" i="9" s="1"/>
  <c r="Z18" i="1"/>
  <c r="Z7" i="9" s="1"/>
  <c r="Y18" i="1"/>
  <c r="Y7" i="9" s="1"/>
  <c r="X18" i="1"/>
  <c r="X7" i="9" s="1"/>
  <c r="W18" i="1"/>
  <c r="W7" i="9" s="1"/>
  <c r="V18" i="1"/>
  <c r="V7" i="9" s="1"/>
  <c r="T18" i="1"/>
  <c r="T7" i="9" s="1"/>
  <c r="S18" i="1"/>
  <c r="S7" i="9" s="1"/>
  <c r="R18" i="1"/>
  <c r="R7" i="9" s="1"/>
  <c r="Q18" i="1"/>
  <c r="Q7" i="9" s="1"/>
  <c r="P18" i="1"/>
  <c r="P7" i="9" s="1"/>
  <c r="O18" i="1"/>
  <c r="O7" i="9" s="1"/>
  <c r="N18" i="1"/>
  <c r="N7" i="9" s="1"/>
  <c r="M18" i="1"/>
  <c r="M7" i="9" s="1"/>
  <c r="L18" i="1"/>
  <c r="L7" i="9" s="1"/>
  <c r="K18" i="1"/>
  <c r="K7" i="9" s="1"/>
  <c r="F18" i="1"/>
  <c r="F7" i="9" s="1"/>
  <c r="E18" i="1"/>
  <c r="E7" i="9" s="1"/>
  <c r="D18" i="1"/>
  <c r="D7" i="9" s="1"/>
  <c r="C18" i="1"/>
  <c r="C7" i="9" s="1"/>
  <c r="BC13" i="1"/>
  <c r="BB13" i="1"/>
  <c r="BA13" i="1"/>
  <c r="AZ13" i="1"/>
  <c r="AY13" i="1"/>
  <c r="AX13" i="1"/>
  <c r="AW13" i="1"/>
  <c r="AV13" i="1"/>
  <c r="AU13" i="1"/>
  <c r="AT13" i="1"/>
  <c r="AS13" i="1"/>
  <c r="AR13" i="1"/>
  <c r="AR12" i="1" s="1"/>
  <c r="AQ13" i="1"/>
  <c r="BE3" i="1"/>
  <c r="BD3" i="1"/>
  <c r="BC3" i="1"/>
  <c r="BB3" i="1"/>
  <c r="BA3" i="1"/>
  <c r="AZ3" i="1"/>
  <c r="AY3" i="1"/>
  <c r="AX3" i="1"/>
  <c r="AW3" i="1"/>
  <c r="AV3" i="1"/>
  <c r="AU3" i="1"/>
  <c r="AT3" i="1"/>
  <c r="AS3" i="1"/>
  <c r="AR3" i="1"/>
  <c r="AQ3" i="1"/>
  <c r="AP3" i="1"/>
  <c r="C3" i="5"/>
  <c r="AP12" i="1" l="1"/>
  <c r="B6" i="5"/>
  <c r="B4" i="5" s="1"/>
  <c r="H11" i="11"/>
  <c r="G9" i="11"/>
  <c r="H9" i="11"/>
  <c r="H12" i="11"/>
  <c r="G18" i="11"/>
  <c r="D12" i="1"/>
  <c r="S12" i="1"/>
  <c r="C30" i="9"/>
  <c r="C25" i="9"/>
  <c r="C31" i="9"/>
  <c r="C24" i="9"/>
  <c r="C29" i="9"/>
  <c r="C18" i="9"/>
  <c r="C8" i="9"/>
  <c r="C27" i="9"/>
  <c r="C32" i="9"/>
  <c r="C26" i="9"/>
  <c r="C28" i="9"/>
  <c r="C33" i="9"/>
  <c r="R28" i="9"/>
  <c r="R25" i="9"/>
  <c r="R29" i="9"/>
  <c r="R26" i="9"/>
  <c r="R24" i="9"/>
  <c r="R32" i="9"/>
  <c r="R31" i="9"/>
  <c r="R27" i="9"/>
  <c r="R33" i="9"/>
  <c r="R30" i="9"/>
  <c r="E30" i="11"/>
  <c r="E33" i="11"/>
  <c r="E25" i="11"/>
  <c r="E28" i="11"/>
  <c r="E31" i="11"/>
  <c r="E24" i="11"/>
  <c r="E26" i="11"/>
  <c r="E27" i="11"/>
  <c r="E32" i="11"/>
  <c r="E29" i="11"/>
  <c r="S26" i="11"/>
  <c r="S29" i="11"/>
  <c r="S32" i="11"/>
  <c r="S28" i="11"/>
  <c r="S27" i="11"/>
  <c r="S24" i="11"/>
  <c r="S33" i="11"/>
  <c r="S30" i="11"/>
  <c r="S25" i="11"/>
  <c r="S31" i="11"/>
  <c r="AC29" i="11"/>
  <c r="AC24" i="11"/>
  <c r="AC28" i="11"/>
  <c r="AC25" i="11"/>
  <c r="AC30" i="11"/>
  <c r="AC31" i="11"/>
  <c r="AC32" i="11"/>
  <c r="AC27" i="11"/>
  <c r="AC26" i="11"/>
  <c r="AC33" i="11"/>
  <c r="G28" i="9"/>
  <c r="G31" i="9"/>
  <c r="G30" i="9"/>
  <c r="G29" i="9"/>
  <c r="G24" i="9"/>
  <c r="G27" i="9"/>
  <c r="G26" i="9"/>
  <c r="G33" i="9"/>
  <c r="G32" i="9"/>
  <c r="G25" i="9"/>
  <c r="I17" i="1"/>
  <c r="I7" i="9"/>
  <c r="G16" i="9"/>
  <c r="L12" i="1"/>
  <c r="P12" i="1"/>
  <c r="T12" i="1"/>
  <c r="X12" i="1"/>
  <c r="AB12" i="1"/>
  <c r="AK12" i="1"/>
  <c r="AO12" i="1"/>
  <c r="D33" i="9"/>
  <c r="D25" i="9"/>
  <c r="D31" i="9"/>
  <c r="D32" i="9"/>
  <c r="D30" i="9"/>
  <c r="D24" i="9"/>
  <c r="D29" i="9"/>
  <c r="D26" i="9"/>
  <c r="D27" i="9"/>
  <c r="D28" i="9"/>
  <c r="K30" i="9"/>
  <c r="K31" i="9"/>
  <c r="K25" i="9"/>
  <c r="K26" i="9"/>
  <c r="K29" i="9"/>
  <c r="K24" i="9"/>
  <c r="K27" i="9"/>
  <c r="K33" i="9"/>
  <c r="K32" i="9"/>
  <c r="K28" i="9"/>
  <c r="O28" i="9"/>
  <c r="O32" i="9"/>
  <c r="O33" i="9"/>
  <c r="O26" i="9"/>
  <c r="O30" i="9"/>
  <c r="O31" i="9"/>
  <c r="O25" i="9"/>
  <c r="O29" i="9"/>
  <c r="O24" i="9"/>
  <c r="O27" i="9"/>
  <c r="S26" i="9"/>
  <c r="S27" i="9"/>
  <c r="S32" i="9"/>
  <c r="S33" i="9"/>
  <c r="S28" i="9"/>
  <c r="S24" i="9"/>
  <c r="S30" i="9"/>
  <c r="S31" i="9"/>
  <c r="S25" i="9"/>
  <c r="S29" i="9"/>
  <c r="W32" i="9"/>
  <c r="W28" i="9"/>
  <c r="W33" i="9"/>
  <c r="W26" i="9"/>
  <c r="W31" i="9"/>
  <c r="W25" i="9"/>
  <c r="W29" i="9"/>
  <c r="W30" i="9"/>
  <c r="W24" i="9"/>
  <c r="W27" i="9"/>
  <c r="AA30" i="9"/>
  <c r="AA27" i="9"/>
  <c r="AA33" i="9"/>
  <c r="AA32" i="9"/>
  <c r="AA28" i="9"/>
  <c r="AA31" i="9"/>
  <c r="AA26" i="9"/>
  <c r="AA25" i="9"/>
  <c r="AA29" i="9"/>
  <c r="AA24" i="9"/>
  <c r="AD32" i="9"/>
  <c r="AD29" i="9"/>
  <c r="AD24" i="9"/>
  <c r="AD27" i="9"/>
  <c r="AD33" i="9"/>
  <c r="AD26" i="9"/>
  <c r="AD30" i="9"/>
  <c r="AD31" i="9"/>
  <c r="AD25" i="9"/>
  <c r="AD28" i="9"/>
  <c r="AJ30" i="9"/>
  <c r="AJ25" i="9"/>
  <c r="AJ31" i="9"/>
  <c r="AJ29" i="9"/>
  <c r="AJ26" i="9"/>
  <c r="AJ27" i="9"/>
  <c r="AJ33" i="9"/>
  <c r="AJ28" i="9"/>
  <c r="AJ24" i="9"/>
  <c r="AJ32" i="9"/>
  <c r="AN28" i="9"/>
  <c r="AN31" i="9"/>
  <c r="AN25" i="9"/>
  <c r="AN29" i="9"/>
  <c r="AN30" i="9"/>
  <c r="AN24" i="9"/>
  <c r="AN33" i="9"/>
  <c r="AN27" i="9"/>
  <c r="AN32" i="9"/>
  <c r="AN26" i="9"/>
  <c r="F27" i="11"/>
  <c r="F30" i="11"/>
  <c r="F26" i="11"/>
  <c r="F31" i="11"/>
  <c r="F28" i="11"/>
  <c r="F25" i="11"/>
  <c r="F24" i="11"/>
  <c r="F32" i="11"/>
  <c r="F33" i="11"/>
  <c r="F29" i="11"/>
  <c r="L28" i="11"/>
  <c r="L25" i="11"/>
  <c r="L26" i="11"/>
  <c r="L31" i="11"/>
  <c r="L32" i="11"/>
  <c r="L33" i="11"/>
  <c r="L30" i="11"/>
  <c r="L27" i="11"/>
  <c r="L29" i="11"/>
  <c r="L24" i="11"/>
  <c r="P26" i="11"/>
  <c r="P29" i="11"/>
  <c r="P32" i="11"/>
  <c r="P25" i="11"/>
  <c r="P33" i="11"/>
  <c r="P24" i="11"/>
  <c r="P31" i="11"/>
  <c r="P30" i="11"/>
  <c r="P27" i="11"/>
  <c r="P28" i="11"/>
  <c r="B11" i="5"/>
  <c r="W7" i="11"/>
  <c r="AA30" i="11"/>
  <c r="AA29" i="11"/>
  <c r="AA28" i="11"/>
  <c r="AA31" i="11"/>
  <c r="AA24" i="11"/>
  <c r="AA32" i="11"/>
  <c r="AA33" i="11"/>
  <c r="AA25" i="11"/>
  <c r="AA26" i="11"/>
  <c r="AA27" i="11"/>
  <c r="AD28" i="11"/>
  <c r="AD26" i="11"/>
  <c r="AD29" i="11"/>
  <c r="AD25" i="11"/>
  <c r="AD27" i="11"/>
  <c r="AD31" i="11"/>
  <c r="AD24" i="11"/>
  <c r="AD32" i="11"/>
  <c r="AD33" i="11"/>
  <c r="AD30" i="11"/>
  <c r="AH32" i="11"/>
  <c r="AH27" i="11"/>
  <c r="AH25" i="11"/>
  <c r="AH30" i="11"/>
  <c r="AH33" i="11"/>
  <c r="AH24" i="11"/>
  <c r="AH29" i="11"/>
  <c r="AH28" i="11"/>
  <c r="AH31" i="11"/>
  <c r="AH26" i="11"/>
  <c r="B10" i="5"/>
  <c r="G29" i="11"/>
  <c r="G24" i="11"/>
  <c r="G26" i="11"/>
  <c r="G27" i="11"/>
  <c r="G32" i="11"/>
  <c r="G33" i="11"/>
  <c r="G31" i="11"/>
  <c r="G28" i="11"/>
  <c r="G25" i="11"/>
  <c r="G30" i="11"/>
  <c r="H25" i="11"/>
  <c r="H29" i="11"/>
  <c r="H26" i="11"/>
  <c r="H30" i="11"/>
  <c r="H32" i="11"/>
  <c r="H33" i="11"/>
  <c r="H28" i="11"/>
  <c r="H31" i="11"/>
  <c r="H27" i="11"/>
  <c r="H24" i="11"/>
  <c r="H14" i="11"/>
  <c r="G19" i="9"/>
  <c r="G21" i="9"/>
  <c r="H11" i="9"/>
  <c r="G16" i="11"/>
  <c r="G10" i="9"/>
  <c r="G11" i="9"/>
  <c r="H20" i="9"/>
  <c r="H8" i="9"/>
  <c r="H19" i="11"/>
  <c r="H15" i="11"/>
  <c r="G13" i="9"/>
  <c r="H18" i="11"/>
  <c r="G15" i="9"/>
  <c r="K12" i="1"/>
  <c r="AA12" i="1"/>
  <c r="AN12" i="1"/>
  <c r="N26" i="9"/>
  <c r="N32" i="9"/>
  <c r="N33" i="9"/>
  <c r="N31" i="9"/>
  <c r="N28" i="9"/>
  <c r="N27" i="9"/>
  <c r="N25" i="9"/>
  <c r="N29" i="9"/>
  <c r="N24" i="9"/>
  <c r="N30" i="9"/>
  <c r="V32" i="9"/>
  <c r="V33" i="9"/>
  <c r="V31" i="9"/>
  <c r="V25" i="9"/>
  <c r="V30" i="9"/>
  <c r="V29" i="9"/>
  <c r="V27" i="9"/>
  <c r="V28" i="9"/>
  <c r="V24" i="9"/>
  <c r="V26" i="9"/>
  <c r="AH26" i="9"/>
  <c r="AH24" i="9"/>
  <c r="AH32" i="9"/>
  <c r="AH31" i="9"/>
  <c r="AH30" i="9"/>
  <c r="AH27" i="9"/>
  <c r="AH33" i="9"/>
  <c r="AH29" i="9"/>
  <c r="AH25" i="9"/>
  <c r="AH28" i="9"/>
  <c r="O25" i="11"/>
  <c r="O30" i="11"/>
  <c r="O33" i="11"/>
  <c r="O27" i="11"/>
  <c r="O31" i="11"/>
  <c r="O32" i="11"/>
  <c r="O29" i="11"/>
  <c r="O28" i="11"/>
  <c r="O26" i="11"/>
  <c r="O24" i="11"/>
  <c r="Z27" i="11"/>
  <c r="Z26" i="11"/>
  <c r="Z31" i="11"/>
  <c r="Z29" i="11"/>
  <c r="Z24" i="11"/>
  <c r="Z32" i="11"/>
  <c r="Z25" i="11"/>
  <c r="Z33" i="11"/>
  <c r="Z30" i="11"/>
  <c r="Z28" i="11"/>
  <c r="G14" i="9"/>
  <c r="H10" i="9"/>
  <c r="H18" i="9"/>
  <c r="L29" i="9"/>
  <c r="L28" i="9"/>
  <c r="L30" i="9"/>
  <c r="L27" i="9"/>
  <c r="L26" i="9"/>
  <c r="L31" i="9"/>
  <c r="L11" i="9"/>
  <c r="L25" i="9"/>
  <c r="L32" i="9"/>
  <c r="L33" i="9"/>
  <c r="L24" i="9"/>
  <c r="P33" i="9"/>
  <c r="P25" i="9"/>
  <c r="P32" i="9"/>
  <c r="P31" i="9"/>
  <c r="P30" i="9"/>
  <c r="P28" i="9"/>
  <c r="P29" i="9"/>
  <c r="P27" i="9"/>
  <c r="P26" i="9"/>
  <c r="P24" i="9"/>
  <c r="T33" i="9"/>
  <c r="T25" i="9"/>
  <c r="T31" i="9"/>
  <c r="T32" i="9"/>
  <c r="T30" i="9"/>
  <c r="T27" i="9"/>
  <c r="T28" i="9"/>
  <c r="T24" i="9"/>
  <c r="T29" i="9"/>
  <c r="T26" i="9"/>
  <c r="X33" i="9"/>
  <c r="X25" i="9"/>
  <c r="X32" i="9"/>
  <c r="X31" i="9"/>
  <c r="X30" i="9"/>
  <c r="X28" i="9"/>
  <c r="X29" i="9"/>
  <c r="X27" i="9"/>
  <c r="X26" i="9"/>
  <c r="X24" i="9"/>
  <c r="AB33" i="9"/>
  <c r="AB25" i="9"/>
  <c r="AB24" i="9"/>
  <c r="AB31" i="9"/>
  <c r="AB32" i="9"/>
  <c r="AB27" i="9"/>
  <c r="AB28" i="9"/>
  <c r="AB26" i="9"/>
  <c r="AB30" i="9"/>
  <c r="AB29" i="9"/>
  <c r="AF31" i="9"/>
  <c r="AF30" i="9"/>
  <c r="AF28" i="9"/>
  <c r="AF29" i="9"/>
  <c r="AF24" i="9"/>
  <c r="AF33" i="9"/>
  <c r="AF32" i="9"/>
  <c r="AF27" i="9"/>
  <c r="AF26" i="9"/>
  <c r="AF25" i="9"/>
  <c r="AK31" i="9"/>
  <c r="AK32" i="9"/>
  <c r="AK30" i="9"/>
  <c r="AK29" i="9"/>
  <c r="AK28" i="9"/>
  <c r="AK26" i="9"/>
  <c r="AK25" i="9"/>
  <c r="AK24" i="9"/>
  <c r="AK33" i="9"/>
  <c r="AK27" i="9"/>
  <c r="C33" i="11"/>
  <c r="C26" i="11"/>
  <c r="C32" i="11"/>
  <c r="B7" i="11"/>
  <c r="C8" i="11"/>
  <c r="C31" i="11"/>
  <c r="C28" i="11"/>
  <c r="C24" i="11"/>
  <c r="C25" i="11"/>
  <c r="C30" i="11"/>
  <c r="C29" i="11"/>
  <c r="C27" i="11"/>
  <c r="C18" i="11"/>
  <c r="M28" i="11"/>
  <c r="M24" i="11"/>
  <c r="M33" i="11"/>
  <c r="M31" i="11"/>
  <c r="M32" i="11"/>
  <c r="M26" i="11"/>
  <c r="M30" i="11"/>
  <c r="M25" i="11"/>
  <c r="M29" i="11"/>
  <c r="M27" i="11"/>
  <c r="Q25" i="11"/>
  <c r="Q26" i="11"/>
  <c r="Q28" i="11"/>
  <c r="Q33" i="11"/>
  <c r="Q31" i="11"/>
  <c r="Q29" i="11"/>
  <c r="Q32" i="11"/>
  <c r="Q27" i="11"/>
  <c r="Q30" i="11"/>
  <c r="Q24" i="11"/>
  <c r="T27" i="11"/>
  <c r="T33" i="11"/>
  <c r="T24" i="11"/>
  <c r="T32" i="11"/>
  <c r="T29" i="11"/>
  <c r="T30" i="11"/>
  <c r="T28" i="11"/>
  <c r="T31" i="11"/>
  <c r="T26" i="11"/>
  <c r="T25" i="11"/>
  <c r="X28" i="11"/>
  <c r="X24" i="11"/>
  <c r="X25" i="11"/>
  <c r="X31" i="11"/>
  <c r="X27" i="11"/>
  <c r="X32" i="11"/>
  <c r="X33" i="11"/>
  <c r="X30" i="11"/>
  <c r="X26" i="11"/>
  <c r="X29" i="11"/>
  <c r="AE26" i="11"/>
  <c r="AE25" i="11"/>
  <c r="AE30" i="11"/>
  <c r="AE27" i="11"/>
  <c r="AE28" i="11"/>
  <c r="AE24" i="11"/>
  <c r="AE31" i="11"/>
  <c r="AE33" i="11"/>
  <c r="AE32" i="11"/>
  <c r="AE29" i="11"/>
  <c r="AI27" i="11"/>
  <c r="AI30" i="11"/>
  <c r="AI26" i="11"/>
  <c r="AI28" i="11"/>
  <c r="AI25" i="11"/>
  <c r="AI31" i="11"/>
  <c r="AI32" i="11"/>
  <c r="AI14" i="11"/>
  <c r="AI33" i="11"/>
  <c r="AI24" i="11"/>
  <c r="AI29" i="11"/>
  <c r="G19" i="11"/>
  <c r="G18" i="9"/>
  <c r="H16" i="11"/>
  <c r="H21" i="9"/>
  <c r="G10" i="11"/>
  <c r="G14" i="11"/>
  <c r="G11" i="11"/>
  <c r="G8" i="9"/>
  <c r="H8" i="11"/>
  <c r="H10" i="11"/>
  <c r="H13" i="11"/>
  <c r="G13" i="11"/>
  <c r="G12" i="11"/>
  <c r="G15" i="11"/>
  <c r="O12" i="1"/>
  <c r="W12" i="1"/>
  <c r="AD12" i="1"/>
  <c r="AJ12" i="1"/>
  <c r="Z30" i="9"/>
  <c r="Z27" i="9"/>
  <c r="Z29" i="9"/>
  <c r="Z28" i="9"/>
  <c r="Z25" i="9"/>
  <c r="Z26" i="9"/>
  <c r="Z24" i="9"/>
  <c r="Z32" i="9"/>
  <c r="Z31" i="9"/>
  <c r="Z33" i="9"/>
  <c r="AM30" i="9"/>
  <c r="AM29" i="9"/>
  <c r="AM27" i="9"/>
  <c r="AM28" i="9"/>
  <c r="AM24" i="9"/>
  <c r="AM26" i="9"/>
  <c r="AM14" i="9"/>
  <c r="AM31" i="9"/>
  <c r="AM25" i="9"/>
  <c r="AM32" i="9"/>
  <c r="AM33" i="9"/>
  <c r="K27" i="11"/>
  <c r="K29" i="11"/>
  <c r="K24" i="11"/>
  <c r="K26" i="11"/>
  <c r="K32" i="11"/>
  <c r="K28" i="11"/>
  <c r="K11" i="11"/>
  <c r="K25" i="11"/>
  <c r="K33" i="11"/>
  <c r="K31" i="11"/>
  <c r="K30" i="11"/>
  <c r="V25" i="11"/>
  <c r="V29" i="11"/>
  <c r="V26" i="11"/>
  <c r="V30" i="11"/>
  <c r="V32" i="11"/>
  <c r="V33" i="11"/>
  <c r="V28" i="11"/>
  <c r="V31" i="11"/>
  <c r="V27" i="11"/>
  <c r="V24" i="11"/>
  <c r="AG27" i="11"/>
  <c r="AG31" i="11"/>
  <c r="AG24" i="11"/>
  <c r="AG25" i="11"/>
  <c r="AG29" i="11"/>
  <c r="AG28" i="11"/>
  <c r="AG33" i="11"/>
  <c r="AG30" i="11"/>
  <c r="AG26" i="11"/>
  <c r="AG32" i="11"/>
  <c r="H31" i="9"/>
  <c r="H30" i="9"/>
  <c r="H28" i="9"/>
  <c r="H29" i="9"/>
  <c r="H24" i="9"/>
  <c r="H25" i="9"/>
  <c r="H26" i="9"/>
  <c r="H33" i="9"/>
  <c r="H32" i="9"/>
  <c r="H27" i="9"/>
  <c r="H14" i="9"/>
  <c r="H19" i="9"/>
  <c r="H15" i="9"/>
  <c r="G12" i="9"/>
  <c r="F12" i="1"/>
  <c r="M12" i="1"/>
  <c r="Q12" i="1"/>
  <c r="Y12" i="1"/>
  <c r="AC12" i="1"/>
  <c r="AG12" i="1"/>
  <c r="AL12" i="1"/>
  <c r="C7" i="7"/>
  <c r="C12" i="1"/>
  <c r="N12" i="1"/>
  <c r="R12" i="1"/>
  <c r="V12" i="1"/>
  <c r="Z12" i="1"/>
  <c r="AH12" i="1"/>
  <c r="AM12" i="1"/>
  <c r="AQ12" i="1"/>
  <c r="F30" i="9"/>
  <c r="F29" i="9"/>
  <c r="F24" i="9"/>
  <c r="F28" i="9"/>
  <c r="F27" i="9"/>
  <c r="F32" i="9"/>
  <c r="F31" i="9"/>
  <c r="F26" i="9"/>
  <c r="F25" i="9"/>
  <c r="F33" i="9"/>
  <c r="M27" i="9"/>
  <c r="M25" i="9"/>
  <c r="M32" i="9"/>
  <c r="M29" i="9"/>
  <c r="M33" i="9"/>
  <c r="M26" i="9"/>
  <c r="M30" i="9"/>
  <c r="M24" i="9"/>
  <c r="M31" i="9"/>
  <c r="M28" i="9"/>
  <c r="Q24" i="9"/>
  <c r="Q29" i="9"/>
  <c r="Q32" i="9"/>
  <c r="Q31" i="9"/>
  <c r="Q27" i="9"/>
  <c r="Q30" i="9"/>
  <c r="Q25" i="9"/>
  <c r="Q28" i="9"/>
  <c r="Q33" i="9"/>
  <c r="Q26" i="9"/>
  <c r="Y25" i="9"/>
  <c r="Y33" i="9"/>
  <c r="Y26" i="9"/>
  <c r="Y31" i="9"/>
  <c r="Y32" i="9"/>
  <c r="Y27" i="9"/>
  <c r="Y30" i="9"/>
  <c r="Y24" i="9"/>
  <c r="Y28" i="9"/>
  <c r="Y29" i="9"/>
  <c r="AC26" i="9"/>
  <c r="AC27" i="9"/>
  <c r="AC25" i="9"/>
  <c r="AC32" i="9"/>
  <c r="AC29" i="9"/>
  <c r="AC33" i="9"/>
  <c r="AC31" i="9"/>
  <c r="AC30" i="9"/>
  <c r="AC24" i="9"/>
  <c r="AC28" i="9"/>
  <c r="AG24" i="9"/>
  <c r="AG29" i="9"/>
  <c r="AG32" i="9"/>
  <c r="AG31" i="9"/>
  <c r="AG30" i="9"/>
  <c r="AG25" i="9"/>
  <c r="AG27" i="9"/>
  <c r="AG33" i="9"/>
  <c r="AG28" i="9"/>
  <c r="AG26" i="9"/>
  <c r="AL25" i="9"/>
  <c r="AL32" i="9"/>
  <c r="AL33" i="9"/>
  <c r="AL30" i="9"/>
  <c r="AL26" i="9"/>
  <c r="AL29" i="9"/>
  <c r="AL27" i="9"/>
  <c r="AL28" i="9"/>
  <c r="AL24" i="9"/>
  <c r="AL31" i="9"/>
  <c r="D27" i="11"/>
  <c r="D31" i="11"/>
  <c r="D24" i="11"/>
  <c r="D25" i="11"/>
  <c r="D29" i="11"/>
  <c r="D32" i="11"/>
  <c r="D28" i="11"/>
  <c r="D26" i="11"/>
  <c r="D33" i="11"/>
  <c r="D30" i="11"/>
  <c r="J29" i="11"/>
  <c r="J32" i="11"/>
  <c r="J28" i="11"/>
  <c r="J27" i="11"/>
  <c r="J24" i="11"/>
  <c r="J25" i="11"/>
  <c r="J30" i="11"/>
  <c r="J26" i="11"/>
  <c r="J33" i="11"/>
  <c r="J31" i="11"/>
  <c r="N31" i="11"/>
  <c r="N26" i="11"/>
  <c r="N29" i="11"/>
  <c r="N24" i="11"/>
  <c r="N32" i="11"/>
  <c r="N28" i="11"/>
  <c r="N33" i="11"/>
  <c r="N30" i="11"/>
  <c r="N27" i="11"/>
  <c r="N25" i="11"/>
  <c r="R31" i="11"/>
  <c r="R26" i="11"/>
  <c r="R32" i="11"/>
  <c r="R29" i="11"/>
  <c r="R28" i="11"/>
  <c r="R24" i="11"/>
  <c r="R27" i="11"/>
  <c r="R25" i="11"/>
  <c r="R33" i="11"/>
  <c r="R30" i="11"/>
  <c r="U31" i="11"/>
  <c r="U30" i="11"/>
  <c r="U26" i="11"/>
  <c r="U29" i="11"/>
  <c r="U24" i="11"/>
  <c r="U33" i="11"/>
  <c r="U32" i="11"/>
  <c r="U27" i="11"/>
  <c r="U28" i="11"/>
  <c r="U25" i="11"/>
  <c r="Y33" i="11"/>
  <c r="Y25" i="11"/>
  <c r="Y31" i="11"/>
  <c r="Y26" i="11"/>
  <c r="Y28" i="11"/>
  <c r="Y29" i="11"/>
  <c r="Y24" i="11"/>
  <c r="Y27" i="11"/>
  <c r="Y30" i="11"/>
  <c r="Y32" i="11"/>
  <c r="AB33" i="11"/>
  <c r="AB25" i="11"/>
  <c r="AB26" i="11"/>
  <c r="AB31" i="11"/>
  <c r="AB24" i="11"/>
  <c r="AB28" i="11"/>
  <c r="AB30" i="11"/>
  <c r="AB29" i="11"/>
  <c r="AB27" i="11"/>
  <c r="AB32" i="11"/>
  <c r="AF27" i="11"/>
  <c r="AF33" i="11"/>
  <c r="AF25" i="11"/>
  <c r="AF30" i="11"/>
  <c r="AF31" i="11"/>
  <c r="AF32" i="11"/>
  <c r="AF29" i="11"/>
  <c r="AF24" i="11"/>
  <c r="AF26" i="11"/>
  <c r="AF28" i="11"/>
  <c r="AJ27" i="11"/>
  <c r="AJ26" i="11"/>
  <c r="AJ33" i="11"/>
  <c r="AJ25" i="11"/>
  <c r="AJ32" i="11"/>
  <c r="AJ30" i="11"/>
  <c r="AJ24" i="11"/>
  <c r="AJ31" i="11"/>
  <c r="AJ29" i="11"/>
  <c r="AJ28" i="11"/>
  <c r="G12" i="1"/>
  <c r="H12" i="1"/>
  <c r="I12" i="1"/>
  <c r="G21" i="11"/>
  <c r="G9" i="9"/>
  <c r="H16" i="9"/>
  <c r="H21" i="11"/>
  <c r="H9" i="9"/>
  <c r="G20" i="9"/>
  <c r="G8" i="11"/>
  <c r="H13" i="9"/>
  <c r="E31" i="9"/>
  <c r="E32" i="9"/>
  <c r="E33" i="9"/>
  <c r="E29" i="9"/>
  <c r="E30" i="9"/>
  <c r="E26" i="9"/>
  <c r="E27" i="9"/>
  <c r="E28" i="9"/>
  <c r="E25" i="9"/>
  <c r="E24" i="9"/>
  <c r="E12" i="1"/>
  <c r="AM6" i="2"/>
  <c r="AM5" i="2"/>
  <c r="AM4" i="2"/>
  <c r="AM14" i="2" s="1"/>
  <c r="AM14" i="7" s="1"/>
  <c r="AM3" i="2"/>
  <c r="AM46" i="2" s="1"/>
  <c r="AM6" i="3" s="1"/>
  <c r="AM2" i="2"/>
  <c r="AM45" i="2" s="1"/>
  <c r="AM5" i="3" s="1"/>
  <c r="AM4" i="3" s="1"/>
  <c r="AM1" i="2"/>
  <c r="AK6" i="2"/>
  <c r="AK5" i="2"/>
  <c r="AK4" i="2"/>
  <c r="AK14" i="2" s="1"/>
  <c r="AK14" i="7" s="1"/>
  <c r="AK3" i="2"/>
  <c r="AK2" i="2"/>
  <c r="AK1" i="2"/>
  <c r="AH6" i="2"/>
  <c r="AH5" i="2"/>
  <c r="AH4" i="2"/>
  <c r="AH14" i="2" s="1"/>
  <c r="AH14" i="7" s="1"/>
  <c r="AH3" i="2"/>
  <c r="AH2" i="2"/>
  <c r="AH1" i="2"/>
  <c r="AB6" i="2"/>
  <c r="AB47" i="2" s="1"/>
  <c r="AB7" i="3" s="1"/>
  <c r="AB5" i="2"/>
  <c r="AB4" i="2"/>
  <c r="AB14" i="2" s="1"/>
  <c r="AB14" i="7" s="1"/>
  <c r="AB3" i="2"/>
  <c r="AB46" i="2" s="1"/>
  <c r="AB6" i="3" s="1"/>
  <c r="AB2" i="2"/>
  <c r="AB45" i="2" s="1"/>
  <c r="AB5" i="3" s="1"/>
  <c r="AB4" i="3" s="1"/>
  <c r="AB1" i="2"/>
  <c r="Y6" i="2"/>
  <c r="Y5" i="2"/>
  <c r="Y4" i="2"/>
  <c r="Y14" i="2" s="1"/>
  <c r="Y14" i="7" s="1"/>
  <c r="Y3" i="2"/>
  <c r="Y2" i="2"/>
  <c r="Y1" i="2"/>
  <c r="T6" i="2"/>
  <c r="T47" i="2" s="1"/>
  <c r="U7" i="3" s="1"/>
  <c r="T5" i="2"/>
  <c r="T4" i="2"/>
  <c r="T14" i="2" s="1"/>
  <c r="T14" i="7" s="1"/>
  <c r="T3" i="2"/>
  <c r="T46" i="2" s="1"/>
  <c r="U6" i="3" s="1"/>
  <c r="T2" i="2"/>
  <c r="T45" i="2" s="1"/>
  <c r="U5" i="3" s="1"/>
  <c r="U4" i="3" s="1"/>
  <c r="T1" i="2"/>
  <c r="Q6" i="2"/>
  <c r="Q47" i="2" s="1"/>
  <c r="R7" i="3" s="1"/>
  <c r="Q5" i="2"/>
  <c r="Q4" i="2"/>
  <c r="Q14" i="2" s="1"/>
  <c r="Q14" i="7" s="1"/>
  <c r="Q3" i="2"/>
  <c r="Q46" i="2" s="1"/>
  <c r="R6" i="3" s="1"/>
  <c r="Q2" i="2"/>
  <c r="Q45" i="2" s="1"/>
  <c r="R5" i="3" s="1"/>
  <c r="Q1" i="2"/>
  <c r="N6" i="2"/>
  <c r="N47" i="2" s="1"/>
  <c r="O7" i="3" s="1"/>
  <c r="N5" i="2"/>
  <c r="N4" i="2"/>
  <c r="N14" i="2" s="1"/>
  <c r="N14" i="7" s="1"/>
  <c r="N3" i="2"/>
  <c r="N46" i="2" s="1"/>
  <c r="O6" i="3" s="1"/>
  <c r="N2" i="2"/>
  <c r="N45" i="2" s="1"/>
  <c r="O5" i="3" s="1"/>
  <c r="N1" i="2"/>
  <c r="M6" i="2"/>
  <c r="M47" i="2" s="1"/>
  <c r="M5" i="2"/>
  <c r="M4" i="2"/>
  <c r="M14" i="2" s="1"/>
  <c r="M14" i="7" s="1"/>
  <c r="M3" i="2"/>
  <c r="M46" i="2" s="1"/>
  <c r="N6" i="3" s="1"/>
  <c r="M2" i="2"/>
  <c r="M45" i="2" s="1"/>
  <c r="N5" i="3" s="1"/>
  <c r="M1" i="2"/>
  <c r="K6" i="2"/>
  <c r="K5" i="2"/>
  <c r="K4" i="2"/>
  <c r="K14" i="2" s="1"/>
  <c r="K14" i="7" s="1"/>
  <c r="K3" i="2"/>
  <c r="K2" i="2"/>
  <c r="K1" i="2"/>
  <c r="C31" i="7" l="1"/>
  <c r="C27" i="7"/>
  <c r="C30" i="7"/>
  <c r="C26" i="7"/>
  <c r="C29" i="7"/>
  <c r="C32" i="7"/>
  <c r="C33" i="7"/>
  <c r="C25" i="7"/>
  <c r="C28" i="7"/>
  <c r="AC10" i="3"/>
  <c r="AA10" i="3"/>
  <c r="AB10" i="3" s="1"/>
  <c r="W10" i="3"/>
  <c r="N4" i="3"/>
  <c r="P4" i="3"/>
  <c r="AM7" i="3"/>
  <c r="AM47" i="2"/>
  <c r="T10" i="3"/>
  <c r="P12" i="3"/>
  <c r="D13" i="3"/>
  <c r="AL12" i="3"/>
  <c r="AM12" i="3" s="1"/>
  <c r="AF10" i="3"/>
  <c r="M14" i="11"/>
  <c r="N14" i="9"/>
  <c r="S14" i="11"/>
  <c r="T14" i="9"/>
  <c r="I24" i="9"/>
  <c r="B24" i="9" s="1"/>
  <c r="I33" i="9"/>
  <c r="B33" i="9" s="1"/>
  <c r="I27" i="9"/>
  <c r="B27" i="9" s="1"/>
  <c r="I31" i="9"/>
  <c r="B31" i="9" s="1"/>
  <c r="I25" i="9"/>
  <c r="B25" i="9" s="1"/>
  <c r="I29" i="9"/>
  <c r="B29" i="9" s="1"/>
  <c r="I32" i="9"/>
  <c r="B32" i="9" s="1"/>
  <c r="I26" i="9"/>
  <c r="B26" i="9" s="1"/>
  <c r="I30" i="9"/>
  <c r="B30" i="9" s="1"/>
  <c r="I28" i="9"/>
  <c r="B28" i="9" s="1"/>
  <c r="I14" i="9"/>
  <c r="I16" i="9"/>
  <c r="I19" i="9"/>
  <c r="I9" i="9"/>
  <c r="I12" i="9"/>
  <c r="I20" i="9"/>
  <c r="I11" i="9"/>
  <c r="I8" i="9"/>
  <c r="I21" i="9"/>
  <c r="I18" i="9"/>
  <c r="I10" i="9"/>
  <c r="I15" i="9"/>
  <c r="I13" i="9"/>
  <c r="W26" i="11"/>
  <c r="B26" i="11" s="1"/>
  <c r="W31" i="11"/>
  <c r="B31" i="11" s="1"/>
  <c r="W32" i="11"/>
  <c r="B32" i="11" s="1"/>
  <c r="W25" i="11"/>
  <c r="B25" i="11" s="1"/>
  <c r="W27" i="11"/>
  <c r="B27" i="11" s="1"/>
  <c r="W33" i="11"/>
  <c r="B33" i="11" s="1"/>
  <c r="W24" i="11"/>
  <c r="B24" i="11" s="1"/>
  <c r="W29" i="11"/>
  <c r="B29" i="11" s="1"/>
  <c r="W30" i="11"/>
  <c r="B30" i="11" s="1"/>
  <c r="W28" i="11"/>
  <c r="B28" i="11" s="1"/>
  <c r="Z14" i="11"/>
  <c r="AB14" i="9"/>
  <c r="AH14" i="11"/>
  <c r="AL14" i="9"/>
  <c r="L14" i="11"/>
  <c r="M14" i="9"/>
  <c r="P14" i="11"/>
  <c r="Q14" i="9"/>
  <c r="Y14" i="9"/>
  <c r="W14" i="11"/>
  <c r="AE14" i="11"/>
  <c r="AH14" i="9"/>
  <c r="AN14" i="9"/>
  <c r="AJ14" i="11"/>
  <c r="B7" i="9"/>
  <c r="C24" i="7"/>
  <c r="C18" i="7"/>
  <c r="C8" i="7"/>
  <c r="J14" i="11"/>
  <c r="K14" i="9"/>
  <c r="AB21" i="2"/>
  <c r="AB21" i="7" s="1"/>
  <c r="AB13" i="2"/>
  <c r="AB13" i="7" s="1"/>
  <c r="K19" i="2"/>
  <c r="K19" i="7" s="1"/>
  <c r="K13" i="2"/>
  <c r="K13" i="7" s="1"/>
  <c r="N21" i="2"/>
  <c r="N21" i="7" s="1"/>
  <c r="N13" i="2"/>
  <c r="N13" i="7" s="1"/>
  <c r="T19" i="2"/>
  <c r="T19" i="7" s="1"/>
  <c r="T13" i="2"/>
  <c r="T13" i="7" s="1"/>
  <c r="AK21" i="2"/>
  <c r="AK21" i="7" s="1"/>
  <c r="AK13" i="2"/>
  <c r="AK13" i="7" s="1"/>
  <c r="M21" i="2"/>
  <c r="M21" i="7" s="1"/>
  <c r="M13" i="2"/>
  <c r="M13" i="7" s="1"/>
  <c r="Q21" i="2"/>
  <c r="Q21" i="7" s="1"/>
  <c r="Q13" i="2"/>
  <c r="Q13" i="7" s="1"/>
  <c r="Y21" i="2"/>
  <c r="Y21" i="7" s="1"/>
  <c r="Y13" i="2"/>
  <c r="Y13" i="7" s="1"/>
  <c r="AH21" i="2"/>
  <c r="AH21" i="7" s="1"/>
  <c r="AH13" i="2"/>
  <c r="AH13" i="7" s="1"/>
  <c r="AM21" i="2"/>
  <c r="AM21" i="7" s="1"/>
  <c r="AM13" i="2"/>
  <c r="AM13" i="7" s="1"/>
  <c r="AM8" i="2"/>
  <c r="AM8" i="7" s="1"/>
  <c r="AK8" i="2"/>
  <c r="AK8" i="7" s="1"/>
  <c r="AM19" i="2"/>
  <c r="AM19" i="7" s="1"/>
  <c r="AM11" i="2"/>
  <c r="AM11" i="7" s="1"/>
  <c r="AM12" i="2"/>
  <c r="AM12" i="7" s="1"/>
  <c r="AK19" i="2"/>
  <c r="AK19" i="7" s="1"/>
  <c r="AM18" i="2"/>
  <c r="AM18" i="7" s="1"/>
  <c r="AK11" i="2"/>
  <c r="AK11" i="7" s="1"/>
  <c r="AK12" i="2"/>
  <c r="AK12" i="7" s="1"/>
  <c r="AK18" i="2"/>
  <c r="AK18" i="7" s="1"/>
  <c r="AB11" i="2"/>
  <c r="AB11" i="7" s="1"/>
  <c r="AB18" i="2"/>
  <c r="AB18" i="7" s="1"/>
  <c r="Y12" i="2"/>
  <c r="Y12" i="7" s="1"/>
  <c r="Y18" i="2"/>
  <c r="Y18" i="7" s="1"/>
  <c r="Y11" i="2"/>
  <c r="Y11" i="7" s="1"/>
  <c r="Y8" i="2"/>
  <c r="Y8" i="7" s="1"/>
  <c r="Y19" i="2"/>
  <c r="Y19" i="7" s="1"/>
  <c r="AM9" i="2"/>
  <c r="AM9" i="7" s="1"/>
  <c r="AM15" i="2"/>
  <c r="AM15" i="7" s="1"/>
  <c r="AM20" i="2"/>
  <c r="AM20" i="7" s="1"/>
  <c r="AM10" i="2"/>
  <c r="AM10" i="7" s="1"/>
  <c r="AM16" i="2"/>
  <c r="AM16" i="7" s="1"/>
  <c r="AK9" i="2"/>
  <c r="AK9" i="7" s="1"/>
  <c r="AK15" i="2"/>
  <c r="AK15" i="7" s="1"/>
  <c r="AK20" i="2"/>
  <c r="AK20" i="7" s="1"/>
  <c r="AK10" i="2"/>
  <c r="AK10" i="7" s="1"/>
  <c r="AK16" i="2"/>
  <c r="AK16" i="7" s="1"/>
  <c r="AH11" i="2"/>
  <c r="AH11" i="7" s="1"/>
  <c r="AH18" i="2"/>
  <c r="AH18" i="7" s="1"/>
  <c r="AH8" i="2"/>
  <c r="AH8" i="7" s="1"/>
  <c r="AH12" i="2"/>
  <c r="AH12" i="7" s="1"/>
  <c r="AH19" i="2"/>
  <c r="AH19" i="7" s="1"/>
  <c r="AH9" i="2"/>
  <c r="AH9" i="7" s="1"/>
  <c r="AH15" i="2"/>
  <c r="AH15" i="7" s="1"/>
  <c r="AH20" i="2"/>
  <c r="AH20" i="7" s="1"/>
  <c r="AH10" i="2"/>
  <c r="AH10" i="7" s="1"/>
  <c r="AH16" i="2"/>
  <c r="AH16" i="7" s="1"/>
  <c r="AB8" i="2"/>
  <c r="AB8" i="7" s="1"/>
  <c r="AB12" i="2"/>
  <c r="AB12" i="7" s="1"/>
  <c r="AB19" i="2"/>
  <c r="AB19" i="7" s="1"/>
  <c r="AB9" i="2"/>
  <c r="AB9" i="7" s="1"/>
  <c r="AB15" i="2"/>
  <c r="AB15" i="7" s="1"/>
  <c r="AB20" i="2"/>
  <c r="AB20" i="7" s="1"/>
  <c r="AB10" i="2"/>
  <c r="AB10" i="7" s="1"/>
  <c r="AB16" i="2"/>
  <c r="AB16" i="7" s="1"/>
  <c r="Y9" i="2"/>
  <c r="Y9" i="7" s="1"/>
  <c r="Y15" i="2"/>
  <c r="Y15" i="7" s="1"/>
  <c r="Y20" i="2"/>
  <c r="Y20" i="7" s="1"/>
  <c r="Y10" i="2"/>
  <c r="Y10" i="7" s="1"/>
  <c r="Y16" i="2"/>
  <c r="Y16" i="7" s="1"/>
  <c r="T9" i="2"/>
  <c r="T9" i="7" s="1"/>
  <c r="T15" i="2"/>
  <c r="T15" i="7" s="1"/>
  <c r="T20" i="2"/>
  <c r="T20" i="7" s="1"/>
  <c r="T10" i="2"/>
  <c r="T10" i="7" s="1"/>
  <c r="T16" i="2"/>
  <c r="T16" i="7" s="1"/>
  <c r="T21" i="2"/>
  <c r="T21" i="7" s="1"/>
  <c r="T11" i="2"/>
  <c r="T11" i="7" s="1"/>
  <c r="T18" i="2"/>
  <c r="T18" i="7" s="1"/>
  <c r="T8" i="2"/>
  <c r="T8" i="7" s="1"/>
  <c r="T12" i="2"/>
  <c r="T12" i="7" s="1"/>
  <c r="Q11" i="2"/>
  <c r="Q11" i="7" s="1"/>
  <c r="Q18" i="2"/>
  <c r="Q18" i="7" s="1"/>
  <c r="Q8" i="2"/>
  <c r="Q8" i="7" s="1"/>
  <c r="Q12" i="2"/>
  <c r="Q12" i="7" s="1"/>
  <c r="Q19" i="2"/>
  <c r="Q19" i="7" s="1"/>
  <c r="Q9" i="2"/>
  <c r="Q9" i="7" s="1"/>
  <c r="Q15" i="2"/>
  <c r="Q15" i="7" s="1"/>
  <c r="Q20" i="2"/>
  <c r="Q20" i="7" s="1"/>
  <c r="Q10" i="2"/>
  <c r="Q10" i="7" s="1"/>
  <c r="Q16" i="2"/>
  <c r="Q16" i="7" s="1"/>
  <c r="N11" i="2"/>
  <c r="N11" i="7" s="1"/>
  <c r="M11" i="2"/>
  <c r="M11" i="7" s="1"/>
  <c r="M12" i="2"/>
  <c r="M12" i="7" s="1"/>
  <c r="M18" i="2"/>
  <c r="M18" i="7" s="1"/>
  <c r="M8" i="2"/>
  <c r="M8" i="7" s="1"/>
  <c r="M19" i="2"/>
  <c r="M19" i="7" s="1"/>
  <c r="N18" i="2"/>
  <c r="N18" i="7" s="1"/>
  <c r="N8" i="2"/>
  <c r="N8" i="7" s="1"/>
  <c r="N12" i="2"/>
  <c r="N12" i="7" s="1"/>
  <c r="N19" i="2"/>
  <c r="N19" i="7" s="1"/>
  <c r="N9" i="2"/>
  <c r="N9" i="7" s="1"/>
  <c r="N15" i="2"/>
  <c r="N15" i="7" s="1"/>
  <c r="N20" i="2"/>
  <c r="N20" i="7" s="1"/>
  <c r="N10" i="2"/>
  <c r="N10" i="7" s="1"/>
  <c r="N16" i="2"/>
  <c r="N16" i="7" s="1"/>
  <c r="M9" i="2"/>
  <c r="M9" i="7" s="1"/>
  <c r="M15" i="2"/>
  <c r="M15" i="7" s="1"/>
  <c r="M20" i="2"/>
  <c r="M20" i="7" s="1"/>
  <c r="M10" i="2"/>
  <c r="M10" i="7" s="1"/>
  <c r="M16" i="2"/>
  <c r="M16" i="7" s="1"/>
  <c r="K9" i="2"/>
  <c r="K9" i="7" s="1"/>
  <c r="K15" i="2"/>
  <c r="K15" i="7" s="1"/>
  <c r="K20" i="2"/>
  <c r="K20" i="7" s="1"/>
  <c r="K10" i="2"/>
  <c r="K10" i="7" s="1"/>
  <c r="K16" i="2"/>
  <c r="K16" i="7" s="1"/>
  <c r="K21" i="2"/>
  <c r="K21" i="7" s="1"/>
  <c r="K11" i="2"/>
  <c r="K11" i="7" s="1"/>
  <c r="K18" i="2"/>
  <c r="K18" i="7" s="1"/>
  <c r="K8" i="2"/>
  <c r="K8" i="7" s="1"/>
  <c r="K12" i="2"/>
  <c r="K12" i="7" s="1"/>
  <c r="F25" i="4"/>
  <c r="E25" i="4"/>
  <c r="J23" i="4"/>
  <c r="L23" i="4" s="1"/>
  <c r="M23" i="4" s="1"/>
  <c r="J22" i="4"/>
  <c r="L22" i="4" s="1"/>
  <c r="M22" i="4" s="1"/>
  <c r="P22" i="4" s="1"/>
  <c r="J21" i="4"/>
  <c r="L21" i="4" s="1"/>
  <c r="M21" i="4" s="1"/>
  <c r="AF15" i="1"/>
  <c r="AF14" i="1"/>
  <c r="AF13" i="1" s="1"/>
  <c r="AF7" i="7" s="1"/>
  <c r="J20" i="4"/>
  <c r="L20" i="4" s="1"/>
  <c r="M20" i="4" s="1"/>
  <c r="J19" i="4"/>
  <c r="L19" i="4" s="1"/>
  <c r="M19" i="4" s="1"/>
  <c r="J18" i="4"/>
  <c r="L18" i="4" s="1"/>
  <c r="M18" i="4" s="1"/>
  <c r="P18" i="4" s="1"/>
  <c r="F15" i="4"/>
  <c r="E15" i="4"/>
  <c r="J13" i="4"/>
  <c r="L13" i="4" s="1"/>
  <c r="M13" i="4" s="1"/>
  <c r="P13" i="4" s="1"/>
  <c r="J12" i="4"/>
  <c r="O12" i="4" s="1"/>
  <c r="J11" i="4"/>
  <c r="O11" i="4" s="1"/>
  <c r="AF31" i="7" l="1"/>
  <c r="AF27" i="7"/>
  <c r="AF30" i="7"/>
  <c r="AF26" i="7"/>
  <c r="AF33" i="7"/>
  <c r="AF25" i="7"/>
  <c r="AF28" i="7"/>
  <c r="AF29" i="7"/>
  <c r="AF32" i="7"/>
  <c r="AF24" i="7"/>
  <c r="B7" i="7"/>
  <c r="M15" i="11"/>
  <c r="N15" i="9"/>
  <c r="P9" i="11"/>
  <c r="Q9" i="9"/>
  <c r="W16" i="11"/>
  <c r="Y16" i="9"/>
  <c r="AB8" i="9"/>
  <c r="Z8" i="11"/>
  <c r="AJ16" i="11"/>
  <c r="AN16" i="9"/>
  <c r="AH19" i="11"/>
  <c r="AL19" i="9"/>
  <c r="AH13" i="11"/>
  <c r="AL13" i="9"/>
  <c r="M16" i="11"/>
  <c r="N16" i="9"/>
  <c r="L12" i="11"/>
  <c r="M12" i="9"/>
  <c r="P19" i="11"/>
  <c r="Q19" i="9"/>
  <c r="P11" i="11"/>
  <c r="Q11" i="9"/>
  <c r="S11" i="11"/>
  <c r="T11" i="9"/>
  <c r="S20" i="11"/>
  <c r="T20" i="9"/>
  <c r="W10" i="11"/>
  <c r="Y10" i="9"/>
  <c r="Z16" i="11"/>
  <c r="AB16" i="9"/>
  <c r="Z9" i="11"/>
  <c r="AB9" i="9"/>
  <c r="AE16" i="11"/>
  <c r="AH16" i="9"/>
  <c r="AE9" i="11"/>
  <c r="AH9" i="9"/>
  <c r="AE18" i="11"/>
  <c r="AH18" i="9"/>
  <c r="AL20" i="9"/>
  <c r="AH20" i="11"/>
  <c r="AJ10" i="11"/>
  <c r="AN10" i="9"/>
  <c r="W19" i="11"/>
  <c r="Y19" i="9"/>
  <c r="W12" i="11"/>
  <c r="Y12" i="9"/>
  <c r="AH12" i="11"/>
  <c r="AL12" i="9"/>
  <c r="AN12" i="9"/>
  <c r="AJ12" i="11"/>
  <c r="AJ8" i="11"/>
  <c r="AN8" i="9"/>
  <c r="AE21" i="11"/>
  <c r="AH21" i="9"/>
  <c r="P21" i="11"/>
  <c r="Q21" i="9"/>
  <c r="AH21" i="11"/>
  <c r="AL21" i="9"/>
  <c r="M21" i="11"/>
  <c r="N21" i="9"/>
  <c r="Z21" i="11"/>
  <c r="AB21" i="9"/>
  <c r="J10" i="11"/>
  <c r="K10" i="9"/>
  <c r="L9" i="11"/>
  <c r="M9" i="9"/>
  <c r="L18" i="11"/>
  <c r="M18" i="9"/>
  <c r="P18" i="11"/>
  <c r="Q18" i="9"/>
  <c r="T10" i="9"/>
  <c r="S10" i="11"/>
  <c r="Z15" i="11"/>
  <c r="AB15" i="9"/>
  <c r="AH8" i="9"/>
  <c r="AE8" i="11"/>
  <c r="AJ9" i="11"/>
  <c r="AN9" i="9"/>
  <c r="AH18" i="11"/>
  <c r="AL18" i="9"/>
  <c r="AE13" i="11"/>
  <c r="AH13" i="9"/>
  <c r="M13" i="11"/>
  <c r="N13" i="9"/>
  <c r="J20" i="11"/>
  <c r="K20" i="9"/>
  <c r="M9" i="11"/>
  <c r="N9" i="9"/>
  <c r="P10" i="11"/>
  <c r="Q10" i="9"/>
  <c r="J12" i="11"/>
  <c r="K12" i="9"/>
  <c r="J21" i="11"/>
  <c r="K21" i="9"/>
  <c r="J15" i="11"/>
  <c r="K15" i="9"/>
  <c r="M20" i="9"/>
  <c r="L20" i="11"/>
  <c r="N10" i="9"/>
  <c r="M10" i="11"/>
  <c r="M19" i="11"/>
  <c r="N19" i="9"/>
  <c r="M19" i="9"/>
  <c r="L19" i="11"/>
  <c r="L11" i="11"/>
  <c r="M11" i="9"/>
  <c r="P20" i="11"/>
  <c r="Q20" i="9"/>
  <c r="P12" i="11"/>
  <c r="Q12" i="9"/>
  <c r="S12" i="11"/>
  <c r="T12" i="9"/>
  <c r="S21" i="11"/>
  <c r="T21" i="9"/>
  <c r="S15" i="11"/>
  <c r="T15" i="9"/>
  <c r="W20" i="11"/>
  <c r="Y20" i="9"/>
  <c r="Z10" i="11"/>
  <c r="AB10" i="9"/>
  <c r="AB19" i="9"/>
  <c r="Z19" i="11"/>
  <c r="AE10" i="11"/>
  <c r="AH10" i="9"/>
  <c r="AE19" i="11"/>
  <c r="AH19" i="9"/>
  <c r="AE11" i="11"/>
  <c r="AH11" i="9"/>
  <c r="AH15" i="11"/>
  <c r="AL15" i="9"/>
  <c r="AJ20" i="11"/>
  <c r="AN20" i="9"/>
  <c r="W8" i="11"/>
  <c r="Y8" i="9"/>
  <c r="AB18" i="9"/>
  <c r="Z18" i="11"/>
  <c r="AH11" i="11"/>
  <c r="AL11" i="9"/>
  <c r="AJ11" i="11"/>
  <c r="AN11" i="9"/>
  <c r="AJ13" i="11"/>
  <c r="AN13" i="9"/>
  <c r="W13" i="11"/>
  <c r="Y13" i="9"/>
  <c r="L13" i="11"/>
  <c r="M13" i="9"/>
  <c r="S13" i="11"/>
  <c r="T13" i="9"/>
  <c r="J13" i="11"/>
  <c r="K13" i="9"/>
  <c r="J18" i="11"/>
  <c r="K18" i="9"/>
  <c r="M16" i="9"/>
  <c r="L16" i="11"/>
  <c r="M8" i="11"/>
  <c r="N8" i="9"/>
  <c r="P16" i="11"/>
  <c r="Q16" i="9"/>
  <c r="S18" i="11"/>
  <c r="T18" i="9"/>
  <c r="W9" i="11"/>
  <c r="Y9" i="9"/>
  <c r="AE15" i="11"/>
  <c r="AH15" i="9"/>
  <c r="AH10" i="11"/>
  <c r="AL10" i="9"/>
  <c r="W18" i="11"/>
  <c r="Y18" i="9"/>
  <c r="AH8" i="11"/>
  <c r="AL8" i="9"/>
  <c r="P13" i="11"/>
  <c r="Q13" i="9"/>
  <c r="AB13" i="9"/>
  <c r="Z13" i="11"/>
  <c r="J11" i="11"/>
  <c r="K11" i="9"/>
  <c r="L10" i="11"/>
  <c r="M10" i="9"/>
  <c r="M18" i="11"/>
  <c r="N18" i="9"/>
  <c r="AF12" i="1"/>
  <c r="B13" i="5" s="1"/>
  <c r="B9" i="5"/>
  <c r="J8" i="11"/>
  <c r="K8" i="9"/>
  <c r="J16" i="11"/>
  <c r="K16" i="9"/>
  <c r="J9" i="11"/>
  <c r="K9" i="9"/>
  <c r="L15" i="11"/>
  <c r="M15" i="9"/>
  <c r="M20" i="11"/>
  <c r="N20" i="9"/>
  <c r="M12" i="11"/>
  <c r="N12" i="9"/>
  <c r="L8" i="11"/>
  <c r="M8" i="9"/>
  <c r="M11" i="11"/>
  <c r="N11" i="9"/>
  <c r="P15" i="11"/>
  <c r="Q15" i="9"/>
  <c r="Q8" i="9"/>
  <c r="P8" i="11"/>
  <c r="T8" i="9"/>
  <c r="S8" i="11"/>
  <c r="S16" i="11"/>
  <c r="T16" i="9"/>
  <c r="S9" i="11"/>
  <c r="T9" i="9"/>
  <c r="W15" i="11"/>
  <c r="Y15" i="9"/>
  <c r="Z20" i="11"/>
  <c r="AB20" i="9"/>
  <c r="AB12" i="9"/>
  <c r="Z12" i="11"/>
  <c r="AE20" i="11"/>
  <c r="AH20" i="9"/>
  <c r="AE12" i="11"/>
  <c r="AH12" i="9"/>
  <c r="AL16" i="9"/>
  <c r="AH16" i="11"/>
  <c r="AH9" i="11"/>
  <c r="AL9" i="9"/>
  <c r="AJ15" i="11"/>
  <c r="AN15" i="9"/>
  <c r="W11" i="11"/>
  <c r="Y11" i="9"/>
  <c r="Z11" i="11"/>
  <c r="AB11" i="9"/>
  <c r="AJ18" i="11"/>
  <c r="AN18" i="9"/>
  <c r="AJ19" i="11"/>
  <c r="AN19" i="9"/>
  <c r="AN21" i="9"/>
  <c r="AJ21" i="11"/>
  <c r="W21" i="11"/>
  <c r="Y21" i="9"/>
  <c r="L21" i="11"/>
  <c r="M21" i="9"/>
  <c r="S19" i="11"/>
  <c r="T19" i="9"/>
  <c r="K19" i="9"/>
  <c r="J19" i="11"/>
  <c r="N7" i="2"/>
  <c r="Y7" i="2"/>
  <c r="K7" i="2"/>
  <c r="M7" i="2"/>
  <c r="Q7" i="2"/>
  <c r="T7" i="2"/>
  <c r="AH7" i="2"/>
  <c r="AK7" i="2"/>
  <c r="AM7" i="2"/>
  <c r="AB7" i="2"/>
  <c r="O18" i="4"/>
  <c r="O20" i="4"/>
  <c r="O22" i="4"/>
  <c r="L12" i="4"/>
  <c r="M12" i="4" s="1"/>
  <c r="Q12" i="4" s="1"/>
  <c r="L11" i="4"/>
  <c r="M11" i="4" s="1"/>
  <c r="P11" i="4" s="1"/>
  <c r="O19" i="4"/>
  <c r="O21" i="4"/>
  <c r="O23" i="4"/>
  <c r="O13" i="4"/>
  <c r="J25" i="4"/>
  <c r="Q21" i="4"/>
  <c r="P21" i="4"/>
  <c r="P19" i="4"/>
  <c r="Q19" i="4"/>
  <c r="Q20" i="4"/>
  <c r="P20" i="4"/>
  <c r="Q23" i="4"/>
  <c r="P23" i="4"/>
  <c r="Q13" i="4"/>
  <c r="Q18" i="4"/>
  <c r="Q22" i="4"/>
  <c r="J15" i="4"/>
  <c r="F9" i="4"/>
  <c r="E9" i="4"/>
  <c r="J7" i="4"/>
  <c r="L7" i="4" s="1"/>
  <c r="M7" i="4" s="1"/>
  <c r="J6" i="4"/>
  <c r="O6" i="4" s="1"/>
  <c r="J5" i="4"/>
  <c r="L5" i="4" s="1"/>
  <c r="M5" i="4" s="1"/>
  <c r="J4" i="4"/>
  <c r="B16" i="3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AL44" i="2"/>
  <c r="AJ44" i="2"/>
  <c r="AI44" i="2"/>
  <c r="AG44" i="2"/>
  <c r="AF44" i="2"/>
  <c r="AD44" i="2"/>
  <c r="AC44" i="2"/>
  <c r="AA44" i="2"/>
  <c r="Z44" i="2"/>
  <c r="X7" i="3"/>
  <c r="W44" i="2"/>
  <c r="V44" i="2"/>
  <c r="S44" i="2"/>
  <c r="R44" i="2"/>
  <c r="P44" i="2"/>
  <c r="O44" i="2"/>
  <c r="L44" i="2"/>
  <c r="F44" i="2"/>
  <c r="E44" i="2"/>
  <c r="D44" i="2"/>
  <c r="C44" i="2"/>
  <c r="D47" i="2" l="1"/>
  <c r="E7" i="3" s="1"/>
  <c r="D45" i="2"/>
  <c r="E5" i="3" s="1"/>
  <c r="D46" i="2"/>
  <c r="E6" i="3" s="1"/>
  <c r="AJ46" i="2"/>
  <c r="AJ6" i="3" s="1"/>
  <c r="AJ47" i="2"/>
  <c r="AJ7" i="3" s="1"/>
  <c r="AJ45" i="2"/>
  <c r="AJ5" i="3" s="1"/>
  <c r="P46" i="2"/>
  <c r="Q6" i="3" s="1"/>
  <c r="P47" i="2"/>
  <c r="Q7" i="3" s="1"/>
  <c r="P45" i="2"/>
  <c r="Q5" i="3" s="1"/>
  <c r="AL47" i="2"/>
  <c r="AL45" i="2"/>
  <c r="AL5" i="3" s="1"/>
  <c r="AL4" i="3" s="1"/>
  <c r="AL46" i="2"/>
  <c r="AL6" i="3" s="1"/>
  <c r="AD5" i="3"/>
  <c r="AD6" i="3"/>
  <c r="B8" i="5"/>
  <c r="C8" i="5" s="1"/>
  <c r="B31" i="7"/>
  <c r="B33" i="7"/>
  <c r="B27" i="7"/>
  <c r="B30" i="7"/>
  <c r="B26" i="7"/>
  <c r="B25" i="7"/>
  <c r="B24" i="7"/>
  <c r="B29" i="7"/>
  <c r="B28" i="7"/>
  <c r="B32" i="7"/>
  <c r="Q11" i="4"/>
  <c r="L6" i="4"/>
  <c r="M6" i="4" s="1"/>
  <c r="P6" i="4" s="1"/>
  <c r="P12" i="4"/>
  <c r="L15" i="4"/>
  <c r="M15" i="4" s="1"/>
  <c r="Q15" i="4" s="1"/>
  <c r="O15" i="4"/>
  <c r="J9" i="4"/>
  <c r="O9" i="4" s="1"/>
  <c r="L25" i="4"/>
  <c r="M25" i="4" s="1"/>
  <c r="O25" i="4"/>
  <c r="O5" i="4"/>
  <c r="O7" i="4"/>
  <c r="L4" i="4"/>
  <c r="M4" i="4" s="1"/>
  <c r="Q4" i="4" s="1"/>
  <c r="O4" i="4"/>
  <c r="Q5" i="4"/>
  <c r="P5" i="4"/>
  <c r="Q7" i="4"/>
  <c r="P7" i="4"/>
  <c r="X5" i="3"/>
  <c r="AD7" i="3"/>
  <c r="AL7" i="3"/>
  <c r="AJ6" i="2"/>
  <c r="AI6" i="2"/>
  <c r="AG6" i="2"/>
  <c r="AG47" i="2" s="1"/>
  <c r="AF6" i="2"/>
  <c r="AJ5" i="2"/>
  <c r="AI5" i="2"/>
  <c r="AG5" i="2"/>
  <c r="AF5" i="2"/>
  <c r="AJ4" i="2"/>
  <c r="AJ14" i="2" s="1"/>
  <c r="AJ14" i="7" s="1"/>
  <c r="AI4" i="2"/>
  <c r="AI14" i="2" s="1"/>
  <c r="AG4" i="2"/>
  <c r="AG14" i="2" s="1"/>
  <c r="AG14" i="7" s="1"/>
  <c r="AF4" i="2"/>
  <c r="AF14" i="2" s="1"/>
  <c r="AF14" i="7" s="1"/>
  <c r="AJ3" i="2"/>
  <c r="AI3" i="2"/>
  <c r="AI46" i="2" s="1"/>
  <c r="AI6" i="3" s="1"/>
  <c r="AG3" i="2"/>
  <c r="AG46" i="2" s="1"/>
  <c r="AG6" i="3" s="1"/>
  <c r="AF3" i="2"/>
  <c r="AF46" i="2" s="1"/>
  <c r="AF6" i="3" s="1"/>
  <c r="AJ2" i="2"/>
  <c r="AI2" i="2"/>
  <c r="AI45" i="2" s="1"/>
  <c r="AG2" i="2"/>
  <c r="AG45" i="2" s="1"/>
  <c r="AF2" i="2"/>
  <c r="AJ1" i="2"/>
  <c r="AI1" i="2"/>
  <c r="AG1" i="2"/>
  <c r="AF1" i="2"/>
  <c r="AD6" i="2"/>
  <c r="AC6" i="2"/>
  <c r="AC47" i="2" s="1"/>
  <c r="AA6" i="2"/>
  <c r="AA47" i="2" s="1"/>
  <c r="Z6" i="2"/>
  <c r="X6" i="2"/>
  <c r="W6" i="2"/>
  <c r="V6" i="2"/>
  <c r="S6" i="2"/>
  <c r="R6" i="2"/>
  <c r="R47" i="2" s="1"/>
  <c r="P6" i="2"/>
  <c r="O6" i="2"/>
  <c r="AD5" i="2"/>
  <c r="AC5" i="2"/>
  <c r="AA5" i="2"/>
  <c r="Z5" i="2"/>
  <c r="X5" i="2"/>
  <c r="W5" i="2"/>
  <c r="V5" i="2"/>
  <c r="S5" i="2"/>
  <c r="R5" i="2"/>
  <c r="P5" i="2"/>
  <c r="O5" i="2"/>
  <c r="AD4" i="2"/>
  <c r="AD14" i="2" s="1"/>
  <c r="AD14" i="7" s="1"/>
  <c r="AC4" i="2"/>
  <c r="AC14" i="2" s="1"/>
  <c r="AC14" i="7" s="1"/>
  <c r="AA4" i="2"/>
  <c r="AA14" i="2" s="1"/>
  <c r="AA14" i="7" s="1"/>
  <c r="Z4" i="2"/>
  <c r="Z14" i="2" s="1"/>
  <c r="Z14" i="7" s="1"/>
  <c r="X4" i="2"/>
  <c r="X14" i="2" s="1"/>
  <c r="X14" i="7" s="1"/>
  <c r="W4" i="2"/>
  <c r="W14" i="2" s="1"/>
  <c r="W14" i="7" s="1"/>
  <c r="V4" i="2"/>
  <c r="V14" i="2" s="1"/>
  <c r="V14" i="7" s="1"/>
  <c r="S4" i="2"/>
  <c r="S14" i="2" s="1"/>
  <c r="S14" i="7" s="1"/>
  <c r="R4" i="2"/>
  <c r="R14" i="2" s="1"/>
  <c r="R14" i="7" s="1"/>
  <c r="P4" i="2"/>
  <c r="P14" i="2" s="1"/>
  <c r="P14" i="7" s="1"/>
  <c r="O4" i="2"/>
  <c r="O14" i="2" s="1"/>
  <c r="O14" i="7" s="1"/>
  <c r="AD3" i="2"/>
  <c r="AD46" i="2" s="1"/>
  <c r="AE6" i="3" s="1"/>
  <c r="AC3" i="2"/>
  <c r="AC46" i="2" s="1"/>
  <c r="AC6" i="3" s="1"/>
  <c r="AA3" i="2"/>
  <c r="AA46" i="2" s="1"/>
  <c r="AA6" i="3" s="1"/>
  <c r="Z3" i="2"/>
  <c r="Z46" i="2" s="1"/>
  <c r="Z6" i="3" s="1"/>
  <c r="X3" i="2"/>
  <c r="W3" i="2"/>
  <c r="W46" i="2" s="1"/>
  <c r="W6" i="3" s="1"/>
  <c r="V3" i="2"/>
  <c r="V46" i="2" s="1"/>
  <c r="V6" i="3" s="1"/>
  <c r="S3" i="2"/>
  <c r="S46" i="2" s="1"/>
  <c r="T6" i="3" s="1"/>
  <c r="R3" i="2"/>
  <c r="R46" i="2" s="1"/>
  <c r="S6" i="3" s="1"/>
  <c r="P3" i="2"/>
  <c r="O3" i="2"/>
  <c r="O46" i="2" s="1"/>
  <c r="P6" i="3" s="1"/>
  <c r="AD2" i="2"/>
  <c r="AD45" i="2" s="1"/>
  <c r="AC2" i="2"/>
  <c r="AA2" i="2"/>
  <c r="Z2" i="2"/>
  <c r="X2" i="2"/>
  <c r="W2" i="2"/>
  <c r="W45" i="2" s="1"/>
  <c r="V2" i="2"/>
  <c r="S2" i="2"/>
  <c r="R2" i="2"/>
  <c r="R45" i="2" s="1"/>
  <c r="P2" i="2"/>
  <c r="O2" i="2"/>
  <c r="AD1" i="2"/>
  <c r="AC1" i="2"/>
  <c r="AA1" i="2"/>
  <c r="Z1" i="2"/>
  <c r="X1" i="2"/>
  <c r="W1" i="2"/>
  <c r="V1" i="2"/>
  <c r="S1" i="2"/>
  <c r="R1" i="2"/>
  <c r="P1" i="2"/>
  <c r="O1" i="2"/>
  <c r="L6" i="2"/>
  <c r="N7" i="3" s="1"/>
  <c r="L5" i="2"/>
  <c r="L4" i="2"/>
  <c r="L14" i="2" s="1"/>
  <c r="L14" i="7" s="1"/>
  <c r="L3" i="2"/>
  <c r="L46" i="2" s="1"/>
  <c r="L2" i="2"/>
  <c r="L45" i="2" s="1"/>
  <c r="L1" i="2"/>
  <c r="F6" i="2"/>
  <c r="F47" i="2" s="1"/>
  <c r="F5" i="2"/>
  <c r="F4" i="2"/>
  <c r="F14" i="2" s="1"/>
  <c r="F14" i="7" s="1"/>
  <c r="F3" i="2"/>
  <c r="F46" i="2" s="1"/>
  <c r="G6" i="3" s="1"/>
  <c r="F2" i="2"/>
  <c r="F1" i="2"/>
  <c r="E6" i="2"/>
  <c r="E47" i="2" s="1"/>
  <c r="E5" i="2"/>
  <c r="E4" i="2"/>
  <c r="E14" i="2" s="1"/>
  <c r="E14" i="7" s="1"/>
  <c r="E3" i="2"/>
  <c r="E46" i="2" s="1"/>
  <c r="F6" i="3" s="1"/>
  <c r="E2" i="2"/>
  <c r="E1" i="2"/>
  <c r="D6" i="2"/>
  <c r="D5" i="2"/>
  <c r="D4" i="2"/>
  <c r="D14" i="2" s="1"/>
  <c r="D14" i="7" s="1"/>
  <c r="D3" i="2"/>
  <c r="D2" i="2"/>
  <c r="D1" i="2"/>
  <c r="C6" i="2"/>
  <c r="C47" i="2" s="1"/>
  <c r="D7" i="3" s="1"/>
  <c r="C5" i="2"/>
  <c r="C4" i="2"/>
  <c r="C3" i="2"/>
  <c r="C46" i="2" s="1"/>
  <c r="D6" i="3" s="1"/>
  <c r="C2" i="2"/>
  <c r="C45" i="2" s="1"/>
  <c r="D5" i="3" s="1"/>
  <c r="D4" i="3" s="1"/>
  <c r="C1" i="2"/>
  <c r="AI14" i="7" l="1"/>
  <c r="AI14" i="9"/>
  <c r="Q6" i="4"/>
  <c r="S47" i="2"/>
  <c r="T7" i="3" s="1"/>
  <c r="F7" i="3"/>
  <c r="AE5" i="3"/>
  <c r="AE4" i="3" s="1"/>
  <c r="E45" i="2"/>
  <c r="F5" i="3" s="1"/>
  <c r="F4" i="3" s="1"/>
  <c r="Z47" i="2"/>
  <c r="Z7" i="3" s="1"/>
  <c r="AI5" i="3"/>
  <c r="AI4" i="3" s="1"/>
  <c r="AA7" i="3"/>
  <c r="S45" i="2"/>
  <c r="T5" i="3" s="1"/>
  <c r="T4" i="3" s="1"/>
  <c r="AF45" i="2"/>
  <c r="AF5" i="3" s="1"/>
  <c r="AF4" i="3" s="1"/>
  <c r="V45" i="2"/>
  <c r="V5" i="3" s="1"/>
  <c r="V4" i="3" s="1"/>
  <c r="O47" i="2"/>
  <c r="P7" i="3" s="1"/>
  <c r="Z45" i="2"/>
  <c r="Z5" i="3" s="1"/>
  <c r="Z4" i="3" s="1"/>
  <c r="AG7" i="3"/>
  <c r="G7" i="3"/>
  <c r="S5" i="3"/>
  <c r="S4" i="3" s="1"/>
  <c r="W5" i="3"/>
  <c r="W4" i="3" s="1"/>
  <c r="S7" i="3"/>
  <c r="AC7" i="3"/>
  <c r="AG5" i="3"/>
  <c r="AG4" i="3" s="1"/>
  <c r="AI47" i="2"/>
  <c r="AI7" i="3" s="1"/>
  <c r="L47" i="2"/>
  <c r="AA45" i="2"/>
  <c r="AA5" i="3" s="1"/>
  <c r="AA4" i="3" s="1"/>
  <c r="AC45" i="2"/>
  <c r="AC5" i="3" s="1"/>
  <c r="AC4" i="3" s="1"/>
  <c r="W47" i="2"/>
  <c r="W7" i="3" s="1"/>
  <c r="F45" i="2"/>
  <c r="G5" i="3" s="1"/>
  <c r="G4" i="3" s="1"/>
  <c r="AF47" i="2"/>
  <c r="AF7" i="3" s="1"/>
  <c r="V47" i="2"/>
  <c r="V7" i="3" s="1"/>
  <c r="AD47" i="2"/>
  <c r="AE7" i="3" s="1"/>
  <c r="O45" i="2"/>
  <c r="P5" i="3" s="1"/>
  <c r="R4" i="3" s="1"/>
  <c r="F9" i="3"/>
  <c r="F11" i="3"/>
  <c r="AE9" i="3"/>
  <c r="S10" i="3"/>
  <c r="G10" i="3"/>
  <c r="N10" i="3"/>
  <c r="AC9" i="3"/>
  <c r="W8" i="3"/>
  <c r="D9" i="3"/>
  <c r="I11" i="3"/>
  <c r="AL11" i="3"/>
  <c r="AM11" i="3" s="1"/>
  <c r="P10" i="3"/>
  <c r="T9" i="3"/>
  <c r="D10" i="3"/>
  <c r="I12" i="3"/>
  <c r="P11" i="3"/>
  <c r="V9" i="3"/>
  <c r="N8" i="3"/>
  <c r="S8" i="3"/>
  <c r="V10" i="3"/>
  <c r="S9" i="3"/>
  <c r="G8" i="3"/>
  <c r="N9" i="3"/>
  <c r="G9" i="3"/>
  <c r="V11" i="3"/>
  <c r="AA8" i="3"/>
  <c r="AB8" i="3" s="1"/>
  <c r="AC8" i="3"/>
  <c r="W9" i="3"/>
  <c r="AA9" i="3"/>
  <c r="AB9" i="3" s="1"/>
  <c r="D8" i="3"/>
  <c r="I10" i="3"/>
  <c r="AL10" i="3"/>
  <c r="AM10" i="3" s="1"/>
  <c r="P9" i="3"/>
  <c r="AF9" i="3"/>
  <c r="I8" i="3"/>
  <c r="AL8" i="3"/>
  <c r="AM8" i="3" s="1"/>
  <c r="P8" i="3"/>
  <c r="AI8" i="3"/>
  <c r="AE8" i="3"/>
  <c r="V8" i="3"/>
  <c r="D11" i="3"/>
  <c r="I9" i="3"/>
  <c r="AL9" i="3"/>
  <c r="AM9" i="3" s="1"/>
  <c r="AF8" i="3"/>
  <c r="T8" i="3"/>
  <c r="C13" i="2"/>
  <c r="C13" i="7" s="1"/>
  <c r="C14" i="2"/>
  <c r="C14" i="7" s="1"/>
  <c r="O14" i="9"/>
  <c r="N14" i="11"/>
  <c r="X14" i="11"/>
  <c r="Z14" i="9"/>
  <c r="AD14" i="9"/>
  <c r="AB14" i="11"/>
  <c r="AK14" i="9"/>
  <c r="AG14" i="11"/>
  <c r="E14" i="11"/>
  <c r="E14" i="9"/>
  <c r="O14" i="11"/>
  <c r="P14" i="9"/>
  <c r="T14" i="11"/>
  <c r="V14" i="9"/>
  <c r="AA14" i="9"/>
  <c r="Y14" i="11"/>
  <c r="AC14" i="11"/>
  <c r="AF14" i="9"/>
  <c r="L9" i="4"/>
  <c r="M9" i="4" s="1"/>
  <c r="Q9" i="4" s="1"/>
  <c r="D14" i="9"/>
  <c r="D14" i="11"/>
  <c r="F14" i="11"/>
  <c r="F14" i="9"/>
  <c r="L14" i="9"/>
  <c r="K14" i="11"/>
  <c r="Q14" i="11"/>
  <c r="R14" i="9"/>
  <c r="W14" i="9"/>
  <c r="U14" i="11"/>
  <c r="AA14" i="11"/>
  <c r="AC14" i="9"/>
  <c r="AD14" i="11"/>
  <c r="AG14" i="9"/>
  <c r="R14" i="11"/>
  <c r="S14" i="9"/>
  <c r="V14" i="11"/>
  <c r="X14" i="9"/>
  <c r="AF14" i="11"/>
  <c r="AJ14" i="9"/>
  <c r="E16" i="2"/>
  <c r="E16" i="7" s="1"/>
  <c r="E13" i="2"/>
  <c r="E13" i="7" s="1"/>
  <c r="O16" i="2"/>
  <c r="O16" i="7" s="1"/>
  <c r="O13" i="2"/>
  <c r="O13" i="7" s="1"/>
  <c r="Z16" i="2"/>
  <c r="Z16" i="7" s="1"/>
  <c r="Z13" i="2"/>
  <c r="Z13" i="7" s="1"/>
  <c r="AD16" i="2"/>
  <c r="AD16" i="7" s="1"/>
  <c r="AD13" i="2"/>
  <c r="AD13" i="7" s="1"/>
  <c r="AI20" i="2"/>
  <c r="AI13" i="2"/>
  <c r="P15" i="2"/>
  <c r="P15" i="7" s="1"/>
  <c r="P13" i="2"/>
  <c r="P13" i="7" s="1"/>
  <c r="V11" i="2"/>
  <c r="V11" i="7" s="1"/>
  <c r="V13" i="2"/>
  <c r="V13" i="7" s="1"/>
  <c r="AA11" i="2"/>
  <c r="AA11" i="7" s="1"/>
  <c r="AA13" i="2"/>
  <c r="AA13" i="7" s="1"/>
  <c r="AJ16" i="2"/>
  <c r="AJ16" i="7" s="1"/>
  <c r="AJ13" i="2"/>
  <c r="AJ13" i="7" s="1"/>
  <c r="D12" i="2"/>
  <c r="D12" i="7" s="1"/>
  <c r="D13" i="2"/>
  <c r="D13" i="7" s="1"/>
  <c r="F15" i="2"/>
  <c r="F15" i="7" s="1"/>
  <c r="F13" i="2"/>
  <c r="F13" i="7" s="1"/>
  <c r="L12" i="2"/>
  <c r="L12" i="7" s="1"/>
  <c r="L13" i="2"/>
  <c r="L13" i="7" s="1"/>
  <c r="R20" i="2"/>
  <c r="R20" i="7" s="1"/>
  <c r="R13" i="2"/>
  <c r="R13" i="7" s="1"/>
  <c r="W20" i="2"/>
  <c r="W20" i="7" s="1"/>
  <c r="W13" i="2"/>
  <c r="W13" i="7" s="1"/>
  <c r="AC20" i="2"/>
  <c r="AC20" i="7" s="1"/>
  <c r="AC13" i="2"/>
  <c r="AC13" i="7" s="1"/>
  <c r="AF11" i="2"/>
  <c r="AF11" i="7" s="1"/>
  <c r="AF13" i="2"/>
  <c r="AF13" i="7" s="1"/>
  <c r="AL19" i="2"/>
  <c r="AL19" i="7" s="1"/>
  <c r="AL13" i="2"/>
  <c r="AL13" i="7" s="1"/>
  <c r="S11" i="2"/>
  <c r="S11" i="7" s="1"/>
  <c r="S13" i="2"/>
  <c r="S13" i="7" s="1"/>
  <c r="X12" i="2"/>
  <c r="X12" i="7" s="1"/>
  <c r="X13" i="2"/>
  <c r="X13" i="7" s="1"/>
  <c r="AG11" i="2"/>
  <c r="AG11" i="7" s="1"/>
  <c r="AG13" i="2"/>
  <c r="AG13" i="7" s="1"/>
  <c r="P15" i="4"/>
  <c r="Q25" i="4"/>
  <c r="P25" i="4"/>
  <c r="P4" i="4"/>
  <c r="T4" i="4" s="1"/>
  <c r="T6" i="4"/>
  <c r="T5" i="4"/>
  <c r="T7" i="4"/>
  <c r="AA8" i="2"/>
  <c r="AA8" i="7" s="1"/>
  <c r="V18" i="2"/>
  <c r="V18" i="7" s="1"/>
  <c r="P8" i="2"/>
  <c r="P8" i="7" s="1"/>
  <c r="AJ10" i="2"/>
  <c r="F8" i="2"/>
  <c r="F8" i="7" s="1"/>
  <c r="O18" i="2"/>
  <c r="O18" i="7" s="1"/>
  <c r="AF18" i="2"/>
  <c r="AF18" i="7" s="1"/>
  <c r="AC9" i="2"/>
  <c r="AC9" i="7" s="1"/>
  <c r="R9" i="2"/>
  <c r="R9" i="7" s="1"/>
  <c r="C9" i="2"/>
  <c r="C9" i="7" s="1"/>
  <c r="O19" i="2"/>
  <c r="O19" i="7" s="1"/>
  <c r="Z19" i="2"/>
  <c r="Z19" i="7" s="1"/>
  <c r="F20" i="2"/>
  <c r="F20" i="7" s="1"/>
  <c r="C15" i="2"/>
  <c r="C15" i="7" s="1"/>
  <c r="O15" i="2"/>
  <c r="O15" i="7" s="1"/>
  <c r="Z15" i="2"/>
  <c r="Z15" i="7" s="1"/>
  <c r="AL15" i="2"/>
  <c r="AL15" i="7" s="1"/>
  <c r="W11" i="2"/>
  <c r="W11" i="7" s="1"/>
  <c r="AI11" i="2"/>
  <c r="O12" i="2"/>
  <c r="O12" i="7" s="1"/>
  <c r="Z12" i="2"/>
  <c r="Z12" i="7" s="1"/>
  <c r="AL12" i="2"/>
  <c r="AL12" i="7" s="1"/>
  <c r="AF21" i="2"/>
  <c r="AF21" i="7" s="1"/>
  <c r="F16" i="2"/>
  <c r="F16" i="7" s="1"/>
  <c r="AL16" i="2"/>
  <c r="AL16" i="7" s="1"/>
  <c r="L8" i="2"/>
  <c r="L8" i="7" s="1"/>
  <c r="AF8" i="2"/>
  <c r="AF8" i="7" s="1"/>
  <c r="O10" i="2"/>
  <c r="O10" i="7" s="1"/>
  <c r="R18" i="2"/>
  <c r="R18" i="7" s="1"/>
  <c r="AL9" i="2"/>
  <c r="AL9" i="7" s="1"/>
  <c r="Z9" i="2"/>
  <c r="Z9" i="7" s="1"/>
  <c r="O9" i="2"/>
  <c r="O9" i="7" s="1"/>
  <c r="C20" i="2"/>
  <c r="C20" i="7" s="1"/>
  <c r="R19" i="2"/>
  <c r="R19" i="7" s="1"/>
  <c r="AC19" i="2"/>
  <c r="AC19" i="7" s="1"/>
  <c r="L20" i="2"/>
  <c r="L20" i="7" s="1"/>
  <c r="C12" i="2"/>
  <c r="C12" i="7" s="1"/>
  <c r="R15" i="2"/>
  <c r="R15" i="7" s="1"/>
  <c r="AC15" i="2"/>
  <c r="AC15" i="7" s="1"/>
  <c r="E11" i="2"/>
  <c r="E11" i="7" s="1"/>
  <c r="Z11" i="2"/>
  <c r="Z11" i="7" s="1"/>
  <c r="AL11" i="2"/>
  <c r="AL11" i="7" s="1"/>
  <c r="R12" i="2"/>
  <c r="R12" i="7" s="1"/>
  <c r="AC12" i="2"/>
  <c r="AC12" i="7" s="1"/>
  <c r="D21" i="2"/>
  <c r="D21" i="7" s="1"/>
  <c r="AI21" i="2"/>
  <c r="L16" i="2"/>
  <c r="L16" i="7" s="1"/>
  <c r="C10" i="2"/>
  <c r="C10" i="7" s="1"/>
  <c r="R10" i="2"/>
  <c r="R10" i="7" s="1"/>
  <c r="E18" i="2"/>
  <c r="E18" i="7" s="1"/>
  <c r="AI9" i="2"/>
  <c r="W9" i="2"/>
  <c r="W9" i="7" s="1"/>
  <c r="E19" i="2"/>
  <c r="E19" i="7" s="1"/>
  <c r="AD19" i="2"/>
  <c r="AD19" i="7" s="1"/>
  <c r="AF20" i="2"/>
  <c r="AF20" i="7" s="1"/>
  <c r="E15" i="2"/>
  <c r="E15" i="7" s="1"/>
  <c r="AD15" i="2"/>
  <c r="AD15" i="7" s="1"/>
  <c r="AC11" i="2"/>
  <c r="AC11" i="7" s="1"/>
  <c r="E12" i="2"/>
  <c r="E12" i="7" s="1"/>
  <c r="AD12" i="2"/>
  <c r="AD12" i="7" s="1"/>
  <c r="F21" i="2"/>
  <c r="F21" i="7" s="1"/>
  <c r="AL21" i="2"/>
  <c r="AL21" i="7" s="1"/>
  <c r="AF16" i="2"/>
  <c r="AF16" i="7" s="1"/>
  <c r="D8" i="2"/>
  <c r="D8" i="7" s="1"/>
  <c r="V8" i="2"/>
  <c r="V8" i="7" s="1"/>
  <c r="E10" i="2"/>
  <c r="E10" i="7" s="1"/>
  <c r="AF10" i="2"/>
  <c r="AF10" i="7" s="1"/>
  <c r="AA18" i="2"/>
  <c r="AA18" i="7" s="1"/>
  <c r="AD9" i="2"/>
  <c r="AD9" i="7" s="1"/>
  <c r="E9" i="2"/>
  <c r="E9" i="7" s="1"/>
  <c r="W19" i="2"/>
  <c r="W19" i="7" s="1"/>
  <c r="AJ20" i="2"/>
  <c r="AJ20" i="7" s="1"/>
  <c r="W15" i="2"/>
  <c r="W15" i="7" s="1"/>
  <c r="AI15" i="2"/>
  <c r="AD11" i="2"/>
  <c r="AD11" i="7" s="1"/>
  <c r="W12" i="2"/>
  <c r="W12" i="7" s="1"/>
  <c r="AI12" i="2"/>
  <c r="L21" i="2"/>
  <c r="L21" i="7" s="1"/>
  <c r="D16" i="2"/>
  <c r="D16" i="7" s="1"/>
  <c r="AI16" i="2"/>
  <c r="X10" i="2"/>
  <c r="X10" i="7" s="1"/>
  <c r="AG19" i="2"/>
  <c r="AG19" i="7" s="1"/>
  <c r="S20" i="2"/>
  <c r="S20" i="7" s="1"/>
  <c r="X20" i="2"/>
  <c r="X20" i="7" s="1"/>
  <c r="P11" i="2"/>
  <c r="P11" i="7" s="1"/>
  <c r="P21" i="2"/>
  <c r="P21" i="7" s="1"/>
  <c r="V21" i="2"/>
  <c r="V21" i="7" s="1"/>
  <c r="AA21" i="2"/>
  <c r="AA21" i="7" s="1"/>
  <c r="P16" i="2"/>
  <c r="P16" i="7" s="1"/>
  <c r="V16" i="2"/>
  <c r="V16" i="7" s="1"/>
  <c r="AA16" i="2"/>
  <c r="AA16" i="7" s="1"/>
  <c r="R8" i="2"/>
  <c r="R8" i="7" s="1"/>
  <c r="W8" i="2"/>
  <c r="W8" i="7" s="1"/>
  <c r="AC8" i="2"/>
  <c r="AC8" i="7" s="1"/>
  <c r="AI8" i="2"/>
  <c r="D10" i="2"/>
  <c r="D10" i="7" s="1"/>
  <c r="L10" i="2"/>
  <c r="L10" i="7" s="1"/>
  <c r="Z10" i="2"/>
  <c r="Z10" i="7" s="1"/>
  <c r="AD10" i="2"/>
  <c r="AD10" i="7" s="1"/>
  <c r="AL10" i="2"/>
  <c r="AL10" i="7" s="1"/>
  <c r="F18" i="2"/>
  <c r="F18" i="7" s="1"/>
  <c r="P18" i="2"/>
  <c r="P18" i="7" s="1"/>
  <c r="W18" i="2"/>
  <c r="W18" i="7" s="1"/>
  <c r="AC18" i="2"/>
  <c r="AC18" i="7" s="1"/>
  <c r="AI18" i="2"/>
  <c r="AJ9" i="2"/>
  <c r="AJ9" i="7" s="1"/>
  <c r="X9" i="2"/>
  <c r="X9" i="7" s="1"/>
  <c r="S9" i="2"/>
  <c r="S9" i="7" s="1"/>
  <c r="L9" i="2"/>
  <c r="L9" i="7" s="1"/>
  <c r="D9" i="2"/>
  <c r="D9" i="7" s="1"/>
  <c r="D19" i="2"/>
  <c r="D19" i="7" s="1"/>
  <c r="L19" i="2"/>
  <c r="L19" i="7" s="1"/>
  <c r="S19" i="2"/>
  <c r="S19" i="7" s="1"/>
  <c r="X19" i="2"/>
  <c r="X19" i="7" s="1"/>
  <c r="AI19" i="2"/>
  <c r="E20" i="2"/>
  <c r="E20" i="7" s="1"/>
  <c r="O20" i="2"/>
  <c r="O20" i="7" s="1"/>
  <c r="Z20" i="2"/>
  <c r="Z20" i="7" s="1"/>
  <c r="AD20" i="2"/>
  <c r="AD20" i="7" s="1"/>
  <c r="AL20" i="2"/>
  <c r="AL20" i="7" s="1"/>
  <c r="D15" i="2"/>
  <c r="D15" i="7" s="1"/>
  <c r="L15" i="2"/>
  <c r="L15" i="7" s="1"/>
  <c r="S15" i="2"/>
  <c r="S15" i="7" s="1"/>
  <c r="X15" i="2"/>
  <c r="X15" i="7" s="1"/>
  <c r="AJ15" i="2"/>
  <c r="AJ15" i="7" s="1"/>
  <c r="F11" i="2"/>
  <c r="F11" i="7" s="1"/>
  <c r="R11" i="2"/>
  <c r="R11" i="7" s="1"/>
  <c r="X11" i="2"/>
  <c r="X11" i="7" s="1"/>
  <c r="AJ11" i="2"/>
  <c r="AJ11" i="7" s="1"/>
  <c r="F12" i="2"/>
  <c r="F12" i="7" s="1"/>
  <c r="P12" i="2"/>
  <c r="P12" i="7" s="1"/>
  <c r="V12" i="2"/>
  <c r="V12" i="7" s="1"/>
  <c r="AA12" i="2"/>
  <c r="AA12" i="7" s="1"/>
  <c r="AF12" i="2"/>
  <c r="AF12" i="7" s="1"/>
  <c r="C21" i="2"/>
  <c r="C21" i="7" s="1"/>
  <c r="R21" i="2"/>
  <c r="R21" i="7" s="1"/>
  <c r="W21" i="2"/>
  <c r="W21" i="7" s="1"/>
  <c r="AC21" i="2"/>
  <c r="AC21" i="7" s="1"/>
  <c r="AG21" i="2"/>
  <c r="AG21" i="7" s="1"/>
  <c r="C16" i="2"/>
  <c r="C16" i="7" s="1"/>
  <c r="R16" i="2"/>
  <c r="R16" i="7" s="1"/>
  <c r="W16" i="2"/>
  <c r="W16" i="7" s="1"/>
  <c r="AC16" i="2"/>
  <c r="AC16" i="7" s="1"/>
  <c r="AG16" i="2"/>
  <c r="AG16" i="7" s="1"/>
  <c r="S8" i="2"/>
  <c r="S8" i="7" s="1"/>
  <c r="X8" i="2"/>
  <c r="X8" i="7" s="1"/>
  <c r="AJ8" i="2"/>
  <c r="AJ8" i="7" s="1"/>
  <c r="V10" i="2"/>
  <c r="V10" i="7" s="1"/>
  <c r="AA10" i="2"/>
  <c r="AA10" i="7" s="1"/>
  <c r="X18" i="2"/>
  <c r="X18" i="7" s="1"/>
  <c r="AJ18" i="2"/>
  <c r="AJ18" i="7" s="1"/>
  <c r="AJ19" i="2"/>
  <c r="AJ19" i="7" s="1"/>
  <c r="P20" i="2"/>
  <c r="P20" i="7" s="1"/>
  <c r="V20" i="2"/>
  <c r="V20" i="7" s="1"/>
  <c r="AA20" i="2"/>
  <c r="AA20" i="7" s="1"/>
  <c r="S21" i="2"/>
  <c r="S21" i="7" s="1"/>
  <c r="X21" i="2"/>
  <c r="X21" i="7" s="1"/>
  <c r="S16" i="2"/>
  <c r="S16" i="7" s="1"/>
  <c r="X16" i="2"/>
  <c r="X16" i="7" s="1"/>
  <c r="E8" i="2"/>
  <c r="E8" i="7" s="1"/>
  <c r="O8" i="2"/>
  <c r="O8" i="7" s="1"/>
  <c r="Z8" i="2"/>
  <c r="Z8" i="7" s="1"/>
  <c r="AD8" i="2"/>
  <c r="AD8" i="7" s="1"/>
  <c r="AL8" i="2"/>
  <c r="AL8" i="7" s="1"/>
  <c r="F10" i="2"/>
  <c r="F10" i="7" s="1"/>
  <c r="P10" i="2"/>
  <c r="P10" i="7" s="1"/>
  <c r="W10" i="2"/>
  <c r="W10" i="7" s="1"/>
  <c r="AC10" i="2"/>
  <c r="AC10" i="7" s="1"/>
  <c r="AI10" i="2"/>
  <c r="D18" i="2"/>
  <c r="D18" i="7" s="1"/>
  <c r="L18" i="2"/>
  <c r="L18" i="7" s="1"/>
  <c r="Z18" i="2"/>
  <c r="Z18" i="7" s="1"/>
  <c r="AD18" i="2"/>
  <c r="AD18" i="7" s="1"/>
  <c r="AL18" i="2"/>
  <c r="AL18" i="7" s="1"/>
  <c r="AF9" i="2"/>
  <c r="AF9" i="7" s="1"/>
  <c r="AA9" i="2"/>
  <c r="AA9" i="7" s="1"/>
  <c r="V9" i="2"/>
  <c r="V9" i="7" s="1"/>
  <c r="P9" i="2"/>
  <c r="P9" i="7" s="1"/>
  <c r="F9" i="2"/>
  <c r="F9" i="7" s="1"/>
  <c r="C19" i="2"/>
  <c r="C19" i="7" s="1"/>
  <c r="F19" i="2"/>
  <c r="F19" i="7" s="1"/>
  <c r="P19" i="2"/>
  <c r="P19" i="7" s="1"/>
  <c r="V19" i="2"/>
  <c r="V19" i="7" s="1"/>
  <c r="AA19" i="2"/>
  <c r="AA19" i="7" s="1"/>
  <c r="AF19" i="2"/>
  <c r="AF19" i="7" s="1"/>
  <c r="C11" i="2"/>
  <c r="C11" i="7" s="1"/>
  <c r="V15" i="2"/>
  <c r="V15" i="7" s="1"/>
  <c r="AA15" i="2"/>
  <c r="AA15" i="7" s="1"/>
  <c r="AF15" i="2"/>
  <c r="AF15" i="7" s="1"/>
  <c r="D11" i="2"/>
  <c r="D11" i="7" s="1"/>
  <c r="O11" i="2"/>
  <c r="O11" i="7" s="1"/>
  <c r="S12" i="2"/>
  <c r="S12" i="7" s="1"/>
  <c r="AJ12" i="2"/>
  <c r="AJ12" i="7" s="1"/>
  <c r="E21" i="2"/>
  <c r="E21" i="7" s="1"/>
  <c r="O21" i="2"/>
  <c r="O21" i="7" s="1"/>
  <c r="Z21" i="2"/>
  <c r="Z21" i="7" s="1"/>
  <c r="AD21" i="2"/>
  <c r="AD21" i="7" s="1"/>
  <c r="AJ21" i="2"/>
  <c r="AJ21" i="7" s="1"/>
  <c r="S18" i="2"/>
  <c r="S18" i="7" s="1"/>
  <c r="S10" i="2"/>
  <c r="S10" i="7" s="1"/>
  <c r="AG15" i="2"/>
  <c r="AG15" i="7" s="1"/>
  <c r="AG9" i="2"/>
  <c r="AG9" i="7" s="1"/>
  <c r="AG12" i="2"/>
  <c r="AG12" i="7" s="1"/>
  <c r="AG8" i="2"/>
  <c r="AG8" i="7" s="1"/>
  <c r="AG10" i="2"/>
  <c r="AG10" i="7" s="1"/>
  <c r="AG18" i="2"/>
  <c r="AG18" i="7" s="1"/>
  <c r="AG20" i="2"/>
  <c r="AG20" i="7" s="1"/>
  <c r="AI19" i="7" l="1"/>
  <c r="AI19" i="9"/>
  <c r="AI8" i="7"/>
  <c r="AI8" i="9"/>
  <c r="AI9" i="7"/>
  <c r="AI9" i="9"/>
  <c r="AI11" i="7"/>
  <c r="AI11" i="9"/>
  <c r="AI13" i="7"/>
  <c r="AI13" i="9"/>
  <c r="AI15" i="7"/>
  <c r="AI15" i="9"/>
  <c r="AI21" i="7"/>
  <c r="AI21" i="9"/>
  <c r="AI20" i="7"/>
  <c r="AI20" i="9"/>
  <c r="AI10" i="7"/>
  <c r="AI10" i="9"/>
  <c r="AI18" i="7"/>
  <c r="AI18" i="9"/>
  <c r="AI12" i="7"/>
  <c r="AI12" i="9"/>
  <c r="AI16" i="7"/>
  <c r="AI16" i="9"/>
  <c r="P9" i="4"/>
  <c r="T9" i="4" s="1"/>
  <c r="B5" i="3"/>
  <c r="AD15" i="11"/>
  <c r="AG15" i="9"/>
  <c r="AD20" i="11"/>
  <c r="AG20" i="9"/>
  <c r="R18" i="11"/>
  <c r="S18" i="9"/>
  <c r="R12" i="11"/>
  <c r="S12" i="9"/>
  <c r="AD18" i="11"/>
  <c r="AG18" i="9"/>
  <c r="AD9" i="11"/>
  <c r="AG9" i="9"/>
  <c r="AG21" i="11"/>
  <c r="AK21" i="9"/>
  <c r="O21" i="9"/>
  <c r="N21" i="11"/>
  <c r="N11" i="11"/>
  <c r="O11" i="9"/>
  <c r="T15" i="11"/>
  <c r="V15" i="9"/>
  <c r="T19" i="11"/>
  <c r="V19" i="9"/>
  <c r="F9" i="11"/>
  <c r="F9" i="9"/>
  <c r="AC9" i="11"/>
  <c r="AF9" i="9"/>
  <c r="AA10" i="11"/>
  <c r="AC10" i="9"/>
  <c r="AI8" i="11"/>
  <c r="AM8" i="9"/>
  <c r="N8" i="11"/>
  <c r="O8" i="9"/>
  <c r="R16" i="11"/>
  <c r="S16" i="9"/>
  <c r="Y20" i="11"/>
  <c r="AA20" i="9"/>
  <c r="AK18" i="9"/>
  <c r="AG18" i="11"/>
  <c r="T10" i="11"/>
  <c r="V10" i="9"/>
  <c r="R8" i="11"/>
  <c r="S8" i="9"/>
  <c r="Q16" i="11"/>
  <c r="R16" i="9"/>
  <c r="AA21" i="11"/>
  <c r="AC21" i="9"/>
  <c r="C21" i="11"/>
  <c r="C21" i="9"/>
  <c r="O12" i="11"/>
  <c r="P12" i="9"/>
  <c r="V11" i="11"/>
  <c r="X11" i="9"/>
  <c r="D15" i="9"/>
  <c r="D15" i="11"/>
  <c r="D19" i="11"/>
  <c r="D19" i="9"/>
  <c r="V9" i="11"/>
  <c r="X9" i="9"/>
  <c r="AA18" i="11"/>
  <c r="AC18" i="9"/>
  <c r="AI10" i="11"/>
  <c r="AM10" i="9"/>
  <c r="K10" i="11"/>
  <c r="L10" i="9"/>
  <c r="U8" i="11"/>
  <c r="W8" i="9"/>
  <c r="T16" i="11"/>
  <c r="V16" i="9"/>
  <c r="O21" i="11"/>
  <c r="P21" i="9"/>
  <c r="R20" i="11"/>
  <c r="S20" i="9"/>
  <c r="AF16" i="11"/>
  <c r="AJ16" i="9"/>
  <c r="U12" i="11"/>
  <c r="W12" i="9"/>
  <c r="AF15" i="11"/>
  <c r="AJ15" i="9"/>
  <c r="D20" i="11"/>
  <c r="D20" i="9"/>
  <c r="AC10" i="11"/>
  <c r="AF10" i="9"/>
  <c r="AF16" i="9"/>
  <c r="AC16" i="11"/>
  <c r="AB15" i="11"/>
  <c r="AD15" i="9"/>
  <c r="AB19" i="11"/>
  <c r="AD19" i="9"/>
  <c r="W9" i="9"/>
  <c r="U9" i="11"/>
  <c r="C10" i="11"/>
  <c r="C10" i="9"/>
  <c r="AA12" i="11"/>
  <c r="AC12" i="9"/>
  <c r="E11" i="11"/>
  <c r="E11" i="9"/>
  <c r="K20" i="11"/>
  <c r="L20" i="9"/>
  <c r="N9" i="11"/>
  <c r="O9" i="9"/>
  <c r="N10" i="11"/>
  <c r="O10" i="9"/>
  <c r="F16" i="9"/>
  <c r="F16" i="11"/>
  <c r="O12" i="9"/>
  <c r="N12" i="11"/>
  <c r="X15" i="11"/>
  <c r="Z15" i="9"/>
  <c r="X19" i="11"/>
  <c r="Z19" i="9"/>
  <c r="AA9" i="11"/>
  <c r="AC9" i="9"/>
  <c r="F8" i="11"/>
  <c r="F8" i="9"/>
  <c r="Y8" i="11"/>
  <c r="AA8" i="9"/>
  <c r="R11" i="11"/>
  <c r="S11" i="9"/>
  <c r="AC11" i="11"/>
  <c r="AF11" i="9"/>
  <c r="U20" i="11"/>
  <c r="W20" i="9"/>
  <c r="L12" i="9"/>
  <c r="K12" i="11"/>
  <c r="D12" i="11"/>
  <c r="D12" i="9"/>
  <c r="Y11" i="11"/>
  <c r="AA11" i="9"/>
  <c r="O15" i="11"/>
  <c r="P15" i="9"/>
  <c r="AB16" i="11"/>
  <c r="AD16" i="9"/>
  <c r="AD21" i="9"/>
  <c r="AB21" i="11"/>
  <c r="C11" i="11"/>
  <c r="C11" i="9"/>
  <c r="O9" i="11"/>
  <c r="P9" i="9"/>
  <c r="AM18" i="9"/>
  <c r="AI18" i="11"/>
  <c r="U10" i="11"/>
  <c r="W10" i="9"/>
  <c r="AB8" i="11"/>
  <c r="AD8" i="9"/>
  <c r="E8" i="11"/>
  <c r="E8" i="9"/>
  <c r="T20" i="11"/>
  <c r="V20" i="9"/>
  <c r="AK8" i="9"/>
  <c r="AG8" i="11"/>
  <c r="AD16" i="11"/>
  <c r="AG16" i="9"/>
  <c r="W21" i="9"/>
  <c r="U21" i="11"/>
  <c r="AC12" i="11"/>
  <c r="AF12" i="9"/>
  <c r="F12" i="9"/>
  <c r="F12" i="11"/>
  <c r="Q11" i="11"/>
  <c r="R11" i="9"/>
  <c r="X15" i="9"/>
  <c r="V15" i="11"/>
  <c r="AM20" i="9"/>
  <c r="AI20" i="11"/>
  <c r="N20" i="11"/>
  <c r="O20" i="9"/>
  <c r="V19" i="11"/>
  <c r="X19" i="9"/>
  <c r="D9" i="9"/>
  <c r="D9" i="11"/>
  <c r="U18" i="11"/>
  <c r="W18" i="9"/>
  <c r="AB10" i="11"/>
  <c r="AD10" i="9"/>
  <c r="D10" i="9"/>
  <c r="D10" i="11"/>
  <c r="R8" i="9"/>
  <c r="Q8" i="11"/>
  <c r="O16" i="11"/>
  <c r="P16" i="9"/>
  <c r="O11" i="11"/>
  <c r="P11" i="9"/>
  <c r="AD19" i="11"/>
  <c r="AG19" i="9"/>
  <c r="D16" i="11"/>
  <c r="D16" i="9"/>
  <c r="U15" i="11"/>
  <c r="W15" i="9"/>
  <c r="U19" i="11"/>
  <c r="W19" i="9"/>
  <c r="AB9" i="11"/>
  <c r="AD9" i="9"/>
  <c r="E10" i="11"/>
  <c r="E10" i="9"/>
  <c r="AI21" i="11"/>
  <c r="AM21" i="9"/>
  <c r="E12" i="11"/>
  <c r="E12" i="9"/>
  <c r="AF9" i="11"/>
  <c r="AJ9" i="9"/>
  <c r="K16" i="11"/>
  <c r="L16" i="9"/>
  <c r="R12" i="9"/>
  <c r="Q12" i="11"/>
  <c r="AA15" i="11"/>
  <c r="AC15" i="9"/>
  <c r="AA19" i="11"/>
  <c r="AC19" i="9"/>
  <c r="Z9" i="9"/>
  <c r="X9" i="11"/>
  <c r="AF8" i="9"/>
  <c r="AC8" i="11"/>
  <c r="AC21" i="11"/>
  <c r="AF21" i="9"/>
  <c r="AF11" i="11"/>
  <c r="AJ11" i="9"/>
  <c r="N15" i="11"/>
  <c r="O15" i="9"/>
  <c r="N19" i="11"/>
  <c r="O19" i="9"/>
  <c r="AC18" i="11"/>
  <c r="AF18" i="9"/>
  <c r="AK10" i="9"/>
  <c r="AG10" i="11"/>
  <c r="AD13" i="11"/>
  <c r="AG13" i="9"/>
  <c r="V13" i="11"/>
  <c r="X13" i="9"/>
  <c r="AI13" i="11"/>
  <c r="AM13" i="9"/>
  <c r="AA13" i="11"/>
  <c r="AC13" i="9"/>
  <c r="R13" i="9"/>
  <c r="Q13" i="11"/>
  <c r="F13" i="11"/>
  <c r="F13" i="9"/>
  <c r="AG13" i="11"/>
  <c r="AK13" i="9"/>
  <c r="T13" i="11"/>
  <c r="V13" i="9"/>
  <c r="AF13" i="11"/>
  <c r="AJ13" i="9"/>
  <c r="X13" i="11"/>
  <c r="Z13" i="9"/>
  <c r="N13" i="11"/>
  <c r="O13" i="9"/>
  <c r="E13" i="11"/>
  <c r="E13" i="9"/>
  <c r="AD10" i="11"/>
  <c r="AG10" i="9"/>
  <c r="D11" i="11"/>
  <c r="D11" i="9"/>
  <c r="O19" i="11"/>
  <c r="P19" i="9"/>
  <c r="K18" i="11"/>
  <c r="L18" i="9"/>
  <c r="AD8" i="11"/>
  <c r="AG8" i="9"/>
  <c r="R10" i="11"/>
  <c r="S10" i="9"/>
  <c r="X21" i="11"/>
  <c r="Z21" i="9"/>
  <c r="AG12" i="11"/>
  <c r="AK12" i="9"/>
  <c r="AC15" i="11"/>
  <c r="AF15" i="9"/>
  <c r="AF19" i="9"/>
  <c r="AC19" i="11"/>
  <c r="F19" i="11"/>
  <c r="F19" i="9"/>
  <c r="T9" i="11"/>
  <c r="V9" i="9"/>
  <c r="AB18" i="11"/>
  <c r="AD18" i="9"/>
  <c r="D18" i="9"/>
  <c r="D18" i="11"/>
  <c r="O10" i="11"/>
  <c r="P10" i="9"/>
  <c r="X8" i="11"/>
  <c r="Z8" i="9"/>
  <c r="V21" i="11"/>
  <c r="X21" i="9"/>
  <c r="O20" i="11"/>
  <c r="P20" i="9"/>
  <c r="V18" i="11"/>
  <c r="X18" i="9"/>
  <c r="AA16" i="11"/>
  <c r="AC16" i="9"/>
  <c r="C16" i="11"/>
  <c r="C16" i="9"/>
  <c r="Q21" i="11"/>
  <c r="R21" i="9"/>
  <c r="Y12" i="11"/>
  <c r="AA12" i="9"/>
  <c r="AK11" i="9"/>
  <c r="AG11" i="11"/>
  <c r="F11" i="11"/>
  <c r="F11" i="9"/>
  <c r="R15" i="11"/>
  <c r="S15" i="9"/>
  <c r="AB20" i="11"/>
  <c r="AD20" i="9"/>
  <c r="E20" i="11"/>
  <c r="E20" i="9"/>
  <c r="S19" i="9"/>
  <c r="R19" i="11"/>
  <c r="L9" i="9"/>
  <c r="K9" i="11"/>
  <c r="AG9" i="11"/>
  <c r="AK9" i="9"/>
  <c r="O18" i="11"/>
  <c r="P18" i="9"/>
  <c r="Z10" i="9"/>
  <c r="X10" i="11"/>
  <c r="AF8" i="11"/>
  <c r="AJ8" i="9"/>
  <c r="Y21" i="11"/>
  <c r="AA21" i="9"/>
  <c r="K21" i="11"/>
  <c r="L21" i="9"/>
  <c r="AD11" i="9"/>
  <c r="AB11" i="11"/>
  <c r="Y18" i="11"/>
  <c r="AA18" i="9"/>
  <c r="V8" i="9"/>
  <c r="T8" i="11"/>
  <c r="F21" i="11"/>
  <c r="F21" i="9"/>
  <c r="AA11" i="11"/>
  <c r="AC11" i="9"/>
  <c r="E15" i="11"/>
  <c r="E15" i="9"/>
  <c r="E19" i="11"/>
  <c r="E19" i="9"/>
  <c r="E18" i="11"/>
  <c r="E18" i="9"/>
  <c r="AF21" i="11"/>
  <c r="AJ21" i="9"/>
  <c r="AI11" i="11"/>
  <c r="AM11" i="9"/>
  <c r="R15" i="9"/>
  <c r="Q15" i="11"/>
  <c r="Q19" i="11"/>
  <c r="R19" i="9"/>
  <c r="AI9" i="11"/>
  <c r="AM9" i="9"/>
  <c r="L8" i="9"/>
  <c r="K8" i="11"/>
  <c r="AM12" i="9"/>
  <c r="AI12" i="11"/>
  <c r="U11" i="11"/>
  <c r="W11" i="9"/>
  <c r="C15" i="11"/>
  <c r="C15" i="9"/>
  <c r="C9" i="11"/>
  <c r="C9" i="9"/>
  <c r="N18" i="11"/>
  <c r="O18" i="9"/>
  <c r="P8" i="9"/>
  <c r="O8" i="11"/>
  <c r="AD11" i="11"/>
  <c r="AG11" i="9"/>
  <c r="X12" i="9"/>
  <c r="V12" i="11"/>
  <c r="AI19" i="11"/>
  <c r="AM19" i="9"/>
  <c r="AA20" i="11"/>
  <c r="AC20" i="9"/>
  <c r="Q20" i="11"/>
  <c r="R20" i="9"/>
  <c r="F15" i="11"/>
  <c r="F15" i="9"/>
  <c r="AG16" i="11"/>
  <c r="AK16" i="9"/>
  <c r="V11" i="9"/>
  <c r="T11" i="11"/>
  <c r="AF20" i="11"/>
  <c r="AJ20" i="9"/>
  <c r="X16" i="11"/>
  <c r="Z16" i="9"/>
  <c r="N16" i="11"/>
  <c r="O16" i="9"/>
  <c r="E16" i="11"/>
  <c r="E16" i="9"/>
  <c r="C14" i="11"/>
  <c r="B14" i="11" s="1"/>
  <c r="B14" i="7"/>
  <c r="C14" i="9"/>
  <c r="B14" i="9" s="1"/>
  <c r="B14" i="2"/>
  <c r="E21" i="11"/>
  <c r="E21" i="9"/>
  <c r="AD12" i="11"/>
  <c r="AG12" i="9"/>
  <c r="Y15" i="11"/>
  <c r="AA15" i="9"/>
  <c r="Y19" i="11"/>
  <c r="AA19" i="9"/>
  <c r="C19" i="11"/>
  <c r="C19" i="9"/>
  <c r="Y9" i="11"/>
  <c r="AA9" i="9"/>
  <c r="X18" i="11"/>
  <c r="Z18" i="9"/>
  <c r="AF10" i="11"/>
  <c r="AJ10" i="9"/>
  <c r="F10" i="11"/>
  <c r="F10" i="9"/>
  <c r="X16" i="9"/>
  <c r="V16" i="11"/>
  <c r="S21" i="9"/>
  <c r="R21" i="11"/>
  <c r="AK19" i="9"/>
  <c r="AG19" i="11"/>
  <c r="Y10" i="11"/>
  <c r="AA10" i="9"/>
  <c r="V8" i="11"/>
  <c r="X8" i="9"/>
  <c r="U16" i="11"/>
  <c r="W16" i="9"/>
  <c r="AD21" i="11"/>
  <c r="AG21" i="9"/>
  <c r="T12" i="11"/>
  <c r="V12" i="9"/>
  <c r="AK15" i="9"/>
  <c r="AG15" i="11"/>
  <c r="K15" i="11"/>
  <c r="L15" i="9"/>
  <c r="X20" i="11"/>
  <c r="Z20" i="9"/>
  <c r="AJ19" i="9"/>
  <c r="AF19" i="11"/>
  <c r="K19" i="11"/>
  <c r="L19" i="9"/>
  <c r="R9" i="11"/>
  <c r="S9" i="9"/>
  <c r="AF18" i="11"/>
  <c r="AJ18" i="9"/>
  <c r="F18" i="11"/>
  <c r="F18" i="9"/>
  <c r="AA8" i="11"/>
  <c r="AC8" i="9"/>
  <c r="Y16" i="11"/>
  <c r="AA16" i="9"/>
  <c r="T21" i="11"/>
  <c r="V21" i="9"/>
  <c r="X20" i="9"/>
  <c r="V20" i="11"/>
  <c r="X10" i="9"/>
  <c r="V10" i="11"/>
  <c r="AJ12" i="9"/>
  <c r="AF12" i="11"/>
  <c r="AG20" i="11"/>
  <c r="AK20" i="9"/>
  <c r="E9" i="11"/>
  <c r="E9" i="9"/>
  <c r="D8" i="9"/>
  <c r="D8" i="11"/>
  <c r="AB12" i="11"/>
  <c r="AD12" i="9"/>
  <c r="AC20" i="11"/>
  <c r="AF20" i="9"/>
  <c r="Q10" i="11"/>
  <c r="R10" i="9"/>
  <c r="D21" i="11"/>
  <c r="D21" i="9"/>
  <c r="Z11" i="9"/>
  <c r="X11" i="11"/>
  <c r="C12" i="11"/>
  <c r="C12" i="9"/>
  <c r="C20" i="11"/>
  <c r="C20" i="9"/>
  <c r="Q18" i="11"/>
  <c r="R18" i="9"/>
  <c r="AI16" i="11"/>
  <c r="AM16" i="9"/>
  <c r="X12" i="11"/>
  <c r="Z12" i="9"/>
  <c r="AI15" i="11"/>
  <c r="AM15" i="9"/>
  <c r="F20" i="9"/>
  <c r="F20" i="11"/>
  <c r="Q9" i="11"/>
  <c r="R9" i="9"/>
  <c r="T18" i="11"/>
  <c r="V18" i="9"/>
  <c r="R13" i="11"/>
  <c r="S13" i="9"/>
  <c r="AF13" i="9"/>
  <c r="AC13" i="11"/>
  <c r="U13" i="11"/>
  <c r="W13" i="9"/>
  <c r="K13" i="11"/>
  <c r="L13" i="9"/>
  <c r="D13" i="11"/>
  <c r="D13" i="9"/>
  <c r="Y13" i="11"/>
  <c r="AA13" i="9"/>
  <c r="P13" i="9"/>
  <c r="O13" i="11"/>
  <c r="AB13" i="11"/>
  <c r="AD13" i="9"/>
  <c r="C13" i="11"/>
  <c r="C13" i="9"/>
  <c r="B16" i="2"/>
  <c r="B15" i="2"/>
  <c r="B8" i="2"/>
  <c r="B10" i="2"/>
  <c r="B18" i="2"/>
  <c r="B20" i="2"/>
  <c r="B21" i="2"/>
  <c r="B13" i="2"/>
  <c r="B11" i="2"/>
  <c r="B9" i="2"/>
  <c r="B12" i="2"/>
  <c r="B19" i="2"/>
  <c r="AC7" i="2"/>
  <c r="AD7" i="2"/>
  <c r="E7" i="2"/>
  <c r="AJ7" i="2"/>
  <c r="R7" i="2"/>
  <c r="AF7" i="2"/>
  <c r="AG7" i="2"/>
  <c r="Z7" i="2"/>
  <c r="AI7" i="2"/>
  <c r="V7" i="2"/>
  <c r="L7" i="2"/>
  <c r="C7" i="2"/>
  <c r="P7" i="2"/>
  <c r="X7" i="2"/>
  <c r="D7" i="2"/>
  <c r="AL7" i="2"/>
  <c r="O7" i="2"/>
  <c r="S7" i="2"/>
  <c r="W7" i="2"/>
  <c r="F7" i="2"/>
  <c r="AA7" i="2"/>
  <c r="B9" i="7" l="1"/>
  <c r="B8" i="11"/>
  <c r="B12" i="7"/>
  <c r="B8" i="7"/>
  <c r="B16" i="7"/>
  <c r="B11" i="7"/>
  <c r="B18" i="7"/>
  <c r="B21" i="7"/>
  <c r="B20" i="11"/>
  <c r="B9" i="9"/>
  <c r="B19" i="7"/>
  <c r="B10" i="7"/>
  <c r="B15" i="7"/>
  <c r="B16" i="9"/>
  <c r="B18" i="9"/>
  <c r="B11" i="11"/>
  <c r="B11" i="9"/>
  <c r="B13" i="7"/>
  <c r="B20" i="7"/>
  <c r="B13" i="11"/>
  <c r="B21" i="9"/>
  <c r="B15" i="11"/>
  <c r="B16" i="11"/>
  <c r="B8" i="9"/>
  <c r="B7" i="2"/>
  <c r="B12" i="11"/>
  <c r="B9" i="11"/>
  <c r="B15" i="9"/>
  <c r="B13" i="9"/>
  <c r="B12" i="9"/>
  <c r="B19" i="11"/>
  <c r="B19" i="9"/>
  <c r="B20" i="9"/>
  <c r="B18" i="11"/>
  <c r="B10" i="9"/>
  <c r="B10" i="11"/>
  <c r="B21" i="11"/>
  <c r="C4" i="15"/>
  <c r="C5" i="15" s="1"/>
  <c r="A27" i="15"/>
  <c r="A68" i="15" l="1"/>
  <c r="T6" i="18" s="1"/>
  <c r="C8" i="18"/>
  <c r="C7" i="21" s="1"/>
  <c r="C18" i="18"/>
  <c r="C17" i="21" s="1"/>
  <c r="C11" i="18"/>
  <c r="C10" i="21" s="1"/>
  <c r="C3" i="18"/>
  <c r="C2" i="21" s="1"/>
  <c r="C21" i="18"/>
  <c r="C20" i="21" s="1"/>
  <c r="C6" i="15"/>
  <c r="C13" i="13"/>
  <c r="C7" i="15" l="1"/>
  <c r="C14" i="13"/>
  <c r="C13" i="17" s="1"/>
  <c r="C8" i="15" l="1"/>
  <c r="C12" i="13" s="1"/>
  <c r="C11" i="17" s="1"/>
  <c r="C27" i="13"/>
  <c r="C26" i="17" s="1"/>
  <c r="T4" i="13"/>
  <c r="C17" i="13"/>
  <c r="C16" i="17" s="1"/>
  <c r="C9" i="15" l="1"/>
  <c r="C10" i="15"/>
  <c r="C40" i="13"/>
  <c r="C36" i="13" l="1"/>
  <c r="C11" i="15"/>
  <c r="C12" i="15" s="1"/>
  <c r="C5" i="16"/>
  <c r="C5" i="13" l="1"/>
  <c r="C4" i="17" s="1"/>
  <c r="C13" i="15"/>
  <c r="C14" i="15" s="1"/>
  <c r="C9" i="13"/>
  <c r="C3" i="16" l="1"/>
  <c r="C15" i="15" l="1"/>
  <c r="C24" i="13"/>
  <c r="C31" i="13" s="1"/>
  <c r="C16" i="15" l="1"/>
  <c r="C25" i="13"/>
  <c r="C24" i="17" s="1"/>
  <c r="C22" i="13" l="1"/>
  <c r="C21" i="17" s="1"/>
  <c r="T7" i="13"/>
  <c r="C17" i="15"/>
  <c r="C6" i="14"/>
  <c r="C5" i="14"/>
  <c r="C32" i="13" l="1"/>
  <c r="C6" i="13"/>
  <c r="C5" i="17" s="1"/>
  <c r="C15" i="13"/>
  <c r="C14" i="17" s="1"/>
  <c r="C3" i="14"/>
  <c r="C18" i="15"/>
  <c r="C20" i="13" l="1"/>
  <c r="C19" i="17" s="1"/>
  <c r="C19" i="15"/>
  <c r="T5" i="13" s="1"/>
  <c r="C4" i="14"/>
  <c r="C7" i="13" l="1"/>
  <c r="C6" i="17" s="1"/>
  <c r="C20" i="15"/>
  <c r="C26" i="13" l="1"/>
  <c r="C16" i="13"/>
  <c r="C15" i="17" s="1"/>
  <c r="C21" i="15"/>
  <c r="C22" i="15" l="1"/>
  <c r="C30" i="17"/>
  <c r="C19" i="13"/>
  <c r="C18" i="17" s="1"/>
  <c r="C23" i="13" l="1"/>
  <c r="C22" i="17" s="1"/>
  <c r="C23" i="15"/>
  <c r="C24" i="15" s="1"/>
  <c r="C25" i="15" l="1"/>
  <c r="C4" i="16" s="1"/>
  <c r="C33" i="13"/>
  <c r="C10" i="13" l="1"/>
  <c r="C9" i="17" s="1"/>
  <c r="C26" i="15"/>
  <c r="C27" i="15" l="1"/>
  <c r="C39" i="13"/>
  <c r="C3" i="13" l="1"/>
  <c r="C2" i="17" s="1"/>
  <c r="C28" i="15"/>
  <c r="C29" i="15" l="1"/>
  <c r="C35" i="13"/>
  <c r="C30" i="15" l="1"/>
  <c r="C38" i="13"/>
  <c r="C21" i="13" l="1"/>
  <c r="C20" i="17" s="1"/>
  <c r="C31" i="15"/>
  <c r="C34" i="13" l="1"/>
  <c r="C32" i="15"/>
  <c r="C33" i="15" l="1"/>
  <c r="C34" i="15" s="1"/>
  <c r="C11" i="13" l="1"/>
  <c r="C10" i="17" s="1"/>
  <c r="C35" i="15" l="1"/>
  <c r="T6" i="13" s="1"/>
  <c r="C30" i="13" l="1"/>
  <c r="C29" i="17" s="1"/>
  <c r="C36" i="15"/>
  <c r="C37" i="15" s="1"/>
  <c r="C37" i="13" l="1"/>
  <c r="C38" i="15"/>
  <c r="C39" i="15" l="1"/>
  <c r="C28" i="13" s="1"/>
  <c r="C27" i="17" s="1"/>
  <c r="C29" i="13"/>
  <c r="C28" i="17" s="1"/>
  <c r="C7" i="14"/>
  <c r="C18" i="13" l="1"/>
  <c r="C17" i="17" s="1"/>
  <c r="C40" i="15"/>
  <c r="C8" i="13" l="1"/>
  <c r="C7" i="17" s="1"/>
  <c r="I3" i="15"/>
</calcChain>
</file>

<file path=xl/sharedStrings.xml><?xml version="1.0" encoding="utf-8"?>
<sst xmlns="http://schemas.openxmlformats.org/spreadsheetml/2006/main" count="1346" uniqueCount="478">
  <si>
    <t>NEC Outcomes Review: Data Extraction</t>
  </si>
  <si>
    <t>Paper:</t>
  </si>
  <si>
    <t>Pubmed ID:</t>
  </si>
  <si>
    <t>Year:</t>
  </si>
  <si>
    <t>Lead Author:</t>
  </si>
  <si>
    <t>Population:</t>
  </si>
  <si>
    <t>Location:</t>
  </si>
  <si>
    <t>Intervention:</t>
  </si>
  <si>
    <t>Data collection years:</t>
  </si>
  <si>
    <t>Deaths:</t>
  </si>
  <si>
    <t>Total number:</t>
  </si>
  <si>
    <t>When recorded (i.e. 30day / 1 year etc.):</t>
  </si>
  <si>
    <t>Neurodevelopmental Delay:</t>
  </si>
  <si>
    <t>No. with NDD:</t>
  </si>
  <si>
    <t>Definition of NDD used:</t>
  </si>
  <si>
    <t>Intestinal Failure:</t>
  </si>
  <si>
    <t>No. with IF:</t>
  </si>
  <si>
    <t>Definition of IF used:</t>
  </si>
  <si>
    <t>Notes:</t>
  </si>
  <si>
    <t>Zhang</t>
  </si>
  <si>
    <t>Retrospective</t>
  </si>
  <si>
    <t>Surgery for NEC</t>
  </si>
  <si>
    <t>1988 - 2003</t>
  </si>
  <si>
    <t>In-hospital</t>
  </si>
  <si>
    <t>Youn</t>
  </si>
  <si>
    <t>VLBW</t>
  </si>
  <si>
    <t>Prospective</t>
  </si>
  <si>
    <t>Korea</t>
  </si>
  <si>
    <t>NEC</t>
  </si>
  <si>
    <t>2013-14</t>
  </si>
  <si>
    <t>In-hospital (i.e f/up until death or discharge)</t>
  </si>
  <si>
    <t>Bell II+ (confirmed cases)</t>
  </si>
  <si>
    <t>Wadhawan</t>
  </si>
  <si>
    <t>Restrospective</t>
  </si>
  <si>
    <t>USA - NRN</t>
  </si>
  <si>
    <t>SIP / NEC</t>
  </si>
  <si>
    <t>2000-2005</t>
  </si>
  <si>
    <t>Velazco</t>
  </si>
  <si>
    <t>&gt;2500g</t>
  </si>
  <si>
    <t>USA/Canada - N.American members of VON</t>
  </si>
  <si>
    <t>2009-2015</t>
  </si>
  <si>
    <t>179 - 100 - 84</t>
  </si>
  <si>
    <t>tot - med - surg</t>
  </si>
  <si>
    <t>1629 - 1249 - 380</t>
  </si>
  <si>
    <t>5% mortality in absence of congenital anomaly</t>
  </si>
  <si>
    <t>Numbers calculated from published percentages</t>
  </si>
  <si>
    <t>Germany</t>
  </si>
  <si>
    <t>Pre-term birth</t>
  </si>
  <si>
    <t>Shah</t>
  </si>
  <si>
    <t>&lt;32/40</t>
  </si>
  <si>
    <t>Canada</t>
  </si>
  <si>
    <t>NEC/SIP</t>
  </si>
  <si>
    <t>2010-2013</t>
  </si>
  <si>
    <t xml:space="preserve">&lt;32/40 </t>
  </si>
  <si>
    <t>Data for NEC - SIP recorded separately</t>
  </si>
  <si>
    <t xml:space="preserve">Maybe possible to look at subgroups but these recorded as perforation / non-perforation </t>
  </si>
  <si>
    <t>Sayari</t>
  </si>
  <si>
    <t>&lt;37/40</t>
  </si>
  <si>
    <t>USA: KID</t>
  </si>
  <si>
    <t>2003, 2006, 2009</t>
  </si>
  <si>
    <t>528 - 206 -322</t>
  </si>
  <si>
    <t>1542 - 493 -1049</t>
  </si>
  <si>
    <t>ICD-9 Definition i.e. Bell I-III</t>
  </si>
  <si>
    <t>Neonates</t>
  </si>
  <si>
    <t>Rees</t>
  </si>
  <si>
    <t>UK</t>
  </si>
  <si>
    <t>2005 - 2006 (4months)</t>
  </si>
  <si>
    <t>Murthy</t>
  </si>
  <si>
    <t>US - Children’s Hospital Neonatal Database</t>
  </si>
  <si>
    <t>Congenital anomalies excluded</t>
  </si>
  <si>
    <t>Mukherjee</t>
  </si>
  <si>
    <t>88-2003 (in groups)</t>
  </si>
  <si>
    <t>ICD-9 Coding for NEC</t>
  </si>
  <si>
    <t>~20% mortality; similar to non-NEC CHD at 16% (p=0.18)</t>
  </si>
  <si>
    <t>1998-2009</t>
  </si>
  <si>
    <t>Kastenberg</t>
  </si>
  <si>
    <t>US - California</t>
  </si>
  <si>
    <t>2005-2011</t>
  </si>
  <si>
    <t>? In hospital</t>
  </si>
  <si>
    <t>Timing of mortality not clearly defined.</t>
  </si>
  <si>
    <t>Hull</t>
  </si>
  <si>
    <t>US VON (US centres)</t>
  </si>
  <si>
    <t>2006-2010</t>
  </si>
  <si>
    <t>1 year</t>
  </si>
  <si>
    <t>Mortality calculated from % given in paper</t>
  </si>
  <si>
    <t>Heida</t>
  </si>
  <si>
    <t>Netherlands</t>
  </si>
  <si>
    <t>2005-13</t>
  </si>
  <si>
    <t>117 - 147</t>
  </si>
  <si>
    <t>441 - 441</t>
  </si>
  <si>
    <t>Bell II+</t>
  </si>
  <si>
    <t>Subdivided by years: no stat. sig. difference</t>
  </si>
  <si>
    <t>USA: Texas</t>
  </si>
  <si>
    <t>2002-3</t>
  </si>
  <si>
    <t>66 - 28 -38</t>
  </si>
  <si>
    <t>316 -215 -111</t>
  </si>
  <si>
    <t>6 months</t>
  </si>
  <si>
    <t>ICD-9 code</t>
  </si>
  <si>
    <t>6-12 months also reported</t>
  </si>
  <si>
    <t>@24-36m - definition unclear</t>
  </si>
  <si>
    <t>Fullerton</t>
  </si>
  <si>
    <t>US: VON (47 US centres)</t>
  </si>
  <si>
    <t>1999-2012</t>
  </si>
  <si>
    <t>952 - 315 - 637</t>
  </si>
  <si>
    <t>2881 - 1213 - 1668</t>
  </si>
  <si>
    <t>267 - 98 - 169</t>
  </si>
  <si>
    <t>866 - 417 - 449</t>
  </si>
  <si>
    <t>Any severe disability (incl BSID: MDI or PDI &lt;70)</t>
  </si>
  <si>
    <t>Loss to follow-up</t>
  </si>
  <si>
    <t>Fisher</t>
  </si>
  <si>
    <t>Propective</t>
  </si>
  <si>
    <t>US: VON - US centres</t>
  </si>
  <si>
    <t>Laparotomy</t>
  </si>
  <si>
    <t>2006-10</t>
  </si>
  <si>
    <t>Deaths calculated from published %</t>
  </si>
  <si>
    <t>Duro</t>
  </si>
  <si>
    <t>US - six centres</t>
  </si>
  <si>
    <t>Suggested &amp; confirmed NEC</t>
  </si>
  <si>
    <t>2004-2007</t>
  </si>
  <si>
    <t>60 - 6 - 54</t>
  </si>
  <si>
    <t>394 - 265 - 129</t>
  </si>
  <si>
    <t>Suggested and confirmed</t>
  </si>
  <si>
    <t>Not fully enterally fed @ 90days</t>
  </si>
  <si>
    <t>Choo</t>
  </si>
  <si>
    <t>Laparotomy vs drainage</t>
  </si>
  <si>
    <t>1988 - 2005</t>
  </si>
  <si>
    <t>Bhatt</t>
  </si>
  <si>
    <t>US - Children's Healthcare, Atlanta</t>
  </si>
  <si>
    <t>2009-15</t>
  </si>
  <si>
    <t>Failure to achieve full enteral feeds @90d</t>
  </si>
  <si>
    <t>Autmizguine</t>
  </si>
  <si>
    <t>Retrosepective (matched cohorts)</t>
  </si>
  <si>
    <t>US - Pediatrix medical group</t>
  </si>
  <si>
    <t>Antimicrobial therapy</t>
  </si>
  <si>
    <t>1997-2002</t>
  </si>
  <si>
    <t>Anti-anaerobe antimicrobial therapy</t>
  </si>
  <si>
    <t>Allin</t>
  </si>
  <si>
    <t>Late mortality data</t>
  </si>
  <si>
    <t>Abdullah</t>
  </si>
  <si>
    <t>US: NIS &amp; KID databases</t>
  </si>
  <si>
    <t>88 - 96 - 02 - 03</t>
  </si>
  <si>
    <t>2718 - 1054 - 1664</t>
  </si>
  <si>
    <t>20822 - 15419 - 5403</t>
  </si>
  <si>
    <t>ELBW</t>
  </si>
  <si>
    <t>VLBW + Surgery</t>
  </si>
  <si>
    <t>ELBW + Surgery</t>
  </si>
  <si>
    <t>ID</t>
  </si>
  <si>
    <t>Author</t>
  </si>
  <si>
    <t>Date</t>
  </si>
  <si>
    <t>Population</t>
  </si>
  <si>
    <t>Dates</t>
  </si>
  <si>
    <t>Location</t>
  </si>
  <si>
    <t>Neonates:</t>
  </si>
  <si>
    <t>&lt;37/40 + Surgery</t>
  </si>
  <si>
    <t>CHD</t>
  </si>
  <si>
    <t>Sub groups</t>
  </si>
  <si>
    <t>US: NIS &amp; KID</t>
  </si>
  <si>
    <t>USA</t>
  </si>
  <si>
    <t>VON</t>
  </si>
  <si>
    <t>Pot. Conflict</t>
  </si>
  <si>
    <t>NIS &amp; KID</t>
  </si>
  <si>
    <t>&gt;2500g Med</t>
  </si>
  <si>
    <t>&gt;2500g Surg</t>
  </si>
  <si>
    <t>Surgery + &lt;28/40</t>
  </si>
  <si>
    <t>surgery + 28-36/40</t>
  </si>
  <si>
    <t>VLBW Med</t>
  </si>
  <si>
    <t>VLBW Surg</t>
  </si>
  <si>
    <t>Med</t>
  </si>
  <si>
    <t>Surg</t>
  </si>
  <si>
    <t>ELBW Med</t>
  </si>
  <si>
    <t>ELBW Surg</t>
  </si>
  <si>
    <t>An analysis was performed using 13 years of the National Inpatient Sample (NIS) file (1988-1996, 1998, 1999, 2001, 2002) and 3 years of the Kids’ Inpatient Database (KID) file (1997, 2000, 2003)</t>
  </si>
  <si>
    <t>Mortality</t>
  </si>
  <si>
    <t>SE</t>
  </si>
  <si>
    <t>All</t>
  </si>
  <si>
    <t>&lt;1500g</t>
  </si>
  <si>
    <t>Surgery</t>
  </si>
  <si>
    <t>in-hosp</t>
  </si>
  <si>
    <t>In-hosp</t>
  </si>
  <si>
    <t>All NEC</t>
  </si>
  <si>
    <t>30d</t>
  </si>
  <si>
    <t>ICD-9</t>
  </si>
  <si>
    <t>Bell I-III</t>
  </si>
  <si>
    <t>1 year*</t>
  </si>
  <si>
    <t>Rees 2010</t>
  </si>
  <si>
    <t>Heida 2017</t>
  </si>
  <si>
    <t>Gonapathy 2013</t>
  </si>
  <si>
    <t>Abdullah 2010</t>
  </si>
  <si>
    <t>Youn 2015</t>
  </si>
  <si>
    <t>Hull 2014</t>
  </si>
  <si>
    <t>Autmizguine 2014</t>
  </si>
  <si>
    <t>Zhang 2011</t>
  </si>
  <si>
    <t>Murthy 2014</t>
  </si>
  <si>
    <t>Federici 2017</t>
  </si>
  <si>
    <t>Choo 2011</t>
  </si>
  <si>
    <t>Allin 2017</t>
  </si>
  <si>
    <t>Ganopathy 2013</t>
  </si>
  <si>
    <t>Steurer</t>
  </si>
  <si>
    <t>Seeman</t>
  </si>
  <si>
    <t>Patel</t>
  </si>
  <si>
    <t>Martin</t>
  </si>
  <si>
    <t>Hayakawa</t>
  </si>
  <si>
    <t>Berrington</t>
  </si>
  <si>
    <t>Adams-Chapman</t>
  </si>
  <si>
    <t>Switzerland</t>
  </si>
  <si>
    <t>2002-11</t>
  </si>
  <si>
    <t>Type (Prospective/ Retrospective):</t>
  </si>
  <si>
    <t>US</t>
  </si>
  <si>
    <t>NEC / SIP</t>
  </si>
  <si>
    <t>Death</t>
  </si>
  <si>
    <t>2000-2011</t>
  </si>
  <si>
    <t>&lt;28/40</t>
  </si>
  <si>
    <t>2002-4</t>
  </si>
  <si>
    <t>Japan</t>
  </si>
  <si>
    <t>2003-12</t>
  </si>
  <si>
    <t>2009-13</t>
  </si>
  <si>
    <t>1988-2008</t>
  </si>
  <si>
    <t>2006-8</t>
  </si>
  <si>
    <t>Prematurity</t>
  </si>
  <si>
    <t xml:space="preserve">Search </t>
  </si>
  <si>
    <t>Duplicates excluded</t>
  </si>
  <si>
    <t>Full papers</t>
  </si>
  <si>
    <t>Papers included</t>
  </si>
  <si>
    <t>Data extracted</t>
  </si>
  <si>
    <t>Mortality data</t>
  </si>
  <si>
    <t>NDD data</t>
  </si>
  <si>
    <t>IF data</t>
  </si>
  <si>
    <t>Thome</t>
  </si>
  <si>
    <t>Permissive hypercapnia</t>
  </si>
  <si>
    <t>Data not extractable in the form we need</t>
  </si>
  <si>
    <t>2008-2012</t>
  </si>
  <si>
    <t>Tashiro</t>
  </si>
  <si>
    <t>PD vs Laparotomy</t>
  </si>
  <si>
    <t>2003-2009</t>
  </si>
  <si>
    <t>Mortality:</t>
  </si>
  <si>
    <t>Synnes</t>
  </si>
  <si>
    <t>&lt;29/40</t>
  </si>
  <si>
    <t>NDD outcomes of Prematurity</t>
  </si>
  <si>
    <t>2009-11</t>
  </si>
  <si>
    <t>US: KID database</t>
  </si>
  <si>
    <t>ELBW + surgery</t>
  </si>
  <si>
    <t>Association between NDI and NEC but data not extractable.</t>
  </si>
  <si>
    <t>?data extractable</t>
  </si>
  <si>
    <t>105 - 34 - 71</t>
  </si>
  <si>
    <t>208 - 87 - 121</t>
  </si>
  <si>
    <t>Mortality of NEC: but no denominator of NEC cases</t>
  </si>
  <si>
    <t>Causes of death - no denominator of no of cases of NEC</t>
  </si>
  <si>
    <t>Difficult to determine the numbers afflicted / not afflicted by NDI</t>
  </si>
  <si>
    <t>18m  corrected age: developmental quotient &lt;70, or the presence of neurological
sequelae</t>
  </si>
  <si>
    <t>Dysfunctional feeding at 18months - NEC risk factor but data not extractable</t>
  </si>
  <si>
    <t>more than one</t>
  </si>
  <si>
    <t>unclear</t>
  </si>
  <si>
    <t>Kastenberg 2015</t>
  </si>
  <si>
    <t>Hayakawa 2015</t>
  </si>
  <si>
    <t>Deaths</t>
  </si>
  <si>
    <t>n</t>
  </si>
  <si>
    <t>Definition of NEC</t>
  </si>
  <si>
    <t>Definiton of mortality</t>
  </si>
  <si>
    <t>Shah 2012</t>
  </si>
  <si>
    <t>&lt;1000g</t>
  </si>
  <si>
    <t>Fullerton 2017</t>
  </si>
  <si>
    <t>&lt;1500g and surgery</t>
  </si>
  <si>
    <t>Wadhawan 2014</t>
  </si>
  <si>
    <t>&lt;1000g and surgery</t>
  </si>
  <si>
    <t>Fullerton 2016</t>
  </si>
  <si>
    <t>Fisher 2014</t>
  </si>
  <si>
    <t>2 years</t>
  </si>
  <si>
    <t>Notes</t>
  </si>
  <si>
    <t>5 report mortality for &lt;1500g</t>
  </si>
  <si>
    <t>2 report mortality for &lt;1000g</t>
  </si>
  <si>
    <t>NDD</t>
  </si>
  <si>
    <t>Definiton of NDD</t>
  </si>
  <si>
    <t>3 papers with relevant data on NDD</t>
  </si>
  <si>
    <t xml:space="preserve">     - but total number afflcted not extractable as each pt may meet &gt;1 criteria</t>
  </si>
  <si>
    <r>
      <rPr>
        <i/>
        <sz val="10"/>
        <color theme="1"/>
        <rFont val="Calibri"/>
        <family val="2"/>
        <scheme val="minor"/>
      </rPr>
      <t>Synnes</t>
    </r>
    <r>
      <rPr>
        <sz val="10"/>
        <color theme="1"/>
        <rFont val="Calibri"/>
        <family val="2"/>
        <scheme val="minor"/>
      </rPr>
      <t xml:space="preserve"> reports Increased Odds of NDD with NEC but actual data not shown</t>
    </r>
  </si>
  <si>
    <r>
      <rPr>
        <i/>
        <sz val="10"/>
        <color theme="1"/>
        <rFont val="Calibri"/>
        <family val="2"/>
        <scheme val="minor"/>
      </rPr>
      <t>Martin</t>
    </r>
    <r>
      <rPr>
        <sz val="10"/>
        <color theme="1"/>
        <rFont val="Calibri"/>
        <family val="2"/>
        <scheme val="minor"/>
      </rPr>
      <t xml:space="preserve"> reports NDD in cohort of 101 </t>
    </r>
  </si>
  <si>
    <r>
      <rPr>
        <i/>
        <sz val="10"/>
        <color theme="1"/>
        <rFont val="Calibri"/>
        <family val="2"/>
        <scheme val="minor"/>
      </rPr>
      <t>Adams-Chapman</t>
    </r>
    <r>
      <rPr>
        <sz val="10"/>
        <color theme="1"/>
        <rFont val="Calibri"/>
        <family val="2"/>
        <scheme val="minor"/>
      </rPr>
      <t xml:space="preserve"> reports dysfunctional feeding (?neurological deficit)</t>
    </r>
  </si>
  <si>
    <t>@18-22 months</t>
  </si>
  <si>
    <t>&lt;1000g + Surgery</t>
  </si>
  <si>
    <t>IF</t>
  </si>
  <si>
    <t>Definiton of IF</t>
  </si>
  <si>
    <t>&lt;37/40 + surg</t>
  </si>
  <si>
    <t>Duro 2010</t>
  </si>
  <si>
    <t>Bhatt 2017</t>
  </si>
  <si>
    <t>Failue to achieve full enteral feeds @90d</t>
  </si>
  <si>
    <t>3 papers with extractable data</t>
  </si>
  <si>
    <t>Definition of IF ?90d meaningful.</t>
  </si>
  <si>
    <t>Transfusion / ????Surgical NEC</t>
  </si>
  <si>
    <t>1 each for &lt;32/40,  &gt;2500g and CHD</t>
  </si>
  <si>
    <t>Paper</t>
  </si>
  <si>
    <t>NEC deaths</t>
  </si>
  <si>
    <t>Total number with NEC</t>
  </si>
  <si>
    <t>All neonates</t>
  </si>
  <si>
    <t>Definition of mortality</t>
  </si>
  <si>
    <t>Surgical NEC</t>
  </si>
  <si>
    <t>Allin 2017a</t>
  </si>
  <si>
    <t>30 days</t>
  </si>
  <si>
    <t>&lt;1500g BW</t>
  </si>
  <si>
    <t>&lt;1000g BW</t>
  </si>
  <si>
    <t>Mukherjee 2010</t>
  </si>
  <si>
    <t>Mortality %</t>
  </si>
  <si>
    <t>Shah 2015</t>
  </si>
  <si>
    <t>Velazco 2017</t>
  </si>
  <si>
    <t>&gt;2500g BW</t>
  </si>
  <si>
    <t>Seeman 2016</t>
  </si>
  <si>
    <t>Patel 2015</t>
  </si>
  <si>
    <t>Berrington 2012</t>
  </si>
  <si>
    <t>NEC mortality: 12.5/100 000 live births</t>
  </si>
  <si>
    <t>11-21% of infant deaths due to NEC</t>
  </si>
  <si>
    <t>NEC as cause of death</t>
  </si>
  <si>
    <t>10% of infant deaths due to NEC</t>
  </si>
  <si>
    <t>Ganapathy</t>
  </si>
  <si>
    <t>Ganapathy 2013</t>
  </si>
  <si>
    <t>*sub-group outcome data reported in paper</t>
  </si>
  <si>
    <t>Group</t>
  </si>
  <si>
    <t>All neonates with surgical NEC</t>
  </si>
  <si>
    <t>Neonates with BW &lt;1500g &amp; Surgical NEC</t>
  </si>
  <si>
    <t>Neonates with BW &lt;1000g &amp; Surgical NEC</t>
  </si>
  <si>
    <t>Mortality % (95% C.I.)</t>
  </si>
  <si>
    <t>41.3 (25.0 - 58.7)</t>
  </si>
  <si>
    <t>Reports NEC Mortality</t>
  </si>
  <si>
    <t>Reports NDD associated with NEC</t>
  </si>
  <si>
    <t>Reports IF associated with NEC</t>
  </si>
  <si>
    <t>Autmizguine 2015</t>
  </si>
  <si>
    <t>Tashiro 2017</t>
  </si>
  <si>
    <t>NRN</t>
  </si>
  <si>
    <t>No Conflicts</t>
  </si>
  <si>
    <t>Surgical neonates</t>
  </si>
  <si>
    <t>Conflict*</t>
  </si>
  <si>
    <t>Definition of NDD</t>
  </si>
  <si>
    <t>Number with NDD</t>
  </si>
  <si>
    <t>18m  corrected age: developmental quotient &lt;70, or the presence of neurological sequelae</t>
  </si>
  <si>
    <t>✔</t>
  </si>
  <si>
    <t>Adams-Chapman 2013</t>
  </si>
  <si>
    <t xml:space="preserve">Martin 2010 </t>
  </si>
  <si>
    <t xml:space="preserve">Mukherjee 2010 </t>
  </si>
  <si>
    <t xml:space="preserve">Murthy 2014 </t>
  </si>
  <si>
    <t xml:space="preserve">Sayari 2016 </t>
  </si>
  <si>
    <t xml:space="preserve">Seeman 2016 </t>
  </si>
  <si>
    <t xml:space="preserve">Shah 2012 </t>
  </si>
  <si>
    <t xml:space="preserve">Shah 2015 </t>
  </si>
  <si>
    <t>Steurer 2015</t>
  </si>
  <si>
    <t>Synnes 2016</t>
  </si>
  <si>
    <t>Thome 2017</t>
  </si>
  <si>
    <t>Sayari 2016</t>
  </si>
  <si>
    <t>Definition of Intestinal Failure</t>
  </si>
  <si>
    <t>Number with IF</t>
  </si>
  <si>
    <t>IF rates %</t>
  </si>
  <si>
    <t>Surgical NEC (&lt;37/40)</t>
  </si>
  <si>
    <t>***** CHECK REFERNCE NUMBERS *****</t>
  </si>
  <si>
    <t>Also report minor NDD</t>
  </si>
  <si>
    <t>&lt;1000g BW + Surgery</t>
  </si>
  <si>
    <t>In-hospital Mortality</t>
  </si>
  <si>
    <t>deaths</t>
  </si>
  <si>
    <t>%</t>
  </si>
  <si>
    <t>Total Mortality</t>
  </si>
  <si>
    <t>Proportion of Mortality that is 'late' %</t>
  </si>
  <si>
    <t>NDD %</t>
  </si>
  <si>
    <t>1 or more of: mod/severe CP, bilateral blindness, bilateral hearing loss needing amplification, MDI or PDI &lt; 70.</t>
  </si>
  <si>
    <t>Allin 2018</t>
  </si>
  <si>
    <t>Clark</t>
  </si>
  <si>
    <t>US (Pediatrix Medical Group)</t>
  </si>
  <si>
    <t>97-09</t>
  </si>
  <si>
    <t>Stey</t>
  </si>
  <si>
    <t>California OSHPD Linked Birth File Dataset</t>
  </si>
  <si>
    <t>99-07</t>
  </si>
  <si>
    <t>Numbers calculated from reported mortality rates</t>
  </si>
  <si>
    <t>From ref search</t>
  </si>
  <si>
    <t>Total included</t>
  </si>
  <si>
    <r>
      <rPr>
        <b/>
        <i/>
        <sz val="11"/>
        <rFont val="Calibri"/>
        <family val="2"/>
      </rPr>
      <t>tot - med - surg</t>
    </r>
    <r>
      <rPr>
        <sz val="11"/>
        <rFont val="Calibri"/>
        <family val="2"/>
      </rPr>
      <t>: In-hospital</t>
    </r>
  </si>
  <si>
    <r>
      <rPr>
        <b/>
        <sz val="11"/>
        <rFont val="Calibri"/>
        <family val="2"/>
      </rPr>
      <t xml:space="preserve"> </t>
    </r>
    <r>
      <rPr>
        <sz val="11"/>
        <rFont val="Calibri"/>
        <family val="2"/>
      </rPr>
      <t>In-hospital Tot - tx - non-tx</t>
    </r>
  </si>
  <si>
    <r>
      <rPr>
        <b/>
        <i/>
        <sz val="11"/>
        <rFont val="Calibri"/>
        <family val="2"/>
      </rPr>
      <t>tot - med - surg:</t>
    </r>
    <r>
      <rPr>
        <sz val="11"/>
        <rFont val="Calibri"/>
        <family val="2"/>
      </rPr>
      <t xml:space="preserve"> 1 year</t>
    </r>
  </si>
  <si>
    <r>
      <rPr>
        <b/>
        <i/>
        <sz val="11"/>
        <rFont val="Calibri"/>
        <family val="2"/>
      </rPr>
      <t>tot - med - surg:</t>
    </r>
    <r>
      <rPr>
        <sz val="11"/>
        <rFont val="Calibri"/>
        <family val="2"/>
      </rPr>
      <t xml:space="preserve"> 6 months</t>
    </r>
  </si>
  <si>
    <r>
      <rPr>
        <b/>
        <i/>
        <sz val="11"/>
        <rFont val="Calibri"/>
        <family val="2"/>
      </rPr>
      <t>tot - med - surg:</t>
    </r>
    <r>
      <rPr>
        <b/>
        <sz val="11"/>
        <rFont val="Calibri"/>
        <family val="2"/>
      </rPr>
      <t xml:space="preserve"> </t>
    </r>
    <r>
      <rPr>
        <sz val="11"/>
        <rFont val="Calibri"/>
        <family val="2"/>
      </rPr>
      <t>20 months</t>
    </r>
  </si>
  <si>
    <r>
      <rPr>
        <b/>
        <i/>
        <sz val="11"/>
        <rFont val="Calibri"/>
        <family val="2"/>
      </rPr>
      <t>Tot - Med - Surg:</t>
    </r>
    <r>
      <rPr>
        <sz val="11"/>
        <rFont val="Calibri"/>
        <family val="2"/>
      </rPr>
      <t xml:space="preserve"> In-hospital</t>
    </r>
  </si>
  <si>
    <t>5 report mortality for all cases of NEC</t>
  </si>
  <si>
    <t>Clark 2012</t>
  </si>
  <si>
    <t>30d - 2 years</t>
  </si>
  <si>
    <t>2 report mortality for &lt;37/40 and surgery (1 based on transfusions)</t>
  </si>
  <si>
    <t>30 day</t>
  </si>
  <si>
    <t>Stey 2015</t>
  </si>
  <si>
    <t>Clark 2015</t>
  </si>
  <si>
    <t>author</t>
  </si>
  <si>
    <t>year</t>
  </si>
  <si>
    <t>authoryear</t>
  </si>
  <si>
    <t>mortality</t>
  </si>
  <si>
    <t>NEC defin</t>
  </si>
  <si>
    <t>Mort defin</t>
  </si>
  <si>
    <t>Neonates + Surgery</t>
  </si>
  <si>
    <t>Kelley-Quon</t>
  </si>
  <si>
    <t>US: California</t>
  </si>
  <si>
    <t>Transfer for NEC Surgery</t>
  </si>
  <si>
    <t>1999-07</t>
  </si>
  <si>
    <t>Kelley-Quon 2012</t>
  </si>
  <si>
    <t>BW: Birth weight. &lt;32/40: less than 32 weeks gestation, &lt;29/40: less than 29 weeks gestation. CHD: Congenital heart disease</t>
  </si>
  <si>
    <t>Battersby</t>
  </si>
  <si>
    <t>Severe' NEC - i.e. surgery or death</t>
  </si>
  <si>
    <t>2012-13</t>
  </si>
  <si>
    <t>Battersby 2017</t>
  </si>
  <si>
    <t>Battersby 2018</t>
  </si>
  <si>
    <t>28 days</t>
  </si>
  <si>
    <t>63 (surg: 23)</t>
  </si>
  <si>
    <t>149 (surg 77)</t>
  </si>
  <si>
    <r>
      <rPr>
        <b/>
        <sz val="10"/>
        <color theme="1"/>
        <rFont val="Calibri"/>
        <family val="2"/>
        <scheme val="minor"/>
      </rPr>
      <t xml:space="preserve">In addition: </t>
    </r>
    <r>
      <rPr>
        <sz val="10"/>
        <color theme="1"/>
        <rFont val="Calibri"/>
        <family val="2"/>
        <scheme val="minor"/>
      </rPr>
      <t>3 papers (</t>
    </r>
    <r>
      <rPr>
        <i/>
        <sz val="10"/>
        <color theme="1"/>
        <rFont val="Calibri"/>
        <family val="2"/>
        <scheme val="minor"/>
      </rPr>
      <t xml:space="preserve">Seeman, Patel and Berrington) </t>
    </r>
    <r>
      <rPr>
        <sz val="10"/>
        <color theme="1"/>
        <rFont val="Calibri"/>
        <family val="2"/>
        <scheme val="minor"/>
      </rPr>
      <t>report deaths from NEC but no NEC denominator</t>
    </r>
  </si>
  <si>
    <t>&gt;90 days PN</t>
  </si>
  <si>
    <t>Need to re-check PN denominator</t>
  </si>
  <si>
    <t>4804 - 1726 - 3127</t>
  </si>
  <si>
    <t>17156 - 8221 - 8935</t>
  </si>
  <si>
    <t>15 - 13 (surg)</t>
  </si>
  <si>
    <t>103 - 62 (surg)</t>
  </si>
  <si>
    <t>655 - 322</t>
  </si>
  <si>
    <t>Tot - Surg</t>
  </si>
  <si>
    <t>Autmizguine 2015*</t>
  </si>
  <si>
    <t>2 papers combined SIP with NEC</t>
  </si>
  <si>
    <t xml:space="preserve">29 papers; data extracted of NEC mortality </t>
  </si>
  <si>
    <t>Youn 2015*</t>
  </si>
  <si>
    <t>2780 - 706</t>
  </si>
  <si>
    <t>1547 (1127 ELBW)</t>
  </si>
  <si>
    <t>4072 (2782 ELBW)</t>
  </si>
  <si>
    <t>In Hospital</t>
  </si>
  <si>
    <t>7(6) + 1 report mortality for surgical NEC /  Allin 2017a and 2018 - same dataset</t>
  </si>
  <si>
    <t>3 + 3 report mortality for &lt;1500g and surgery</t>
  </si>
  <si>
    <t>2 + 1 report mortality for &lt;1000g and surgery</t>
  </si>
  <si>
    <t>Wahawan</t>
  </si>
  <si>
    <t>Fisher 2014*</t>
  </si>
  <si>
    <t>&lt;1500g + Surgery</t>
  </si>
  <si>
    <t>34.5 (30.1 - 39.2)</t>
  </si>
  <si>
    <t>40.5 (37.2 - 43.8)</t>
  </si>
  <si>
    <t>50.9 (38.1 - 63.5)</t>
  </si>
  <si>
    <t>Intestinal failure qualitative</t>
  </si>
  <si>
    <t>&gt;90d PN</t>
  </si>
  <si>
    <t>All neonates with NEC (Bell I-III)</t>
  </si>
  <si>
    <t>All neonates with NEC (Bell II+)</t>
  </si>
  <si>
    <t>23.5 (18.5 - 28.8)</t>
  </si>
  <si>
    <t>15.3 (10.8 - 20.4)</t>
  </si>
  <si>
    <t>30.1 (24.3 - 36.2)</t>
  </si>
  <si>
    <t>Neonates with BW &lt;1500g (Bell II+)</t>
  </si>
  <si>
    <t>Neonates with BW &lt;1000g (Bell II+)</t>
  </si>
  <si>
    <t>Martin 2010</t>
  </si>
  <si>
    <t>xx</t>
  </si>
  <si>
    <r>
      <t xml:space="preserve">Abdullah 2010 </t>
    </r>
    <r>
      <rPr>
        <vertAlign val="superscript"/>
        <sz val="10"/>
        <color rgb="FF000000"/>
        <rFont val="Calibri"/>
        <family val="2"/>
        <scheme val="minor"/>
      </rPr>
      <t>205</t>
    </r>
  </si>
  <si>
    <r>
      <t xml:space="preserve">Adams-Chapman 2013 </t>
    </r>
    <r>
      <rPr>
        <vertAlign val="superscript"/>
        <sz val="10"/>
        <color rgb="FF000000"/>
        <rFont val="Calibri"/>
        <family val="2"/>
        <scheme val="minor"/>
      </rPr>
      <t>206</t>
    </r>
  </si>
  <si>
    <r>
      <t xml:space="preserve">Allin 2017 </t>
    </r>
    <r>
      <rPr>
        <vertAlign val="superscript"/>
        <sz val="10"/>
        <color rgb="FF000000"/>
        <rFont val="Calibri"/>
        <family val="2"/>
        <scheme val="minor"/>
      </rPr>
      <t>207</t>
    </r>
  </si>
  <si>
    <r>
      <t xml:space="preserve">Allin 2018 </t>
    </r>
    <r>
      <rPr>
        <vertAlign val="superscript"/>
        <sz val="10"/>
        <color rgb="FF000000"/>
        <rFont val="Calibri"/>
        <family val="2"/>
        <scheme val="minor"/>
      </rPr>
      <t>208</t>
    </r>
  </si>
  <si>
    <r>
      <t xml:space="preserve">Autmizguine 2014 </t>
    </r>
    <r>
      <rPr>
        <vertAlign val="superscript"/>
        <sz val="10"/>
        <color rgb="FF000000"/>
        <rFont val="Calibri"/>
        <family val="2"/>
        <scheme val="minor"/>
      </rPr>
      <t>209</t>
    </r>
  </si>
  <si>
    <r>
      <t xml:space="preserve">Battersby 2017 </t>
    </r>
    <r>
      <rPr>
        <vertAlign val="superscript"/>
        <sz val="10"/>
        <color rgb="FF000000"/>
        <rFont val="Calibri"/>
        <family val="2"/>
        <scheme val="minor"/>
      </rPr>
      <t>210</t>
    </r>
  </si>
  <si>
    <r>
      <t xml:space="preserve">Berrington 2012 </t>
    </r>
    <r>
      <rPr>
        <vertAlign val="superscript"/>
        <sz val="10"/>
        <color rgb="FF000000"/>
        <rFont val="Calibri"/>
        <family val="2"/>
        <scheme val="minor"/>
      </rPr>
      <t>211</t>
    </r>
  </si>
  <si>
    <r>
      <t xml:space="preserve">Bhatt 2017 </t>
    </r>
    <r>
      <rPr>
        <vertAlign val="superscript"/>
        <sz val="10"/>
        <color rgb="FF000000"/>
        <rFont val="Calibri"/>
        <family val="2"/>
        <scheme val="minor"/>
      </rPr>
      <t>212</t>
    </r>
  </si>
  <si>
    <r>
      <t xml:space="preserve">Choo 2011 </t>
    </r>
    <r>
      <rPr>
        <vertAlign val="superscript"/>
        <sz val="10"/>
        <color rgb="FF000000"/>
        <rFont val="Calibri"/>
        <family val="2"/>
        <scheme val="minor"/>
      </rPr>
      <t>213</t>
    </r>
  </si>
  <si>
    <r>
      <t xml:space="preserve">Clark 2012 </t>
    </r>
    <r>
      <rPr>
        <vertAlign val="superscript"/>
        <sz val="10"/>
        <color rgb="FF000000"/>
        <rFont val="Calibri"/>
        <family val="2"/>
        <scheme val="minor"/>
      </rPr>
      <t>214</t>
    </r>
  </si>
  <si>
    <r>
      <t xml:space="preserve">Duro 2010 </t>
    </r>
    <r>
      <rPr>
        <vertAlign val="superscript"/>
        <sz val="10"/>
        <color rgb="FF000000"/>
        <rFont val="Calibri"/>
        <family val="2"/>
        <scheme val="minor"/>
      </rPr>
      <t>215</t>
    </r>
  </si>
  <si>
    <r>
      <t xml:space="preserve">Fisher 2014 </t>
    </r>
    <r>
      <rPr>
        <vertAlign val="superscript"/>
        <sz val="10"/>
        <color rgb="FF000000"/>
        <rFont val="Calibri"/>
        <family val="2"/>
        <scheme val="minor"/>
      </rPr>
      <t>216</t>
    </r>
  </si>
  <si>
    <r>
      <t xml:space="preserve">Fullerton 2016 </t>
    </r>
    <r>
      <rPr>
        <vertAlign val="superscript"/>
        <sz val="10"/>
        <color rgb="FF000000"/>
        <rFont val="Calibri"/>
        <family val="2"/>
        <scheme val="minor"/>
      </rPr>
      <t>217</t>
    </r>
  </si>
  <si>
    <r>
      <t xml:space="preserve">Fullerton 2017 </t>
    </r>
    <r>
      <rPr>
        <vertAlign val="superscript"/>
        <sz val="10"/>
        <color rgb="FF000000"/>
        <rFont val="Calibri"/>
        <family val="2"/>
        <scheme val="minor"/>
      </rPr>
      <t>173</t>
    </r>
  </si>
  <si>
    <r>
      <t xml:space="preserve">Ganapathy 2013 </t>
    </r>
    <r>
      <rPr>
        <vertAlign val="superscript"/>
        <sz val="10"/>
        <color rgb="FF000000"/>
        <rFont val="Calibri"/>
        <family val="2"/>
        <scheme val="minor"/>
      </rPr>
      <t>218</t>
    </r>
  </si>
  <si>
    <r>
      <t xml:space="preserve">Hayakawa 2015 </t>
    </r>
    <r>
      <rPr>
        <vertAlign val="superscript"/>
        <sz val="10"/>
        <color rgb="FF000000"/>
        <rFont val="Calibri"/>
        <family val="2"/>
        <scheme val="minor"/>
      </rPr>
      <t>219</t>
    </r>
  </si>
  <si>
    <r>
      <t xml:space="preserve">Heida 2017 </t>
    </r>
    <r>
      <rPr>
        <vertAlign val="superscript"/>
        <sz val="10"/>
        <color rgb="FF000000"/>
        <rFont val="Calibri"/>
        <family val="2"/>
        <scheme val="minor"/>
      </rPr>
      <t>220</t>
    </r>
  </si>
  <si>
    <r>
      <t xml:space="preserve">Hull 2014 </t>
    </r>
    <r>
      <rPr>
        <vertAlign val="superscript"/>
        <sz val="10"/>
        <color rgb="FF000000"/>
        <rFont val="Calibri"/>
        <family val="2"/>
        <scheme val="minor"/>
      </rPr>
      <t>221</t>
    </r>
  </si>
  <si>
    <r>
      <t xml:space="preserve">Kastenberg 2015 </t>
    </r>
    <r>
      <rPr>
        <vertAlign val="superscript"/>
        <sz val="10"/>
        <color rgb="FF000000"/>
        <rFont val="Calibri"/>
        <family val="2"/>
        <scheme val="minor"/>
      </rPr>
      <t>222</t>
    </r>
  </si>
  <si>
    <r>
      <t>Kelley-Quon 2012</t>
    </r>
    <r>
      <rPr>
        <vertAlign val="superscript"/>
        <sz val="10"/>
        <color rgb="FF000000"/>
        <rFont val="Calibri"/>
        <family val="2"/>
        <scheme val="minor"/>
      </rPr>
      <t>223</t>
    </r>
  </si>
  <si>
    <r>
      <t xml:space="preserve">Martin 2010 </t>
    </r>
    <r>
      <rPr>
        <vertAlign val="superscript"/>
        <sz val="10"/>
        <color rgb="FF000000"/>
        <rFont val="Calibri"/>
        <family val="2"/>
        <scheme val="minor"/>
      </rPr>
      <t>224</t>
    </r>
  </si>
  <si>
    <r>
      <t xml:space="preserve">Mukherjee 2010 </t>
    </r>
    <r>
      <rPr>
        <vertAlign val="superscript"/>
        <sz val="10"/>
        <color rgb="FF000000"/>
        <rFont val="Calibri"/>
        <family val="2"/>
        <scheme val="minor"/>
      </rPr>
      <t>45</t>
    </r>
  </si>
  <si>
    <r>
      <t xml:space="preserve">Murthy 2014 </t>
    </r>
    <r>
      <rPr>
        <vertAlign val="superscript"/>
        <sz val="10"/>
        <color rgb="FF000000"/>
        <rFont val="Calibri"/>
        <family val="2"/>
        <scheme val="minor"/>
      </rPr>
      <t>225</t>
    </r>
  </si>
  <si>
    <r>
      <t xml:space="preserve">Patel 2015 </t>
    </r>
    <r>
      <rPr>
        <vertAlign val="superscript"/>
        <sz val="10"/>
        <color rgb="FF000000"/>
        <rFont val="Calibri"/>
        <family val="2"/>
        <scheme val="minor"/>
      </rPr>
      <t>226</t>
    </r>
  </si>
  <si>
    <r>
      <t xml:space="preserve">Rees 2010 </t>
    </r>
    <r>
      <rPr>
        <vertAlign val="superscript"/>
        <sz val="10"/>
        <color rgb="FF000000"/>
        <rFont val="Calibri"/>
        <family val="2"/>
        <scheme val="minor"/>
      </rPr>
      <t>20</t>
    </r>
  </si>
  <si>
    <r>
      <t xml:space="preserve">Sayari 2016 </t>
    </r>
    <r>
      <rPr>
        <vertAlign val="superscript"/>
        <sz val="10"/>
        <color rgb="FF000000"/>
        <rFont val="Calibri"/>
        <family val="2"/>
        <scheme val="minor"/>
      </rPr>
      <t>227</t>
    </r>
  </si>
  <si>
    <r>
      <t xml:space="preserve">Seeman 2016 </t>
    </r>
    <r>
      <rPr>
        <vertAlign val="superscript"/>
        <sz val="10"/>
        <color rgb="FF000000"/>
        <rFont val="Calibri"/>
        <family val="2"/>
        <scheme val="minor"/>
      </rPr>
      <t>228</t>
    </r>
  </si>
  <si>
    <r>
      <t xml:space="preserve">Shah 2012 </t>
    </r>
    <r>
      <rPr>
        <vertAlign val="superscript"/>
        <sz val="10"/>
        <color rgb="FF000000"/>
        <rFont val="Calibri"/>
        <family val="2"/>
        <scheme val="minor"/>
      </rPr>
      <t>229</t>
    </r>
  </si>
  <si>
    <r>
      <t xml:space="preserve">Shah 2015 </t>
    </r>
    <r>
      <rPr>
        <vertAlign val="superscript"/>
        <sz val="10"/>
        <color rgb="FF000000"/>
        <rFont val="Calibri"/>
        <family val="2"/>
        <scheme val="minor"/>
      </rPr>
      <t>230</t>
    </r>
  </si>
  <si>
    <r>
      <t xml:space="preserve">Steurer 2015 </t>
    </r>
    <r>
      <rPr>
        <vertAlign val="superscript"/>
        <sz val="10"/>
        <color rgb="FF000000"/>
        <rFont val="Calibri"/>
        <family val="2"/>
        <scheme val="minor"/>
      </rPr>
      <t>231</t>
    </r>
  </si>
  <si>
    <r>
      <t xml:space="preserve">Stey 2015 </t>
    </r>
    <r>
      <rPr>
        <vertAlign val="superscript"/>
        <sz val="10"/>
        <color rgb="FF000000"/>
        <rFont val="Calibri"/>
        <family val="2"/>
        <scheme val="minor"/>
      </rPr>
      <t>232</t>
    </r>
  </si>
  <si>
    <r>
      <t xml:space="preserve">Synnes 2016 </t>
    </r>
    <r>
      <rPr>
        <vertAlign val="superscript"/>
        <sz val="10"/>
        <color rgb="FF000000"/>
        <rFont val="Calibri"/>
        <family val="2"/>
        <scheme val="minor"/>
      </rPr>
      <t>233</t>
    </r>
  </si>
  <si>
    <r>
      <t xml:space="preserve">Tashiro 2017 </t>
    </r>
    <r>
      <rPr>
        <vertAlign val="superscript"/>
        <sz val="10"/>
        <color rgb="FF000000"/>
        <rFont val="Calibri"/>
        <family val="2"/>
        <scheme val="minor"/>
      </rPr>
      <t>234</t>
    </r>
  </si>
  <si>
    <r>
      <t xml:space="preserve">Thome 2017 </t>
    </r>
    <r>
      <rPr>
        <vertAlign val="superscript"/>
        <sz val="10"/>
        <color rgb="FF000000"/>
        <rFont val="Calibri"/>
        <family val="2"/>
        <scheme val="minor"/>
      </rPr>
      <t>235</t>
    </r>
  </si>
  <si>
    <r>
      <t xml:space="preserve">Velazco 2017 </t>
    </r>
    <r>
      <rPr>
        <vertAlign val="superscript"/>
        <sz val="10"/>
        <color rgb="FF000000"/>
        <rFont val="Calibri"/>
        <family val="2"/>
        <scheme val="minor"/>
      </rPr>
      <t>236</t>
    </r>
  </si>
  <si>
    <r>
      <t xml:space="preserve">Wadhawan 2014 </t>
    </r>
    <r>
      <rPr>
        <vertAlign val="superscript"/>
        <sz val="10"/>
        <color rgb="FF000000"/>
        <rFont val="Calibri"/>
        <family val="2"/>
        <scheme val="minor"/>
      </rPr>
      <t>237</t>
    </r>
  </si>
  <si>
    <r>
      <t xml:space="preserve">Youn 2015 </t>
    </r>
    <r>
      <rPr>
        <vertAlign val="superscript"/>
        <sz val="10"/>
        <color rgb="FF000000"/>
        <rFont val="Calibri"/>
        <family val="2"/>
        <scheme val="minor"/>
      </rPr>
      <t>238</t>
    </r>
  </si>
  <si>
    <r>
      <t xml:space="preserve">Zhang 2011 </t>
    </r>
    <r>
      <rPr>
        <vertAlign val="superscript"/>
        <sz val="10"/>
        <color rgb="FF000000"/>
        <rFont val="Calibri"/>
        <family val="2"/>
        <scheme val="minor"/>
      </rPr>
      <t>239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</si>
</sst>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8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70C0"/>
      <name val="Calibri"/>
      <family val="2"/>
    </font>
    <font>
      <i/>
      <sz val="11"/>
      <color rgb="FF0070C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Segoe UI Symbol"/>
      <family val="2"/>
    </font>
    <font>
      <i/>
      <vertAlign val="superscript"/>
      <sz val="11"/>
      <color theme="1"/>
      <name val="Calibri"/>
      <family val="2"/>
      <scheme val="minor"/>
    </font>
    <font>
      <i/>
      <vertAlign val="superscript"/>
      <sz val="10"/>
      <color theme="1"/>
      <name val="Calibri"/>
      <family val="2"/>
      <scheme val="minor"/>
    </font>
    <font>
      <b/>
      <sz val="11"/>
      <name val="Calibri"/>
      <family val="2"/>
    </font>
    <font>
      <b/>
      <u/>
      <sz val="1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i/>
      <sz val="11"/>
      <name val="Calibri"/>
      <family val="2"/>
    </font>
    <font>
      <i/>
      <sz val="11"/>
      <name val="Calibri"/>
      <family val="2"/>
    </font>
    <font>
      <i/>
      <sz val="9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4"/>
      <name val="Calibri"/>
      <family val="2"/>
    </font>
    <font>
      <sz val="10"/>
      <color rgb="FFFF0000"/>
      <name val="Calibri"/>
      <family val="2"/>
    </font>
    <font>
      <sz val="10"/>
      <color rgb="FFFF0000"/>
      <name val="Segoe UI Symbol"/>
      <family val="2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name val="Segoe UI Symbol"/>
      <family val="2"/>
    </font>
    <font>
      <sz val="10"/>
      <color rgb="FF000000"/>
      <name val="Calibri"/>
      <family val="2"/>
      <scheme val="minor"/>
    </font>
    <font>
      <vertAlign val="superscript"/>
      <sz val="10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86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/>
    <xf numFmtId="0" fontId="0" fillId="3" borderId="0" xfId="0" applyFill="1"/>
    <xf numFmtId="0" fontId="0" fillId="4" borderId="0" xfId="0" applyFill="1"/>
    <xf numFmtId="164" fontId="0" fillId="0" borderId="0" xfId="0" applyNumberFormat="1"/>
    <xf numFmtId="10" fontId="0" fillId="0" borderId="0" xfId="0" applyNumberFormat="1"/>
    <xf numFmtId="0" fontId="1" fillId="0" borderId="0" xfId="0" applyFont="1"/>
    <xf numFmtId="0" fontId="0" fillId="0" borderId="0" xfId="0" applyFont="1" applyBorder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0" fillId="0" borderId="0" xfId="0" applyBorder="1"/>
    <xf numFmtId="0" fontId="4" fillId="5" borderId="16" xfId="0" applyFont="1" applyFill="1" applyBorder="1"/>
    <xf numFmtId="0" fontId="0" fillId="5" borderId="17" xfId="0" applyFill="1" applyBorder="1"/>
    <xf numFmtId="0" fontId="0" fillId="5" borderId="18" xfId="0" applyFill="1" applyBorder="1"/>
    <xf numFmtId="0" fontId="0" fillId="5" borderId="19" xfId="0" applyFill="1" applyBorder="1"/>
    <xf numFmtId="0" fontId="7" fillId="5" borderId="18" xfId="0" applyFont="1" applyFill="1" applyBorder="1"/>
    <xf numFmtId="0" fontId="0" fillId="5" borderId="20" xfId="0" applyFill="1" applyBorder="1"/>
    <xf numFmtId="0" fontId="0" fillId="5" borderId="21" xfId="0" applyFill="1" applyBorder="1"/>
    <xf numFmtId="0" fontId="3" fillId="0" borderId="0" xfId="0" applyFont="1" applyBorder="1" applyAlignment="1">
      <alignment horizontal="left" vertical="center"/>
    </xf>
    <xf numFmtId="0" fontId="1" fillId="0" borderId="0" xfId="0" applyFont="1" applyBorder="1"/>
    <xf numFmtId="0" fontId="3" fillId="0" borderId="0" xfId="0" quotePrefix="1" applyFont="1" applyBorder="1" applyAlignment="1">
      <alignment horizontal="left" vertical="center"/>
    </xf>
    <xf numFmtId="0" fontId="0" fillId="0" borderId="0" xfId="0" applyFill="1" applyBorder="1"/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0" fillId="6" borderId="30" xfId="0" applyFill="1" applyBorder="1"/>
    <xf numFmtId="0" fontId="0" fillId="6" borderId="36" xfId="0" applyFill="1" applyBorder="1"/>
    <xf numFmtId="164" fontId="0" fillId="6" borderId="32" xfId="0" applyNumberFormat="1" applyFill="1" applyBorder="1"/>
    <xf numFmtId="0" fontId="0" fillId="6" borderId="24" xfId="0" applyFill="1" applyBorder="1"/>
    <xf numFmtId="0" fontId="0" fillId="6" borderId="0" xfId="0" applyFill="1" applyBorder="1"/>
    <xf numFmtId="0" fontId="0" fillId="6" borderId="14" xfId="0" applyFill="1" applyBorder="1"/>
    <xf numFmtId="0" fontId="7" fillId="0" borderId="15" xfId="0" applyFont="1" applyBorder="1"/>
    <xf numFmtId="0" fontId="7" fillId="0" borderId="22" xfId="0" applyFont="1" applyBorder="1"/>
    <xf numFmtId="0" fontId="9" fillId="0" borderId="1" xfId="0" applyFont="1" applyBorder="1"/>
    <xf numFmtId="0" fontId="10" fillId="0" borderId="0" xfId="0" applyFont="1" applyAlignment="1">
      <alignment horizontal="left"/>
    </xf>
    <xf numFmtId="0" fontId="10" fillId="0" borderId="0" xfId="0" applyFont="1"/>
    <xf numFmtId="0" fontId="0" fillId="2" borderId="0" xfId="0" applyFill="1" applyAlignment="1">
      <alignment horizontal="left"/>
    </xf>
    <xf numFmtId="0" fontId="0" fillId="3" borderId="0" xfId="0" applyFill="1" applyAlignment="1">
      <alignment horizontal="left"/>
    </xf>
    <xf numFmtId="0" fontId="2" fillId="4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/>
    <xf numFmtId="0" fontId="0" fillId="0" borderId="0" xfId="0" applyFill="1"/>
    <xf numFmtId="0" fontId="10" fillId="0" borderId="0" xfId="0" applyFont="1" applyFill="1" applyAlignment="1">
      <alignment horizontal="left"/>
    </xf>
    <xf numFmtId="0" fontId="10" fillId="0" borderId="0" xfId="0" applyFont="1" applyFill="1"/>
    <xf numFmtId="0" fontId="11" fillId="0" borderId="0" xfId="0" applyFont="1"/>
    <xf numFmtId="0" fontId="12" fillId="0" borderId="0" xfId="0" applyFont="1"/>
    <xf numFmtId="164" fontId="12" fillId="0" borderId="0" xfId="0" applyNumberFormat="1" applyFont="1"/>
    <xf numFmtId="0" fontId="13" fillId="0" borderId="0" xfId="0" applyFont="1" applyBorder="1" applyAlignment="1">
      <alignment horizontal="right" vertical="center" wrapText="1"/>
    </xf>
    <xf numFmtId="0" fontId="14" fillId="0" borderId="0" xfId="0" applyFont="1"/>
    <xf numFmtId="0" fontId="9" fillId="0" borderId="30" xfId="0" applyFont="1" applyBorder="1" applyAlignment="1">
      <alignment wrapText="1"/>
    </xf>
    <xf numFmtId="0" fontId="9" fillId="0" borderId="29" xfId="0" applyFont="1" applyBorder="1" applyAlignment="1">
      <alignment wrapText="1"/>
    </xf>
    <xf numFmtId="0" fontId="9" fillId="0" borderId="31" xfId="0" applyFont="1" applyBorder="1" applyAlignment="1">
      <alignment wrapText="1"/>
    </xf>
    <xf numFmtId="0" fontId="9" fillId="0" borderId="31" xfId="0" applyFont="1" applyBorder="1" applyAlignment="1">
      <alignment horizontal="center" wrapText="1"/>
    </xf>
    <xf numFmtId="0" fontId="9" fillId="0" borderId="32" xfId="0" applyFont="1" applyBorder="1" applyAlignment="1">
      <alignment horizontal="center" wrapText="1"/>
    </xf>
    <xf numFmtId="0" fontId="16" fillId="0" borderId="13" xfId="0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vertical="center"/>
    </xf>
    <xf numFmtId="0" fontId="18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vertical="center" wrapText="1"/>
    </xf>
    <xf numFmtId="0" fontId="17" fillId="0" borderId="4" xfId="0" applyFont="1" applyBorder="1" applyAlignment="1">
      <alignment vertical="center"/>
    </xf>
    <xf numFmtId="0" fontId="0" fillId="7" borderId="16" xfId="0" applyFill="1" applyBorder="1"/>
    <xf numFmtId="0" fontId="0" fillId="7" borderId="26" xfId="0" applyFill="1" applyBorder="1"/>
    <xf numFmtId="0" fontId="0" fillId="7" borderId="17" xfId="0" applyFill="1" applyBorder="1"/>
    <xf numFmtId="0" fontId="0" fillId="7" borderId="18" xfId="0" applyFill="1" applyBorder="1"/>
    <xf numFmtId="0" fontId="0" fillId="7" borderId="24" xfId="0" applyFill="1" applyBorder="1"/>
    <xf numFmtId="0" fontId="0" fillId="7" borderId="19" xfId="0" applyFill="1" applyBorder="1"/>
    <xf numFmtId="0" fontId="0" fillId="7" borderId="20" xfId="0" applyFill="1" applyBorder="1"/>
    <xf numFmtId="0" fontId="0" fillId="7" borderId="34" xfId="0" applyFill="1" applyBorder="1"/>
    <xf numFmtId="0" fontId="0" fillId="7" borderId="21" xfId="0" applyFill="1" applyBorder="1"/>
    <xf numFmtId="164" fontId="9" fillId="0" borderId="32" xfId="0" applyNumberFormat="1" applyFont="1" applyBorder="1" applyAlignment="1">
      <alignment horizontal="center" wrapText="1"/>
    </xf>
    <xf numFmtId="164" fontId="0" fillId="7" borderId="27" xfId="0" applyNumberFormat="1" applyFill="1" applyBorder="1"/>
    <xf numFmtId="164" fontId="0" fillId="7" borderId="14" xfId="0" applyNumberFormat="1" applyFill="1" applyBorder="1"/>
    <xf numFmtId="164" fontId="0" fillId="7" borderId="35" xfId="0" applyNumberFormat="1" applyFill="1" applyBorder="1"/>
    <xf numFmtId="164" fontId="0" fillId="7" borderId="37" xfId="0" applyNumberFormat="1" applyFill="1" applyBorder="1"/>
    <xf numFmtId="164" fontId="0" fillId="7" borderId="38" xfId="0" applyNumberFormat="1" applyFill="1" applyBorder="1"/>
    <xf numFmtId="164" fontId="0" fillId="7" borderId="39" xfId="0" applyNumberFormat="1" applyFill="1" applyBorder="1"/>
    <xf numFmtId="0" fontId="0" fillId="0" borderId="0" xfId="0" applyAlignment="1">
      <alignment horizontal="right"/>
    </xf>
    <xf numFmtId="0" fontId="0" fillId="6" borderId="28" xfId="0" applyFill="1" applyBorder="1" applyAlignment="1">
      <alignment horizontal="right"/>
    </xf>
    <xf numFmtId="0" fontId="0" fillId="6" borderId="15" xfId="0" applyFill="1" applyBorder="1" applyAlignment="1">
      <alignment horizontal="right"/>
    </xf>
    <xf numFmtId="0" fontId="0" fillId="8" borderId="15" xfId="0" applyFill="1" applyBorder="1" applyAlignment="1">
      <alignment horizontal="right"/>
    </xf>
    <xf numFmtId="0" fontId="15" fillId="8" borderId="34" xfId="0" applyFont="1" applyFill="1" applyBorder="1" applyAlignment="1">
      <alignment wrapText="1"/>
    </xf>
    <xf numFmtId="0" fontId="19" fillId="7" borderId="0" xfId="0" applyFont="1" applyFill="1" applyBorder="1" applyAlignment="1">
      <alignment horizontal="left"/>
    </xf>
    <xf numFmtId="0" fontId="9" fillId="8" borderId="28" xfId="0" applyFont="1" applyFill="1" applyBorder="1" applyAlignment="1">
      <alignment wrapText="1"/>
    </xf>
    <xf numFmtId="0" fontId="9" fillId="8" borderId="36" xfId="0" applyFont="1" applyFill="1" applyBorder="1" applyAlignment="1">
      <alignment wrapText="1"/>
    </xf>
    <xf numFmtId="0" fontId="9" fillId="8" borderId="30" xfId="0" applyFont="1" applyFill="1" applyBorder="1" applyAlignment="1">
      <alignment wrapText="1"/>
    </xf>
    <xf numFmtId="0" fontId="9" fillId="8" borderId="29" xfId="0" applyFont="1" applyFill="1" applyBorder="1" applyAlignment="1">
      <alignment wrapText="1"/>
    </xf>
    <xf numFmtId="0" fontId="9" fillId="8" borderId="31" xfId="0" applyFont="1" applyFill="1" applyBorder="1" applyAlignment="1">
      <alignment horizontal="center" wrapText="1"/>
    </xf>
    <xf numFmtId="0" fontId="9" fillId="8" borderId="32" xfId="0" applyFont="1" applyFill="1" applyBorder="1" applyAlignment="1">
      <alignment horizontal="center" wrapText="1"/>
    </xf>
    <xf numFmtId="0" fontId="0" fillId="8" borderId="30" xfId="0" applyFill="1" applyBorder="1"/>
    <xf numFmtId="164" fontId="0" fillId="8" borderId="32" xfId="0" applyNumberFormat="1" applyFill="1" applyBorder="1"/>
    <xf numFmtId="0" fontId="19" fillId="8" borderId="0" xfId="0" applyFont="1" applyFill="1" applyBorder="1" applyAlignment="1">
      <alignment horizontal="left"/>
    </xf>
    <xf numFmtId="0" fontId="0" fillId="8" borderId="24" xfId="0" applyFill="1" applyBorder="1"/>
    <xf numFmtId="0" fontId="15" fillId="8" borderId="24" xfId="0" applyFont="1" applyFill="1" applyBorder="1" applyAlignment="1">
      <alignment wrapText="1"/>
    </xf>
    <xf numFmtId="164" fontId="0" fillId="8" borderId="14" xfId="0" applyNumberFormat="1" applyFill="1" applyBorder="1"/>
    <xf numFmtId="0" fontId="15" fillId="8" borderId="25" xfId="0" applyFont="1" applyFill="1" applyBorder="1" applyAlignment="1">
      <alignment wrapText="1"/>
    </xf>
    <xf numFmtId="0" fontId="9" fillId="8" borderId="36" xfId="0" applyFont="1" applyFill="1" applyBorder="1" applyAlignment="1">
      <alignment horizontal="left" wrapText="1"/>
    </xf>
    <xf numFmtId="0" fontId="0" fillId="8" borderId="29" xfId="0" applyFill="1" applyBorder="1"/>
    <xf numFmtId="0" fontId="0" fillId="8" borderId="31" xfId="0" applyFill="1" applyBorder="1"/>
    <xf numFmtId="0" fontId="0" fillId="8" borderId="18" xfId="0" applyFill="1" applyBorder="1"/>
    <xf numFmtId="0" fontId="0" fillId="8" borderId="19" xfId="0" applyFill="1" applyBorder="1"/>
    <xf numFmtId="0" fontId="1" fillId="8" borderId="18" xfId="0" applyFont="1" applyFill="1" applyBorder="1"/>
    <xf numFmtId="0" fontId="0" fillId="8" borderId="24" xfId="0" applyFont="1" applyFill="1" applyBorder="1"/>
    <xf numFmtId="0" fontId="9" fillId="0" borderId="8" xfId="0" applyFont="1" applyFill="1" applyBorder="1"/>
    <xf numFmtId="0" fontId="9" fillId="0" borderId="23" xfId="0" applyFont="1" applyFill="1" applyBorder="1"/>
    <xf numFmtId="0" fontId="9" fillId="0" borderId="41" xfId="0" applyFont="1" applyFill="1" applyBorder="1"/>
    <xf numFmtId="0" fontId="4" fillId="8" borderId="28" xfId="0" applyFont="1" applyFill="1" applyBorder="1" applyAlignment="1">
      <alignment wrapText="1"/>
    </xf>
    <xf numFmtId="0" fontId="4" fillId="8" borderId="36" xfId="0" applyFont="1" applyFill="1" applyBorder="1" applyAlignment="1">
      <alignment wrapText="1"/>
    </xf>
    <xf numFmtId="0" fontId="4" fillId="8" borderId="22" xfId="0" applyFont="1" applyFill="1" applyBorder="1" applyAlignment="1">
      <alignment wrapText="1"/>
    </xf>
    <xf numFmtId="0" fontId="4" fillId="8" borderId="8" xfId="0" applyFont="1" applyFill="1" applyBorder="1" applyAlignment="1">
      <alignment wrapText="1"/>
    </xf>
    <xf numFmtId="0" fontId="19" fillId="7" borderId="42" xfId="0" applyFont="1" applyFill="1" applyBorder="1" applyAlignment="1">
      <alignment horizontal="left"/>
    </xf>
    <xf numFmtId="0" fontId="19" fillId="7" borderId="40" xfId="0" applyFont="1" applyFill="1" applyBorder="1" applyAlignment="1">
      <alignment horizontal="left"/>
    </xf>
    <xf numFmtId="0" fontId="19" fillId="6" borderId="36" xfId="0" applyFont="1" applyFill="1" applyBorder="1" applyAlignment="1">
      <alignment horizontal="left"/>
    </xf>
    <xf numFmtId="0" fontId="19" fillId="6" borderId="0" xfId="0" applyFont="1" applyFill="1" applyBorder="1" applyAlignment="1">
      <alignment horizontal="left"/>
    </xf>
    <xf numFmtId="0" fontId="9" fillId="0" borderId="1" xfId="0" applyFont="1" applyBorder="1" applyAlignment="1">
      <alignment horizontal="left" wrapText="1"/>
    </xf>
    <xf numFmtId="0" fontId="9" fillId="8" borderId="7" xfId="0" applyFont="1" applyFill="1" applyBorder="1" applyAlignment="1">
      <alignment horizontal="left" wrapText="1"/>
    </xf>
    <xf numFmtId="0" fontId="20" fillId="8" borderId="48" xfId="0" applyFont="1" applyFill="1" applyBorder="1" applyAlignment="1">
      <alignment horizontal="left"/>
    </xf>
    <xf numFmtId="0" fontId="7" fillId="0" borderId="29" xfId="0" applyFont="1" applyBorder="1"/>
    <xf numFmtId="0" fontId="7" fillId="0" borderId="36" xfId="0" applyFont="1" applyBorder="1"/>
    <xf numFmtId="164" fontId="7" fillId="0" borderId="31" xfId="0" applyNumberFormat="1" applyFont="1" applyBorder="1"/>
    <xf numFmtId="0" fontId="7" fillId="8" borderId="46" xfId="0" applyFont="1" applyFill="1" applyBorder="1" applyAlignment="1">
      <alignment horizontal="right"/>
    </xf>
    <xf numFmtId="0" fontId="20" fillId="8" borderId="49" xfId="0" applyFont="1" applyFill="1" applyBorder="1" applyAlignment="1">
      <alignment horizontal="left"/>
    </xf>
    <xf numFmtId="0" fontId="7" fillId="0" borderId="45" xfId="0" applyFont="1" applyBorder="1"/>
    <xf numFmtId="0" fontId="7" fillId="0" borderId="49" xfId="0" applyFont="1" applyBorder="1"/>
    <xf numFmtId="164" fontId="7" fillId="0" borderId="44" xfId="0" applyNumberFormat="1" applyFont="1" applyBorder="1"/>
    <xf numFmtId="164" fontId="7" fillId="0" borderId="50" xfId="0" applyNumberFormat="1" applyFont="1" applyBorder="1"/>
    <xf numFmtId="0" fontId="7" fillId="8" borderId="22" xfId="0" applyFont="1" applyFill="1" applyBorder="1" applyAlignment="1">
      <alignment horizontal="right"/>
    </xf>
    <xf numFmtId="0" fontId="7" fillId="0" borderId="23" xfId="0" applyFont="1" applyBorder="1"/>
    <xf numFmtId="0" fontId="7" fillId="0" borderId="8" xfId="0" applyFont="1" applyBorder="1"/>
    <xf numFmtId="164" fontId="7" fillId="0" borderId="41" xfId="0" applyNumberFormat="1" applyFont="1" applyBorder="1"/>
    <xf numFmtId="164" fontId="7" fillId="0" borderId="4" xfId="0" applyNumberFormat="1" applyFont="1" applyBorder="1"/>
    <xf numFmtId="0" fontId="7" fillId="8" borderId="47" xfId="0" applyFont="1" applyFill="1" applyBorder="1" applyAlignment="1">
      <alignment horizontal="right"/>
    </xf>
    <xf numFmtId="0" fontId="7" fillId="8" borderId="11" xfId="0" applyFont="1" applyFill="1" applyBorder="1"/>
    <xf numFmtId="0" fontId="7" fillId="8" borderId="48" xfId="0" applyFont="1" applyFill="1" applyBorder="1"/>
    <xf numFmtId="0" fontId="7" fillId="8" borderId="11" xfId="0" applyFont="1" applyFill="1" applyBorder="1" applyAlignment="1">
      <alignment wrapText="1"/>
    </xf>
    <xf numFmtId="164" fontId="7" fillId="8" borderId="51" xfId="0" applyNumberFormat="1" applyFont="1" applyFill="1" applyBorder="1"/>
    <xf numFmtId="0" fontId="7" fillId="8" borderId="15" xfId="0" applyFont="1" applyFill="1" applyBorder="1" applyAlignment="1">
      <alignment horizontal="right"/>
    </xf>
    <xf numFmtId="0" fontId="20" fillId="8" borderId="0" xfId="0" applyFont="1" applyFill="1" applyBorder="1" applyAlignment="1">
      <alignment horizontal="left"/>
    </xf>
    <xf numFmtId="0" fontId="7" fillId="8" borderId="24" xfId="0" applyFont="1" applyFill="1" applyBorder="1"/>
    <xf numFmtId="0" fontId="7" fillId="8" borderId="0" xfId="0" applyFont="1" applyFill="1" applyBorder="1"/>
    <xf numFmtId="164" fontId="7" fillId="8" borderId="14" xfId="0" applyNumberFormat="1" applyFont="1" applyFill="1" applyBorder="1"/>
    <xf numFmtId="0" fontId="7" fillId="8" borderId="33" xfId="0" applyFont="1" applyFill="1" applyBorder="1" applyAlignment="1">
      <alignment horizontal="right"/>
    </xf>
    <xf numFmtId="0" fontId="20" fillId="8" borderId="40" xfId="0" applyFont="1" applyFill="1" applyBorder="1" applyAlignment="1">
      <alignment horizontal="left"/>
    </xf>
    <xf numFmtId="0" fontId="7" fillId="8" borderId="34" xfId="0" applyFont="1" applyFill="1" applyBorder="1"/>
    <xf numFmtId="0" fontId="7" fillId="8" borderId="40" xfId="0" applyFont="1" applyFill="1" applyBorder="1"/>
    <xf numFmtId="164" fontId="7" fillId="8" borderId="35" xfId="0" applyNumberFormat="1" applyFont="1" applyFill="1" applyBorder="1"/>
    <xf numFmtId="0" fontId="20" fillId="8" borderId="8" xfId="0" applyFont="1" applyFill="1" applyBorder="1" applyAlignment="1">
      <alignment horizontal="left"/>
    </xf>
    <xf numFmtId="0" fontId="7" fillId="8" borderId="25" xfId="0" applyFont="1" applyFill="1" applyBorder="1"/>
    <xf numFmtId="0" fontId="7" fillId="8" borderId="8" xfId="0" applyFont="1" applyFill="1" applyBorder="1"/>
    <xf numFmtId="164" fontId="7" fillId="8" borderId="4" xfId="0" applyNumberFormat="1" applyFont="1" applyFill="1" applyBorder="1"/>
    <xf numFmtId="0" fontId="8" fillId="7" borderId="22" xfId="0" applyFont="1" applyFill="1" applyBorder="1" applyAlignment="1">
      <alignment horizontal="left"/>
    </xf>
    <xf numFmtId="0" fontId="7" fillId="7" borderId="8" xfId="0" applyFont="1" applyFill="1" applyBorder="1" applyAlignment="1">
      <alignment horizontal="left"/>
    </xf>
    <xf numFmtId="0" fontId="7" fillId="7" borderId="8" xfId="0" applyFont="1" applyFill="1" applyBorder="1"/>
    <xf numFmtId="0" fontId="7" fillId="7" borderId="4" xfId="0" applyFont="1" applyFill="1" applyBorder="1"/>
    <xf numFmtId="0" fontId="7" fillId="0" borderId="30" xfId="0" applyFont="1" applyFill="1" applyBorder="1"/>
    <xf numFmtId="164" fontId="7" fillId="0" borderId="43" xfId="0" applyNumberFormat="1" applyFont="1" applyBorder="1"/>
    <xf numFmtId="0" fontId="7" fillId="7" borderId="15" xfId="0" applyFont="1" applyFill="1" applyBorder="1" applyAlignment="1">
      <alignment horizontal="right"/>
    </xf>
    <xf numFmtId="0" fontId="20" fillId="7" borderId="0" xfId="0" applyFont="1" applyFill="1" applyBorder="1" applyAlignment="1">
      <alignment horizontal="left"/>
    </xf>
    <xf numFmtId="0" fontId="7" fillId="7" borderId="26" xfId="0" applyFont="1" applyFill="1" applyBorder="1"/>
    <xf numFmtId="0" fontId="7" fillId="7" borderId="42" xfId="0" applyFont="1" applyFill="1" applyBorder="1"/>
    <xf numFmtId="164" fontId="7" fillId="7" borderId="27" xfId="0" applyNumberFormat="1" applyFont="1" applyFill="1" applyBorder="1"/>
    <xf numFmtId="0" fontId="7" fillId="7" borderId="22" xfId="0" applyFont="1" applyFill="1" applyBorder="1" applyAlignment="1">
      <alignment horizontal="right"/>
    </xf>
    <xf numFmtId="0" fontId="20" fillId="7" borderId="8" xfId="0" applyFont="1" applyFill="1" applyBorder="1" applyAlignment="1">
      <alignment horizontal="left"/>
    </xf>
    <xf numFmtId="0" fontId="7" fillId="7" borderId="25" xfId="0" applyFont="1" applyFill="1" applyBorder="1"/>
    <xf numFmtId="164" fontId="7" fillId="7" borderId="4" xfId="0" applyNumberFormat="1" applyFont="1" applyFill="1" applyBorder="1"/>
    <xf numFmtId="0" fontId="7" fillId="8" borderId="24" xfId="0" applyFont="1" applyFill="1" applyBorder="1" applyAlignment="1">
      <alignment wrapText="1"/>
    </xf>
    <xf numFmtId="0" fontId="7" fillId="8" borderId="25" xfId="0" applyFont="1" applyFill="1" applyBorder="1" applyAlignment="1">
      <alignment wrapText="1"/>
    </xf>
    <xf numFmtId="0" fontId="21" fillId="0" borderId="0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/>
    </xf>
    <xf numFmtId="0" fontId="23" fillId="0" borderId="0" xfId="0" applyFont="1"/>
    <xf numFmtId="0" fontId="24" fillId="0" borderId="0" xfId="0" applyFont="1" applyAlignment="1">
      <alignment vertical="center"/>
    </xf>
    <xf numFmtId="0" fontId="21" fillId="0" borderId="1" xfId="0" applyFont="1" applyBorder="1" applyAlignment="1">
      <alignment vertical="center" wrapText="1"/>
    </xf>
    <xf numFmtId="0" fontId="21" fillId="0" borderId="7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right" vertical="center" wrapText="1"/>
    </xf>
    <xf numFmtId="0" fontId="24" fillId="0" borderId="4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/>
    </xf>
    <xf numFmtId="0" fontId="23" fillId="0" borderId="4" xfId="0" applyFont="1" applyBorder="1" applyAlignment="1">
      <alignment horizontal="left"/>
    </xf>
    <xf numFmtId="0" fontId="24" fillId="0" borderId="8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/>
    </xf>
    <xf numFmtId="0" fontId="23" fillId="0" borderId="1" xfId="0" applyFont="1" applyBorder="1" applyAlignment="1">
      <alignment horizontal="left"/>
    </xf>
    <xf numFmtId="0" fontId="24" fillId="0" borderId="11" xfId="0" applyFont="1" applyBorder="1" applyAlignment="1">
      <alignment horizontal="left" vertical="center" wrapText="1"/>
    </xf>
    <xf numFmtId="0" fontId="24" fillId="0" borderId="9" xfId="0" applyFont="1" applyBorder="1" applyAlignment="1">
      <alignment horizontal="left" vertical="center" wrapText="1"/>
    </xf>
    <xf numFmtId="0" fontId="24" fillId="0" borderId="12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right" vertical="center" wrapText="1"/>
    </xf>
    <xf numFmtId="0" fontId="24" fillId="0" borderId="2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21" fillId="0" borderId="15" xfId="0" applyFont="1" applyBorder="1" applyAlignment="1">
      <alignment vertical="center" wrapText="1"/>
    </xf>
    <xf numFmtId="0" fontId="23" fillId="0" borderId="0" xfId="0" applyFont="1" applyBorder="1" applyAlignment="1">
      <alignment horizontal="left"/>
    </xf>
    <xf numFmtId="0" fontId="25" fillId="0" borderId="2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0" fontId="21" fillId="0" borderId="0" xfId="0" applyFont="1" applyBorder="1" applyAlignment="1">
      <alignment vertical="center" wrapText="1"/>
    </xf>
    <xf numFmtId="0" fontId="23" fillId="0" borderId="0" xfId="0" applyFont="1" applyBorder="1"/>
    <xf numFmtId="0" fontId="21" fillId="0" borderId="5" xfId="0" applyFont="1" applyBorder="1" applyAlignment="1">
      <alignment vertical="center" wrapText="1"/>
    </xf>
    <xf numFmtId="0" fontId="21" fillId="0" borderId="5" xfId="0" applyFont="1" applyBorder="1" applyAlignment="1">
      <alignment horizontal="right" vertical="center" wrapText="1"/>
    </xf>
    <xf numFmtId="0" fontId="24" fillId="0" borderId="4" xfId="0" quotePrefix="1" applyFont="1" applyBorder="1" applyAlignment="1">
      <alignment horizontal="left" vertical="center" wrapText="1"/>
    </xf>
    <xf numFmtId="0" fontId="24" fillId="0" borderId="2" xfId="0" quotePrefix="1" applyFont="1" applyBorder="1" applyAlignment="1">
      <alignment horizontal="left" vertical="center" wrapText="1"/>
    </xf>
    <xf numFmtId="0" fontId="23" fillId="0" borderId="7" xfId="0" applyFont="1" applyBorder="1" applyAlignment="1">
      <alignment horizontal="left"/>
    </xf>
    <xf numFmtId="0" fontId="23" fillId="0" borderId="7" xfId="0" applyFont="1" applyBorder="1"/>
    <xf numFmtId="0" fontId="24" fillId="0" borderId="13" xfId="0" applyFont="1" applyBorder="1" applyAlignment="1">
      <alignment vertical="center" wrapText="1"/>
    </xf>
    <xf numFmtId="0" fontId="24" fillId="0" borderId="7" xfId="0" applyFont="1" applyBorder="1" applyAlignment="1">
      <alignment horizontal="left" vertical="center" wrapText="1"/>
    </xf>
    <xf numFmtId="0" fontId="24" fillId="0" borderId="6" xfId="0" applyFont="1" applyBorder="1" applyAlignment="1">
      <alignment horizontal="left" vertical="center" wrapText="1"/>
    </xf>
    <xf numFmtId="0" fontId="24" fillId="0" borderId="5" xfId="0" applyFont="1" applyBorder="1" applyAlignment="1">
      <alignment horizontal="left" vertical="center" wrapText="1"/>
    </xf>
    <xf numFmtId="0" fontId="24" fillId="0" borderId="3" xfId="0" applyFont="1" applyBorder="1" applyAlignment="1">
      <alignment horizontal="left" vertical="center" wrapText="1"/>
    </xf>
    <xf numFmtId="164" fontId="23" fillId="0" borderId="0" xfId="0" applyNumberFormat="1" applyFont="1" applyAlignment="1">
      <alignment horizontal="left"/>
    </xf>
    <xf numFmtId="0" fontId="19" fillId="0" borderId="0" xfId="0" applyFont="1" applyFill="1" applyBorder="1" applyAlignment="1">
      <alignment horizontal="left"/>
    </xf>
    <xf numFmtId="0" fontId="4" fillId="0" borderId="0" xfId="0" applyFont="1" applyAlignment="1">
      <alignment horizontal="right"/>
    </xf>
    <xf numFmtId="0" fontId="24" fillId="0" borderId="6" xfId="0" applyFont="1" applyBorder="1" applyAlignment="1">
      <alignment horizontal="left" vertical="center" wrapText="1"/>
    </xf>
    <xf numFmtId="0" fontId="24" fillId="0" borderId="5" xfId="0" applyFont="1" applyBorder="1" applyAlignment="1">
      <alignment horizontal="left" vertical="center" wrapText="1"/>
    </xf>
    <xf numFmtId="0" fontId="24" fillId="0" borderId="3" xfId="0" applyFont="1" applyBorder="1" applyAlignment="1">
      <alignment horizontal="left" vertical="center" wrapText="1"/>
    </xf>
    <xf numFmtId="0" fontId="7" fillId="0" borderId="0" xfId="0" applyFont="1"/>
    <xf numFmtId="0" fontId="7" fillId="0" borderId="0" xfId="0" applyFont="1" applyBorder="1"/>
    <xf numFmtId="0" fontId="7" fillId="0" borderId="4" xfId="0" applyFont="1" applyBorder="1"/>
    <xf numFmtId="0" fontId="7" fillId="0" borderId="15" xfId="0" applyFont="1" applyFill="1" applyBorder="1" applyAlignment="1">
      <alignment horizontal="left"/>
    </xf>
    <xf numFmtId="0" fontId="7" fillId="0" borderId="13" xfId="0" applyFont="1" applyBorder="1"/>
    <xf numFmtId="0" fontId="24" fillId="0" borderId="6" xfId="0" applyFont="1" applyBorder="1" applyAlignment="1">
      <alignment horizontal="left" vertical="center" wrapText="1"/>
    </xf>
    <xf numFmtId="0" fontId="24" fillId="0" borderId="5" xfId="0" applyFont="1" applyBorder="1" applyAlignment="1">
      <alignment horizontal="left" vertical="center" wrapText="1"/>
    </xf>
    <xf numFmtId="0" fontId="24" fillId="0" borderId="3" xfId="0" applyFont="1" applyBorder="1" applyAlignment="1">
      <alignment horizontal="left" vertical="center" wrapText="1"/>
    </xf>
    <xf numFmtId="0" fontId="1" fillId="7" borderId="28" xfId="0" applyFont="1" applyFill="1" applyBorder="1" applyAlignment="1">
      <alignment horizontal="left"/>
    </xf>
    <xf numFmtId="0" fontId="0" fillId="7" borderId="36" xfId="0" applyFill="1" applyBorder="1" applyAlignment="1">
      <alignment horizontal="left"/>
    </xf>
    <xf numFmtId="0" fontId="0" fillId="7" borderId="36" xfId="0" applyFill="1" applyBorder="1"/>
    <xf numFmtId="0" fontId="0" fillId="7" borderId="32" xfId="0" applyFill="1" applyBorder="1"/>
    <xf numFmtId="0" fontId="9" fillId="0" borderId="0" xfId="0" applyFont="1" applyBorder="1" applyAlignment="1">
      <alignment wrapText="1"/>
    </xf>
    <xf numFmtId="0" fontId="0" fillId="0" borderId="0" xfId="0" applyFont="1"/>
    <xf numFmtId="0" fontId="28" fillId="0" borderId="0" xfId="0" applyFont="1"/>
    <xf numFmtId="0" fontId="29" fillId="0" borderId="0" xfId="0" applyFont="1" applyBorder="1" applyAlignment="1">
      <alignment horizontal="left" vertical="center" wrapText="1"/>
    </xf>
    <xf numFmtId="0" fontId="28" fillId="0" borderId="0" xfId="0" applyFont="1" applyBorder="1" applyAlignment="1">
      <alignment horizontal="left"/>
    </xf>
    <xf numFmtId="164" fontId="28" fillId="0" borderId="0" xfId="0" applyNumberFormat="1" applyFont="1"/>
    <xf numFmtId="0" fontId="0" fillId="7" borderId="52" xfId="0" applyFill="1" applyBorder="1" applyAlignment="1">
      <alignment horizontal="right"/>
    </xf>
    <xf numFmtId="0" fontId="0" fillId="7" borderId="15" xfId="0" applyFill="1" applyBorder="1" applyAlignment="1">
      <alignment horizontal="right"/>
    </xf>
    <xf numFmtId="0" fontId="0" fillId="7" borderId="33" xfId="0" applyFill="1" applyBorder="1" applyAlignment="1">
      <alignment horizontal="right"/>
    </xf>
    <xf numFmtId="0" fontId="0" fillId="0" borderId="15" xfId="0" applyBorder="1" applyAlignment="1">
      <alignment horizontal="right"/>
    </xf>
    <xf numFmtId="0" fontId="0" fillId="8" borderId="0" xfId="0" applyFill="1" applyBorder="1"/>
    <xf numFmtId="0" fontId="0" fillId="8" borderId="26" xfId="0" applyFill="1" applyBorder="1"/>
    <xf numFmtId="0" fontId="0" fillId="0" borderId="34" xfId="0" applyBorder="1"/>
    <xf numFmtId="0" fontId="9" fillId="0" borderId="6" xfId="0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32" fillId="7" borderId="0" xfId="0" applyFont="1" applyFill="1"/>
    <xf numFmtId="0" fontId="30" fillId="7" borderId="3" xfId="0" applyFont="1" applyFill="1" applyBorder="1" applyAlignment="1">
      <alignment vertical="center"/>
    </xf>
    <xf numFmtId="0" fontId="30" fillId="7" borderId="4" xfId="0" applyFont="1" applyFill="1" applyBorder="1" applyAlignment="1">
      <alignment vertical="center"/>
    </xf>
    <xf numFmtId="0" fontId="31" fillId="7" borderId="4" xfId="0" applyFont="1" applyFill="1" applyBorder="1" applyAlignment="1">
      <alignment horizontal="center" vertical="center"/>
    </xf>
    <xf numFmtId="0" fontId="32" fillId="7" borderId="4" xfId="0" applyFont="1" applyFill="1" applyBorder="1"/>
    <xf numFmtId="0" fontId="7" fillId="7" borderId="0" xfId="0" applyFont="1" applyFill="1"/>
    <xf numFmtId="0" fontId="19" fillId="7" borderId="21" xfId="0" applyFont="1" applyFill="1" applyBorder="1" applyAlignment="1">
      <alignment horizontal="left"/>
    </xf>
    <xf numFmtId="0" fontId="19" fillId="7" borderId="17" xfId="0" applyFont="1" applyFill="1" applyBorder="1" applyAlignment="1">
      <alignment horizontal="left"/>
    </xf>
    <xf numFmtId="0" fontId="19" fillId="7" borderId="19" xfId="0" applyFont="1" applyFill="1" applyBorder="1" applyAlignment="1">
      <alignment horizontal="left"/>
    </xf>
    <xf numFmtId="0" fontId="0" fillId="6" borderId="22" xfId="0" applyFill="1" applyBorder="1" applyAlignment="1">
      <alignment horizontal="right"/>
    </xf>
    <xf numFmtId="0" fontId="19" fillId="6" borderId="8" xfId="0" applyFont="1" applyFill="1" applyBorder="1" applyAlignment="1">
      <alignment horizontal="left"/>
    </xf>
    <xf numFmtId="0" fontId="0" fillId="6" borderId="25" xfId="0" applyFill="1" applyBorder="1"/>
    <xf numFmtId="0" fontId="0" fillId="6" borderId="8" xfId="0" applyFill="1" applyBorder="1"/>
    <xf numFmtId="0" fontId="0" fillId="6" borderId="4" xfId="0" applyFill="1" applyBorder="1"/>
    <xf numFmtId="164" fontId="7" fillId="0" borderId="51" xfId="0" applyNumberFormat="1" applyFont="1" applyBorder="1"/>
    <xf numFmtId="0" fontId="7" fillId="0" borderId="20" xfId="0" applyFont="1" applyBorder="1"/>
    <xf numFmtId="0" fontId="7" fillId="0" borderId="40" xfId="0" applyFont="1" applyBorder="1"/>
    <xf numFmtId="164" fontId="7" fillId="0" borderId="21" xfId="0" applyNumberFormat="1" applyFont="1" applyBorder="1"/>
    <xf numFmtId="0" fontId="20" fillId="8" borderId="44" xfId="0" applyFont="1" applyFill="1" applyBorder="1" applyAlignment="1">
      <alignment horizontal="left"/>
    </xf>
    <xf numFmtId="0" fontId="4" fillId="8" borderId="28" xfId="0" applyFont="1" applyFill="1" applyBorder="1" applyAlignment="1">
      <alignment horizontal="right" wrapText="1"/>
    </xf>
    <xf numFmtId="0" fontId="7" fillId="0" borderId="46" xfId="0" applyFont="1" applyBorder="1" applyAlignment="1">
      <alignment horizontal="right"/>
    </xf>
    <xf numFmtId="164" fontId="0" fillId="0" borderId="0" xfId="0" applyNumberFormat="1" applyAlignment="1">
      <alignment horizontal="right"/>
    </xf>
    <xf numFmtId="0" fontId="4" fillId="8" borderId="22" xfId="0" applyFont="1" applyFill="1" applyBorder="1" applyAlignment="1">
      <alignment horizontal="left" wrapText="1"/>
    </xf>
    <xf numFmtId="0" fontId="33" fillId="0" borderId="0" xfId="0" applyFont="1" applyFill="1"/>
    <xf numFmtId="0" fontId="34" fillId="0" borderId="3" xfId="0" applyFont="1" applyFill="1" applyBorder="1" applyAlignment="1">
      <alignment vertical="center"/>
    </xf>
    <xf numFmtId="0" fontId="34" fillId="0" borderId="4" xfId="0" applyFont="1" applyFill="1" applyBorder="1" applyAlignment="1">
      <alignment vertical="center"/>
    </xf>
    <xf numFmtId="0" fontId="35" fillId="0" borderId="4" xfId="0" applyFont="1" applyFill="1" applyBorder="1" applyAlignment="1">
      <alignment horizontal="center" vertical="center"/>
    </xf>
    <xf numFmtId="0" fontId="33" fillId="0" borderId="4" xfId="0" applyFont="1" applyFill="1" applyBorder="1"/>
    <xf numFmtId="0" fontId="33" fillId="0" borderId="13" xfId="0" applyFont="1" applyFill="1" applyBorder="1"/>
    <xf numFmtId="0" fontId="36" fillId="0" borderId="3" xfId="0" applyFont="1" applyBorder="1" applyAlignment="1">
      <alignment vertical="center"/>
    </xf>
    <xf numFmtId="0" fontId="21" fillId="0" borderId="6" xfId="0" applyFont="1" applyBorder="1" applyAlignment="1">
      <alignment horizontal="right" vertical="center" wrapText="1"/>
    </xf>
    <xf numFmtId="0" fontId="21" fillId="0" borderId="5" xfId="0" applyFont="1" applyBorder="1" applyAlignment="1">
      <alignment horizontal="right" vertical="center" wrapText="1"/>
    </xf>
    <xf numFmtId="0" fontId="21" fillId="0" borderId="3" xfId="0" applyFont="1" applyBorder="1" applyAlignment="1">
      <alignment horizontal="right" vertical="center" wrapText="1"/>
    </xf>
    <xf numFmtId="0" fontId="24" fillId="0" borderId="6" xfId="0" applyFont="1" applyBorder="1" applyAlignment="1">
      <alignment horizontal="left" vertical="center" wrapText="1"/>
    </xf>
    <xf numFmtId="0" fontId="24" fillId="0" borderId="5" xfId="0" applyFont="1" applyBorder="1" applyAlignment="1">
      <alignment horizontal="left" vertical="center" wrapText="1"/>
    </xf>
    <xf numFmtId="0" fontId="24" fillId="0" borderId="3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center" wrapText="1"/>
    </xf>
    <xf numFmtId="0" fontId="4" fillId="0" borderId="36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9" fillId="0" borderId="32" xfId="0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center" wrapText="1"/>
    </xf>
    <xf numFmtId="0" fontId="27" fillId="7" borderId="22" xfId="0" applyFont="1" applyFill="1" applyBorder="1" applyAlignment="1">
      <alignment horizontal="center"/>
    </xf>
    <xf numFmtId="0" fontId="27" fillId="7" borderId="8" xfId="0" applyFont="1" applyFill="1" applyBorder="1" applyAlignment="1">
      <alignment horizontal="center"/>
    </xf>
    <xf numFmtId="0" fontId="27" fillId="7" borderId="4" xfId="0" applyFont="1" applyFill="1" applyBorder="1" applyAlignment="1">
      <alignment horizontal="center"/>
    </xf>
  </cellXfs>
  <cellStyles count="1">
    <cellStyle name="Normal" xfId="0" builtinId="0"/>
  </cellStyles>
  <dxfs count="3">
    <dxf>
      <font>
        <color rgb="FFFF0000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workbookViewId="0">
      <selection activeCell="B9" sqref="B9"/>
    </sheetView>
  </sheetViews>
  <sheetFormatPr defaultRowHeight="15" x14ac:dyDescent="0.25"/>
  <cols>
    <col min="1" max="1" width="19.140625" bestFit="1" customWidth="1"/>
    <col min="2" max="2" width="19.85546875" bestFit="1" customWidth="1"/>
  </cols>
  <sheetData>
    <row r="1" spans="1:7" ht="14.45" x14ac:dyDescent="0.35">
      <c r="A1" t="s">
        <v>219</v>
      </c>
      <c r="B1">
        <v>1375</v>
      </c>
    </row>
    <row r="2" spans="1:7" ht="14.45" x14ac:dyDescent="0.35">
      <c r="A2" t="s">
        <v>220</v>
      </c>
      <c r="B2">
        <v>1371</v>
      </c>
      <c r="C2">
        <f>B1-B2</f>
        <v>4</v>
      </c>
    </row>
    <row r="3" spans="1:7" ht="14.45" x14ac:dyDescent="0.35">
      <c r="A3" t="s">
        <v>221</v>
      </c>
      <c r="B3">
        <v>93</v>
      </c>
      <c r="C3">
        <f>B2-B3</f>
        <v>1278</v>
      </c>
    </row>
    <row r="4" spans="1:7" ht="14.45" x14ac:dyDescent="0.35">
      <c r="A4" t="s">
        <v>222</v>
      </c>
      <c r="B4">
        <f>B6-B5</f>
        <v>34</v>
      </c>
      <c r="G4" s="7" t="s">
        <v>413</v>
      </c>
    </row>
    <row r="5" spans="1:7" ht="14.45" x14ac:dyDescent="0.35">
      <c r="A5" t="s">
        <v>367</v>
      </c>
      <c r="B5">
        <v>4</v>
      </c>
    </row>
    <row r="6" spans="1:7" ht="14.45" x14ac:dyDescent="0.35">
      <c r="A6" t="s">
        <v>368</v>
      </c>
      <c r="B6">
        <f>SUM('Data Extraction'!C3:DL3)</f>
        <v>38</v>
      </c>
    </row>
    <row r="8" spans="1:7" ht="14.45" x14ac:dyDescent="0.35">
      <c r="A8" t="s">
        <v>223</v>
      </c>
      <c r="B8">
        <f>SUM(B9:B11)-B13</f>
        <v>30</v>
      </c>
      <c r="C8">
        <f>B6-B8</f>
        <v>8</v>
      </c>
    </row>
    <row r="9" spans="1:7" ht="14.45" x14ac:dyDescent="0.35">
      <c r="A9" t="s">
        <v>224</v>
      </c>
      <c r="B9">
        <f>SUM('Data Extraction'!C13:DJ13)</f>
        <v>29</v>
      </c>
    </row>
    <row r="10" spans="1:7" ht="14.45" x14ac:dyDescent="0.35">
      <c r="A10" t="s">
        <v>225</v>
      </c>
      <c r="B10">
        <f>SUM('Data Extraction'!C18:DJ18)</f>
        <v>4</v>
      </c>
    </row>
    <row r="11" spans="1:7" ht="14.45" x14ac:dyDescent="0.35">
      <c r="A11" t="s">
        <v>226</v>
      </c>
      <c r="B11">
        <f>SUM('Data Extraction'!C23:DJ23)</f>
        <v>3</v>
      </c>
    </row>
    <row r="13" spans="1:7" ht="14.45" x14ac:dyDescent="0.35">
      <c r="A13" t="s">
        <v>250</v>
      </c>
      <c r="B13">
        <f>SUM('Data Extraction'!C12:AR12)</f>
        <v>6</v>
      </c>
    </row>
    <row r="16" spans="1:7" x14ac:dyDescent="0.25">
      <c r="A16" s="14"/>
      <c r="B16" s="225"/>
      <c r="C16" s="225"/>
      <c r="D16" s="225"/>
      <c r="E16" s="225"/>
      <c r="F16" s="14"/>
    </row>
    <row r="17" spans="1:6" x14ac:dyDescent="0.25">
      <c r="A17" s="14"/>
      <c r="B17" s="14"/>
      <c r="C17" s="14"/>
      <c r="D17" s="14"/>
      <c r="E17" s="14"/>
      <c r="F17" s="14"/>
    </row>
    <row r="18" spans="1:6" x14ac:dyDescent="0.25">
      <c r="A18" s="14"/>
      <c r="B18" s="14"/>
      <c r="C18" s="14"/>
      <c r="D18" s="14"/>
      <c r="E18" s="14"/>
      <c r="F18" s="14"/>
    </row>
    <row r="19" spans="1:6" x14ac:dyDescent="0.25">
      <c r="A19" s="14"/>
      <c r="B19" s="14"/>
      <c r="C19" s="14"/>
      <c r="D19" s="14"/>
      <c r="E19" s="14"/>
      <c r="F19" s="14"/>
    </row>
    <row r="20" spans="1:6" x14ac:dyDescent="0.25">
      <c r="A20" s="14"/>
      <c r="B20" s="14"/>
      <c r="C20" s="14"/>
      <c r="D20" s="14"/>
      <c r="E20" s="14"/>
      <c r="F20" s="14"/>
    </row>
    <row r="21" spans="1:6" x14ac:dyDescent="0.25">
      <c r="A21" s="14"/>
      <c r="B21" s="14"/>
      <c r="C21" s="14"/>
      <c r="D21" s="14"/>
      <c r="E21" s="14"/>
      <c r="F21" s="14"/>
    </row>
    <row r="22" spans="1:6" x14ac:dyDescent="0.25">
      <c r="A22" s="14"/>
      <c r="B22" s="14"/>
      <c r="C22" s="14"/>
      <c r="D22" s="14"/>
      <c r="E22" s="14"/>
      <c r="F22" s="14"/>
    </row>
    <row r="23" spans="1:6" x14ac:dyDescent="0.25">
      <c r="A23" s="14"/>
      <c r="B23" s="14"/>
      <c r="C23" s="14"/>
      <c r="D23" s="14"/>
      <c r="E23" s="14"/>
      <c r="F23" s="14"/>
    </row>
    <row r="24" spans="1:6" x14ac:dyDescent="0.25">
      <c r="A24" s="14"/>
      <c r="B24" s="14"/>
      <c r="C24" s="14"/>
      <c r="D24" s="14"/>
      <c r="E24" s="14"/>
      <c r="F24" s="14"/>
    </row>
    <row r="25" spans="1:6" x14ac:dyDescent="0.25">
      <c r="A25" s="14"/>
      <c r="B25" s="14"/>
      <c r="C25" s="14"/>
      <c r="D25" s="14"/>
      <c r="E25" s="14"/>
      <c r="F25" s="14"/>
    </row>
    <row r="26" spans="1:6" x14ac:dyDescent="0.25">
      <c r="A26" s="14"/>
      <c r="B26" s="14"/>
      <c r="C26" s="14"/>
      <c r="D26" s="14"/>
      <c r="E26" s="14"/>
      <c r="F26" s="14"/>
    </row>
    <row r="27" spans="1:6" x14ac:dyDescent="0.25">
      <c r="A27" s="14"/>
      <c r="B27" s="14"/>
      <c r="C27" s="14"/>
      <c r="D27" s="14"/>
      <c r="E27" s="14"/>
      <c r="F27" s="14"/>
    </row>
    <row r="28" spans="1:6" x14ac:dyDescent="0.25">
      <c r="A28" s="14"/>
      <c r="B28" s="14"/>
      <c r="C28" s="14"/>
      <c r="D28" s="14"/>
      <c r="E28" s="14"/>
      <c r="F28" s="14"/>
    </row>
    <row r="29" spans="1:6" x14ac:dyDescent="0.25">
      <c r="A29" s="14"/>
      <c r="B29" s="14"/>
      <c r="C29" s="14"/>
      <c r="D29" s="14"/>
      <c r="E29" s="14"/>
      <c r="F29" s="14"/>
    </row>
    <row r="30" spans="1:6" x14ac:dyDescent="0.25">
      <c r="A30" s="14"/>
      <c r="B30" s="14"/>
      <c r="C30" s="14"/>
      <c r="D30" s="14"/>
      <c r="E30" s="14"/>
      <c r="F30" s="14"/>
    </row>
    <row r="31" spans="1:6" x14ac:dyDescent="0.25">
      <c r="A31" s="14"/>
      <c r="B31" s="14"/>
      <c r="C31" s="14"/>
      <c r="D31" s="14"/>
      <c r="E31" s="14"/>
      <c r="F31" s="14"/>
    </row>
    <row r="32" spans="1:6" x14ac:dyDescent="0.25">
      <c r="A32" s="14"/>
      <c r="B32" s="14"/>
      <c r="C32" s="14"/>
      <c r="D32" s="14"/>
      <c r="E32" s="14"/>
      <c r="F32" s="14"/>
    </row>
    <row r="33" spans="1:6" x14ac:dyDescent="0.25">
      <c r="A33" s="14"/>
      <c r="B33" s="14"/>
      <c r="C33" s="14"/>
      <c r="D33" s="14"/>
      <c r="E33" s="14"/>
      <c r="F33" s="14"/>
    </row>
    <row r="34" spans="1:6" x14ac:dyDescent="0.25">
      <c r="A34" s="14"/>
      <c r="B34" s="14"/>
      <c r="C34" s="14"/>
      <c r="D34" s="14"/>
      <c r="E34" s="14"/>
      <c r="F34" s="14"/>
    </row>
    <row r="35" spans="1:6" x14ac:dyDescent="0.25">
      <c r="A35" s="14"/>
      <c r="B35" s="14"/>
      <c r="C35" s="14"/>
      <c r="D35" s="14"/>
      <c r="E35" s="14"/>
      <c r="F35" s="14"/>
    </row>
    <row r="36" spans="1:6" x14ac:dyDescent="0.25">
      <c r="A36" s="14"/>
      <c r="B36" s="14"/>
      <c r="C36" s="14"/>
      <c r="D36" s="14"/>
      <c r="E36" s="14"/>
      <c r="F36" s="14"/>
    </row>
    <row r="37" spans="1:6" x14ac:dyDescent="0.25">
      <c r="A37" s="14"/>
      <c r="B37" s="14"/>
      <c r="C37" s="14"/>
      <c r="D37" s="14"/>
      <c r="E37" s="14"/>
      <c r="F37" s="14"/>
    </row>
    <row r="38" spans="1:6" x14ac:dyDescent="0.25">
      <c r="A38" s="14"/>
      <c r="B38" s="14"/>
      <c r="C38" s="14"/>
      <c r="D38" s="14"/>
      <c r="E38" s="14"/>
      <c r="F38" s="14"/>
    </row>
    <row r="39" spans="1:6" x14ac:dyDescent="0.25">
      <c r="A39" s="14"/>
      <c r="B39" s="14"/>
      <c r="C39" s="14"/>
      <c r="D39" s="14"/>
      <c r="E39" s="14"/>
      <c r="F39" s="14"/>
    </row>
    <row r="40" spans="1:6" x14ac:dyDescent="0.25">
      <c r="A40" s="14"/>
      <c r="B40" s="14"/>
      <c r="C40" s="14"/>
      <c r="D40" s="14"/>
      <c r="E40" s="14"/>
      <c r="F40" s="14"/>
    </row>
    <row r="41" spans="1:6" x14ac:dyDescent="0.25">
      <c r="A41" s="14"/>
      <c r="B41" s="14"/>
      <c r="C41" s="14"/>
      <c r="D41" s="14"/>
      <c r="E41" s="14"/>
      <c r="F41" s="14"/>
    </row>
    <row r="42" spans="1:6" x14ac:dyDescent="0.25">
      <c r="A42" s="14"/>
      <c r="B42" s="14"/>
      <c r="C42" s="14"/>
      <c r="D42" s="14"/>
      <c r="E42" s="14"/>
      <c r="F42" s="14"/>
    </row>
    <row r="43" spans="1:6" x14ac:dyDescent="0.25">
      <c r="A43" s="14"/>
      <c r="B43" s="14"/>
      <c r="C43" s="14"/>
      <c r="D43" s="14"/>
      <c r="E43" s="14"/>
      <c r="F43" s="14"/>
    </row>
    <row r="44" spans="1:6" x14ac:dyDescent="0.25">
      <c r="A44" s="14"/>
      <c r="B44" s="14"/>
      <c r="C44" s="14"/>
      <c r="D44" s="14"/>
      <c r="E44" s="14"/>
      <c r="F44" s="14"/>
    </row>
    <row r="45" spans="1:6" x14ac:dyDescent="0.25">
      <c r="A45" s="14"/>
      <c r="B45" s="14"/>
      <c r="C45" s="14"/>
      <c r="D45" s="14"/>
      <c r="E45" s="14"/>
      <c r="F45" s="14"/>
    </row>
    <row r="46" spans="1:6" x14ac:dyDescent="0.25">
      <c r="A46" s="14"/>
      <c r="B46" s="14"/>
      <c r="C46" s="14"/>
      <c r="D46" s="14"/>
      <c r="E46" s="14"/>
      <c r="F46" s="14"/>
    </row>
    <row r="47" spans="1:6" x14ac:dyDescent="0.25">
      <c r="A47" s="14"/>
      <c r="B47" s="14"/>
      <c r="C47" s="14"/>
      <c r="D47" s="14"/>
      <c r="E47" s="14"/>
      <c r="F47" s="14"/>
    </row>
    <row r="48" spans="1:6" x14ac:dyDescent="0.25">
      <c r="A48" s="14"/>
      <c r="B48" s="14"/>
      <c r="C48" s="14"/>
      <c r="D48" s="14"/>
      <c r="E48" s="14"/>
      <c r="F48" s="14"/>
    </row>
    <row r="49" spans="1:14" x14ac:dyDescent="0.25">
      <c r="A49" s="14"/>
      <c r="B49" s="14"/>
      <c r="C49" s="14"/>
      <c r="D49" s="14"/>
      <c r="E49" s="14"/>
      <c r="F49" s="14"/>
    </row>
    <row r="50" spans="1:14" x14ac:dyDescent="0.25">
      <c r="A50" s="14"/>
      <c r="B50" s="14"/>
      <c r="C50" s="14"/>
      <c r="D50" s="14"/>
      <c r="E50" s="14"/>
      <c r="F50" s="14"/>
      <c r="G50" t="str">
        <f>'Data Extraction'!AQ6&amp;" "&amp;'Data Extraction'!AQ5</f>
        <v xml:space="preserve"> </v>
      </c>
      <c r="H50" t="str">
        <f>'Data Extraction'!AR6&amp;" "&amp;'Data Extraction'!AR5</f>
        <v xml:space="preserve"> </v>
      </c>
      <c r="I50" t="str">
        <f>'Data Extraction'!AS6&amp;" "&amp;'Data Extraction'!AS5</f>
        <v xml:space="preserve"> </v>
      </c>
      <c r="J50" t="str">
        <f>'Data Extraction'!AT6&amp;" "&amp;'Data Extraction'!AT5</f>
        <v xml:space="preserve"> </v>
      </c>
      <c r="K50" t="str">
        <f>'Data Extraction'!AU6&amp;" "&amp;'Data Extraction'!AU5</f>
        <v xml:space="preserve"> </v>
      </c>
      <c r="L50" t="str">
        <f>'Data Extraction'!AV6&amp;" "&amp;'Data Extraction'!AV5</f>
        <v xml:space="preserve"> </v>
      </c>
      <c r="M50" t="str">
        <f>'Data Extraction'!AW6&amp;" "&amp;'Data Extraction'!AW5</f>
        <v xml:space="preserve"> </v>
      </c>
      <c r="N50" t="str">
        <f>'Data Extraction'!AX6&amp;" "&amp;'Data Extraction'!AX5</f>
        <v xml:space="preserve"> </v>
      </c>
    </row>
    <row r="51" spans="1:14" x14ac:dyDescent="0.25">
      <c r="A51" s="14"/>
      <c r="B51" s="14"/>
      <c r="C51" s="14"/>
      <c r="D51" s="14"/>
      <c r="E51" s="14"/>
      <c r="F51" s="14"/>
    </row>
    <row r="52" spans="1:14" x14ac:dyDescent="0.25">
      <c r="A52" s="14"/>
      <c r="B52" s="14"/>
      <c r="C52" s="14"/>
      <c r="D52" s="14"/>
      <c r="E52" s="14"/>
      <c r="F52" s="14"/>
    </row>
    <row r="53" spans="1:14" x14ac:dyDescent="0.25">
      <c r="A53" s="14"/>
      <c r="B53" s="14"/>
      <c r="C53" s="14"/>
      <c r="D53" s="14"/>
      <c r="E53" s="14"/>
      <c r="F53" s="14"/>
    </row>
    <row r="54" spans="1:14" x14ac:dyDescent="0.25">
      <c r="A54" s="14"/>
      <c r="B54" s="14"/>
      <c r="C54" s="14"/>
      <c r="D54" s="14"/>
      <c r="E54" s="14"/>
      <c r="F54" s="14"/>
    </row>
    <row r="55" spans="1:14" x14ac:dyDescent="0.25">
      <c r="A55" s="14"/>
      <c r="B55" s="14"/>
      <c r="C55" s="14"/>
      <c r="D55" s="14"/>
      <c r="E55" s="14"/>
      <c r="F55" s="14"/>
    </row>
  </sheetData>
  <sortState ref="B15:B51">
    <sortCondition ref="B51"/>
  </sortState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workbookViewId="0">
      <selection activeCell="D8" sqref="D8"/>
    </sheetView>
  </sheetViews>
  <sheetFormatPr defaultRowHeight="15" x14ac:dyDescent="0.25"/>
  <cols>
    <col min="1" max="1" width="9.140625" style="9"/>
    <col min="8" max="8" width="10.28515625" customWidth="1"/>
    <col min="11" max="11" width="81.42578125" bestFit="1" customWidth="1"/>
  </cols>
  <sheetData>
    <row r="1" spans="1:12" ht="24.6" x14ac:dyDescent="0.35">
      <c r="D1" s="9" t="s">
        <v>270</v>
      </c>
      <c r="E1" s="9" t="s">
        <v>255</v>
      </c>
      <c r="F1" s="9"/>
      <c r="G1" s="11" t="s">
        <v>256</v>
      </c>
      <c r="H1" s="11" t="s">
        <v>271</v>
      </c>
    </row>
    <row r="2" spans="1:12" ht="14.45" x14ac:dyDescent="0.35">
      <c r="H2" s="14"/>
      <c r="K2" s="15" t="s">
        <v>267</v>
      </c>
      <c r="L2" s="16"/>
    </row>
    <row r="3" spans="1:12" ht="14.45" x14ac:dyDescent="0.35">
      <c r="A3" s="9" t="s">
        <v>63</v>
      </c>
      <c r="B3" s="14" t="s">
        <v>312</v>
      </c>
      <c r="C3" s="14"/>
      <c r="D3" s="14">
        <v>26</v>
      </c>
      <c r="E3" s="14">
        <v>105</v>
      </c>
      <c r="G3" t="s">
        <v>181</v>
      </c>
      <c r="H3" s="24" t="s">
        <v>99</v>
      </c>
      <c r="I3" s="6">
        <f>D3/E3</f>
        <v>0.24761904761904763</v>
      </c>
      <c r="K3" s="17"/>
      <c r="L3" s="18"/>
    </row>
    <row r="4" spans="1:12" ht="14.45" x14ac:dyDescent="0.35">
      <c r="A4" s="9" t="s">
        <v>175</v>
      </c>
      <c r="B4" s="22" t="s">
        <v>253</v>
      </c>
      <c r="C4" s="14"/>
      <c r="D4" s="14">
        <v>11</v>
      </c>
      <c r="E4" s="14">
        <v>18</v>
      </c>
      <c r="G4" t="s">
        <v>90</v>
      </c>
      <c r="H4" s="22" t="s">
        <v>331</v>
      </c>
      <c r="I4" s="6">
        <f>D4/E4</f>
        <v>0.61111111111111116</v>
      </c>
      <c r="K4" s="19" t="s">
        <v>272</v>
      </c>
      <c r="L4" s="18"/>
    </row>
    <row r="5" spans="1:12" ht="14.45" x14ac:dyDescent="0.35">
      <c r="A5" s="9" t="s">
        <v>259</v>
      </c>
      <c r="B5" s="14" t="s">
        <v>260</v>
      </c>
      <c r="C5" s="14"/>
      <c r="D5" s="14">
        <v>267</v>
      </c>
      <c r="E5" s="14">
        <v>866</v>
      </c>
      <c r="G5" t="s">
        <v>90</v>
      </c>
      <c r="H5" s="14" t="s">
        <v>107</v>
      </c>
      <c r="I5" s="6">
        <f>D5/E5</f>
        <v>0.30831408775981523</v>
      </c>
      <c r="K5" s="19" t="s">
        <v>276</v>
      </c>
      <c r="L5" s="18"/>
    </row>
    <row r="6" spans="1:12" ht="14.45" x14ac:dyDescent="0.35">
      <c r="K6" s="19" t="s">
        <v>275</v>
      </c>
      <c r="L6" s="18"/>
    </row>
    <row r="7" spans="1:12" ht="14.45" x14ac:dyDescent="0.35">
      <c r="B7" s="14"/>
      <c r="C7" s="14"/>
      <c r="D7" s="14"/>
      <c r="E7" s="14"/>
      <c r="H7" s="14"/>
      <c r="I7" s="5"/>
      <c r="K7" s="19" t="s">
        <v>273</v>
      </c>
      <c r="L7" s="18"/>
    </row>
    <row r="8" spans="1:12" ht="29.1" x14ac:dyDescent="0.35">
      <c r="A8" s="26" t="s">
        <v>278</v>
      </c>
      <c r="B8" s="14" t="s">
        <v>260</v>
      </c>
      <c r="C8" s="14"/>
      <c r="D8" s="25">
        <v>169</v>
      </c>
      <c r="E8" s="25">
        <v>449</v>
      </c>
      <c r="H8" s="14" t="s">
        <v>107</v>
      </c>
      <c r="I8" s="6">
        <f>D8/E8</f>
        <v>0.37639198218262804</v>
      </c>
      <c r="K8" s="19" t="s">
        <v>274</v>
      </c>
      <c r="L8" s="18"/>
    </row>
    <row r="9" spans="1:12" ht="14.45" x14ac:dyDescent="0.35">
      <c r="B9" s="22" t="s">
        <v>262</v>
      </c>
      <c r="D9" s="25">
        <v>125</v>
      </c>
      <c r="E9" s="25">
        <v>220</v>
      </c>
      <c r="H9" s="14" t="s">
        <v>358</v>
      </c>
      <c r="I9" s="6">
        <f>D9/E9</f>
        <v>0.56818181818181823</v>
      </c>
      <c r="K9" s="19"/>
      <c r="L9" s="18"/>
    </row>
    <row r="10" spans="1:12" ht="14.45" x14ac:dyDescent="0.35">
      <c r="B10" s="14"/>
      <c r="C10" s="14"/>
      <c r="D10" s="14"/>
      <c r="E10" s="14"/>
      <c r="K10" s="19"/>
      <c r="L10" s="18"/>
    </row>
    <row r="11" spans="1:12" ht="14.45" x14ac:dyDescent="0.35">
      <c r="B11" s="14"/>
      <c r="C11" s="14"/>
      <c r="D11" s="14"/>
      <c r="E11" s="14"/>
      <c r="K11" s="19"/>
      <c r="L11" s="18"/>
    </row>
    <row r="12" spans="1:12" x14ac:dyDescent="0.25">
      <c r="B12" s="14"/>
      <c r="C12" s="14"/>
      <c r="D12" s="14"/>
      <c r="E12" s="14"/>
      <c r="K12" s="19"/>
      <c r="L12" s="18"/>
    </row>
    <row r="13" spans="1:12" x14ac:dyDescent="0.25">
      <c r="B13" s="14"/>
      <c r="C13" s="14"/>
      <c r="D13" s="14"/>
      <c r="E13" s="14"/>
      <c r="I13" s="5"/>
      <c r="K13" s="17"/>
      <c r="L13" s="18"/>
    </row>
    <row r="14" spans="1:12" x14ac:dyDescent="0.25">
      <c r="B14" s="14"/>
      <c r="C14" s="14"/>
      <c r="D14" s="14"/>
      <c r="E14" s="14"/>
      <c r="I14" s="5"/>
      <c r="K14" s="17"/>
      <c r="L14" s="18"/>
    </row>
    <row r="15" spans="1:12" x14ac:dyDescent="0.25">
      <c r="B15" s="14"/>
      <c r="C15" s="14"/>
      <c r="D15" s="14"/>
      <c r="E15" s="14"/>
      <c r="I15" s="5"/>
      <c r="K15" s="17"/>
      <c r="L15" s="18"/>
    </row>
    <row r="16" spans="1:12" x14ac:dyDescent="0.25">
      <c r="B16" s="14"/>
      <c r="C16" s="14"/>
      <c r="D16" s="14"/>
      <c r="E16" s="14"/>
      <c r="I16" s="5"/>
      <c r="K16" s="17"/>
      <c r="L16" s="18"/>
    </row>
    <row r="17" spans="2:12" x14ac:dyDescent="0.25">
      <c r="B17" s="12"/>
      <c r="C17" s="12"/>
      <c r="D17" s="14"/>
      <c r="E17" s="14"/>
      <c r="I17" s="5"/>
      <c r="K17" s="17"/>
      <c r="L17" s="18"/>
    </row>
    <row r="18" spans="2:12" x14ac:dyDescent="0.25">
      <c r="B18" s="14"/>
      <c r="C18" s="14"/>
      <c r="D18" s="14"/>
      <c r="E18" s="14"/>
      <c r="I18" s="5"/>
      <c r="K18" s="17"/>
      <c r="L18" s="18"/>
    </row>
    <row r="19" spans="2:12" x14ac:dyDescent="0.25">
      <c r="B19" s="23"/>
      <c r="C19" s="14"/>
      <c r="D19" s="14"/>
      <c r="E19" s="14"/>
      <c r="I19" s="5"/>
      <c r="K19" s="17"/>
      <c r="L19" s="18"/>
    </row>
    <row r="20" spans="2:12" x14ac:dyDescent="0.25">
      <c r="I20" s="5"/>
      <c r="K20" s="17"/>
      <c r="L20" s="18"/>
    </row>
    <row r="21" spans="2:12" x14ac:dyDescent="0.25">
      <c r="I21" s="5"/>
      <c r="K21" s="17"/>
      <c r="L21" s="18"/>
    </row>
    <row r="22" spans="2:12" x14ac:dyDescent="0.25">
      <c r="K22" s="20"/>
      <c r="L22" s="21"/>
    </row>
    <row r="24" spans="2:12" x14ac:dyDescent="0.25">
      <c r="I24" s="5"/>
    </row>
    <row r="25" spans="2:12" x14ac:dyDescent="0.25">
      <c r="I25" s="5"/>
    </row>
    <row r="26" spans="2:12" x14ac:dyDescent="0.25">
      <c r="I26" s="5"/>
    </row>
    <row r="27" spans="2:12" x14ac:dyDescent="0.25">
      <c r="I27" s="5"/>
    </row>
    <row r="28" spans="2:12" x14ac:dyDescent="0.25">
      <c r="I28" s="5"/>
    </row>
    <row r="29" spans="2:12" x14ac:dyDescent="0.25">
      <c r="I29" s="5"/>
    </row>
    <row r="30" spans="2:12" x14ac:dyDescent="0.25">
      <c r="I30" s="5"/>
    </row>
    <row r="33" spans="2:9" x14ac:dyDescent="0.25">
      <c r="I33" s="5"/>
    </row>
    <row r="34" spans="2:9" x14ac:dyDescent="0.25">
      <c r="I34" s="5"/>
    </row>
    <row r="36" spans="2:9" x14ac:dyDescent="0.25">
      <c r="I36" s="5"/>
    </row>
    <row r="39" spans="2:9" x14ac:dyDescent="0.25">
      <c r="I39" s="5"/>
    </row>
    <row r="40" spans="2:9" x14ac:dyDescent="0.25">
      <c r="D40" s="13"/>
      <c r="E40" s="13"/>
      <c r="I40" s="5"/>
    </row>
    <row r="41" spans="2:9" x14ac:dyDescent="0.25">
      <c r="D41" s="13"/>
      <c r="E41" s="13"/>
      <c r="I41" s="5"/>
    </row>
    <row r="42" spans="2:9" x14ac:dyDescent="0.25">
      <c r="B42" s="7"/>
      <c r="I42" s="5"/>
    </row>
    <row r="44" spans="2:9" x14ac:dyDescent="0.25">
      <c r="I44" s="5"/>
    </row>
    <row r="47" spans="2:9" x14ac:dyDescent="0.25">
      <c r="D47" s="12"/>
      <c r="E47" s="12"/>
      <c r="I47" s="5"/>
    </row>
    <row r="48" spans="2:9" x14ac:dyDescent="0.25">
      <c r="D48" s="12"/>
      <c r="E48" s="12"/>
      <c r="I48" s="5"/>
    </row>
    <row r="49" spans="4:9" x14ac:dyDescent="0.25">
      <c r="D49" s="12"/>
      <c r="E49" s="14"/>
    </row>
    <row r="50" spans="4:9" x14ac:dyDescent="0.25">
      <c r="I50" s="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1"/>
  <sheetViews>
    <sheetView workbookViewId="0">
      <selection activeCell="B2" sqref="B2:I8"/>
    </sheetView>
  </sheetViews>
  <sheetFormatPr defaultRowHeight="15" x14ac:dyDescent="0.25"/>
  <cols>
    <col min="2" max="2" width="14.85546875" bestFit="1" customWidth="1"/>
    <col min="3" max="3" width="3" bestFit="1" customWidth="1"/>
    <col min="4" max="4" width="13.42578125" customWidth="1"/>
    <col min="5" max="5" width="11" bestFit="1" customWidth="1"/>
    <col min="6" max="6" width="41.5703125" customWidth="1"/>
    <col min="7" max="7" width="8.140625" customWidth="1"/>
    <col min="8" max="8" width="4" bestFit="1" customWidth="1"/>
    <col min="9" max="9" width="6.85546875" customWidth="1"/>
  </cols>
  <sheetData>
    <row r="1" spans="2:9" thickBot="1" x14ac:dyDescent="0.4"/>
    <row r="2" spans="2:9" ht="39.950000000000003" thickBot="1" x14ac:dyDescent="0.4">
      <c r="B2" s="86" t="s">
        <v>289</v>
      </c>
      <c r="C2" s="87"/>
      <c r="D2" s="88" t="s">
        <v>149</v>
      </c>
      <c r="E2" s="89" t="s">
        <v>256</v>
      </c>
      <c r="F2" s="88" t="s">
        <v>329</v>
      </c>
      <c r="G2" s="90" t="s">
        <v>330</v>
      </c>
      <c r="H2" s="90" t="s">
        <v>255</v>
      </c>
      <c r="I2" s="91" t="s">
        <v>357</v>
      </c>
    </row>
    <row r="3" spans="2:9" ht="29.1" customHeight="1" x14ac:dyDescent="0.35">
      <c r="B3" s="134" t="str">
        <f>'NDD (2)'!B3</f>
        <v>Ganapathy 2013</v>
      </c>
      <c r="C3" s="119">
        <f>VLOOKUP(B3,References!A3:C40,3,TRUE)</f>
        <v>23</v>
      </c>
      <c r="D3" s="135" t="s">
        <v>292</v>
      </c>
      <c r="E3" s="136" t="str">
        <f>'NDD (2)'!G3</f>
        <v>ICD-9</v>
      </c>
      <c r="F3" s="137" t="str">
        <f>'NDD (2)'!H3</f>
        <v>@24-36m - definition unclear</v>
      </c>
      <c r="G3" s="136">
        <f>'NDD (2)'!D3</f>
        <v>26</v>
      </c>
      <c r="H3" s="135">
        <f>'NDD (2)'!E3</f>
        <v>105</v>
      </c>
      <c r="I3" s="138">
        <f>G3/H3</f>
        <v>0.24761904761904763</v>
      </c>
    </row>
    <row r="4" spans="2:9" ht="29.1" customHeight="1" x14ac:dyDescent="0.35">
      <c r="B4" s="139" t="str">
        <f>'NDD (2)'!B4</f>
        <v>Hayakawa 2015</v>
      </c>
      <c r="C4" s="140">
        <f>VLOOKUP(B4,References!A4:C41,3,TRUE)</f>
        <v>24</v>
      </c>
      <c r="D4" s="141" t="s">
        <v>297</v>
      </c>
      <c r="E4" s="142" t="str">
        <f>'NDD (2)'!G4</f>
        <v>Bell II+</v>
      </c>
      <c r="F4" s="96" t="str">
        <f>'NDD (2)'!H4</f>
        <v>18m  corrected age: developmental quotient &lt;70, or the presence of neurological sequelae</v>
      </c>
      <c r="G4" s="142">
        <f>'NDD (2)'!D4</f>
        <v>11</v>
      </c>
      <c r="H4" s="141">
        <f>'NDD (2)'!E4</f>
        <v>18</v>
      </c>
      <c r="I4" s="143">
        <f>G4/H4</f>
        <v>0.61111111111111116</v>
      </c>
    </row>
    <row r="5" spans="2:9" ht="29.1" customHeight="1" x14ac:dyDescent="0.35">
      <c r="B5" s="144" t="str">
        <f>'NDD (2)'!B5</f>
        <v>Fullerton 2017</v>
      </c>
      <c r="C5" s="145">
        <f>VLOOKUP(B5,References!A5:C42,3,TRUE)</f>
        <v>22</v>
      </c>
      <c r="D5" s="146" t="s">
        <v>298</v>
      </c>
      <c r="E5" s="147" t="str">
        <f>'NDD (2)'!G5</f>
        <v>Bell II+</v>
      </c>
      <c r="F5" s="84" t="str">
        <f>'NDD (2)'!H5</f>
        <v>Any severe disability (incl BSID: MDI or PDI &lt;70)</v>
      </c>
      <c r="G5" s="147">
        <f>'NDD (2)'!D5</f>
        <v>267</v>
      </c>
      <c r="H5" s="146">
        <f>'NDD (2)'!E5</f>
        <v>866</v>
      </c>
      <c r="I5" s="148">
        <f>G5/H5</f>
        <v>0.30831408775981523</v>
      </c>
    </row>
    <row r="6" spans="2:9" ht="29.1" customHeight="1" x14ac:dyDescent="0.35">
      <c r="B6" s="139" t="str">
        <f>'NDD (2)'!B8 &amp;"*"</f>
        <v>Fullerton 2017*</v>
      </c>
      <c r="C6" s="140">
        <f>VLOOKUP(B6,References!A6:C43,3,TRUE)</f>
        <v>22</v>
      </c>
      <c r="D6" s="168" t="s">
        <v>351</v>
      </c>
      <c r="E6" s="142" t="s">
        <v>294</v>
      </c>
      <c r="F6" s="96" t="str">
        <f>'NDD (2)'!H8</f>
        <v>Any severe disability (incl BSID: MDI or PDI &lt;70)</v>
      </c>
      <c r="G6" s="142">
        <f>'NDD (2)'!D8</f>
        <v>169</v>
      </c>
      <c r="H6" s="141">
        <f>'NDD (2)'!E8</f>
        <v>449</v>
      </c>
      <c r="I6" s="143">
        <f>G6/H6</f>
        <v>0.37639198218262804</v>
      </c>
    </row>
    <row r="7" spans="2:9" ht="29.1" customHeight="1" thickBot="1" x14ac:dyDescent="0.4">
      <c r="B7" s="129" t="str">
        <f>'NDD (2)'!B9</f>
        <v>Wadhawan 2014</v>
      </c>
      <c r="C7" s="149">
        <f>VLOOKUP(B7,References!A7:C44,3,TRUE)</f>
        <v>44</v>
      </c>
      <c r="D7" s="169" t="s">
        <v>351</v>
      </c>
      <c r="E7" s="151" t="s">
        <v>294</v>
      </c>
      <c r="F7" s="98" t="str">
        <f>'NDD (2)'!H9</f>
        <v>1 or more of: mod/severe CP, bilateral blindness, bilateral hearing loss needing amplification, MDI or PDI &lt; 70.</v>
      </c>
      <c r="G7" s="151">
        <f>'NDD (2)'!D9</f>
        <v>125</v>
      </c>
      <c r="H7" s="150">
        <f>'NDD (2)'!E9</f>
        <v>220</v>
      </c>
      <c r="I7" s="152">
        <f>G7/H7</f>
        <v>0.56818181818181823</v>
      </c>
    </row>
    <row r="8" spans="2:9" ht="15.75" thickBot="1" x14ac:dyDescent="0.3">
      <c r="B8" s="153" t="s">
        <v>313</v>
      </c>
      <c r="C8" s="154"/>
      <c r="D8" s="155"/>
      <c r="E8" s="155"/>
      <c r="F8" s="155"/>
      <c r="G8" s="155"/>
      <c r="H8" s="155"/>
      <c r="I8" s="156"/>
    </row>
    <row r="10" spans="2:9" x14ac:dyDescent="0.25">
      <c r="B10" s="14"/>
      <c r="C10" s="14"/>
      <c r="D10" s="14"/>
      <c r="E10" s="14"/>
      <c r="F10" s="14"/>
      <c r="G10" s="14"/>
      <c r="H10" s="14"/>
      <c r="I10" s="14"/>
    </row>
    <row r="11" spans="2:9" x14ac:dyDescent="0.25">
      <c r="B11" s="14"/>
      <c r="C11" s="14"/>
      <c r="D11" s="14"/>
      <c r="E11" s="14"/>
      <c r="F11" s="14"/>
      <c r="G11" s="25">
        <f>SUM(H3:H7)-H6</f>
        <v>1209</v>
      </c>
      <c r="I11" s="14"/>
    </row>
  </sheetData>
  <pageMargins left="0.7" right="0.7" top="0.75" bottom="0.75" header="0.3" footer="0.3"/>
  <pageSetup paperSize="9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"/>
  <sheetViews>
    <sheetView workbookViewId="0">
      <pane xSplit="1" ySplit="6" topLeftCell="P7" activePane="bottomRight" state="frozen"/>
      <selection pane="topRight" activeCell="B1" sqref="B1"/>
      <selection pane="bottomLeft" activeCell="A7" sqref="A7"/>
      <selection pane="bottomRight" activeCell="AG7" sqref="AG7"/>
    </sheetView>
  </sheetViews>
  <sheetFormatPr defaultRowHeight="15" x14ac:dyDescent="0.25"/>
  <cols>
    <col min="1" max="1" width="10.5703125" bestFit="1" customWidth="1"/>
    <col min="2" max="2" width="10.7109375" bestFit="1" customWidth="1"/>
    <col min="32" max="32" width="9.85546875" customWidth="1"/>
  </cols>
  <sheetData>
    <row r="1" spans="1:36" x14ac:dyDescent="0.35">
      <c r="B1" t="s">
        <v>146</v>
      </c>
      <c r="C1">
        <f>'Data Extraction'!C4</f>
        <v>21843711</v>
      </c>
      <c r="D1">
        <f>'Data Extraction'!D4</f>
        <v>26566361</v>
      </c>
      <c r="E1">
        <f>'Data Extraction'!E4</f>
        <v>24135709</v>
      </c>
      <c r="F1">
        <f>'Data Extraction'!F4</f>
        <v>29111080</v>
      </c>
      <c r="G1">
        <f>'Data Extraction'!G4</f>
        <v>28087725</v>
      </c>
      <c r="H1">
        <f>'Data Extraction'!H4</f>
        <v>28985839</v>
      </c>
      <c r="I1">
        <f>'Data Extraction'!I4</f>
        <v>27758929</v>
      </c>
      <c r="J1">
        <f>'Data Extraction'!K4</f>
        <v>26014127</v>
      </c>
      <c r="K1">
        <f>'Data Extraction'!L4</f>
        <v>25927271</v>
      </c>
      <c r="L1">
        <f>'Data Extraction'!M4</f>
        <v>22157625</v>
      </c>
      <c r="M1">
        <f>'Data Extraction'!N4</f>
        <v>26946352</v>
      </c>
      <c r="N1">
        <f>'Data Extraction'!O4</f>
        <v>26995520</v>
      </c>
      <c r="O1">
        <f>'Data Extraction'!P4</f>
        <v>20638514</v>
      </c>
      <c r="P1">
        <f>'Data Extraction'!Q4</f>
        <v>25607427</v>
      </c>
      <c r="Q1">
        <f>'Data Extraction'!R4</f>
        <v>25144157</v>
      </c>
      <c r="R1">
        <f>'Data Extraction'!S4</f>
        <v>20404291</v>
      </c>
      <c r="S1">
        <f>'Data Extraction'!T4</f>
        <v>20598317</v>
      </c>
      <c r="T1">
        <f>'Data Extraction'!V4</f>
        <v>25383940</v>
      </c>
      <c r="U1">
        <f>'Data Extraction'!W4</f>
        <v>24468227</v>
      </c>
      <c r="V1">
        <f>'Data Extraction'!X4</f>
        <v>27923478</v>
      </c>
      <c r="W1">
        <f>'Data Extraction'!Y4</f>
        <v>25639880</v>
      </c>
      <c r="X1">
        <f>'Data Extraction'!Z4</f>
        <v>23962093</v>
      </c>
      <c r="Y1">
        <f>'Data Extraction'!AA4</f>
        <v>29079317</v>
      </c>
      <c r="Z1">
        <f>'Data Extraction'!AB4</f>
        <v>27230800</v>
      </c>
      <c r="AA1">
        <f>'Data Extraction'!AC4</f>
        <v>25092079</v>
      </c>
      <c r="AB1">
        <f>'Data Extraction'!AD4</f>
        <v>20447649</v>
      </c>
      <c r="AC1">
        <f>'Data Extraction'!AF4</f>
        <v>21400031</v>
      </c>
      <c r="AD1">
        <f>'Data Extraction'!AG4</f>
        <v>29173311</v>
      </c>
      <c r="AE1">
        <f>'Data Extraction'!AH4</f>
        <v>21868028</v>
      </c>
      <c r="AF1">
        <f>'Data Extraction'!AJ4</f>
        <v>25511117</v>
      </c>
      <c r="AG1">
        <f>'Data Extraction'!AK4</f>
        <v>29092912</v>
      </c>
      <c r="AH1">
        <f>'Data Extraction'!AL4</f>
        <v>28128283</v>
      </c>
      <c r="AI1">
        <f>'Data Extraction'!AM4</f>
        <v>23582139</v>
      </c>
      <c r="AJ1">
        <f>'Data Extraction'!AN4</f>
        <v>20080523</v>
      </c>
    </row>
    <row r="2" spans="1:36" x14ac:dyDescent="0.35">
      <c r="B2" t="s">
        <v>147</v>
      </c>
      <c r="C2">
        <f>'Data Extraction'!C5</f>
        <v>2011</v>
      </c>
      <c r="D2">
        <f>'Data Extraction'!D5</f>
        <v>2015</v>
      </c>
      <c r="E2">
        <f>'Data Extraction'!E5</f>
        <v>2014</v>
      </c>
      <c r="F2">
        <f>'Data Extraction'!F5</f>
        <v>2017</v>
      </c>
      <c r="G2">
        <f>'Data Extraction'!G5</f>
        <v>2017</v>
      </c>
      <c r="H2">
        <f>'Data Extraction'!H5</f>
        <v>2017</v>
      </c>
      <c r="I2">
        <f>'Data Extraction'!I5</f>
        <v>2016</v>
      </c>
      <c r="J2">
        <f>'Data Extraction'!K5</f>
        <v>2015</v>
      </c>
      <c r="K2">
        <f>'Data Extraction'!L5</f>
        <v>2015</v>
      </c>
      <c r="L2">
        <f>'Data Extraction'!M5</f>
        <v>2012</v>
      </c>
      <c r="M2">
        <f>'Data Extraction'!N5</f>
        <v>2016</v>
      </c>
      <c r="N2">
        <f>'Data Extraction'!O5</f>
        <v>2016</v>
      </c>
      <c r="O2">
        <f>'Data Extraction'!P5</f>
        <v>2010</v>
      </c>
      <c r="P2">
        <f>'Data Extraction'!Q5</f>
        <v>2015</v>
      </c>
      <c r="Q2">
        <f>'Data Extraction'!R5</f>
        <v>2014</v>
      </c>
      <c r="R2">
        <f>'Data Extraction'!S5</f>
        <v>2010</v>
      </c>
      <c r="S2">
        <f>'Data Extraction'!T5</f>
        <v>2010</v>
      </c>
      <c r="T2">
        <f>'Data Extraction'!V5</f>
        <v>2015</v>
      </c>
      <c r="U2">
        <f>'Data Extraction'!W5</f>
        <v>2014</v>
      </c>
      <c r="V2">
        <f>'Data Extraction'!X5</f>
        <v>2017</v>
      </c>
      <c r="W2">
        <f>'Data Extraction'!Y5</f>
        <v>2015</v>
      </c>
      <c r="X2">
        <f>'Data Extraction'!Z5</f>
        <v>2013</v>
      </c>
      <c r="Y2">
        <f>'Data Extraction'!AA5</f>
        <v>2017</v>
      </c>
      <c r="Z2">
        <f>'Data Extraction'!AB5</f>
        <v>2016</v>
      </c>
      <c r="AA2">
        <f>'Data Extraction'!AC5</f>
        <v>2014</v>
      </c>
      <c r="AB2">
        <f>'Data Extraction'!AD5</f>
        <v>2010</v>
      </c>
      <c r="AC2">
        <f>'Data Extraction'!AF5</f>
        <v>2011</v>
      </c>
      <c r="AD2">
        <f>'Data Extraction'!AG5</f>
        <v>2017</v>
      </c>
      <c r="AE2">
        <f>'Data Extraction'!AH5</f>
        <v>2012</v>
      </c>
      <c r="AF2">
        <f>'Data Extraction'!AJ5</f>
        <v>2015</v>
      </c>
      <c r="AG2">
        <f>'Data Extraction'!AK5</f>
        <v>2018</v>
      </c>
      <c r="AH2">
        <f>'Data Extraction'!AL5</f>
        <v>2017</v>
      </c>
      <c r="AI2">
        <f>'Data Extraction'!AM5</f>
        <v>2013</v>
      </c>
      <c r="AJ2">
        <f>'Data Extraction'!AN5</f>
        <v>2010</v>
      </c>
    </row>
    <row r="3" spans="1:36" x14ac:dyDescent="0.35">
      <c r="B3" t="s">
        <v>148</v>
      </c>
      <c r="C3" t="str">
        <f>'Data Extraction'!C6</f>
        <v>Zhang</v>
      </c>
      <c r="D3" t="str">
        <f>'Data Extraction'!D6</f>
        <v>Youn</v>
      </c>
      <c r="E3" t="str">
        <f>'Data Extraction'!E6</f>
        <v>Wadhawan</v>
      </c>
      <c r="F3" t="str">
        <f>'Data Extraction'!F6</f>
        <v>Velazco</v>
      </c>
      <c r="G3" t="str">
        <f>'Data Extraction'!G6</f>
        <v>Thome</v>
      </c>
      <c r="H3" t="str">
        <f>'Data Extraction'!H6</f>
        <v>Tashiro</v>
      </c>
      <c r="I3" t="str">
        <f>'Data Extraction'!I6</f>
        <v>Synnes</v>
      </c>
      <c r="J3" t="str">
        <f>'Data Extraction'!K6</f>
        <v>Steurer</v>
      </c>
      <c r="K3" t="str">
        <f>'Data Extraction'!L6</f>
        <v>Shah</v>
      </c>
      <c r="L3" t="str">
        <f>'Data Extraction'!M6</f>
        <v>Shah</v>
      </c>
      <c r="M3" t="str">
        <f>'Data Extraction'!N6</f>
        <v>Seeman</v>
      </c>
      <c r="N3" t="str">
        <f>'Data Extraction'!O6</f>
        <v>Sayari</v>
      </c>
      <c r="O3" t="str">
        <f>'Data Extraction'!P6</f>
        <v>Rees</v>
      </c>
      <c r="P3" t="str">
        <f>'Data Extraction'!Q6</f>
        <v>Patel</v>
      </c>
      <c r="Q3" t="str">
        <f>'Data Extraction'!R6</f>
        <v>Murthy</v>
      </c>
      <c r="R3" t="str">
        <f>'Data Extraction'!S6</f>
        <v>Mukherjee</v>
      </c>
      <c r="S3" t="str">
        <f>'Data Extraction'!T6</f>
        <v>Martin</v>
      </c>
      <c r="T3" t="str">
        <f>'Data Extraction'!V6</f>
        <v>Kastenberg</v>
      </c>
      <c r="U3" t="str">
        <f>'Data Extraction'!W6</f>
        <v>Hull</v>
      </c>
      <c r="V3" t="str">
        <f>'Data Extraction'!X6</f>
        <v>Heida</v>
      </c>
      <c r="W3" t="str">
        <f>'Data Extraction'!Y6</f>
        <v>Hayakawa</v>
      </c>
      <c r="X3" t="str">
        <f>'Data Extraction'!Z6</f>
        <v>Ganapathy</v>
      </c>
      <c r="Y3" t="str">
        <f>'Data Extraction'!AA6</f>
        <v>Fullerton</v>
      </c>
      <c r="Z3" t="str">
        <f>'Data Extraction'!AB6</f>
        <v>Fullerton</v>
      </c>
      <c r="AA3" t="str">
        <f>'Data Extraction'!AC6</f>
        <v>Fisher</v>
      </c>
      <c r="AB3" t="str">
        <f>'Data Extraction'!AD6</f>
        <v>Duro</v>
      </c>
      <c r="AC3" t="str">
        <f>'Data Extraction'!AF6</f>
        <v>Choo</v>
      </c>
      <c r="AD3" t="str">
        <f>'Data Extraction'!AG6</f>
        <v>Bhatt</v>
      </c>
      <c r="AE3" t="str">
        <f>'Data Extraction'!AH6</f>
        <v>Berrington</v>
      </c>
      <c r="AF3" t="str">
        <f>'Data Extraction'!AJ6</f>
        <v>Autmizguine</v>
      </c>
      <c r="AG3" t="str">
        <f>'Data Extraction'!AK6</f>
        <v>Allin</v>
      </c>
      <c r="AH3" t="str">
        <f>'Data Extraction'!AL6</f>
        <v>Allin</v>
      </c>
      <c r="AI3" t="str">
        <f>'Data Extraction'!AM6</f>
        <v>Adams-Chapman</v>
      </c>
      <c r="AJ3" t="str">
        <f>'Data Extraction'!AN6</f>
        <v>Abdullah</v>
      </c>
    </row>
    <row r="4" spans="1:36" x14ac:dyDescent="0.35">
      <c r="B4" t="s">
        <v>149</v>
      </c>
      <c r="C4" t="str">
        <f>'Data Extraction'!C7</f>
        <v>Surgery for NEC</v>
      </c>
      <c r="D4" t="str">
        <f>'Data Extraction'!D7</f>
        <v>VLBW</v>
      </c>
      <c r="E4" t="str">
        <f>'Data Extraction'!E7</f>
        <v>ELBW + Surgery</v>
      </c>
      <c r="F4" t="str">
        <f>'Data Extraction'!F7</f>
        <v>&gt;2500g</v>
      </c>
      <c r="G4" t="str">
        <f>'Data Extraction'!G7</f>
        <v>ELBW</v>
      </c>
      <c r="H4" t="str">
        <f>'Data Extraction'!H7</f>
        <v>ELBW + surgery</v>
      </c>
      <c r="I4" t="str">
        <f>'Data Extraction'!I7</f>
        <v>&lt;29/40</v>
      </c>
      <c r="J4" t="str">
        <f>'Data Extraction'!K7</f>
        <v>&lt;32/40</v>
      </c>
      <c r="K4" t="str">
        <f>'Data Extraction'!L7</f>
        <v xml:space="preserve">&lt;32/40 </v>
      </c>
      <c r="L4" t="str">
        <f>'Data Extraction'!M7</f>
        <v>ELBW</v>
      </c>
      <c r="M4" t="str">
        <f>'Data Extraction'!N7</f>
        <v>Neonates</v>
      </c>
      <c r="N4" t="str">
        <f>'Data Extraction'!O7</f>
        <v>&lt;37/40</v>
      </c>
      <c r="O4" t="str">
        <f>'Data Extraction'!P7</f>
        <v>Neonates</v>
      </c>
      <c r="P4" t="str">
        <f>'Data Extraction'!Q7</f>
        <v>&lt;29/40</v>
      </c>
      <c r="Q4" t="str">
        <f>'Data Extraction'!R7</f>
        <v>Surgery for NEC</v>
      </c>
      <c r="R4" t="str">
        <f>'Data Extraction'!S7</f>
        <v>CHD</v>
      </c>
      <c r="S4" t="str">
        <f>'Data Extraction'!T7</f>
        <v>&lt;28/40</v>
      </c>
      <c r="T4" t="str">
        <f>'Data Extraction'!V7</f>
        <v>VLBW</v>
      </c>
      <c r="U4" t="str">
        <f>'Data Extraction'!W7</f>
        <v>VLBW</v>
      </c>
      <c r="V4" t="str">
        <f>'Data Extraction'!X7</f>
        <v>Neonates</v>
      </c>
      <c r="W4" t="str">
        <f>'Data Extraction'!Y7</f>
        <v>VLBW</v>
      </c>
      <c r="X4" t="str">
        <f>'Data Extraction'!Z7</f>
        <v>Neonates</v>
      </c>
      <c r="Y4" t="str">
        <f>'Data Extraction'!AA7</f>
        <v>ELBW</v>
      </c>
      <c r="Z4" t="str">
        <f>'Data Extraction'!AB7</f>
        <v>VLBW + Surgery</v>
      </c>
      <c r="AA4" t="str">
        <f>'Data Extraction'!AC7</f>
        <v>VLBW + Surgery</v>
      </c>
      <c r="AB4" t="str">
        <f>'Data Extraction'!AD7</f>
        <v>Neonates</v>
      </c>
      <c r="AC4" t="str">
        <f>'Data Extraction'!AF7</f>
        <v>Surgery for NEC</v>
      </c>
      <c r="AD4" t="str">
        <f>'Data Extraction'!AG7</f>
        <v>&lt;37/40 + Surgery</v>
      </c>
      <c r="AE4" t="str">
        <f>'Data Extraction'!AH7</f>
        <v>&lt;32/40</v>
      </c>
      <c r="AF4" t="str">
        <f>'Data Extraction'!AJ7</f>
        <v>VLBW</v>
      </c>
      <c r="AG4" t="str">
        <f>'Data Extraction'!AK7</f>
        <v>Surgery for NEC</v>
      </c>
      <c r="AH4" t="str">
        <f>'Data Extraction'!AL7</f>
        <v>Surgery for NEC</v>
      </c>
      <c r="AI4" t="str">
        <f>'Data Extraction'!AM7</f>
        <v>&lt;28/40</v>
      </c>
      <c r="AJ4" t="str">
        <f>'Data Extraction'!AN7</f>
        <v>Neonates</v>
      </c>
    </row>
    <row r="5" spans="1:36" x14ac:dyDescent="0.35">
      <c r="B5" t="s">
        <v>151</v>
      </c>
      <c r="C5" t="str">
        <f>'Data Extraction'!C9</f>
        <v>US: NIS &amp; KID databases</v>
      </c>
      <c r="D5" t="str">
        <f>'Data Extraction'!D9</f>
        <v>Korea</v>
      </c>
      <c r="E5" t="str">
        <f>'Data Extraction'!E9</f>
        <v>USA - NRN</v>
      </c>
      <c r="F5" t="str">
        <f>'Data Extraction'!F9</f>
        <v>USA/Canada - N.American members of VON</v>
      </c>
      <c r="G5" t="str">
        <f>'Data Extraction'!G9</f>
        <v>Germany</v>
      </c>
      <c r="H5" t="str">
        <f>'Data Extraction'!H9</f>
        <v>US: KID database</v>
      </c>
      <c r="I5" t="str">
        <f>'Data Extraction'!I9</f>
        <v>Canada</v>
      </c>
      <c r="J5" t="str">
        <f>'Data Extraction'!K9</f>
        <v>Switzerland</v>
      </c>
      <c r="K5" t="str">
        <f>'Data Extraction'!L9</f>
        <v>Canada</v>
      </c>
      <c r="L5" t="str">
        <f>'Data Extraction'!M9</f>
        <v>US</v>
      </c>
      <c r="M5" t="str">
        <f>'Data Extraction'!N9</f>
        <v>US</v>
      </c>
      <c r="N5" t="str">
        <f>'Data Extraction'!O9</f>
        <v>USA: KID</v>
      </c>
      <c r="O5" t="str">
        <f>'Data Extraction'!P9</f>
        <v>UK</v>
      </c>
      <c r="P5" t="str">
        <f>'Data Extraction'!Q9</f>
        <v>US</v>
      </c>
      <c r="Q5" t="str">
        <f>'Data Extraction'!R9</f>
        <v>US - Children’s Hospital Neonatal Database</v>
      </c>
      <c r="R5" t="str">
        <f>'Data Extraction'!S9</f>
        <v>US: NIS &amp; KID databases</v>
      </c>
      <c r="S5" t="str">
        <f>'Data Extraction'!T9</f>
        <v>US</v>
      </c>
      <c r="T5" t="str">
        <f>'Data Extraction'!V9</f>
        <v>US - California</v>
      </c>
      <c r="U5" t="str">
        <f>'Data Extraction'!W9</f>
        <v>US VON (US centres)</v>
      </c>
      <c r="V5" t="str">
        <f>'Data Extraction'!X9</f>
        <v>Netherlands</v>
      </c>
      <c r="W5" t="str">
        <f>'Data Extraction'!Y9</f>
        <v>Japan</v>
      </c>
      <c r="X5" t="str">
        <f>'Data Extraction'!Z9</f>
        <v>USA: Texas</v>
      </c>
      <c r="Y5" t="str">
        <f>'Data Extraction'!AA9</f>
        <v>US: VON (47 US centres)</v>
      </c>
      <c r="Z5" t="str">
        <f>'Data Extraction'!AB9</f>
        <v>US</v>
      </c>
      <c r="AA5" t="str">
        <f>'Data Extraction'!AC9</f>
        <v>US: VON - US centres</v>
      </c>
      <c r="AB5" t="str">
        <f>'Data Extraction'!AD9</f>
        <v>US - six centres</v>
      </c>
      <c r="AC5" t="str">
        <f>'Data Extraction'!AF9</f>
        <v>US: NIS &amp; KID databases</v>
      </c>
      <c r="AD5" t="str">
        <f>'Data Extraction'!AG9</f>
        <v>US - Children's Healthcare, Atlanta</v>
      </c>
      <c r="AE5" t="str">
        <f>'Data Extraction'!AH9</f>
        <v>UK</v>
      </c>
      <c r="AF5" t="str">
        <f>'Data Extraction'!AJ9</f>
        <v>US - Pediatrix medical group</v>
      </c>
      <c r="AG5" t="str">
        <f>'Data Extraction'!AK9</f>
        <v>UK</v>
      </c>
      <c r="AH5" t="str">
        <f>'Data Extraction'!AL9</f>
        <v>UK</v>
      </c>
      <c r="AI5" t="str">
        <f>'Data Extraction'!AM9</f>
        <v>US</v>
      </c>
      <c r="AJ5" t="str">
        <f>'Data Extraction'!AN9</f>
        <v>US: NIS &amp; KID databases</v>
      </c>
    </row>
    <row r="6" spans="1:36" x14ac:dyDescent="0.35">
      <c r="B6" t="s">
        <v>150</v>
      </c>
      <c r="C6" t="str">
        <f>'Data Extraction'!C11</f>
        <v>1988 - 2003</v>
      </c>
      <c r="D6" t="str">
        <f>'Data Extraction'!D11</f>
        <v>2013-14</v>
      </c>
      <c r="E6" t="str">
        <f>'Data Extraction'!E11</f>
        <v>2000-2005</v>
      </c>
      <c r="F6" t="str">
        <f>'Data Extraction'!F11</f>
        <v>2009-2015</v>
      </c>
      <c r="G6" t="str">
        <f>'Data Extraction'!G11</f>
        <v>2008-2012</v>
      </c>
      <c r="H6" t="str">
        <f>'Data Extraction'!H11</f>
        <v>2003-2009</v>
      </c>
      <c r="I6" t="str">
        <f>'Data Extraction'!I11</f>
        <v>2009-11</v>
      </c>
      <c r="J6" t="str">
        <f>'Data Extraction'!K11</f>
        <v>2002-11</v>
      </c>
      <c r="K6" t="str">
        <f>'Data Extraction'!L11</f>
        <v>2010-2013</v>
      </c>
      <c r="L6" t="str">
        <f>'Data Extraction'!M11</f>
        <v>1998-2009</v>
      </c>
      <c r="M6" t="str">
        <f>'Data Extraction'!N11</f>
        <v>2010-2013</v>
      </c>
      <c r="N6" t="str">
        <f>'Data Extraction'!O11</f>
        <v>2003, 2006, 2009</v>
      </c>
      <c r="O6" t="str">
        <f>'Data Extraction'!P11</f>
        <v>2005 - 2006 (4months)</v>
      </c>
      <c r="P6" t="str">
        <f>'Data Extraction'!Q11</f>
        <v>2000-2011</v>
      </c>
      <c r="Q6" t="str">
        <f>'Data Extraction'!R11</f>
        <v>2010-2013</v>
      </c>
      <c r="R6" t="str">
        <f>'Data Extraction'!S11</f>
        <v>88-2003 (in groups)</v>
      </c>
      <c r="S6" t="str">
        <f>'Data Extraction'!T11</f>
        <v>2002-4</v>
      </c>
      <c r="T6" t="str">
        <f>'Data Extraction'!V11</f>
        <v>2005-2011</v>
      </c>
      <c r="U6" t="str">
        <f>'Data Extraction'!W11</f>
        <v>2006-2010</v>
      </c>
      <c r="V6" t="str">
        <f>'Data Extraction'!X11</f>
        <v>2005-13</v>
      </c>
      <c r="W6" t="str">
        <f>'Data Extraction'!Y11</f>
        <v>2003-12</v>
      </c>
      <c r="X6" t="str">
        <f>'Data Extraction'!Z11</f>
        <v>2002-3</v>
      </c>
      <c r="Y6" t="str">
        <f>'Data Extraction'!AA11</f>
        <v>1999-2012</v>
      </c>
      <c r="Z6" t="str">
        <f>'Data Extraction'!AB11</f>
        <v>2009-13</v>
      </c>
      <c r="AA6" t="str">
        <f>'Data Extraction'!AC11</f>
        <v>2006-10</v>
      </c>
      <c r="AB6" t="str">
        <f>'Data Extraction'!AD11</f>
        <v>2004-2007</v>
      </c>
      <c r="AC6" t="str">
        <f>'Data Extraction'!AF11</f>
        <v>1988 - 2005</v>
      </c>
      <c r="AD6" t="str">
        <f>'Data Extraction'!AG11</f>
        <v>2009-15</v>
      </c>
      <c r="AE6" t="str">
        <f>'Data Extraction'!AH11</f>
        <v>1988-2008</v>
      </c>
      <c r="AF6" t="str">
        <f>'Data Extraction'!AJ11</f>
        <v>1997-2002</v>
      </c>
      <c r="AG6" t="str">
        <f>'Data Extraction'!AK11</f>
        <v>2013-14</v>
      </c>
      <c r="AH6" t="str">
        <f>'Data Extraction'!AL11</f>
        <v>2013-14</v>
      </c>
      <c r="AI6" t="str">
        <f>'Data Extraction'!AM11</f>
        <v>2006-8</v>
      </c>
      <c r="AJ6" t="str">
        <f>'Data Extraction'!AN11</f>
        <v>88 - 96 - 02 - 03</v>
      </c>
    </row>
    <row r="7" spans="1:36" x14ac:dyDescent="0.35">
      <c r="A7" s="10" t="s">
        <v>279</v>
      </c>
      <c r="B7">
        <f t="shared" ref="B7:B16" si="0">SUM(C7:AJ7)</f>
        <v>3</v>
      </c>
      <c r="C7">
        <f>'Data Extraction'!C23</f>
        <v>0</v>
      </c>
      <c r="D7">
        <f>'Data Extraction'!D23</f>
        <v>0</v>
      </c>
      <c r="E7">
        <f>'Data Extraction'!E23</f>
        <v>0</v>
      </c>
      <c r="F7">
        <f>'Data Extraction'!F23</f>
        <v>0</v>
      </c>
      <c r="G7">
        <f>'Data Extraction'!G23</f>
        <v>0</v>
      </c>
      <c r="H7">
        <f>'Data Extraction'!H23</f>
        <v>0</v>
      </c>
      <c r="I7">
        <f>'Data Extraction'!I23</f>
        <v>0</v>
      </c>
      <c r="J7">
        <f>'Data Extraction'!K23</f>
        <v>0</v>
      </c>
      <c r="K7">
        <f>'Data Extraction'!L23</f>
        <v>0</v>
      </c>
      <c r="L7">
        <f>'Data Extraction'!M23</f>
        <v>0</v>
      </c>
      <c r="M7">
        <f>'Data Extraction'!N23</f>
        <v>0</v>
      </c>
      <c r="N7">
        <f>'Data Extraction'!O23</f>
        <v>0</v>
      </c>
      <c r="O7">
        <f>'Data Extraction'!P23</f>
        <v>0</v>
      </c>
      <c r="P7">
        <f>'Data Extraction'!Q23</f>
        <v>0</v>
      </c>
      <c r="Q7">
        <f>'Data Extraction'!R23</f>
        <v>1</v>
      </c>
      <c r="R7">
        <f>'Data Extraction'!S23</f>
        <v>0</v>
      </c>
      <c r="S7">
        <f>'Data Extraction'!T23</f>
        <v>0</v>
      </c>
      <c r="T7">
        <f>'Data Extraction'!V23</f>
        <v>0</v>
      </c>
      <c r="U7">
        <f>'Data Extraction'!W23</f>
        <v>0</v>
      </c>
      <c r="V7">
        <f>'Data Extraction'!X23</f>
        <v>0</v>
      </c>
      <c r="W7">
        <f>'Data Extraction'!Y23</f>
        <v>0</v>
      </c>
      <c r="X7">
        <f>'Data Extraction'!Z23</f>
        <v>0</v>
      </c>
      <c r="Y7">
        <f>'Data Extraction'!AA23</f>
        <v>0</v>
      </c>
      <c r="Z7">
        <f>'Data Extraction'!AB23</f>
        <v>0</v>
      </c>
      <c r="AA7">
        <f>'Data Extraction'!AC23</f>
        <v>0</v>
      </c>
      <c r="AB7">
        <f>'Data Extraction'!AD23</f>
        <v>1</v>
      </c>
      <c r="AC7">
        <f>'Data Extraction'!AF23</f>
        <v>0</v>
      </c>
      <c r="AD7">
        <f>'Data Extraction'!AG23</f>
        <v>1</v>
      </c>
      <c r="AE7">
        <f>'Data Extraction'!AH23</f>
        <v>0</v>
      </c>
      <c r="AF7">
        <f>'Data Extraction'!AJ23</f>
        <v>0</v>
      </c>
      <c r="AG7">
        <f>'Data Extraction'!AK23</f>
        <v>0</v>
      </c>
      <c r="AH7">
        <f>'Data Extraction'!AL23</f>
        <v>0</v>
      </c>
      <c r="AI7">
        <f>'Data Extraction'!AM23</f>
        <v>0</v>
      </c>
      <c r="AJ7">
        <f>'Data Extraction'!AN23</f>
        <v>0</v>
      </c>
    </row>
    <row r="8" spans="1:36" x14ac:dyDescent="0.35">
      <c r="A8" t="s">
        <v>152</v>
      </c>
      <c r="B8">
        <f t="shared" si="0"/>
        <v>1</v>
      </c>
      <c r="C8">
        <f>'Populations &amp; Dates'!C8*C$7</f>
        <v>0</v>
      </c>
      <c r="D8">
        <f>'Populations &amp; Dates'!D8*D$7</f>
        <v>0</v>
      </c>
      <c r="E8">
        <f>'Populations &amp; Dates'!E8*E$7</f>
        <v>0</v>
      </c>
      <c r="F8">
        <f>'Populations &amp; Dates'!F8*F$7</f>
        <v>0</v>
      </c>
      <c r="G8">
        <f>'Populations &amp; Dates'!G8*G$7</f>
        <v>0</v>
      </c>
      <c r="H8">
        <f>'Populations &amp; Dates'!H8*H$7</f>
        <v>0</v>
      </c>
      <c r="I8">
        <f>'Populations &amp; Dates'!I8*I$7</f>
        <v>0</v>
      </c>
      <c r="J8">
        <f>'Populations &amp; Dates'!K8*J$7</f>
        <v>0</v>
      </c>
      <c r="K8">
        <f>'Populations &amp; Dates'!L8*K$7</f>
        <v>0</v>
      </c>
      <c r="L8">
        <f>'Populations &amp; Dates'!M8*L$7</f>
        <v>0</v>
      </c>
      <c r="M8">
        <f>'Populations &amp; Dates'!N8*M$7</f>
        <v>0</v>
      </c>
      <c r="N8">
        <f>'Populations &amp; Dates'!O8*N$7</f>
        <v>0</v>
      </c>
      <c r="O8">
        <f>'Populations &amp; Dates'!P8*O$7</f>
        <v>0</v>
      </c>
      <c r="P8">
        <f>'Populations &amp; Dates'!Q8*P$7</f>
        <v>0</v>
      </c>
      <c r="Q8">
        <f>'Populations &amp; Dates'!R8*Q$7</f>
        <v>0</v>
      </c>
      <c r="R8">
        <f>'Populations &amp; Dates'!S8*R$7</f>
        <v>0</v>
      </c>
      <c r="S8">
        <f>'Populations &amp; Dates'!T8*S$7</f>
        <v>0</v>
      </c>
      <c r="T8">
        <f>'Populations &amp; Dates'!V8*T$7</f>
        <v>0</v>
      </c>
      <c r="U8">
        <f>'Populations &amp; Dates'!W8*U$7</f>
        <v>0</v>
      </c>
      <c r="V8">
        <f>'Populations &amp; Dates'!X8*V$7</f>
        <v>0</v>
      </c>
      <c r="W8">
        <f>'Populations &amp; Dates'!Y8*W$7</f>
        <v>0</v>
      </c>
      <c r="X8">
        <f>'Populations &amp; Dates'!Z8*X$7</f>
        <v>0</v>
      </c>
      <c r="Y8">
        <f>'Populations &amp; Dates'!AA8*Y$7</f>
        <v>0</v>
      </c>
      <c r="Z8">
        <f>'Populations &amp; Dates'!AB8*Z$7</f>
        <v>0</v>
      </c>
      <c r="AA8">
        <f>'Populations &amp; Dates'!AC8*AA$7</f>
        <v>0</v>
      </c>
      <c r="AB8">
        <f>'Populations &amp; Dates'!AD8*AB$7</f>
        <v>1</v>
      </c>
      <c r="AC8">
        <f>'Populations &amp; Dates'!AF8*AC$7</f>
        <v>0</v>
      </c>
      <c r="AD8">
        <f>'Populations &amp; Dates'!AG8*AD$7</f>
        <v>0</v>
      </c>
      <c r="AE8">
        <f>'Populations &amp; Dates'!AH8*AE$7</f>
        <v>0</v>
      </c>
      <c r="AF8">
        <f>'Populations &amp; Dates'!AI8*AF$7</f>
        <v>0</v>
      </c>
      <c r="AG8">
        <f>'Populations &amp; Dates'!AJ8*AG$7</f>
        <v>0</v>
      </c>
      <c r="AH8">
        <f>'Populations &amp; Dates'!AK8*AH$7</f>
        <v>0</v>
      </c>
      <c r="AI8">
        <f>'Populations &amp; Dates'!AL8*AI$7</f>
        <v>0</v>
      </c>
      <c r="AJ8">
        <f>'Populations &amp; Dates'!AM8*AJ$7</f>
        <v>0</v>
      </c>
    </row>
    <row r="9" spans="1:36" x14ac:dyDescent="0.35">
      <c r="A9" t="s">
        <v>143</v>
      </c>
      <c r="B9">
        <f t="shared" si="0"/>
        <v>0</v>
      </c>
      <c r="C9">
        <f>'Populations &amp; Dates'!C9*C$7</f>
        <v>0</v>
      </c>
      <c r="D9">
        <f>'Populations &amp; Dates'!D9*D$7</f>
        <v>0</v>
      </c>
      <c r="E9">
        <f>'Populations &amp; Dates'!E9*E$7</f>
        <v>0</v>
      </c>
      <c r="F9">
        <f>'Populations &amp; Dates'!F9*F$7</f>
        <v>0</v>
      </c>
      <c r="G9">
        <f>'Populations &amp; Dates'!G9*G$7</f>
        <v>0</v>
      </c>
      <c r="H9">
        <f>'Populations &amp; Dates'!H9*H$7</f>
        <v>0</v>
      </c>
      <c r="I9">
        <f>'Populations &amp; Dates'!I9*I$7</f>
        <v>0</v>
      </c>
      <c r="J9">
        <f>'Populations &amp; Dates'!K9*J$7</f>
        <v>0</v>
      </c>
      <c r="K9">
        <f>'Populations &amp; Dates'!L9*K$7</f>
        <v>0</v>
      </c>
      <c r="L9">
        <f>'Populations &amp; Dates'!M9*L$7</f>
        <v>0</v>
      </c>
      <c r="M9">
        <f>'Populations &amp; Dates'!N9*M$7</f>
        <v>0</v>
      </c>
      <c r="N9">
        <f>'Populations &amp; Dates'!O9*N$7</f>
        <v>0</v>
      </c>
      <c r="O9">
        <f>'Populations &amp; Dates'!P9*O$7</f>
        <v>0</v>
      </c>
      <c r="P9">
        <f>'Populations &amp; Dates'!Q9*P$7</f>
        <v>0</v>
      </c>
      <c r="Q9">
        <f>'Populations &amp; Dates'!R9*Q$7</f>
        <v>0</v>
      </c>
      <c r="R9">
        <f>'Populations &amp; Dates'!S9*R$7</f>
        <v>0</v>
      </c>
      <c r="S9">
        <f>'Populations &amp; Dates'!T9*S$7</f>
        <v>0</v>
      </c>
      <c r="T9">
        <f>'Populations &amp; Dates'!V9*T$7</f>
        <v>0</v>
      </c>
      <c r="U9">
        <f>'Populations &amp; Dates'!W9*U$7</f>
        <v>0</v>
      </c>
      <c r="V9">
        <f>'Populations &amp; Dates'!X9*V$7</f>
        <v>0</v>
      </c>
      <c r="W9">
        <f>'Populations &amp; Dates'!Y9*W$7</f>
        <v>0</v>
      </c>
      <c r="X9">
        <f>'Populations &amp; Dates'!Z9*X$7</f>
        <v>0</v>
      </c>
      <c r="Y9">
        <f>'Populations &amp; Dates'!AA9*Y$7</f>
        <v>0</v>
      </c>
      <c r="Z9">
        <f>'Populations &amp; Dates'!AB9*Z$7</f>
        <v>0</v>
      </c>
      <c r="AA9">
        <f>'Populations &amp; Dates'!AC9*AA$7</f>
        <v>0</v>
      </c>
      <c r="AB9">
        <f>'Populations &amp; Dates'!AD9*AB$7</f>
        <v>0</v>
      </c>
      <c r="AC9">
        <f>'Populations &amp; Dates'!AF9*AC$7</f>
        <v>0</v>
      </c>
      <c r="AD9">
        <f>'Populations &amp; Dates'!AG9*AD$7</f>
        <v>0</v>
      </c>
      <c r="AE9">
        <f>'Populations &amp; Dates'!AH9*AE$7</f>
        <v>0</v>
      </c>
      <c r="AF9">
        <f>'Populations &amp; Dates'!AI9*AF$7</f>
        <v>0</v>
      </c>
      <c r="AG9">
        <f>'Populations &amp; Dates'!AJ9*AG$7</f>
        <v>0</v>
      </c>
      <c r="AH9">
        <f>'Populations &amp; Dates'!AK9*AH$7</f>
        <v>0</v>
      </c>
      <c r="AI9">
        <f>'Populations &amp; Dates'!AL9*AI$7</f>
        <v>0</v>
      </c>
      <c r="AJ9">
        <f>'Populations &amp; Dates'!AM9*AJ$7</f>
        <v>0</v>
      </c>
    </row>
    <row r="10" spans="1:36" x14ac:dyDescent="0.35">
      <c r="A10" t="s">
        <v>25</v>
      </c>
      <c r="B10">
        <f t="shared" si="0"/>
        <v>0</v>
      </c>
      <c r="C10">
        <f>'Populations &amp; Dates'!C10*C$7</f>
        <v>0</v>
      </c>
      <c r="D10">
        <f>'Populations &amp; Dates'!D10*D$7</f>
        <v>0</v>
      </c>
      <c r="E10">
        <f>'Populations &amp; Dates'!E10*E$7</f>
        <v>0</v>
      </c>
      <c r="F10">
        <f>'Populations &amp; Dates'!F10*F$7</f>
        <v>0</v>
      </c>
      <c r="G10">
        <f>'Populations &amp; Dates'!G10*G$7</f>
        <v>0</v>
      </c>
      <c r="H10">
        <f>'Populations &amp; Dates'!H10*H$7</f>
        <v>0</v>
      </c>
      <c r="I10">
        <f>'Populations &amp; Dates'!I10*I$7</f>
        <v>0</v>
      </c>
      <c r="J10">
        <f>'Populations &amp; Dates'!K10*J$7</f>
        <v>0</v>
      </c>
      <c r="K10">
        <f>'Populations &amp; Dates'!L10*K$7</f>
        <v>0</v>
      </c>
      <c r="L10">
        <f>'Populations &amp; Dates'!M10*L$7</f>
        <v>0</v>
      </c>
      <c r="M10">
        <f>'Populations &amp; Dates'!N10*M$7</f>
        <v>0</v>
      </c>
      <c r="N10">
        <f>'Populations &amp; Dates'!O10*N$7</f>
        <v>0</v>
      </c>
      <c r="O10">
        <f>'Populations &amp; Dates'!P10*O$7</f>
        <v>0</v>
      </c>
      <c r="P10">
        <f>'Populations &amp; Dates'!Q10*P$7</f>
        <v>0</v>
      </c>
      <c r="Q10">
        <f>'Populations &amp; Dates'!R10*Q$7</f>
        <v>0</v>
      </c>
      <c r="R10">
        <f>'Populations &amp; Dates'!S10*R$7</f>
        <v>0</v>
      </c>
      <c r="S10">
        <f>'Populations &amp; Dates'!T10*S$7</f>
        <v>0</v>
      </c>
      <c r="T10">
        <f>'Populations &amp; Dates'!V10*T$7</f>
        <v>0</v>
      </c>
      <c r="U10">
        <f>'Populations &amp; Dates'!W10*U$7</f>
        <v>0</v>
      </c>
      <c r="V10">
        <f>'Populations &amp; Dates'!X10*V$7</f>
        <v>0</v>
      </c>
      <c r="W10">
        <f>'Populations &amp; Dates'!Y10*W$7</f>
        <v>0</v>
      </c>
      <c r="X10">
        <f>'Populations &amp; Dates'!Z10*X$7</f>
        <v>0</v>
      </c>
      <c r="Y10">
        <f>'Populations &amp; Dates'!AA10*Y$7</f>
        <v>0</v>
      </c>
      <c r="Z10">
        <f>'Populations &amp; Dates'!AB10*Z$7</f>
        <v>0</v>
      </c>
      <c r="AA10">
        <f>'Populations &amp; Dates'!AC10*AA$7</f>
        <v>0</v>
      </c>
      <c r="AB10">
        <f>'Populations &amp; Dates'!AD10*AB$7</f>
        <v>0</v>
      </c>
      <c r="AC10">
        <f>'Populations &amp; Dates'!AF10*AC$7</f>
        <v>0</v>
      </c>
      <c r="AD10">
        <f>'Populations &amp; Dates'!AG10*AD$7</f>
        <v>0</v>
      </c>
      <c r="AE10">
        <f>'Populations &amp; Dates'!AH10*AE$7</f>
        <v>0</v>
      </c>
      <c r="AF10">
        <f>'Populations &amp; Dates'!AI10*AF$7</f>
        <v>0</v>
      </c>
      <c r="AG10">
        <f>'Populations &amp; Dates'!AJ10*AG$7</f>
        <v>0</v>
      </c>
      <c r="AH10">
        <f>'Populations &amp; Dates'!AK10*AH$7</f>
        <v>0</v>
      </c>
      <c r="AI10">
        <f>'Populations &amp; Dates'!AL10*AI$7</f>
        <v>0</v>
      </c>
      <c r="AJ10">
        <f>'Populations &amp; Dates'!AM10*AJ$7</f>
        <v>0</v>
      </c>
    </row>
    <row r="11" spans="1:36" x14ac:dyDescent="0.35">
      <c r="A11" t="s">
        <v>49</v>
      </c>
      <c r="B11">
        <f t="shared" si="0"/>
        <v>0</v>
      </c>
      <c r="C11">
        <f>'Populations &amp; Dates'!C11*C$7</f>
        <v>0</v>
      </c>
      <c r="D11">
        <f>'Populations &amp; Dates'!D11*D$7</f>
        <v>0</v>
      </c>
      <c r="E11">
        <f>'Populations &amp; Dates'!E11*E$7</f>
        <v>0</v>
      </c>
      <c r="F11">
        <f>'Populations &amp; Dates'!F11*F$7</f>
        <v>0</v>
      </c>
      <c r="G11">
        <f>'Populations &amp; Dates'!G11*G$7</f>
        <v>0</v>
      </c>
      <c r="H11">
        <f>'Populations &amp; Dates'!H11*H$7</f>
        <v>0</v>
      </c>
      <c r="I11">
        <f>'Populations &amp; Dates'!I11*I$7</f>
        <v>0</v>
      </c>
      <c r="J11">
        <f>'Populations &amp; Dates'!K11*J$7</f>
        <v>0</v>
      </c>
      <c r="K11">
        <f>'Populations &amp; Dates'!L11*K$7</f>
        <v>0</v>
      </c>
      <c r="L11">
        <f>'Populations &amp; Dates'!M11*L$7</f>
        <v>0</v>
      </c>
      <c r="M11">
        <f>'Populations &amp; Dates'!N11*M$7</f>
        <v>0</v>
      </c>
      <c r="N11">
        <f>'Populations &amp; Dates'!O11*N$7</f>
        <v>0</v>
      </c>
      <c r="O11">
        <f>'Populations &amp; Dates'!P11*O$7</f>
        <v>0</v>
      </c>
      <c r="P11">
        <f>'Populations &amp; Dates'!Q11*P$7</f>
        <v>0</v>
      </c>
      <c r="Q11">
        <f>'Populations &amp; Dates'!R11*Q$7</f>
        <v>0</v>
      </c>
      <c r="R11">
        <f>'Populations &amp; Dates'!S11*R$7</f>
        <v>0</v>
      </c>
      <c r="S11">
        <f>'Populations &amp; Dates'!T11*S$7</f>
        <v>0</v>
      </c>
      <c r="T11">
        <f>'Populations &amp; Dates'!V11*T$7</f>
        <v>0</v>
      </c>
      <c r="U11">
        <f>'Populations &amp; Dates'!W11*U$7</f>
        <v>0</v>
      </c>
      <c r="V11">
        <f>'Populations &amp; Dates'!X11*V$7</f>
        <v>0</v>
      </c>
      <c r="W11">
        <f>'Populations &amp; Dates'!Y11*W$7</f>
        <v>0</v>
      </c>
      <c r="X11">
        <f>'Populations &amp; Dates'!Z11*X$7</f>
        <v>0</v>
      </c>
      <c r="Y11">
        <f>'Populations &amp; Dates'!AA11*Y$7</f>
        <v>0</v>
      </c>
      <c r="Z11">
        <f>'Populations &amp; Dates'!AB11*Z$7</f>
        <v>0</v>
      </c>
      <c r="AA11">
        <f>'Populations &amp; Dates'!AC11*AA$7</f>
        <v>0</v>
      </c>
      <c r="AB11">
        <f>'Populations &amp; Dates'!AD11*AB$7</f>
        <v>0</v>
      </c>
      <c r="AC11">
        <f>'Populations &amp; Dates'!AF11*AC$7</f>
        <v>0</v>
      </c>
      <c r="AD11">
        <f>'Populations &amp; Dates'!AG11*AD$7</f>
        <v>0</v>
      </c>
      <c r="AE11">
        <f>'Populations &amp; Dates'!AH11*AE$7</f>
        <v>0</v>
      </c>
      <c r="AF11">
        <f>'Populations &amp; Dates'!AI11*AF$7</f>
        <v>0</v>
      </c>
      <c r="AG11">
        <f>'Populations &amp; Dates'!AJ11*AG$7</f>
        <v>0</v>
      </c>
      <c r="AH11">
        <f>'Populations &amp; Dates'!AK11*AH$7</f>
        <v>0</v>
      </c>
      <c r="AI11">
        <f>'Populations &amp; Dates'!AL11*AI$7</f>
        <v>0</v>
      </c>
      <c r="AJ11">
        <f>'Populations &amp; Dates'!AM11*AJ$7</f>
        <v>0</v>
      </c>
    </row>
    <row r="12" spans="1:36" x14ac:dyDescent="0.35">
      <c r="A12" t="s">
        <v>57</v>
      </c>
      <c r="B12">
        <f t="shared" si="0"/>
        <v>0</v>
      </c>
      <c r="C12">
        <f>'Populations &amp; Dates'!C12*C$7</f>
        <v>0</v>
      </c>
      <c r="D12">
        <f>'Populations &amp; Dates'!D12*D$7</f>
        <v>0</v>
      </c>
      <c r="E12">
        <f>'Populations &amp; Dates'!E12*E$7</f>
        <v>0</v>
      </c>
      <c r="F12">
        <f>'Populations &amp; Dates'!F12*F$7</f>
        <v>0</v>
      </c>
      <c r="G12">
        <f>'Populations &amp; Dates'!G12*G$7</f>
        <v>0</v>
      </c>
      <c r="H12">
        <f>'Populations &amp; Dates'!H12*H$7</f>
        <v>0</v>
      </c>
      <c r="I12">
        <f>'Populations &amp; Dates'!I12*I$7</f>
        <v>0</v>
      </c>
      <c r="J12">
        <f>'Populations &amp; Dates'!K12*J$7</f>
        <v>0</v>
      </c>
      <c r="K12">
        <f>'Populations &amp; Dates'!L12*K$7</f>
        <v>0</v>
      </c>
      <c r="L12">
        <f>'Populations &amp; Dates'!M12*L$7</f>
        <v>0</v>
      </c>
      <c r="M12">
        <f>'Populations &amp; Dates'!N12*M$7</f>
        <v>0</v>
      </c>
      <c r="N12">
        <f>'Populations &amp; Dates'!O12*N$7</f>
        <v>0</v>
      </c>
      <c r="O12">
        <f>'Populations &amp; Dates'!P12*O$7</f>
        <v>0</v>
      </c>
      <c r="P12">
        <f>'Populations &amp; Dates'!Q12*P$7</f>
        <v>0</v>
      </c>
      <c r="Q12">
        <f>'Populations &amp; Dates'!R12*Q$7</f>
        <v>0</v>
      </c>
      <c r="R12">
        <f>'Populations &amp; Dates'!S12*R$7</f>
        <v>0</v>
      </c>
      <c r="S12">
        <f>'Populations &amp; Dates'!T12*S$7</f>
        <v>0</v>
      </c>
      <c r="T12">
        <f>'Populations &amp; Dates'!V12*T$7</f>
        <v>0</v>
      </c>
      <c r="U12">
        <f>'Populations &amp; Dates'!W12*U$7</f>
        <v>0</v>
      </c>
      <c r="V12">
        <f>'Populations &amp; Dates'!X12*V$7</f>
        <v>0</v>
      </c>
      <c r="W12">
        <f>'Populations &amp; Dates'!Y12*W$7</f>
        <v>0</v>
      </c>
      <c r="X12">
        <f>'Populations &amp; Dates'!Z12*X$7</f>
        <v>0</v>
      </c>
      <c r="Y12">
        <f>'Populations &amp; Dates'!AA12*Y$7</f>
        <v>0</v>
      </c>
      <c r="Z12">
        <f>'Populations &amp; Dates'!AB12*Z$7</f>
        <v>0</v>
      </c>
      <c r="AA12">
        <f>'Populations &amp; Dates'!AC12*AA$7</f>
        <v>0</v>
      </c>
      <c r="AB12">
        <f>'Populations &amp; Dates'!AD12*AB$7</f>
        <v>0</v>
      </c>
      <c r="AC12">
        <f>'Populations &amp; Dates'!AF12*AC$7</f>
        <v>0</v>
      </c>
      <c r="AD12">
        <f>'Populations &amp; Dates'!AG12*AD$7</f>
        <v>0</v>
      </c>
      <c r="AE12">
        <f>'Populations &amp; Dates'!AH12*AE$7</f>
        <v>0</v>
      </c>
      <c r="AF12">
        <f>'Populations &amp; Dates'!AI12*AF$7</f>
        <v>0</v>
      </c>
      <c r="AG12">
        <f>'Populations &amp; Dates'!AJ12*AG$7</f>
        <v>0</v>
      </c>
      <c r="AH12">
        <f>'Populations &amp; Dates'!AK12*AH$7</f>
        <v>0</v>
      </c>
      <c r="AI12">
        <f>'Populations &amp; Dates'!AL12*AI$7</f>
        <v>0</v>
      </c>
      <c r="AJ12">
        <f>'Populations &amp; Dates'!AM12*AJ$7</f>
        <v>0</v>
      </c>
    </row>
    <row r="13" spans="1:36" x14ac:dyDescent="0.35">
      <c r="A13" t="s">
        <v>236</v>
      </c>
      <c r="B13">
        <f t="shared" si="0"/>
        <v>0</v>
      </c>
      <c r="C13">
        <f>'Populations &amp; Dates'!C13*C$7</f>
        <v>0</v>
      </c>
      <c r="D13">
        <f>'Populations &amp; Dates'!D13*D$7</f>
        <v>0</v>
      </c>
      <c r="E13">
        <f>'Populations &amp; Dates'!E13*E$7</f>
        <v>0</v>
      </c>
      <c r="F13">
        <f>'Populations &amp; Dates'!F13*F$7</f>
        <v>0</v>
      </c>
      <c r="G13">
        <f>'Populations &amp; Dates'!G13*G$7</f>
        <v>0</v>
      </c>
      <c r="H13">
        <f>'Populations &amp; Dates'!H13*H$7</f>
        <v>0</v>
      </c>
      <c r="I13">
        <f>'Populations &amp; Dates'!I13*I$7</f>
        <v>0</v>
      </c>
      <c r="J13">
        <f>'Populations &amp; Dates'!K13*J$7</f>
        <v>0</v>
      </c>
      <c r="K13">
        <f>'Populations &amp; Dates'!L13*K$7</f>
        <v>0</v>
      </c>
      <c r="L13">
        <f>'Populations &amp; Dates'!M13*L$7</f>
        <v>0</v>
      </c>
      <c r="M13">
        <f>'Populations &amp; Dates'!N13*M$7</f>
        <v>0</v>
      </c>
      <c r="N13">
        <f>'Populations &amp; Dates'!O13*N$7</f>
        <v>0</v>
      </c>
      <c r="O13">
        <f>'Populations &amp; Dates'!P13*O$7</f>
        <v>0</v>
      </c>
      <c r="P13">
        <f>'Populations &amp; Dates'!Q13*P$7</f>
        <v>0</v>
      </c>
      <c r="Q13">
        <f>'Populations &amp; Dates'!R13*Q$7</f>
        <v>0</v>
      </c>
      <c r="R13">
        <f>'Populations &amp; Dates'!S13*R$7</f>
        <v>0</v>
      </c>
      <c r="S13">
        <f>'Populations &amp; Dates'!T13*S$7</f>
        <v>0</v>
      </c>
      <c r="T13">
        <f>'Populations &amp; Dates'!V13*T$7</f>
        <v>0</v>
      </c>
      <c r="U13">
        <f>'Populations &amp; Dates'!W13*U$7</f>
        <v>0</v>
      </c>
      <c r="V13">
        <f>'Populations &amp; Dates'!X13*V$7</f>
        <v>0</v>
      </c>
      <c r="W13">
        <f>'Populations &amp; Dates'!Y13*W$7</f>
        <v>0</v>
      </c>
      <c r="X13">
        <f>'Populations &amp; Dates'!Z13*X$7</f>
        <v>0</v>
      </c>
      <c r="Y13">
        <f>'Populations &amp; Dates'!AA13*Y$7</f>
        <v>0</v>
      </c>
      <c r="Z13">
        <f>'Populations &amp; Dates'!AB13*Z$7</f>
        <v>0</v>
      </c>
      <c r="AA13">
        <f>'Populations &amp; Dates'!AC13*AA$7</f>
        <v>0</v>
      </c>
      <c r="AB13">
        <f>'Populations &amp; Dates'!AD13*AB$7</f>
        <v>0</v>
      </c>
      <c r="AC13">
        <f>'Populations &amp; Dates'!AF13*AC$7</f>
        <v>0</v>
      </c>
      <c r="AD13">
        <f>'Populations &amp; Dates'!AG13*AD$7</f>
        <v>0</v>
      </c>
      <c r="AE13">
        <f>'Populations &amp; Dates'!AH13*AE$7</f>
        <v>0</v>
      </c>
      <c r="AF13">
        <f>'Populations &amp; Dates'!AI13*AF$7</f>
        <v>0</v>
      </c>
      <c r="AG13">
        <f>'Populations &amp; Dates'!AJ13*AG$7</f>
        <v>0</v>
      </c>
      <c r="AH13">
        <f>'Populations &amp; Dates'!AK13*AH$7</f>
        <v>0</v>
      </c>
      <c r="AI13">
        <f>'Populations &amp; Dates'!AL13*AI$7</f>
        <v>0</v>
      </c>
      <c r="AJ13">
        <f>'Populations &amp; Dates'!AM13*AJ$7</f>
        <v>0</v>
      </c>
    </row>
    <row r="14" spans="1:36" x14ac:dyDescent="0.35">
      <c r="A14" t="s">
        <v>211</v>
      </c>
      <c r="B14">
        <f t="shared" si="0"/>
        <v>0</v>
      </c>
      <c r="C14">
        <f>'Populations &amp; Dates'!C14*C$7</f>
        <v>0</v>
      </c>
      <c r="D14">
        <f>'Populations &amp; Dates'!D14*D$7</f>
        <v>0</v>
      </c>
      <c r="E14">
        <f>'Populations &amp; Dates'!E14*E$7</f>
        <v>0</v>
      </c>
      <c r="F14">
        <f>'Populations &amp; Dates'!F14*F$7</f>
        <v>0</v>
      </c>
      <c r="G14">
        <f>'Populations &amp; Dates'!G14*G$7</f>
        <v>0</v>
      </c>
      <c r="H14">
        <f>'Populations &amp; Dates'!H14*H$7</f>
        <v>0</v>
      </c>
      <c r="I14">
        <f>'Populations &amp; Dates'!I14*I$7</f>
        <v>0</v>
      </c>
      <c r="J14">
        <f>'Populations &amp; Dates'!K14*J$7</f>
        <v>0</v>
      </c>
      <c r="K14">
        <f>'Populations &amp; Dates'!L14*K$7</f>
        <v>0</v>
      </c>
      <c r="L14">
        <f>'Populations &amp; Dates'!M14*L$7</f>
        <v>0</v>
      </c>
      <c r="M14">
        <f>'Populations &amp; Dates'!N14*M$7</f>
        <v>0</v>
      </c>
      <c r="N14">
        <f>'Populations &amp; Dates'!O14*N$7</f>
        <v>0</v>
      </c>
      <c r="O14">
        <f>'Populations &amp; Dates'!P14*O$7</f>
        <v>0</v>
      </c>
      <c r="P14">
        <f>'Populations &amp; Dates'!Q14*P$7</f>
        <v>0</v>
      </c>
      <c r="Q14">
        <f>'Populations &amp; Dates'!R14*Q$7</f>
        <v>0</v>
      </c>
      <c r="R14">
        <f>'Populations &amp; Dates'!S14*R$7</f>
        <v>0</v>
      </c>
      <c r="S14">
        <f>'Populations &amp; Dates'!T14*S$7</f>
        <v>0</v>
      </c>
      <c r="T14">
        <f>'Populations &amp; Dates'!V14*T$7</f>
        <v>0</v>
      </c>
      <c r="U14">
        <f>'Populations &amp; Dates'!W14*U$7</f>
        <v>0</v>
      </c>
      <c r="V14">
        <f>'Populations &amp; Dates'!X14*V$7</f>
        <v>0</v>
      </c>
      <c r="W14">
        <f>'Populations &amp; Dates'!Y14*W$7</f>
        <v>0</v>
      </c>
      <c r="X14">
        <f>'Populations &amp; Dates'!Z14*X$7</f>
        <v>0</v>
      </c>
      <c r="Y14">
        <f>'Populations &amp; Dates'!AA14*Y$7</f>
        <v>0</v>
      </c>
      <c r="Z14">
        <f>'Populations &amp; Dates'!AB14*Z$7</f>
        <v>0</v>
      </c>
      <c r="AA14">
        <f>'Populations &amp; Dates'!AC14*AA$7</f>
        <v>0</v>
      </c>
      <c r="AB14">
        <f>'Populations &amp; Dates'!AD14*AB$7</f>
        <v>0</v>
      </c>
      <c r="AC14">
        <f>'Populations &amp; Dates'!AF14*AC$7</f>
        <v>0</v>
      </c>
      <c r="AD14">
        <f>'Populations &amp; Dates'!AG14*AD$7</f>
        <v>0</v>
      </c>
      <c r="AE14">
        <f>'Populations &amp; Dates'!AH14*AE$7</f>
        <v>0</v>
      </c>
      <c r="AF14">
        <f>'Populations &amp; Dates'!AI14*AF$7</f>
        <v>0</v>
      </c>
      <c r="AG14">
        <f>'Populations &amp; Dates'!AJ14*AG$7</f>
        <v>0</v>
      </c>
      <c r="AH14">
        <f>'Populations &amp; Dates'!AK14*AH$7</f>
        <v>0</v>
      </c>
      <c r="AI14">
        <f>'Populations &amp; Dates'!AL14*AI$7</f>
        <v>0</v>
      </c>
      <c r="AJ14">
        <f>'Populations &amp; Dates'!AM14*AJ$7</f>
        <v>0</v>
      </c>
    </row>
    <row r="15" spans="1:36" x14ac:dyDescent="0.35">
      <c r="A15" t="s">
        <v>38</v>
      </c>
      <c r="B15">
        <f t="shared" si="0"/>
        <v>0</v>
      </c>
      <c r="C15">
        <f>'Populations &amp; Dates'!C15*C$7</f>
        <v>0</v>
      </c>
      <c r="D15">
        <f>'Populations &amp; Dates'!D15*D$7</f>
        <v>0</v>
      </c>
      <c r="E15">
        <f>'Populations &amp; Dates'!E15*E$7</f>
        <v>0</v>
      </c>
      <c r="F15">
        <f>'Populations &amp; Dates'!F15*F$7</f>
        <v>0</v>
      </c>
      <c r="G15">
        <f>'Populations &amp; Dates'!G15*G$7</f>
        <v>0</v>
      </c>
      <c r="H15">
        <f>'Populations &amp; Dates'!H15*H$7</f>
        <v>0</v>
      </c>
      <c r="I15">
        <f>'Populations &amp; Dates'!I15*I$7</f>
        <v>0</v>
      </c>
      <c r="J15">
        <f>'Populations &amp; Dates'!K15*J$7</f>
        <v>0</v>
      </c>
      <c r="K15">
        <f>'Populations &amp; Dates'!L15*K$7</f>
        <v>0</v>
      </c>
      <c r="L15">
        <f>'Populations &amp; Dates'!M15*L$7</f>
        <v>0</v>
      </c>
      <c r="M15">
        <f>'Populations &amp; Dates'!N15*M$7</f>
        <v>0</v>
      </c>
      <c r="N15">
        <f>'Populations &amp; Dates'!O15*N$7</f>
        <v>0</v>
      </c>
      <c r="O15">
        <f>'Populations &amp; Dates'!P15*O$7</f>
        <v>0</v>
      </c>
      <c r="P15">
        <f>'Populations &amp; Dates'!Q15*P$7</f>
        <v>0</v>
      </c>
      <c r="Q15">
        <f>'Populations &amp; Dates'!R15*Q$7</f>
        <v>0</v>
      </c>
      <c r="R15">
        <f>'Populations &amp; Dates'!S15*R$7</f>
        <v>0</v>
      </c>
      <c r="S15">
        <f>'Populations &amp; Dates'!T15*S$7</f>
        <v>0</v>
      </c>
      <c r="T15">
        <f>'Populations &amp; Dates'!V15*T$7</f>
        <v>0</v>
      </c>
      <c r="U15">
        <f>'Populations &amp; Dates'!W15*U$7</f>
        <v>0</v>
      </c>
      <c r="V15">
        <f>'Populations &amp; Dates'!X15*V$7</f>
        <v>0</v>
      </c>
      <c r="W15">
        <f>'Populations &amp; Dates'!Y15*W$7</f>
        <v>0</v>
      </c>
      <c r="X15">
        <f>'Populations &amp; Dates'!Z15*X$7</f>
        <v>0</v>
      </c>
      <c r="Y15">
        <f>'Populations &amp; Dates'!AA15*Y$7</f>
        <v>0</v>
      </c>
      <c r="Z15">
        <f>'Populations &amp; Dates'!AB15*Z$7</f>
        <v>0</v>
      </c>
      <c r="AA15">
        <f>'Populations &amp; Dates'!AC15*AA$7</f>
        <v>0</v>
      </c>
      <c r="AB15">
        <f>'Populations &amp; Dates'!AD15*AB$7</f>
        <v>0</v>
      </c>
      <c r="AC15">
        <f>'Populations &amp; Dates'!AF15*AC$7</f>
        <v>0</v>
      </c>
      <c r="AD15">
        <f>'Populations &amp; Dates'!AG15*AD$7</f>
        <v>0</v>
      </c>
      <c r="AE15">
        <f>'Populations &amp; Dates'!AH15*AE$7</f>
        <v>0</v>
      </c>
      <c r="AF15">
        <f>'Populations &amp; Dates'!AI15*AF$7</f>
        <v>0</v>
      </c>
      <c r="AG15">
        <f>'Populations &amp; Dates'!AJ15*AG$7</f>
        <v>0</v>
      </c>
      <c r="AH15">
        <f>'Populations &amp; Dates'!AK15*AH$7</f>
        <v>0</v>
      </c>
      <c r="AI15">
        <f>'Populations &amp; Dates'!AL15*AI$7</f>
        <v>0</v>
      </c>
      <c r="AJ15">
        <f>'Populations &amp; Dates'!AM15*AJ$7</f>
        <v>0</v>
      </c>
    </row>
    <row r="16" spans="1:36" x14ac:dyDescent="0.35">
      <c r="A16" t="s">
        <v>154</v>
      </c>
      <c r="B16">
        <f t="shared" si="0"/>
        <v>0</v>
      </c>
      <c r="C16">
        <f>'Populations &amp; Dates'!C16*C$7</f>
        <v>0</v>
      </c>
      <c r="D16">
        <f>'Populations &amp; Dates'!D16*D$7</f>
        <v>0</v>
      </c>
      <c r="E16">
        <f>'Populations &amp; Dates'!E16*E$7</f>
        <v>0</v>
      </c>
      <c r="F16">
        <f>'Populations &amp; Dates'!F16*F$7</f>
        <v>0</v>
      </c>
      <c r="G16">
        <f>'Populations &amp; Dates'!G16*G$7</f>
        <v>0</v>
      </c>
      <c r="H16">
        <f>'Populations &amp; Dates'!H16*H$7</f>
        <v>0</v>
      </c>
      <c r="I16">
        <f>'Populations &amp; Dates'!I16*I$7</f>
        <v>0</v>
      </c>
      <c r="J16">
        <f>'Populations &amp; Dates'!K16*J$7</f>
        <v>0</v>
      </c>
      <c r="K16">
        <f>'Populations &amp; Dates'!L16*K$7</f>
        <v>0</v>
      </c>
      <c r="L16">
        <f>'Populations &amp; Dates'!M16*L$7</f>
        <v>0</v>
      </c>
      <c r="M16">
        <f>'Populations &amp; Dates'!N16*M$7</f>
        <v>0</v>
      </c>
      <c r="N16">
        <f>'Populations &amp; Dates'!O16*N$7</f>
        <v>0</v>
      </c>
      <c r="O16">
        <f>'Populations &amp; Dates'!P16*O$7</f>
        <v>0</v>
      </c>
      <c r="P16">
        <f>'Populations &amp; Dates'!Q16*P$7</f>
        <v>0</v>
      </c>
      <c r="Q16">
        <f>'Populations &amp; Dates'!R16*Q$7</f>
        <v>0</v>
      </c>
      <c r="R16">
        <f>'Populations &amp; Dates'!S16*R$7</f>
        <v>0</v>
      </c>
      <c r="S16">
        <f>'Populations &amp; Dates'!T16*S$7</f>
        <v>0</v>
      </c>
      <c r="T16">
        <f>'Populations &amp; Dates'!V16*T$7</f>
        <v>0</v>
      </c>
      <c r="U16">
        <f>'Populations &amp; Dates'!W16*U$7</f>
        <v>0</v>
      </c>
      <c r="V16">
        <f>'Populations &amp; Dates'!X16*V$7</f>
        <v>0</v>
      </c>
      <c r="W16">
        <f>'Populations &amp; Dates'!Y16*W$7</f>
        <v>0</v>
      </c>
      <c r="X16">
        <f>'Populations &amp; Dates'!Z16*X$7</f>
        <v>0</v>
      </c>
      <c r="Y16">
        <f>'Populations &amp; Dates'!AA16*Y$7</f>
        <v>0</v>
      </c>
      <c r="Z16">
        <f>'Populations &amp; Dates'!AB16*Z$7</f>
        <v>0</v>
      </c>
      <c r="AA16">
        <f>'Populations &amp; Dates'!AC16*AA$7</f>
        <v>0</v>
      </c>
      <c r="AB16">
        <f>'Populations &amp; Dates'!AD16*AB$7</f>
        <v>0</v>
      </c>
      <c r="AC16">
        <f>'Populations &amp; Dates'!AF16*AC$7</f>
        <v>0</v>
      </c>
      <c r="AD16">
        <f>'Populations &amp; Dates'!AG16*AD$7</f>
        <v>0</v>
      </c>
      <c r="AE16">
        <f>'Populations &amp; Dates'!AH16*AE$7</f>
        <v>0</v>
      </c>
      <c r="AF16">
        <f>'Populations &amp; Dates'!AI16*AF$7</f>
        <v>0</v>
      </c>
      <c r="AG16">
        <f>'Populations &amp; Dates'!AJ16*AG$7</f>
        <v>0</v>
      </c>
      <c r="AH16">
        <f>'Populations &amp; Dates'!AK16*AH$7</f>
        <v>0</v>
      </c>
      <c r="AI16">
        <f>'Populations &amp; Dates'!AL16*AI$7</f>
        <v>0</v>
      </c>
      <c r="AJ16">
        <f>'Populations &amp; Dates'!AM16*AJ$7</f>
        <v>0</v>
      </c>
    </row>
    <row r="18" spans="1:36" x14ac:dyDescent="0.35">
      <c r="A18" t="s">
        <v>21</v>
      </c>
      <c r="B18">
        <f>SUM(C18:AJ18)</f>
        <v>1</v>
      </c>
      <c r="C18">
        <f>'Populations &amp; Dates'!C18*C$7</f>
        <v>0</v>
      </c>
      <c r="D18">
        <f>'Populations &amp; Dates'!D18*D$7</f>
        <v>0</v>
      </c>
      <c r="E18">
        <f>'Populations &amp; Dates'!E18*E$7</f>
        <v>0</v>
      </c>
      <c r="F18">
        <f>'Populations &amp; Dates'!F18*F$7</f>
        <v>0</v>
      </c>
      <c r="G18">
        <f>'Populations &amp; Dates'!G18*G$7</f>
        <v>0</v>
      </c>
      <c r="H18">
        <f>'Populations &amp; Dates'!H18*H$7</f>
        <v>0</v>
      </c>
      <c r="I18">
        <f>'Populations &amp; Dates'!I18*I$7</f>
        <v>0</v>
      </c>
      <c r="J18">
        <f>'Populations &amp; Dates'!K18*J$7</f>
        <v>0</v>
      </c>
      <c r="K18">
        <f>'Populations &amp; Dates'!L18*K$7</f>
        <v>0</v>
      </c>
      <c r="L18">
        <f>'Populations &amp; Dates'!M18*L$7</f>
        <v>0</v>
      </c>
      <c r="M18">
        <f>'Populations &amp; Dates'!N18*M$7</f>
        <v>0</v>
      </c>
      <c r="N18">
        <f>'Populations &amp; Dates'!O18*N$7</f>
        <v>0</v>
      </c>
      <c r="O18">
        <f>'Populations &amp; Dates'!P18*O$7</f>
        <v>0</v>
      </c>
      <c r="P18">
        <f>'Populations &amp; Dates'!Q18*P$7</f>
        <v>0</v>
      </c>
      <c r="Q18">
        <f>'Populations &amp; Dates'!R18*Q$7</f>
        <v>1</v>
      </c>
      <c r="R18">
        <f>'Populations &amp; Dates'!S18*R$7</f>
        <v>0</v>
      </c>
      <c r="S18">
        <f>'Populations &amp; Dates'!T18*S$7</f>
        <v>0</v>
      </c>
      <c r="T18">
        <f>'Populations &amp; Dates'!V18*T$7</f>
        <v>0</v>
      </c>
      <c r="U18">
        <f>'Populations &amp; Dates'!W18*U$7</f>
        <v>0</v>
      </c>
      <c r="V18">
        <f>'Populations &amp; Dates'!X18*V$7</f>
        <v>0</v>
      </c>
      <c r="W18">
        <f>'Populations &amp; Dates'!Y18*W$7</f>
        <v>0</v>
      </c>
      <c r="X18">
        <f>'Populations &amp; Dates'!Z18*X$7</f>
        <v>0</v>
      </c>
      <c r="Y18">
        <f>'Populations &amp; Dates'!AA18*Y$7</f>
        <v>0</v>
      </c>
      <c r="Z18">
        <f>'Populations &amp; Dates'!AB18*Z$7</f>
        <v>0</v>
      </c>
      <c r="AA18">
        <f>'Populations &amp; Dates'!AC18*AA$7</f>
        <v>0</v>
      </c>
      <c r="AB18">
        <f>'Populations &amp; Dates'!AD18*AB$7</f>
        <v>0</v>
      </c>
      <c r="AC18">
        <f>'Populations &amp; Dates'!AF18*AC$7</f>
        <v>0</v>
      </c>
      <c r="AD18">
        <f>'Populations &amp; Dates'!AG18*AD$7</f>
        <v>0</v>
      </c>
      <c r="AE18">
        <f>'Populations &amp; Dates'!AH18*AE$7</f>
        <v>0</v>
      </c>
      <c r="AF18">
        <f>'Populations &amp; Dates'!AI18*AF$7</f>
        <v>0</v>
      </c>
      <c r="AG18">
        <f>'Populations &amp; Dates'!AJ18*AG$7</f>
        <v>0</v>
      </c>
      <c r="AH18">
        <f>'Populations &amp; Dates'!AK18*AH$7</f>
        <v>0</v>
      </c>
      <c r="AI18">
        <f>'Populations &amp; Dates'!AL18*AI$7</f>
        <v>0</v>
      </c>
      <c r="AJ18">
        <f>'Populations &amp; Dates'!AM18*AJ$7</f>
        <v>0</v>
      </c>
    </row>
    <row r="19" spans="1:36" x14ac:dyDescent="0.35">
      <c r="A19" t="s">
        <v>145</v>
      </c>
      <c r="B19">
        <f>SUM(C19:AJ19)</f>
        <v>0</v>
      </c>
      <c r="C19">
        <f>'Populations &amp; Dates'!C19*C$7</f>
        <v>0</v>
      </c>
      <c r="D19">
        <f>'Populations &amp; Dates'!D19*D$7</f>
        <v>0</v>
      </c>
      <c r="E19">
        <f>'Populations &amp; Dates'!E19*E$7</f>
        <v>0</v>
      </c>
      <c r="F19">
        <f>'Populations &amp; Dates'!F19*F$7</f>
        <v>0</v>
      </c>
      <c r="G19">
        <f>'Populations &amp; Dates'!G19*G$7</f>
        <v>0</v>
      </c>
      <c r="H19">
        <f>'Populations &amp; Dates'!H19*H$7</f>
        <v>0</v>
      </c>
      <c r="I19">
        <f>'Populations &amp; Dates'!I19*I$7</f>
        <v>0</v>
      </c>
      <c r="J19">
        <f>'Populations &amp; Dates'!K19*J$7</f>
        <v>0</v>
      </c>
      <c r="K19">
        <f>'Populations &amp; Dates'!L19*K$7</f>
        <v>0</v>
      </c>
      <c r="L19">
        <f>'Populations &amp; Dates'!M19*L$7</f>
        <v>0</v>
      </c>
      <c r="M19">
        <f>'Populations &amp; Dates'!N19*M$7</f>
        <v>0</v>
      </c>
      <c r="N19">
        <f>'Populations &amp; Dates'!O19*N$7</f>
        <v>0</v>
      </c>
      <c r="O19">
        <f>'Populations &amp; Dates'!P19*O$7</f>
        <v>0</v>
      </c>
      <c r="P19">
        <f>'Populations &amp; Dates'!Q19*P$7</f>
        <v>0</v>
      </c>
      <c r="Q19">
        <f>'Populations &amp; Dates'!R19*Q$7</f>
        <v>0</v>
      </c>
      <c r="R19">
        <f>'Populations &amp; Dates'!S19*R$7</f>
        <v>0</v>
      </c>
      <c r="S19">
        <f>'Populations &amp; Dates'!T19*S$7</f>
        <v>0</v>
      </c>
      <c r="T19">
        <f>'Populations &amp; Dates'!V19*T$7</f>
        <v>0</v>
      </c>
      <c r="U19">
        <f>'Populations &amp; Dates'!W19*U$7</f>
        <v>0</v>
      </c>
      <c r="V19">
        <f>'Populations &amp; Dates'!X19*V$7</f>
        <v>0</v>
      </c>
      <c r="W19">
        <f>'Populations &amp; Dates'!Y19*W$7</f>
        <v>0</v>
      </c>
      <c r="X19">
        <f>'Populations &amp; Dates'!Z19*X$7</f>
        <v>0</v>
      </c>
      <c r="Y19">
        <f>'Populations &amp; Dates'!AA19*Y$7</f>
        <v>0</v>
      </c>
      <c r="Z19">
        <f>'Populations &amp; Dates'!AB19*Z$7</f>
        <v>0</v>
      </c>
      <c r="AA19">
        <f>'Populations &amp; Dates'!AC19*AA$7</f>
        <v>0</v>
      </c>
      <c r="AB19">
        <f>'Populations &amp; Dates'!AD19*AB$7</f>
        <v>0</v>
      </c>
      <c r="AC19">
        <f>'Populations &amp; Dates'!AF19*AC$7</f>
        <v>0</v>
      </c>
      <c r="AD19">
        <f>'Populations &amp; Dates'!AG19*AD$7</f>
        <v>0</v>
      </c>
      <c r="AE19">
        <f>'Populations &amp; Dates'!AH19*AE$7</f>
        <v>0</v>
      </c>
      <c r="AF19">
        <f>'Populations &amp; Dates'!AI19*AF$7</f>
        <v>0</v>
      </c>
      <c r="AG19">
        <f>'Populations &amp; Dates'!AJ19*AG$7</f>
        <v>0</v>
      </c>
      <c r="AH19">
        <f>'Populations &amp; Dates'!AK19*AH$7</f>
        <v>0</v>
      </c>
      <c r="AI19">
        <f>'Populations &amp; Dates'!AL19*AI$7</f>
        <v>0</v>
      </c>
      <c r="AJ19">
        <f>'Populations &amp; Dates'!AM19*AJ$7</f>
        <v>0</v>
      </c>
    </row>
    <row r="20" spans="1:36" x14ac:dyDescent="0.25">
      <c r="A20" t="s">
        <v>144</v>
      </c>
      <c r="B20">
        <f>SUM(C20:AJ20)</f>
        <v>0</v>
      </c>
      <c r="C20">
        <f>'Populations &amp; Dates'!C20*C$7</f>
        <v>0</v>
      </c>
      <c r="D20">
        <f>'Populations &amp; Dates'!D20*D$7</f>
        <v>0</v>
      </c>
      <c r="E20">
        <f>'Populations &amp; Dates'!E20*E$7</f>
        <v>0</v>
      </c>
      <c r="F20">
        <f>'Populations &amp; Dates'!F20*F$7</f>
        <v>0</v>
      </c>
      <c r="G20">
        <f>'Populations &amp; Dates'!G20*G$7</f>
        <v>0</v>
      </c>
      <c r="H20">
        <f>'Populations &amp; Dates'!H20*H$7</f>
        <v>0</v>
      </c>
      <c r="I20">
        <f>'Populations &amp; Dates'!I20*I$7</f>
        <v>0</v>
      </c>
      <c r="J20">
        <f>'Populations &amp; Dates'!K20*J$7</f>
        <v>0</v>
      </c>
      <c r="K20">
        <f>'Populations &amp; Dates'!L20*K$7</f>
        <v>0</v>
      </c>
      <c r="L20">
        <f>'Populations &amp; Dates'!M20*L$7</f>
        <v>0</v>
      </c>
      <c r="M20">
        <f>'Populations &amp; Dates'!N20*M$7</f>
        <v>0</v>
      </c>
      <c r="N20">
        <f>'Populations &amp; Dates'!O20*N$7</f>
        <v>0</v>
      </c>
      <c r="O20">
        <f>'Populations &amp; Dates'!P20*O$7</f>
        <v>0</v>
      </c>
      <c r="P20">
        <f>'Populations &amp; Dates'!Q20*P$7</f>
        <v>0</v>
      </c>
      <c r="Q20">
        <f>'Populations &amp; Dates'!R20*Q$7</f>
        <v>0</v>
      </c>
      <c r="R20">
        <f>'Populations &amp; Dates'!S20*R$7</f>
        <v>0</v>
      </c>
      <c r="S20">
        <f>'Populations &amp; Dates'!T20*S$7</f>
        <v>0</v>
      </c>
      <c r="T20">
        <f>'Populations &amp; Dates'!V20*T$7</f>
        <v>0</v>
      </c>
      <c r="U20">
        <f>'Populations &amp; Dates'!W20*U$7</f>
        <v>0</v>
      </c>
      <c r="V20">
        <f>'Populations &amp; Dates'!X20*V$7</f>
        <v>0</v>
      </c>
      <c r="W20">
        <f>'Populations &amp; Dates'!Y20*W$7</f>
        <v>0</v>
      </c>
      <c r="X20">
        <f>'Populations &amp; Dates'!Z20*X$7</f>
        <v>0</v>
      </c>
      <c r="Y20">
        <f>'Populations &amp; Dates'!AA20*Y$7</f>
        <v>0</v>
      </c>
      <c r="Z20">
        <f>'Populations &amp; Dates'!AB20*Z$7</f>
        <v>0</v>
      </c>
      <c r="AA20">
        <f>'Populations &amp; Dates'!AC20*AA$7</f>
        <v>0</v>
      </c>
      <c r="AB20">
        <f>'Populations &amp; Dates'!AD20*AB$7</f>
        <v>0</v>
      </c>
      <c r="AC20">
        <f>'Populations &amp; Dates'!AF20*AC$7</f>
        <v>0</v>
      </c>
      <c r="AD20">
        <f>'Populations &amp; Dates'!AG20*AD$7</f>
        <v>0</v>
      </c>
      <c r="AE20">
        <f>'Populations &amp; Dates'!AH20*AE$7</f>
        <v>0</v>
      </c>
      <c r="AF20">
        <f>'Populations &amp; Dates'!AI20*AF$7</f>
        <v>0</v>
      </c>
      <c r="AG20">
        <f>'Populations &amp; Dates'!AJ20*AG$7</f>
        <v>0</v>
      </c>
      <c r="AH20">
        <f>'Populations &amp; Dates'!AK20*AH$7</f>
        <v>0</v>
      </c>
      <c r="AI20">
        <f>'Populations &amp; Dates'!AL20*AI$7</f>
        <v>0</v>
      </c>
      <c r="AJ20">
        <f>'Populations &amp; Dates'!AM20*AJ$7</f>
        <v>0</v>
      </c>
    </row>
    <row r="21" spans="1:36" x14ac:dyDescent="0.25">
      <c r="A21" t="s">
        <v>153</v>
      </c>
      <c r="B21">
        <f>SUM(C21:AJ21)</f>
        <v>1</v>
      </c>
      <c r="C21">
        <f>'Populations &amp; Dates'!C21*C$7</f>
        <v>0</v>
      </c>
      <c r="D21">
        <f>'Populations &amp; Dates'!D21*D$7</f>
        <v>0</v>
      </c>
      <c r="E21">
        <f>'Populations &amp; Dates'!E21*E$7</f>
        <v>0</v>
      </c>
      <c r="F21">
        <f>'Populations &amp; Dates'!F21*F$7</f>
        <v>0</v>
      </c>
      <c r="G21">
        <f>'Populations &amp; Dates'!G21*G$7</f>
        <v>0</v>
      </c>
      <c r="H21">
        <f>'Populations &amp; Dates'!H21*H$7</f>
        <v>0</v>
      </c>
      <c r="I21">
        <f>'Populations &amp; Dates'!I21*I$7</f>
        <v>0</v>
      </c>
      <c r="J21">
        <f>'Populations &amp; Dates'!K21*J$7</f>
        <v>0</v>
      </c>
      <c r="K21">
        <f>'Populations &amp; Dates'!L21*K$7</f>
        <v>0</v>
      </c>
      <c r="L21">
        <f>'Populations &amp; Dates'!M21*L$7</f>
        <v>0</v>
      </c>
      <c r="M21">
        <f>'Populations &amp; Dates'!N21*M$7</f>
        <v>0</v>
      </c>
      <c r="N21">
        <f>'Populations &amp; Dates'!O21*N$7</f>
        <v>0</v>
      </c>
      <c r="O21">
        <f>'Populations &amp; Dates'!P21*O$7</f>
        <v>0</v>
      </c>
      <c r="P21">
        <f>'Populations &amp; Dates'!Q21*P$7</f>
        <v>0</v>
      </c>
      <c r="Q21">
        <f>'Populations &amp; Dates'!R21*Q$7</f>
        <v>0</v>
      </c>
      <c r="R21">
        <f>'Populations &amp; Dates'!S21*R$7</f>
        <v>0</v>
      </c>
      <c r="S21">
        <f>'Populations &amp; Dates'!T21*S$7</f>
        <v>0</v>
      </c>
      <c r="T21">
        <f>'Populations &amp; Dates'!V21*T$7</f>
        <v>0</v>
      </c>
      <c r="U21">
        <f>'Populations &amp; Dates'!W21*U$7</f>
        <v>0</v>
      </c>
      <c r="V21">
        <f>'Populations &amp; Dates'!X21*V$7</f>
        <v>0</v>
      </c>
      <c r="W21">
        <f>'Populations &amp; Dates'!Y21*W$7</f>
        <v>0</v>
      </c>
      <c r="X21">
        <f>'Populations &amp; Dates'!Z21*X$7</f>
        <v>0</v>
      </c>
      <c r="Y21">
        <f>'Populations &amp; Dates'!AA21*Y$7</f>
        <v>0</v>
      </c>
      <c r="Z21">
        <f>'Populations &amp; Dates'!AB21*Z$7</f>
        <v>0</v>
      </c>
      <c r="AA21">
        <f>'Populations &amp; Dates'!AC21*AA$7</f>
        <v>0</v>
      </c>
      <c r="AB21">
        <f>'Populations &amp; Dates'!AD21*AB$7</f>
        <v>0</v>
      </c>
      <c r="AC21">
        <f>'Populations &amp; Dates'!AF21*AC$7</f>
        <v>0</v>
      </c>
      <c r="AD21">
        <f>'Populations &amp; Dates'!AG21*AD$7</f>
        <v>1</v>
      </c>
      <c r="AE21">
        <f>'Populations &amp; Dates'!AH21*AE$7</f>
        <v>0</v>
      </c>
      <c r="AF21">
        <f>'Populations &amp; Dates'!AI21*AF$7</f>
        <v>0</v>
      </c>
      <c r="AG21">
        <f>'Populations &amp; Dates'!AJ21*AG$7</f>
        <v>0</v>
      </c>
      <c r="AH21">
        <f>'Populations &amp; Dates'!AK21*AH$7</f>
        <v>0</v>
      </c>
      <c r="AI21">
        <f>'Populations &amp; Dates'!AL21*AI$7</f>
        <v>0</v>
      </c>
      <c r="AJ21">
        <f>'Populations &amp; Dates'!AM21*AJ$7</f>
        <v>0</v>
      </c>
    </row>
    <row r="23" spans="1:36" x14ac:dyDescent="0.25">
      <c r="A23" t="s">
        <v>155</v>
      </c>
    </row>
    <row r="24" spans="1:36" x14ac:dyDescent="0.25">
      <c r="A24" t="s">
        <v>161</v>
      </c>
      <c r="B24">
        <f t="shared" ref="B24:B33" si="1">SUM(C24:AJ24)</f>
        <v>0</v>
      </c>
      <c r="C24">
        <f>'Populations &amp; Dates'!C24*C$7</f>
        <v>0</v>
      </c>
      <c r="D24">
        <f>'Populations &amp; Dates'!D24*D$7</f>
        <v>0</v>
      </c>
      <c r="E24">
        <f>'Populations &amp; Dates'!E24*E$7</f>
        <v>0</v>
      </c>
      <c r="F24">
        <f>'Populations &amp; Dates'!F24*F$7</f>
        <v>0</v>
      </c>
      <c r="G24">
        <f>'Populations &amp; Dates'!G24*G$7</f>
        <v>0</v>
      </c>
      <c r="H24">
        <f>'Populations &amp; Dates'!H24*H$7</f>
        <v>0</v>
      </c>
      <c r="I24">
        <f>'Populations &amp; Dates'!I24*I$7</f>
        <v>0</v>
      </c>
      <c r="J24">
        <f>'Populations &amp; Dates'!K24*J$7</f>
        <v>0</v>
      </c>
      <c r="K24">
        <f>'Populations &amp; Dates'!L24*K$7</f>
        <v>0</v>
      </c>
      <c r="L24">
        <f>'Populations &amp; Dates'!M24*L$7</f>
        <v>0</v>
      </c>
      <c r="M24">
        <f>'Populations &amp; Dates'!N24*M$7</f>
        <v>0</v>
      </c>
      <c r="N24">
        <f>'Populations &amp; Dates'!O24*N$7</f>
        <v>0</v>
      </c>
      <c r="O24">
        <f>'Populations &amp; Dates'!P24*O$7</f>
        <v>0</v>
      </c>
      <c r="P24">
        <f>'Populations &amp; Dates'!Q24*P$7</f>
        <v>0</v>
      </c>
      <c r="Q24">
        <f>'Populations &amp; Dates'!R24*Q$7</f>
        <v>0</v>
      </c>
      <c r="R24">
        <f>'Populations &amp; Dates'!S24*R$7</f>
        <v>0</v>
      </c>
      <c r="S24">
        <f>'Populations &amp; Dates'!T24*S$7</f>
        <v>0</v>
      </c>
      <c r="T24">
        <f>'Populations &amp; Dates'!V24*T$7</f>
        <v>0</v>
      </c>
      <c r="U24">
        <f>'Populations &amp; Dates'!W24*U$7</f>
        <v>0</v>
      </c>
      <c r="V24">
        <f>'Populations &amp; Dates'!X24*V$7</f>
        <v>0</v>
      </c>
      <c r="W24">
        <f>'Populations &amp; Dates'!Y24*W$7</f>
        <v>0</v>
      </c>
      <c r="X24">
        <f>'Populations &amp; Dates'!Z24*X$7</f>
        <v>0</v>
      </c>
      <c r="Y24">
        <f>'Populations &amp; Dates'!AA24*Y$7</f>
        <v>0</v>
      </c>
      <c r="Z24">
        <f>'Populations &amp; Dates'!AB24*Z$7</f>
        <v>0</v>
      </c>
      <c r="AA24">
        <f>'Populations &amp; Dates'!AC24*AA$7</f>
        <v>0</v>
      </c>
      <c r="AB24">
        <f>'Populations &amp; Dates'!AD24*AB$7</f>
        <v>0</v>
      </c>
      <c r="AC24">
        <f>'Populations &amp; Dates'!AF24*AC$7</f>
        <v>0</v>
      </c>
      <c r="AD24">
        <f>'Populations &amp; Dates'!AG24*AD$7</f>
        <v>0</v>
      </c>
      <c r="AE24">
        <f>'Populations &amp; Dates'!AH24*AE$7</f>
        <v>0</v>
      </c>
      <c r="AF24">
        <f>'Populations &amp; Dates'!AI24*AF$7</f>
        <v>0</v>
      </c>
      <c r="AG24">
        <f>'Populations &amp; Dates'!AJ24*AG$7</f>
        <v>0</v>
      </c>
      <c r="AH24">
        <f>'Populations &amp; Dates'!AK24*AH$7</f>
        <v>0</v>
      </c>
      <c r="AI24">
        <f>'Populations &amp; Dates'!AL24*AI$7</f>
        <v>0</v>
      </c>
      <c r="AJ24">
        <f>'Populations &amp; Dates'!AM24*AJ$7</f>
        <v>0</v>
      </c>
    </row>
    <row r="25" spans="1:36" x14ac:dyDescent="0.25">
      <c r="A25" t="s">
        <v>162</v>
      </c>
      <c r="B25">
        <f t="shared" si="1"/>
        <v>0</v>
      </c>
      <c r="C25">
        <f>'Populations &amp; Dates'!C25*C$7</f>
        <v>0</v>
      </c>
      <c r="D25">
        <f>'Populations &amp; Dates'!D25*D$7</f>
        <v>0</v>
      </c>
      <c r="E25">
        <f>'Populations &amp; Dates'!E25*E$7</f>
        <v>0</v>
      </c>
      <c r="F25">
        <f>'Populations &amp; Dates'!F25*F$7</f>
        <v>0</v>
      </c>
      <c r="G25">
        <f>'Populations &amp; Dates'!G25*G$7</f>
        <v>0</v>
      </c>
      <c r="H25">
        <f>'Populations &amp; Dates'!H25*H$7</f>
        <v>0</v>
      </c>
      <c r="I25">
        <f>'Populations &amp; Dates'!I25*I$7</f>
        <v>0</v>
      </c>
      <c r="J25">
        <f>'Populations &amp; Dates'!K25*J$7</f>
        <v>0</v>
      </c>
      <c r="K25">
        <f>'Populations &amp; Dates'!L25*K$7</f>
        <v>0</v>
      </c>
      <c r="L25">
        <f>'Populations &amp; Dates'!M25*L$7</f>
        <v>0</v>
      </c>
      <c r="M25">
        <f>'Populations &amp; Dates'!N25*M$7</f>
        <v>0</v>
      </c>
      <c r="N25">
        <f>'Populations &amp; Dates'!O25*N$7</f>
        <v>0</v>
      </c>
      <c r="O25">
        <f>'Populations &amp; Dates'!P25*O$7</f>
        <v>0</v>
      </c>
      <c r="P25">
        <f>'Populations &amp; Dates'!Q25*P$7</f>
        <v>0</v>
      </c>
      <c r="Q25">
        <f>'Populations &amp; Dates'!R25*Q$7</f>
        <v>0</v>
      </c>
      <c r="R25">
        <f>'Populations &amp; Dates'!S25*R$7</f>
        <v>0</v>
      </c>
      <c r="S25">
        <f>'Populations &amp; Dates'!T25*S$7</f>
        <v>0</v>
      </c>
      <c r="T25">
        <f>'Populations &amp; Dates'!V25*T$7</f>
        <v>0</v>
      </c>
      <c r="U25">
        <f>'Populations &amp; Dates'!W25*U$7</f>
        <v>0</v>
      </c>
      <c r="V25">
        <f>'Populations &amp; Dates'!X25*V$7</f>
        <v>0</v>
      </c>
      <c r="W25">
        <f>'Populations &amp; Dates'!Y25*W$7</f>
        <v>0</v>
      </c>
      <c r="X25">
        <f>'Populations &amp; Dates'!Z25*X$7</f>
        <v>0</v>
      </c>
      <c r="Y25">
        <f>'Populations &amp; Dates'!AA25*Y$7</f>
        <v>0</v>
      </c>
      <c r="Z25">
        <f>'Populations &amp; Dates'!AB25*Z$7</f>
        <v>0</v>
      </c>
      <c r="AA25">
        <f>'Populations &amp; Dates'!AC25*AA$7</f>
        <v>0</v>
      </c>
      <c r="AB25">
        <f>'Populations &amp; Dates'!AD25*AB$7</f>
        <v>0</v>
      </c>
      <c r="AC25">
        <f>'Populations &amp; Dates'!AF25*AC$7</f>
        <v>0</v>
      </c>
      <c r="AD25">
        <f>'Populations &amp; Dates'!AG25*AD$7</f>
        <v>0</v>
      </c>
      <c r="AE25">
        <f>'Populations &amp; Dates'!AH25*AE$7</f>
        <v>0</v>
      </c>
      <c r="AF25">
        <f>'Populations &amp; Dates'!AI25*AF$7</f>
        <v>0</v>
      </c>
      <c r="AG25">
        <f>'Populations &amp; Dates'!AJ25*AG$7</f>
        <v>0</v>
      </c>
      <c r="AH25">
        <f>'Populations &amp; Dates'!AK25*AH$7</f>
        <v>0</v>
      </c>
      <c r="AI25">
        <f>'Populations &amp; Dates'!AL25*AI$7</f>
        <v>0</v>
      </c>
      <c r="AJ25">
        <f>'Populations &amp; Dates'!AM25*AJ$7</f>
        <v>0</v>
      </c>
    </row>
    <row r="26" spans="1:36" x14ac:dyDescent="0.25">
      <c r="A26" t="s">
        <v>163</v>
      </c>
      <c r="B26">
        <f t="shared" si="1"/>
        <v>1</v>
      </c>
      <c r="C26">
        <f>'Populations &amp; Dates'!C26*C$7</f>
        <v>0</v>
      </c>
      <c r="D26">
        <f>'Populations &amp; Dates'!D26*D$7</f>
        <v>0</v>
      </c>
      <c r="E26">
        <f>'Populations &amp; Dates'!E26*E$7</f>
        <v>0</v>
      </c>
      <c r="F26">
        <f>'Populations &amp; Dates'!F26*F$7</f>
        <v>0</v>
      </c>
      <c r="G26">
        <f>'Populations &amp; Dates'!G26*G$7</f>
        <v>0</v>
      </c>
      <c r="H26">
        <f>'Populations &amp; Dates'!H26*H$7</f>
        <v>0</v>
      </c>
      <c r="I26">
        <f>'Populations &amp; Dates'!I26*I$7</f>
        <v>0</v>
      </c>
      <c r="J26">
        <f>'Populations &amp; Dates'!K26*J$7</f>
        <v>0</v>
      </c>
      <c r="K26">
        <f>'Populations &amp; Dates'!L26*K$7</f>
        <v>0</v>
      </c>
      <c r="L26">
        <f>'Populations &amp; Dates'!M26*L$7</f>
        <v>0</v>
      </c>
      <c r="M26">
        <f>'Populations &amp; Dates'!N26*M$7</f>
        <v>0</v>
      </c>
      <c r="N26">
        <f>'Populations &amp; Dates'!O26*N$7</f>
        <v>0</v>
      </c>
      <c r="O26">
        <f>'Populations &amp; Dates'!P26*O$7</f>
        <v>0</v>
      </c>
      <c r="P26">
        <f>'Populations &amp; Dates'!Q26*P$7</f>
        <v>0</v>
      </c>
      <c r="Q26">
        <f>'Populations &amp; Dates'!R26*Q$7</f>
        <v>1</v>
      </c>
      <c r="R26">
        <f>'Populations &amp; Dates'!S26*R$7</f>
        <v>0</v>
      </c>
      <c r="S26">
        <f>'Populations &amp; Dates'!T26*S$7</f>
        <v>0</v>
      </c>
      <c r="T26">
        <f>'Populations &amp; Dates'!V26*T$7</f>
        <v>0</v>
      </c>
      <c r="U26">
        <f>'Populations &amp; Dates'!W26*U$7</f>
        <v>0</v>
      </c>
      <c r="V26">
        <f>'Populations &amp; Dates'!X26*V$7</f>
        <v>0</v>
      </c>
      <c r="W26">
        <f>'Populations &amp; Dates'!Y26*W$7</f>
        <v>0</v>
      </c>
      <c r="X26">
        <f>'Populations &amp; Dates'!Z26*X$7</f>
        <v>0</v>
      </c>
      <c r="Y26">
        <f>'Populations &amp; Dates'!AA26*Y$7</f>
        <v>0</v>
      </c>
      <c r="Z26">
        <f>'Populations &amp; Dates'!AB26*Z$7</f>
        <v>0</v>
      </c>
      <c r="AA26">
        <f>'Populations &amp; Dates'!AC26*AA$7</f>
        <v>0</v>
      </c>
      <c r="AB26">
        <f>'Populations &amp; Dates'!AD26*AB$7</f>
        <v>0</v>
      </c>
      <c r="AC26">
        <f>'Populations &amp; Dates'!AF26*AC$7</f>
        <v>0</v>
      </c>
      <c r="AD26">
        <f>'Populations &amp; Dates'!AG26*AD$7</f>
        <v>0</v>
      </c>
      <c r="AE26">
        <f>'Populations &amp; Dates'!AH26*AE$7</f>
        <v>0</v>
      </c>
      <c r="AF26">
        <f>'Populations &amp; Dates'!AI26*AF$7</f>
        <v>0</v>
      </c>
      <c r="AG26">
        <f>'Populations &amp; Dates'!AJ26*AG$7</f>
        <v>0</v>
      </c>
      <c r="AH26">
        <f>'Populations &amp; Dates'!AK26*AH$7</f>
        <v>0</v>
      </c>
      <c r="AI26">
        <f>'Populations &amp; Dates'!AL26*AI$7</f>
        <v>0</v>
      </c>
      <c r="AJ26">
        <f>'Populations &amp; Dates'!AM26*AJ$7</f>
        <v>0</v>
      </c>
    </row>
    <row r="27" spans="1:36" x14ac:dyDescent="0.25">
      <c r="A27" t="s">
        <v>164</v>
      </c>
      <c r="B27">
        <f t="shared" si="1"/>
        <v>1</v>
      </c>
      <c r="C27">
        <f>'Populations &amp; Dates'!C27*C$7</f>
        <v>0</v>
      </c>
      <c r="D27">
        <f>'Populations &amp; Dates'!D27*D$7</f>
        <v>0</v>
      </c>
      <c r="E27">
        <f>'Populations &amp; Dates'!E27*E$7</f>
        <v>0</v>
      </c>
      <c r="F27">
        <f>'Populations &amp; Dates'!F27*F$7</f>
        <v>0</v>
      </c>
      <c r="G27">
        <f>'Populations &amp; Dates'!G27*G$7</f>
        <v>0</v>
      </c>
      <c r="H27">
        <f>'Populations &amp; Dates'!H27*H$7</f>
        <v>0</v>
      </c>
      <c r="I27">
        <f>'Populations &amp; Dates'!I27*I$7</f>
        <v>0</v>
      </c>
      <c r="J27">
        <f>'Populations &amp; Dates'!K27*J$7</f>
        <v>0</v>
      </c>
      <c r="K27">
        <f>'Populations &amp; Dates'!L27*K$7</f>
        <v>0</v>
      </c>
      <c r="L27">
        <f>'Populations &amp; Dates'!M27*L$7</f>
        <v>0</v>
      </c>
      <c r="M27">
        <f>'Populations &amp; Dates'!N27*M$7</f>
        <v>0</v>
      </c>
      <c r="N27">
        <f>'Populations &amp; Dates'!O27*N$7</f>
        <v>0</v>
      </c>
      <c r="O27">
        <f>'Populations &amp; Dates'!P27*O$7</f>
        <v>0</v>
      </c>
      <c r="P27">
        <f>'Populations &amp; Dates'!Q27*P$7</f>
        <v>0</v>
      </c>
      <c r="Q27">
        <f>'Populations &amp; Dates'!R27*Q$7</f>
        <v>1</v>
      </c>
      <c r="R27">
        <f>'Populations &amp; Dates'!S27*R$7</f>
        <v>0</v>
      </c>
      <c r="S27">
        <f>'Populations &amp; Dates'!T27*S$7</f>
        <v>0</v>
      </c>
      <c r="T27">
        <f>'Populations &amp; Dates'!V27*T$7</f>
        <v>0</v>
      </c>
      <c r="U27">
        <f>'Populations &amp; Dates'!W27*U$7</f>
        <v>0</v>
      </c>
      <c r="V27">
        <f>'Populations &amp; Dates'!X27*V$7</f>
        <v>0</v>
      </c>
      <c r="W27">
        <f>'Populations &amp; Dates'!Y27*W$7</f>
        <v>0</v>
      </c>
      <c r="X27">
        <f>'Populations &amp; Dates'!Z27*X$7</f>
        <v>0</v>
      </c>
      <c r="Y27">
        <f>'Populations &amp; Dates'!AA27*Y$7</f>
        <v>0</v>
      </c>
      <c r="Z27">
        <f>'Populations &amp; Dates'!AB27*Z$7</f>
        <v>0</v>
      </c>
      <c r="AA27">
        <f>'Populations &amp; Dates'!AC27*AA$7</f>
        <v>0</v>
      </c>
      <c r="AB27">
        <f>'Populations &amp; Dates'!AD27*AB$7</f>
        <v>0</v>
      </c>
      <c r="AC27">
        <f>'Populations &amp; Dates'!AF27*AC$7</f>
        <v>0</v>
      </c>
      <c r="AD27">
        <f>'Populations &amp; Dates'!AG27*AD$7</f>
        <v>0</v>
      </c>
      <c r="AE27">
        <f>'Populations &amp; Dates'!AH27*AE$7</f>
        <v>0</v>
      </c>
      <c r="AF27">
        <f>'Populations &amp; Dates'!AI27*AF$7</f>
        <v>0</v>
      </c>
      <c r="AG27">
        <f>'Populations &amp; Dates'!AJ27*AG$7</f>
        <v>0</v>
      </c>
      <c r="AH27">
        <f>'Populations &amp; Dates'!AK27*AH$7</f>
        <v>0</v>
      </c>
      <c r="AI27">
        <f>'Populations &amp; Dates'!AL27*AI$7</f>
        <v>0</v>
      </c>
      <c r="AJ27">
        <f>'Populations &amp; Dates'!AM27*AJ$7</f>
        <v>0</v>
      </c>
    </row>
    <row r="28" spans="1:36" x14ac:dyDescent="0.25">
      <c r="A28" t="s">
        <v>165</v>
      </c>
      <c r="B28">
        <f t="shared" si="1"/>
        <v>0</v>
      </c>
      <c r="C28">
        <f>'Populations &amp; Dates'!C28*C$7</f>
        <v>0</v>
      </c>
      <c r="D28">
        <f>'Populations &amp; Dates'!D28*D$7</f>
        <v>0</v>
      </c>
      <c r="E28">
        <f>'Populations &amp; Dates'!E28*E$7</f>
        <v>0</v>
      </c>
      <c r="F28">
        <f>'Populations &amp; Dates'!F28*F$7</f>
        <v>0</v>
      </c>
      <c r="G28">
        <f>'Populations &amp; Dates'!G28*G$7</f>
        <v>0</v>
      </c>
      <c r="H28">
        <f>'Populations &amp; Dates'!H28*H$7</f>
        <v>0</v>
      </c>
      <c r="I28">
        <f>'Populations &amp; Dates'!I28*I$7</f>
        <v>0</v>
      </c>
      <c r="J28">
        <f>'Populations &amp; Dates'!K28*J$7</f>
        <v>0</v>
      </c>
      <c r="K28">
        <f>'Populations &amp; Dates'!L28*K$7</f>
        <v>0</v>
      </c>
      <c r="L28">
        <f>'Populations &amp; Dates'!M28*L$7</f>
        <v>0</v>
      </c>
      <c r="M28">
        <f>'Populations &amp; Dates'!N28*M$7</f>
        <v>0</v>
      </c>
      <c r="N28">
        <f>'Populations &amp; Dates'!O28*N$7</f>
        <v>0</v>
      </c>
      <c r="O28">
        <f>'Populations &amp; Dates'!P28*O$7</f>
        <v>0</v>
      </c>
      <c r="P28">
        <f>'Populations &amp; Dates'!Q28*P$7</f>
        <v>0</v>
      </c>
      <c r="Q28">
        <f>'Populations &amp; Dates'!R28*Q$7</f>
        <v>0</v>
      </c>
      <c r="R28">
        <f>'Populations &amp; Dates'!S28*R$7</f>
        <v>0</v>
      </c>
      <c r="S28">
        <f>'Populations &amp; Dates'!T28*S$7</f>
        <v>0</v>
      </c>
      <c r="T28">
        <f>'Populations &amp; Dates'!V28*T$7</f>
        <v>0</v>
      </c>
      <c r="U28">
        <f>'Populations &amp; Dates'!W28*U$7</f>
        <v>0</v>
      </c>
      <c r="V28">
        <f>'Populations &amp; Dates'!X28*V$7</f>
        <v>0</v>
      </c>
      <c r="W28">
        <f>'Populations &amp; Dates'!Y28*W$7</f>
        <v>0</v>
      </c>
      <c r="X28">
        <f>'Populations &amp; Dates'!Z28*X$7</f>
        <v>0</v>
      </c>
      <c r="Y28">
        <f>'Populations &amp; Dates'!AA28*Y$7</f>
        <v>0</v>
      </c>
      <c r="Z28">
        <f>'Populations &amp; Dates'!AB28*Z$7</f>
        <v>0</v>
      </c>
      <c r="AA28">
        <f>'Populations &amp; Dates'!AC28*AA$7</f>
        <v>0</v>
      </c>
      <c r="AB28">
        <f>'Populations &amp; Dates'!AD28*AB$7</f>
        <v>0</v>
      </c>
      <c r="AC28">
        <f>'Populations &amp; Dates'!AF28*AC$7</f>
        <v>0</v>
      </c>
      <c r="AD28">
        <f>'Populations &amp; Dates'!AG28*AD$7</f>
        <v>0</v>
      </c>
      <c r="AE28">
        <f>'Populations &amp; Dates'!AH28*AE$7</f>
        <v>0</v>
      </c>
      <c r="AF28">
        <f>'Populations &amp; Dates'!AI28*AF$7</f>
        <v>0</v>
      </c>
      <c r="AG28">
        <f>'Populations &amp; Dates'!AJ28*AG$7</f>
        <v>0</v>
      </c>
      <c r="AH28">
        <f>'Populations &amp; Dates'!AK28*AH$7</f>
        <v>0</v>
      </c>
      <c r="AI28">
        <f>'Populations &amp; Dates'!AL28*AI$7</f>
        <v>0</v>
      </c>
      <c r="AJ28">
        <f>'Populations &amp; Dates'!AM28*AJ$7</f>
        <v>0</v>
      </c>
    </row>
    <row r="29" spans="1:36" x14ac:dyDescent="0.25">
      <c r="A29" t="s">
        <v>166</v>
      </c>
      <c r="B29">
        <f t="shared" si="1"/>
        <v>0</v>
      </c>
      <c r="C29">
        <f>'Populations &amp; Dates'!C29*C$7</f>
        <v>0</v>
      </c>
      <c r="D29">
        <f>'Populations &amp; Dates'!D29*D$7</f>
        <v>0</v>
      </c>
      <c r="E29">
        <f>'Populations &amp; Dates'!E29*E$7</f>
        <v>0</v>
      </c>
      <c r="F29">
        <f>'Populations &amp; Dates'!F29*F$7</f>
        <v>0</v>
      </c>
      <c r="G29">
        <f>'Populations &amp; Dates'!G29*G$7</f>
        <v>0</v>
      </c>
      <c r="H29">
        <f>'Populations &amp; Dates'!H29*H$7</f>
        <v>0</v>
      </c>
      <c r="I29">
        <f>'Populations &amp; Dates'!I29*I$7</f>
        <v>0</v>
      </c>
      <c r="J29">
        <f>'Populations &amp; Dates'!K29*J$7</f>
        <v>0</v>
      </c>
      <c r="K29">
        <f>'Populations &amp; Dates'!L29*K$7</f>
        <v>0</v>
      </c>
      <c r="L29">
        <f>'Populations &amp; Dates'!M29*L$7</f>
        <v>0</v>
      </c>
      <c r="M29">
        <f>'Populations &amp; Dates'!N29*M$7</f>
        <v>0</v>
      </c>
      <c r="N29">
        <f>'Populations &amp; Dates'!O29*N$7</f>
        <v>0</v>
      </c>
      <c r="O29">
        <f>'Populations &amp; Dates'!P29*O$7</f>
        <v>0</v>
      </c>
      <c r="P29">
        <f>'Populations &amp; Dates'!Q29*P$7</f>
        <v>0</v>
      </c>
      <c r="Q29">
        <f>'Populations &amp; Dates'!R29*Q$7</f>
        <v>0</v>
      </c>
      <c r="R29">
        <f>'Populations &amp; Dates'!S29*R$7</f>
        <v>0</v>
      </c>
      <c r="S29">
        <f>'Populations &amp; Dates'!T29*S$7</f>
        <v>0</v>
      </c>
      <c r="T29">
        <f>'Populations &amp; Dates'!V29*T$7</f>
        <v>0</v>
      </c>
      <c r="U29">
        <f>'Populations &amp; Dates'!W29*U$7</f>
        <v>0</v>
      </c>
      <c r="V29">
        <f>'Populations &amp; Dates'!X29*V$7</f>
        <v>0</v>
      </c>
      <c r="W29">
        <f>'Populations &amp; Dates'!Y29*W$7</f>
        <v>0</v>
      </c>
      <c r="X29">
        <f>'Populations &amp; Dates'!Z29*X$7</f>
        <v>0</v>
      </c>
      <c r="Y29">
        <f>'Populations &amp; Dates'!AA29*Y$7</f>
        <v>0</v>
      </c>
      <c r="Z29">
        <f>'Populations &amp; Dates'!AB29*Z$7</f>
        <v>0</v>
      </c>
      <c r="AA29">
        <f>'Populations &amp; Dates'!AC29*AA$7</f>
        <v>0</v>
      </c>
      <c r="AB29">
        <f>'Populations &amp; Dates'!AD29*AB$7</f>
        <v>0</v>
      </c>
      <c r="AC29">
        <f>'Populations &amp; Dates'!AF29*AC$7</f>
        <v>0</v>
      </c>
      <c r="AD29">
        <f>'Populations &amp; Dates'!AG29*AD$7</f>
        <v>0</v>
      </c>
      <c r="AE29">
        <f>'Populations &amp; Dates'!AH29*AE$7</f>
        <v>0</v>
      </c>
      <c r="AF29">
        <f>'Populations &amp; Dates'!AI29*AF$7</f>
        <v>0</v>
      </c>
      <c r="AG29">
        <f>'Populations &amp; Dates'!AJ29*AG$7</f>
        <v>0</v>
      </c>
      <c r="AH29">
        <f>'Populations &amp; Dates'!AK29*AH$7</f>
        <v>0</v>
      </c>
      <c r="AI29">
        <f>'Populations &amp; Dates'!AL29*AI$7</f>
        <v>0</v>
      </c>
      <c r="AJ29">
        <f>'Populations &amp; Dates'!AM29*AJ$7</f>
        <v>0</v>
      </c>
    </row>
    <row r="30" spans="1:36" x14ac:dyDescent="0.25">
      <c r="A30" t="s">
        <v>167</v>
      </c>
      <c r="B30">
        <f t="shared" si="1"/>
        <v>0</v>
      </c>
      <c r="C30">
        <f>'Populations &amp; Dates'!C30*C$7</f>
        <v>0</v>
      </c>
      <c r="D30">
        <f>'Populations &amp; Dates'!D30*D$7</f>
        <v>0</v>
      </c>
      <c r="E30">
        <f>'Populations &amp; Dates'!E30*E$7</f>
        <v>0</v>
      </c>
      <c r="F30">
        <f>'Populations &amp; Dates'!F30*F$7</f>
        <v>0</v>
      </c>
      <c r="G30">
        <f>'Populations &amp; Dates'!G30*G$7</f>
        <v>0</v>
      </c>
      <c r="H30">
        <f>'Populations &amp; Dates'!H30*H$7</f>
        <v>0</v>
      </c>
      <c r="I30">
        <f>'Populations &amp; Dates'!I30*I$7</f>
        <v>0</v>
      </c>
      <c r="J30">
        <f>'Populations &amp; Dates'!K30*J$7</f>
        <v>0</v>
      </c>
      <c r="K30">
        <f>'Populations &amp; Dates'!L30*K$7</f>
        <v>0</v>
      </c>
      <c r="L30">
        <f>'Populations &amp; Dates'!M30*L$7</f>
        <v>0</v>
      </c>
      <c r="M30">
        <f>'Populations &amp; Dates'!N30*M$7</f>
        <v>0</v>
      </c>
      <c r="N30">
        <f>'Populations &amp; Dates'!O30*N$7</f>
        <v>0</v>
      </c>
      <c r="O30">
        <f>'Populations &amp; Dates'!P30*O$7</f>
        <v>0</v>
      </c>
      <c r="P30">
        <f>'Populations &amp; Dates'!Q30*P$7</f>
        <v>0</v>
      </c>
      <c r="Q30">
        <f>'Populations &amp; Dates'!R30*Q$7</f>
        <v>0</v>
      </c>
      <c r="R30">
        <f>'Populations &amp; Dates'!S30*R$7</f>
        <v>0</v>
      </c>
      <c r="S30">
        <f>'Populations &amp; Dates'!T30*S$7</f>
        <v>0</v>
      </c>
      <c r="T30">
        <f>'Populations &amp; Dates'!V30*T$7</f>
        <v>0</v>
      </c>
      <c r="U30">
        <f>'Populations &amp; Dates'!W30*U$7</f>
        <v>0</v>
      </c>
      <c r="V30">
        <f>'Populations &amp; Dates'!X30*V$7</f>
        <v>0</v>
      </c>
      <c r="W30">
        <f>'Populations &amp; Dates'!Y30*W$7</f>
        <v>0</v>
      </c>
      <c r="X30">
        <f>'Populations &amp; Dates'!Z30*X$7</f>
        <v>0</v>
      </c>
      <c r="Y30">
        <f>'Populations &amp; Dates'!AA30*Y$7</f>
        <v>0</v>
      </c>
      <c r="Z30">
        <f>'Populations &amp; Dates'!AB30*Z$7</f>
        <v>0</v>
      </c>
      <c r="AA30">
        <f>'Populations &amp; Dates'!AC30*AA$7</f>
        <v>0</v>
      </c>
      <c r="AB30">
        <f>'Populations &amp; Dates'!AD30*AB$7</f>
        <v>0</v>
      </c>
      <c r="AC30">
        <f>'Populations &amp; Dates'!AF30*AC$7</f>
        <v>0</v>
      </c>
      <c r="AD30">
        <f>'Populations &amp; Dates'!AG30*AD$7</f>
        <v>0</v>
      </c>
      <c r="AE30">
        <f>'Populations &amp; Dates'!AH30*AE$7</f>
        <v>0</v>
      </c>
      <c r="AF30">
        <f>'Populations &amp; Dates'!AI30*AF$7</f>
        <v>0</v>
      </c>
      <c r="AG30">
        <f>'Populations &amp; Dates'!AJ30*AG$7</f>
        <v>0</v>
      </c>
      <c r="AH30">
        <f>'Populations &amp; Dates'!AK30*AH$7</f>
        <v>0</v>
      </c>
      <c r="AI30">
        <f>'Populations &amp; Dates'!AL30*AI$7</f>
        <v>0</v>
      </c>
      <c r="AJ30">
        <f>'Populations &amp; Dates'!AM30*AJ$7</f>
        <v>0</v>
      </c>
    </row>
    <row r="31" spans="1:36" x14ac:dyDescent="0.25">
      <c r="A31" t="s">
        <v>168</v>
      </c>
      <c r="B31">
        <f t="shared" si="1"/>
        <v>0</v>
      </c>
      <c r="C31">
        <f>'Populations &amp; Dates'!C31*C$7</f>
        <v>0</v>
      </c>
      <c r="D31">
        <f>'Populations &amp; Dates'!D31*D$7</f>
        <v>0</v>
      </c>
      <c r="E31">
        <f>'Populations &amp; Dates'!E31*E$7</f>
        <v>0</v>
      </c>
      <c r="F31">
        <f>'Populations &amp; Dates'!F31*F$7</f>
        <v>0</v>
      </c>
      <c r="G31">
        <f>'Populations &amp; Dates'!G31*G$7</f>
        <v>0</v>
      </c>
      <c r="H31">
        <f>'Populations &amp; Dates'!H31*H$7</f>
        <v>0</v>
      </c>
      <c r="I31">
        <f>'Populations &amp; Dates'!I31*I$7</f>
        <v>0</v>
      </c>
      <c r="J31">
        <f>'Populations &amp; Dates'!K31*J$7</f>
        <v>0</v>
      </c>
      <c r="K31">
        <f>'Populations &amp; Dates'!L31*K$7</f>
        <v>0</v>
      </c>
      <c r="L31">
        <f>'Populations &amp; Dates'!M31*L$7</f>
        <v>0</v>
      </c>
      <c r="M31">
        <f>'Populations &amp; Dates'!N31*M$7</f>
        <v>0</v>
      </c>
      <c r="N31">
        <f>'Populations &amp; Dates'!O31*N$7</f>
        <v>0</v>
      </c>
      <c r="O31">
        <f>'Populations &amp; Dates'!P31*O$7</f>
        <v>0</v>
      </c>
      <c r="P31">
        <f>'Populations &amp; Dates'!Q31*P$7</f>
        <v>0</v>
      </c>
      <c r="Q31">
        <f>'Populations &amp; Dates'!R31*Q$7</f>
        <v>0</v>
      </c>
      <c r="R31">
        <f>'Populations &amp; Dates'!S31*R$7</f>
        <v>0</v>
      </c>
      <c r="S31">
        <f>'Populations &amp; Dates'!T31*S$7</f>
        <v>0</v>
      </c>
      <c r="T31">
        <f>'Populations &amp; Dates'!V31*T$7</f>
        <v>0</v>
      </c>
      <c r="U31">
        <f>'Populations &amp; Dates'!W31*U$7</f>
        <v>0</v>
      </c>
      <c r="V31">
        <f>'Populations &amp; Dates'!X31*V$7</f>
        <v>0</v>
      </c>
      <c r="W31">
        <f>'Populations &amp; Dates'!Y31*W$7</f>
        <v>0</v>
      </c>
      <c r="X31">
        <f>'Populations &amp; Dates'!Z31*X$7</f>
        <v>0</v>
      </c>
      <c r="Y31">
        <f>'Populations &amp; Dates'!AA31*Y$7</f>
        <v>0</v>
      </c>
      <c r="Z31">
        <f>'Populations &amp; Dates'!AB31*Z$7</f>
        <v>0</v>
      </c>
      <c r="AA31">
        <f>'Populations &amp; Dates'!AC31*AA$7</f>
        <v>0</v>
      </c>
      <c r="AB31">
        <f>'Populations &amp; Dates'!AD31*AB$7</f>
        <v>0</v>
      </c>
      <c r="AC31">
        <f>'Populations &amp; Dates'!AF31*AC$7</f>
        <v>0</v>
      </c>
      <c r="AD31">
        <f>'Populations &amp; Dates'!AG31*AD$7</f>
        <v>0</v>
      </c>
      <c r="AE31">
        <f>'Populations &amp; Dates'!AH31*AE$7</f>
        <v>0</v>
      </c>
      <c r="AF31">
        <f>'Populations &amp; Dates'!AI31*AF$7</f>
        <v>0</v>
      </c>
      <c r="AG31">
        <f>'Populations &amp; Dates'!AJ31*AG$7</f>
        <v>0</v>
      </c>
      <c r="AH31">
        <f>'Populations &amp; Dates'!AK31*AH$7</f>
        <v>0</v>
      </c>
      <c r="AI31">
        <f>'Populations &amp; Dates'!AL31*AI$7</f>
        <v>0</v>
      </c>
      <c r="AJ31">
        <f>'Populations &amp; Dates'!AM31*AJ$7</f>
        <v>0</v>
      </c>
    </row>
    <row r="32" spans="1:36" x14ac:dyDescent="0.25">
      <c r="A32" t="s">
        <v>169</v>
      </c>
      <c r="B32">
        <f t="shared" si="1"/>
        <v>0</v>
      </c>
      <c r="C32">
        <f>'Populations &amp; Dates'!C32*C$7</f>
        <v>0</v>
      </c>
      <c r="D32">
        <f>'Populations &amp; Dates'!D32*D$7</f>
        <v>0</v>
      </c>
      <c r="E32">
        <f>'Populations &amp; Dates'!E32*E$7</f>
        <v>0</v>
      </c>
      <c r="F32">
        <f>'Populations &amp; Dates'!F32*F$7</f>
        <v>0</v>
      </c>
      <c r="G32">
        <f>'Populations &amp; Dates'!G32*G$7</f>
        <v>0</v>
      </c>
      <c r="H32">
        <f>'Populations &amp; Dates'!H32*H$7</f>
        <v>0</v>
      </c>
      <c r="I32">
        <f>'Populations &amp; Dates'!I32*I$7</f>
        <v>0</v>
      </c>
      <c r="J32">
        <f>'Populations &amp; Dates'!K32*J$7</f>
        <v>0</v>
      </c>
      <c r="K32">
        <f>'Populations &amp; Dates'!L32*K$7</f>
        <v>0</v>
      </c>
      <c r="L32">
        <f>'Populations &amp; Dates'!M32*L$7</f>
        <v>0</v>
      </c>
      <c r="M32">
        <f>'Populations &amp; Dates'!N32*M$7</f>
        <v>0</v>
      </c>
      <c r="N32">
        <f>'Populations &amp; Dates'!O32*N$7</f>
        <v>0</v>
      </c>
      <c r="O32">
        <f>'Populations &amp; Dates'!P32*O$7</f>
        <v>0</v>
      </c>
      <c r="P32">
        <f>'Populations &amp; Dates'!Q32*P$7</f>
        <v>0</v>
      </c>
      <c r="Q32">
        <f>'Populations &amp; Dates'!R32*Q$7</f>
        <v>0</v>
      </c>
      <c r="R32">
        <f>'Populations &amp; Dates'!S32*R$7</f>
        <v>0</v>
      </c>
      <c r="S32">
        <f>'Populations &amp; Dates'!T32*S$7</f>
        <v>0</v>
      </c>
      <c r="T32">
        <f>'Populations &amp; Dates'!V32*T$7</f>
        <v>0</v>
      </c>
      <c r="U32">
        <f>'Populations &amp; Dates'!W32*U$7</f>
        <v>0</v>
      </c>
      <c r="V32">
        <f>'Populations &amp; Dates'!X32*V$7</f>
        <v>0</v>
      </c>
      <c r="W32">
        <f>'Populations &amp; Dates'!Y32*W$7</f>
        <v>0</v>
      </c>
      <c r="X32">
        <f>'Populations &amp; Dates'!Z32*X$7</f>
        <v>0</v>
      </c>
      <c r="Y32">
        <f>'Populations &amp; Dates'!AA32*Y$7</f>
        <v>0</v>
      </c>
      <c r="Z32">
        <f>'Populations &amp; Dates'!AB32*Z$7</f>
        <v>0</v>
      </c>
      <c r="AA32">
        <f>'Populations &amp; Dates'!AC32*AA$7</f>
        <v>0</v>
      </c>
      <c r="AB32">
        <f>'Populations &amp; Dates'!AD32*AB$7</f>
        <v>0</v>
      </c>
      <c r="AC32">
        <f>'Populations &amp; Dates'!AF32*AC$7</f>
        <v>0</v>
      </c>
      <c r="AD32">
        <f>'Populations &amp; Dates'!AG32*AD$7</f>
        <v>0</v>
      </c>
      <c r="AE32">
        <f>'Populations &amp; Dates'!AH32*AE$7</f>
        <v>0</v>
      </c>
      <c r="AF32">
        <f>'Populations &amp; Dates'!AI32*AF$7</f>
        <v>0</v>
      </c>
      <c r="AG32">
        <f>'Populations &amp; Dates'!AJ32*AG$7</f>
        <v>0</v>
      </c>
      <c r="AH32">
        <f>'Populations &amp; Dates'!AK32*AH$7</f>
        <v>0</v>
      </c>
      <c r="AI32">
        <f>'Populations &amp; Dates'!AL32*AI$7</f>
        <v>0</v>
      </c>
      <c r="AJ32">
        <f>'Populations &amp; Dates'!AM32*AJ$7</f>
        <v>0</v>
      </c>
    </row>
    <row r="33" spans="1:36" x14ac:dyDescent="0.25">
      <c r="A33" t="s">
        <v>170</v>
      </c>
      <c r="B33">
        <f t="shared" si="1"/>
        <v>0</v>
      </c>
      <c r="C33">
        <f>'Populations &amp; Dates'!C33*C$7</f>
        <v>0</v>
      </c>
      <c r="D33">
        <f>'Populations &amp; Dates'!D33*D$7</f>
        <v>0</v>
      </c>
      <c r="E33">
        <f>'Populations &amp; Dates'!E33*E$7</f>
        <v>0</v>
      </c>
      <c r="F33">
        <f>'Populations &amp; Dates'!F33*F$7</f>
        <v>0</v>
      </c>
      <c r="G33">
        <f>'Populations &amp; Dates'!G33*G$7</f>
        <v>0</v>
      </c>
      <c r="H33">
        <f>'Populations &amp; Dates'!H33*H$7</f>
        <v>0</v>
      </c>
      <c r="I33">
        <f>'Populations &amp; Dates'!I33*I$7</f>
        <v>0</v>
      </c>
      <c r="J33">
        <f>'Populations &amp; Dates'!K33*J$7</f>
        <v>0</v>
      </c>
      <c r="K33">
        <f>'Populations &amp; Dates'!L33*K$7</f>
        <v>0</v>
      </c>
      <c r="L33">
        <f>'Populations &amp; Dates'!M33*L$7</f>
        <v>0</v>
      </c>
      <c r="M33">
        <f>'Populations &amp; Dates'!N33*M$7</f>
        <v>0</v>
      </c>
      <c r="N33">
        <f>'Populations &amp; Dates'!O33*N$7</f>
        <v>0</v>
      </c>
      <c r="O33">
        <f>'Populations &amp; Dates'!P33*O$7</f>
        <v>0</v>
      </c>
      <c r="P33">
        <f>'Populations &amp; Dates'!Q33*P$7</f>
        <v>0</v>
      </c>
      <c r="Q33">
        <f>'Populations &amp; Dates'!R33*Q$7</f>
        <v>0</v>
      </c>
      <c r="R33">
        <f>'Populations &amp; Dates'!S33*R$7</f>
        <v>0</v>
      </c>
      <c r="S33">
        <f>'Populations &amp; Dates'!T33*S$7</f>
        <v>0</v>
      </c>
      <c r="T33">
        <f>'Populations &amp; Dates'!V33*T$7</f>
        <v>0</v>
      </c>
      <c r="U33">
        <f>'Populations &amp; Dates'!W33*U$7</f>
        <v>0</v>
      </c>
      <c r="V33">
        <f>'Populations &amp; Dates'!X33*V$7</f>
        <v>0</v>
      </c>
      <c r="W33">
        <f>'Populations &amp; Dates'!Y33*W$7</f>
        <v>0</v>
      </c>
      <c r="X33">
        <f>'Populations &amp; Dates'!Z33*X$7</f>
        <v>0</v>
      </c>
      <c r="Y33">
        <f>'Populations &amp; Dates'!AA33*Y$7</f>
        <v>0</v>
      </c>
      <c r="Z33">
        <f>'Populations &amp; Dates'!AB33*Z$7</f>
        <v>0</v>
      </c>
      <c r="AA33">
        <f>'Populations &amp; Dates'!AC33*AA$7</f>
        <v>0</v>
      </c>
      <c r="AB33">
        <f>'Populations &amp; Dates'!AD33*AB$7</f>
        <v>0</v>
      </c>
      <c r="AC33">
        <f>'Populations &amp; Dates'!AF33*AC$7</f>
        <v>0</v>
      </c>
      <c r="AD33">
        <f>'Populations &amp; Dates'!AG33*AD$7</f>
        <v>0</v>
      </c>
      <c r="AE33">
        <f>'Populations &amp; Dates'!AH33*AE$7</f>
        <v>0</v>
      </c>
      <c r="AF33">
        <f>'Populations &amp; Dates'!AI33*AF$7</f>
        <v>0</v>
      </c>
      <c r="AG33">
        <f>'Populations &amp; Dates'!AJ33*AG$7</f>
        <v>0</v>
      </c>
      <c r="AH33">
        <f>'Populations &amp; Dates'!AK33*AH$7</f>
        <v>0</v>
      </c>
      <c r="AI33">
        <f>'Populations &amp; Dates'!AL33*AI$7</f>
        <v>0</v>
      </c>
      <c r="AJ33">
        <f>'Populations &amp; Dates'!AM33*AJ$7</f>
        <v>0</v>
      </c>
    </row>
  </sheetData>
  <dataConsolidate/>
  <conditionalFormatting sqref="A1:XFD1048576">
    <cfRule type="cellIs" dxfId="0" priority="1" operator="equal">
      <formula>1</formula>
    </cfRule>
  </conditionalFormatting>
  <pageMargins left="0.7" right="0.7" top="0.75" bottom="0.75" header="0.3" footer="0.3"/>
  <pageSetup paperSize="9" orientation="portrait" verticalDpi="597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workbookViewId="0">
      <selection activeCell="A7" sqref="A7"/>
    </sheetView>
  </sheetViews>
  <sheetFormatPr defaultRowHeight="15" x14ac:dyDescent="0.25"/>
  <cols>
    <col min="1" max="1" width="12.42578125" style="9" bestFit="1" customWidth="1"/>
    <col min="8" max="8" width="10.28515625" customWidth="1"/>
    <col min="11" max="11" width="81.42578125" bestFit="1" customWidth="1"/>
  </cols>
  <sheetData>
    <row r="1" spans="1:12" ht="24.6" x14ac:dyDescent="0.35">
      <c r="D1" s="9" t="s">
        <v>279</v>
      </c>
      <c r="E1" s="9" t="s">
        <v>255</v>
      </c>
      <c r="F1" s="9"/>
      <c r="G1" s="11" t="s">
        <v>256</v>
      </c>
      <c r="H1" s="11" t="s">
        <v>280</v>
      </c>
    </row>
    <row r="2" spans="1:12" ht="14.45" x14ac:dyDescent="0.35">
      <c r="H2" s="14"/>
      <c r="K2" s="15" t="s">
        <v>267</v>
      </c>
      <c r="L2" s="16"/>
    </row>
    <row r="3" spans="1:12" ht="14.45" x14ac:dyDescent="0.35">
      <c r="A3" s="9" t="s">
        <v>63</v>
      </c>
      <c r="B3" s="14" t="s">
        <v>282</v>
      </c>
      <c r="C3" s="14"/>
      <c r="D3" s="14">
        <v>60</v>
      </c>
      <c r="E3" s="14">
        <v>394</v>
      </c>
      <c r="G3" t="s">
        <v>182</v>
      </c>
      <c r="H3" s="14" t="s">
        <v>284</v>
      </c>
      <c r="I3" s="6">
        <f>D3/E3</f>
        <v>0.15228426395939088</v>
      </c>
      <c r="K3" s="17"/>
      <c r="L3" s="18"/>
    </row>
    <row r="4" spans="1:12" ht="14.45" x14ac:dyDescent="0.35">
      <c r="A4" s="9" t="s">
        <v>176</v>
      </c>
      <c r="B4" s="22" t="s">
        <v>192</v>
      </c>
      <c r="C4" s="14"/>
      <c r="D4" s="14">
        <v>171</v>
      </c>
      <c r="E4" s="14">
        <v>753</v>
      </c>
      <c r="H4" s="22" t="s">
        <v>430</v>
      </c>
      <c r="I4" s="6">
        <f>D4/E4</f>
        <v>0.22709163346613545</v>
      </c>
      <c r="K4" s="19" t="s">
        <v>285</v>
      </c>
      <c r="L4" s="18"/>
    </row>
    <row r="5" spans="1:12" ht="14.45" x14ac:dyDescent="0.35">
      <c r="A5" s="9" t="s">
        <v>281</v>
      </c>
      <c r="B5" s="8" t="s">
        <v>283</v>
      </c>
      <c r="C5" s="14"/>
      <c r="D5" s="14">
        <v>78</v>
      </c>
      <c r="E5" s="14">
        <v>223</v>
      </c>
      <c r="H5" s="14" t="s">
        <v>284</v>
      </c>
      <c r="I5" s="6">
        <f>D5/E5</f>
        <v>0.34977578475336324</v>
      </c>
      <c r="K5" s="19" t="s">
        <v>276</v>
      </c>
      <c r="L5" s="18"/>
    </row>
    <row r="6" spans="1:12" ht="14.45" x14ac:dyDescent="0.35">
      <c r="K6" s="19" t="s">
        <v>286</v>
      </c>
      <c r="L6" s="18"/>
    </row>
    <row r="7" spans="1:12" ht="14.45" x14ac:dyDescent="0.35">
      <c r="B7" s="14"/>
      <c r="C7" s="14"/>
      <c r="D7" s="14"/>
      <c r="E7" s="14"/>
      <c r="H7" s="14"/>
      <c r="I7" s="5"/>
      <c r="K7" s="19"/>
      <c r="L7" s="18"/>
    </row>
    <row r="8" spans="1:12" ht="14.45" x14ac:dyDescent="0.35">
      <c r="A8" s="26"/>
      <c r="B8" s="14"/>
      <c r="C8" s="14"/>
      <c r="D8" s="25"/>
      <c r="E8" s="25"/>
      <c r="H8" s="14"/>
      <c r="I8" s="6"/>
      <c r="K8" s="19"/>
      <c r="L8" s="18"/>
    </row>
    <row r="9" spans="1:12" ht="14.45" x14ac:dyDescent="0.35">
      <c r="B9" s="22"/>
      <c r="D9" s="25"/>
      <c r="E9" s="25"/>
      <c r="H9" s="14"/>
      <c r="I9" s="6"/>
      <c r="K9" s="19"/>
      <c r="L9" s="18"/>
    </row>
    <row r="10" spans="1:12" ht="14.45" x14ac:dyDescent="0.35">
      <c r="B10" s="14"/>
      <c r="C10" s="14"/>
      <c r="D10" s="14"/>
      <c r="E10" s="14"/>
      <c r="K10" s="19"/>
      <c r="L10" s="18"/>
    </row>
    <row r="11" spans="1:12" ht="14.45" x14ac:dyDescent="0.35">
      <c r="B11" s="14"/>
      <c r="C11" s="14"/>
      <c r="D11" s="14"/>
      <c r="E11" s="14"/>
      <c r="K11" s="19"/>
      <c r="L11" s="18"/>
    </row>
    <row r="12" spans="1:12" ht="14.45" x14ac:dyDescent="0.35">
      <c r="B12" s="14"/>
      <c r="C12" s="14"/>
      <c r="D12" s="14"/>
      <c r="E12" s="14"/>
      <c r="F12" s="14"/>
      <c r="G12" s="14"/>
      <c r="H12" s="14"/>
      <c r="K12" s="19"/>
      <c r="L12" s="18"/>
    </row>
    <row r="13" spans="1:12" x14ac:dyDescent="0.25">
      <c r="B13" s="14"/>
      <c r="C13" s="14"/>
      <c r="D13" s="14"/>
      <c r="E13" s="14"/>
      <c r="F13" s="14"/>
      <c r="G13" s="14"/>
      <c r="H13" s="14"/>
      <c r="I13" s="5"/>
      <c r="K13" s="17"/>
      <c r="L13" s="18"/>
    </row>
    <row r="14" spans="1:12" x14ac:dyDescent="0.25">
      <c r="B14" s="14"/>
      <c r="C14" s="14"/>
      <c r="D14" s="14"/>
      <c r="E14" s="14"/>
      <c r="F14" s="14"/>
      <c r="G14" s="14"/>
      <c r="H14" s="14"/>
      <c r="I14" s="5"/>
      <c r="K14" s="17"/>
      <c r="L14" s="18"/>
    </row>
    <row r="15" spans="1:12" x14ac:dyDescent="0.25">
      <c r="B15" s="14"/>
      <c r="C15" s="12"/>
      <c r="D15" s="14"/>
      <c r="E15" s="14"/>
      <c r="F15" s="14"/>
      <c r="G15" s="14"/>
      <c r="H15" s="14"/>
      <c r="I15" s="5"/>
      <c r="K15" s="17"/>
      <c r="L15" s="18"/>
    </row>
    <row r="16" spans="1:12" x14ac:dyDescent="0.25">
      <c r="B16" s="14"/>
      <c r="C16" s="12"/>
      <c r="D16" s="14"/>
      <c r="E16" s="14"/>
      <c r="F16" s="14"/>
      <c r="G16" s="14"/>
      <c r="H16" s="14"/>
      <c r="I16" s="5"/>
      <c r="K16" s="17"/>
      <c r="L16" s="18"/>
    </row>
    <row r="17" spans="2:12" x14ac:dyDescent="0.25">
      <c r="B17" s="12"/>
      <c r="C17" s="12"/>
      <c r="D17" s="14"/>
      <c r="E17" s="14"/>
      <c r="F17" s="14"/>
      <c r="G17" s="14"/>
      <c r="H17" s="14"/>
      <c r="I17" s="5"/>
      <c r="K17" s="17"/>
      <c r="L17" s="18"/>
    </row>
    <row r="18" spans="2:12" x14ac:dyDescent="0.25">
      <c r="B18" s="14"/>
      <c r="C18" s="14"/>
      <c r="D18" s="14"/>
      <c r="E18" s="14"/>
      <c r="F18" s="14"/>
      <c r="G18" s="14"/>
      <c r="H18" s="14"/>
      <c r="I18" s="5"/>
      <c r="K18" s="17"/>
      <c r="L18" s="18"/>
    </row>
    <row r="19" spans="2:12" x14ac:dyDescent="0.25">
      <c r="B19" s="23"/>
      <c r="C19" s="14"/>
      <c r="D19" s="14"/>
      <c r="E19" s="14"/>
      <c r="F19" s="14"/>
      <c r="G19" s="14"/>
      <c r="H19" s="14"/>
      <c r="I19" s="5"/>
      <c r="K19" s="17"/>
      <c r="L19" s="18"/>
    </row>
    <row r="20" spans="2:12" x14ac:dyDescent="0.25">
      <c r="B20" s="14"/>
      <c r="C20" s="14"/>
      <c r="D20" s="14"/>
      <c r="E20" s="14"/>
      <c r="F20" s="14"/>
      <c r="G20" s="14"/>
      <c r="H20" s="14"/>
      <c r="I20" s="5"/>
      <c r="K20" s="17"/>
      <c r="L20" s="18"/>
    </row>
    <row r="21" spans="2:12" x14ac:dyDescent="0.25">
      <c r="B21" s="14"/>
      <c r="C21" s="14"/>
      <c r="D21" s="14"/>
      <c r="E21" s="14"/>
      <c r="F21" s="14"/>
      <c r="G21" s="14"/>
      <c r="H21" s="14"/>
      <c r="I21" s="5"/>
      <c r="K21" s="17"/>
      <c r="L21" s="18"/>
    </row>
    <row r="22" spans="2:12" x14ac:dyDescent="0.25">
      <c r="B22" s="14"/>
      <c r="C22" s="14"/>
      <c r="D22" s="14"/>
      <c r="E22" s="14"/>
      <c r="F22" s="14"/>
      <c r="G22" s="14"/>
      <c r="H22" s="14"/>
      <c r="K22" s="20"/>
      <c r="L22" s="21"/>
    </row>
    <row r="23" spans="2:12" x14ac:dyDescent="0.25">
      <c r="B23" s="14"/>
      <c r="C23" s="14"/>
      <c r="D23" s="14"/>
      <c r="E23" s="14"/>
      <c r="F23" s="14"/>
      <c r="G23" s="14"/>
      <c r="H23" s="14"/>
    </row>
    <row r="24" spans="2:12" x14ac:dyDescent="0.25">
      <c r="B24" s="14"/>
      <c r="C24" s="14"/>
      <c r="D24" s="14"/>
      <c r="E24" s="14"/>
      <c r="F24" s="14"/>
      <c r="G24" s="14"/>
      <c r="H24" s="14"/>
      <c r="I24" s="5"/>
    </row>
    <row r="25" spans="2:12" x14ac:dyDescent="0.25">
      <c r="B25" s="14"/>
      <c r="C25" s="14"/>
      <c r="D25" s="14"/>
      <c r="E25" s="14"/>
      <c r="F25" s="14"/>
      <c r="G25" s="14"/>
      <c r="H25" s="14"/>
      <c r="I25" s="5"/>
    </row>
    <row r="26" spans="2:12" x14ac:dyDescent="0.25">
      <c r="B26" s="14"/>
      <c r="C26" s="14"/>
      <c r="D26" s="14"/>
      <c r="E26" s="14"/>
      <c r="F26" s="14"/>
      <c r="G26" s="14"/>
      <c r="H26" s="14"/>
      <c r="I26" s="5"/>
    </row>
    <row r="27" spans="2:12" x14ac:dyDescent="0.25">
      <c r="B27" s="14"/>
      <c r="C27" s="14"/>
      <c r="D27" s="14"/>
      <c r="E27" s="14"/>
      <c r="F27" s="14"/>
      <c r="G27" s="14"/>
      <c r="H27" s="14"/>
      <c r="I27" s="5"/>
    </row>
    <row r="28" spans="2:12" x14ac:dyDescent="0.25">
      <c r="B28" s="14"/>
      <c r="C28" s="14"/>
      <c r="D28" s="14"/>
      <c r="E28" s="14"/>
      <c r="F28" s="14"/>
      <c r="G28" s="14"/>
      <c r="H28" s="14"/>
      <c r="I28" s="5"/>
    </row>
    <row r="29" spans="2:12" x14ac:dyDescent="0.25">
      <c r="B29" s="14"/>
      <c r="C29" s="14"/>
      <c r="D29" s="14"/>
      <c r="E29" s="14"/>
      <c r="F29" s="14"/>
      <c r="G29" s="14"/>
      <c r="H29" s="14"/>
      <c r="I29" s="5"/>
    </row>
    <row r="30" spans="2:12" x14ac:dyDescent="0.25">
      <c r="B30" s="14"/>
      <c r="C30" s="14"/>
      <c r="D30" s="14"/>
      <c r="E30" s="14"/>
      <c r="F30" s="14"/>
      <c r="G30" s="14"/>
      <c r="H30" s="14"/>
      <c r="I30" s="5"/>
    </row>
    <row r="31" spans="2:12" x14ac:dyDescent="0.25">
      <c r="B31" s="14"/>
      <c r="C31" s="14"/>
      <c r="D31" s="14"/>
      <c r="E31" s="14"/>
      <c r="F31" s="14"/>
      <c r="G31" s="14"/>
      <c r="H31" s="14"/>
    </row>
    <row r="32" spans="2:12" x14ac:dyDescent="0.25">
      <c r="B32" s="14"/>
      <c r="C32" s="14"/>
      <c r="D32" s="14"/>
      <c r="E32" s="14"/>
      <c r="F32" s="14"/>
      <c r="G32" s="14"/>
      <c r="H32" s="14"/>
    </row>
    <row r="33" spans="2:9" x14ac:dyDescent="0.25">
      <c r="B33" s="14"/>
      <c r="C33" s="14"/>
      <c r="D33" s="14"/>
      <c r="E33" s="14"/>
      <c r="F33" s="14"/>
      <c r="G33" s="14"/>
      <c r="H33" s="14"/>
      <c r="I33" s="5"/>
    </row>
    <row r="34" spans="2:9" x14ac:dyDescent="0.25">
      <c r="B34" s="14"/>
      <c r="C34" s="14"/>
      <c r="D34" s="14"/>
      <c r="E34" s="14"/>
      <c r="F34" s="14"/>
      <c r="G34" s="14"/>
      <c r="H34" s="14"/>
      <c r="I34" s="5"/>
    </row>
    <row r="35" spans="2:9" x14ac:dyDescent="0.25">
      <c r="B35" s="14"/>
      <c r="C35" s="14"/>
      <c r="D35" s="14"/>
      <c r="E35" s="14"/>
      <c r="F35" s="14"/>
      <c r="G35" s="14"/>
      <c r="H35" s="14"/>
    </row>
    <row r="36" spans="2:9" x14ac:dyDescent="0.25">
      <c r="B36" s="14"/>
      <c r="C36" s="14"/>
      <c r="D36" s="14"/>
      <c r="E36" s="14"/>
      <c r="F36" s="14"/>
      <c r="G36" s="14"/>
      <c r="H36" s="14"/>
      <c r="I36" s="5"/>
    </row>
    <row r="37" spans="2:9" x14ac:dyDescent="0.25">
      <c r="B37" s="14"/>
      <c r="C37" s="14"/>
      <c r="D37" s="14"/>
      <c r="E37" s="14"/>
      <c r="F37" s="14"/>
      <c r="G37" s="14"/>
      <c r="H37" s="14"/>
    </row>
    <row r="38" spans="2:9" x14ac:dyDescent="0.25">
      <c r="B38" s="14"/>
      <c r="C38" s="14"/>
      <c r="D38" s="14"/>
      <c r="E38" s="14"/>
      <c r="F38" s="14"/>
      <c r="G38" s="14"/>
      <c r="H38" s="14"/>
    </row>
    <row r="39" spans="2:9" x14ac:dyDescent="0.25">
      <c r="B39" s="14"/>
      <c r="C39" s="14"/>
      <c r="D39" s="14"/>
      <c r="E39" s="14"/>
      <c r="F39" s="14"/>
      <c r="G39" s="14"/>
      <c r="H39" s="14"/>
      <c r="I39" s="5"/>
    </row>
    <row r="40" spans="2:9" x14ac:dyDescent="0.25">
      <c r="B40" s="14"/>
      <c r="C40" s="14"/>
      <c r="D40" s="13"/>
      <c r="E40" s="13"/>
      <c r="F40" s="14"/>
      <c r="G40" s="14"/>
      <c r="H40" s="14"/>
      <c r="I40" s="5"/>
    </row>
    <row r="41" spans="2:9" x14ac:dyDescent="0.25">
      <c r="B41" s="14"/>
      <c r="C41" s="14"/>
      <c r="D41" s="13"/>
      <c r="E41" s="13"/>
      <c r="F41" s="14"/>
      <c r="G41" s="14"/>
      <c r="H41" s="14"/>
      <c r="I41" s="5"/>
    </row>
    <row r="42" spans="2:9" x14ac:dyDescent="0.25">
      <c r="B42" s="23"/>
      <c r="C42" s="14"/>
      <c r="D42" s="14"/>
      <c r="E42" s="14"/>
      <c r="F42" s="14"/>
      <c r="G42" s="14"/>
      <c r="H42" s="14"/>
      <c r="I42" s="5"/>
    </row>
    <row r="44" spans="2:9" x14ac:dyDescent="0.25">
      <c r="I44" s="5"/>
    </row>
    <row r="47" spans="2:9" x14ac:dyDescent="0.25">
      <c r="D47" s="12"/>
      <c r="E47" s="12"/>
      <c r="I47" s="5"/>
    </row>
    <row r="48" spans="2:9" x14ac:dyDescent="0.25">
      <c r="D48" s="12"/>
      <c r="E48" s="12"/>
      <c r="I48" s="5"/>
    </row>
    <row r="49" spans="4:9" x14ac:dyDescent="0.25">
      <c r="D49" s="12"/>
      <c r="E49" s="14"/>
    </row>
    <row r="50" spans="4:9" x14ac:dyDescent="0.25">
      <c r="I50" s="5"/>
    </row>
  </sheetData>
  <pageMargins left="0.7" right="0.7" top="0.75" bottom="0.75" header="0.3" footer="0.3"/>
  <pageSetup paperSize="9" orientation="portrait" verticalDpi="597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2"/>
  <sheetViews>
    <sheetView workbookViewId="0">
      <selection activeCell="B2" sqref="B2:I5"/>
    </sheetView>
  </sheetViews>
  <sheetFormatPr defaultRowHeight="15" x14ac:dyDescent="0.25"/>
  <cols>
    <col min="2" max="2" width="14.42578125" bestFit="1" customWidth="1"/>
    <col min="3" max="3" width="3.28515625" style="1" customWidth="1"/>
    <col min="4" max="4" width="18.7109375" bestFit="1" customWidth="1"/>
    <col min="5" max="5" width="11" bestFit="1" customWidth="1"/>
    <col min="6" max="6" width="34.85546875" customWidth="1"/>
    <col min="9" max="9" width="8.7109375" style="5"/>
  </cols>
  <sheetData>
    <row r="1" spans="2:12" thickBot="1" x14ac:dyDescent="0.4"/>
    <row r="2" spans="2:12" ht="39.950000000000003" thickBot="1" x14ac:dyDescent="0.4">
      <c r="B2" s="86" t="s">
        <v>289</v>
      </c>
      <c r="C2" s="99"/>
      <c r="D2" s="53" t="s">
        <v>149</v>
      </c>
      <c r="E2" s="54" t="s">
        <v>256</v>
      </c>
      <c r="F2" s="53" t="s">
        <v>345</v>
      </c>
      <c r="G2" s="55" t="s">
        <v>346</v>
      </c>
      <c r="H2" s="56" t="s">
        <v>291</v>
      </c>
      <c r="I2" s="73" t="s">
        <v>347</v>
      </c>
    </row>
    <row r="3" spans="2:12" x14ac:dyDescent="0.35">
      <c r="B3" s="134" t="str">
        <f>'IF (2)'!B3</f>
        <v>Duro 2010</v>
      </c>
      <c r="C3" s="119">
        <f>References!C13</f>
        <v>19</v>
      </c>
      <c r="D3" s="157" t="s">
        <v>292</v>
      </c>
      <c r="E3" s="157" t="str">
        <f>'IF (2)'!G3</f>
        <v>Bell I-III</v>
      </c>
      <c r="F3" s="157" t="str">
        <f>'IF (2)'!H3</f>
        <v>Failue to achieve full enteral feeds @90d</v>
      </c>
      <c r="G3" s="157">
        <f>'IF (2)'!D3</f>
        <v>60</v>
      </c>
      <c r="H3" s="157">
        <f>'IF (2)'!E3</f>
        <v>394</v>
      </c>
      <c r="I3" s="158">
        <f>G3/H3</f>
        <v>0.15228426395939088</v>
      </c>
      <c r="J3" s="25"/>
      <c r="L3" s="25"/>
    </row>
    <row r="4" spans="2:12" x14ac:dyDescent="0.35">
      <c r="B4" s="159" t="str">
        <f>'IF (2)'!B4</f>
        <v>Murthy 2014</v>
      </c>
      <c r="C4" s="160">
        <f>VLOOKUP(B4,References!A4:C41,3,TRUE)</f>
        <v>31</v>
      </c>
      <c r="D4" s="161" t="s">
        <v>294</v>
      </c>
      <c r="E4" s="161" t="s">
        <v>294</v>
      </c>
      <c r="F4" s="162" t="str">
        <f>'IF (2)'!H4</f>
        <v>&gt;90d PN</v>
      </c>
      <c r="G4" s="161">
        <f>'IF (2)'!D4</f>
        <v>171</v>
      </c>
      <c r="H4" s="161">
        <f>'IF (2)'!E4</f>
        <v>753</v>
      </c>
      <c r="I4" s="163">
        <f>G4/H4</f>
        <v>0.22709163346613545</v>
      </c>
    </row>
    <row r="5" spans="2:12" ht="15.6" thickBot="1" x14ac:dyDescent="0.4">
      <c r="B5" s="164" t="str">
        <f>'IF (2)'!B5</f>
        <v>Bhatt 2017</v>
      </c>
      <c r="C5" s="165">
        <f>VLOOKUP(B5,References!A5:C42,3,TRUE)</f>
        <v>16</v>
      </c>
      <c r="D5" s="166" t="s">
        <v>348</v>
      </c>
      <c r="E5" s="166" t="s">
        <v>294</v>
      </c>
      <c r="F5" s="155" t="str">
        <f>'IF (2)'!H5</f>
        <v>Failue to achieve full enteral feeds @90d</v>
      </c>
      <c r="G5" s="166">
        <f>'IF (2)'!D5</f>
        <v>78</v>
      </c>
      <c r="H5" s="166">
        <f>'IF (2)'!E5</f>
        <v>223</v>
      </c>
      <c r="I5" s="167">
        <f>G5/H5</f>
        <v>0.34977578475336324</v>
      </c>
    </row>
    <row r="7" spans="2:12" ht="14.45" x14ac:dyDescent="0.35">
      <c r="H7">
        <f>SUM(H3:H5)</f>
        <v>1370</v>
      </c>
    </row>
    <row r="12" spans="2:12" x14ac:dyDescent="0.25">
      <c r="B12" t="s">
        <v>349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topLeftCell="A62" workbookViewId="0">
      <selection activeCell="C45" sqref="C45"/>
    </sheetView>
  </sheetViews>
  <sheetFormatPr defaultColWidth="8.7109375" defaultRowHeight="12.75" x14ac:dyDescent="0.2"/>
  <cols>
    <col min="1" max="1" width="15.7109375" style="213" bestFit="1" customWidth="1"/>
    <col min="2" max="2" width="21.5703125" style="213" bestFit="1" customWidth="1"/>
    <col min="3" max="3" width="4" style="213" bestFit="1" customWidth="1"/>
    <col min="4" max="16384" width="8.7109375" style="213"/>
  </cols>
  <sheetData>
    <row r="1" spans="1:9" ht="13.5" thickBot="1" x14ac:dyDescent="0.35">
      <c r="B1" s="214"/>
      <c r="C1" s="214"/>
      <c r="D1" s="214"/>
      <c r="E1" s="214"/>
      <c r="F1" s="214"/>
    </row>
    <row r="2" spans="1:9" ht="65.45" thickBot="1" x14ac:dyDescent="0.35">
      <c r="B2" s="58" t="s">
        <v>289</v>
      </c>
      <c r="C2" s="62"/>
      <c r="D2" s="59" t="s">
        <v>320</v>
      </c>
      <c r="E2" s="59" t="s">
        <v>321</v>
      </c>
      <c r="F2" s="59" t="s">
        <v>322</v>
      </c>
    </row>
    <row r="3" spans="1:9" ht="15" thickBot="1" x14ac:dyDescent="0.25">
      <c r="A3" s="213" t="str">
        <f>'Mortality (3)'!B4</f>
        <v>Abdullah 2010</v>
      </c>
      <c r="B3" s="60" t="s">
        <v>187</v>
      </c>
      <c r="C3" s="63">
        <v>9</v>
      </c>
      <c r="D3" s="61" t="s">
        <v>332</v>
      </c>
      <c r="E3" s="215"/>
      <c r="F3" s="215"/>
      <c r="I3" s="213">
        <f>C40-C3</f>
        <v>37</v>
      </c>
    </row>
    <row r="4" spans="1:9" ht="15" thickBot="1" x14ac:dyDescent="0.25">
      <c r="B4" s="60" t="s">
        <v>333</v>
      </c>
      <c r="C4" s="63">
        <f t="shared" ref="C4:C40" si="0">C3+1</f>
        <v>10</v>
      </c>
      <c r="D4" s="61" t="s">
        <v>332</v>
      </c>
      <c r="E4" s="215"/>
      <c r="F4" s="215"/>
    </row>
    <row r="5" spans="1:9" ht="15" thickBot="1" x14ac:dyDescent="0.25">
      <c r="A5" s="216" t="s">
        <v>295</v>
      </c>
      <c r="B5" s="60" t="s">
        <v>295</v>
      </c>
      <c r="C5" s="63">
        <f t="shared" si="0"/>
        <v>11</v>
      </c>
      <c r="D5" s="61" t="s">
        <v>332</v>
      </c>
      <c r="E5" s="215"/>
      <c r="F5" s="215"/>
    </row>
    <row r="6" spans="1:9" ht="15" thickBot="1" x14ac:dyDescent="0.25">
      <c r="A6" s="213" t="str">
        <f>'Mortality (3)'!B14</f>
        <v>Allin 2018</v>
      </c>
      <c r="B6" s="60" t="s">
        <v>359</v>
      </c>
      <c r="C6" s="63">
        <f t="shared" si="0"/>
        <v>12</v>
      </c>
      <c r="D6" s="61" t="s">
        <v>332</v>
      </c>
      <c r="E6" s="215"/>
      <c r="F6" s="215"/>
    </row>
    <row r="7" spans="1:9" ht="15" thickBot="1" x14ac:dyDescent="0.25">
      <c r="A7" s="213" t="str">
        <f>'Mortality (3)'!B17</f>
        <v>Autmizguine 2015</v>
      </c>
      <c r="B7" s="60" t="s">
        <v>323</v>
      </c>
      <c r="C7" s="63">
        <f t="shared" si="0"/>
        <v>13</v>
      </c>
      <c r="D7" s="61" t="s">
        <v>332</v>
      </c>
      <c r="E7" s="215"/>
      <c r="F7" s="215"/>
    </row>
    <row r="8" spans="1:9" ht="15" thickBot="1" x14ac:dyDescent="0.25">
      <c r="B8" s="60" t="s">
        <v>398</v>
      </c>
      <c r="C8" s="63">
        <f t="shared" si="0"/>
        <v>14</v>
      </c>
      <c r="D8" s="61" t="s">
        <v>332</v>
      </c>
      <c r="E8" s="215"/>
      <c r="F8" s="215"/>
    </row>
    <row r="9" spans="1:9" ht="15" thickBot="1" x14ac:dyDescent="0.25">
      <c r="A9" s="213" t="str">
        <f>'Mortality (3)'!B40</f>
        <v>Berrington 2012</v>
      </c>
      <c r="B9" s="60" t="s">
        <v>306</v>
      </c>
      <c r="C9" s="63">
        <f t="shared" si="0"/>
        <v>15</v>
      </c>
      <c r="D9" s="61" t="s">
        <v>332</v>
      </c>
      <c r="E9" s="215"/>
      <c r="F9" s="215"/>
    </row>
    <row r="10" spans="1:9" ht="15" thickBot="1" x14ac:dyDescent="0.25">
      <c r="A10" s="213" t="str">
        <f>'Mortality (3)'!B36</f>
        <v>Bhatt 2017</v>
      </c>
      <c r="B10" s="60" t="s">
        <v>283</v>
      </c>
      <c r="C10" s="63">
        <f t="shared" si="0"/>
        <v>16</v>
      </c>
      <c r="D10" s="61" t="s">
        <v>332</v>
      </c>
      <c r="E10" s="215"/>
      <c r="F10" s="61" t="s">
        <v>332</v>
      </c>
    </row>
    <row r="11" spans="1:9" ht="15" thickBot="1" x14ac:dyDescent="0.25">
      <c r="A11" s="213" t="str">
        <f>'Mortality (3)'!B9</f>
        <v>Choo 2011</v>
      </c>
      <c r="B11" s="60" t="s">
        <v>194</v>
      </c>
      <c r="C11" s="63">
        <f t="shared" si="0"/>
        <v>17</v>
      </c>
      <c r="D11" s="61" t="s">
        <v>332</v>
      </c>
      <c r="E11" s="215"/>
      <c r="F11" s="215"/>
    </row>
    <row r="12" spans="1:9" ht="15" thickBot="1" x14ac:dyDescent="0.25">
      <c r="A12" s="213" t="s">
        <v>381</v>
      </c>
      <c r="B12" s="60" t="s">
        <v>381</v>
      </c>
      <c r="C12" s="63">
        <f t="shared" si="0"/>
        <v>18</v>
      </c>
      <c r="D12" s="61" t="s">
        <v>332</v>
      </c>
      <c r="E12" s="215"/>
      <c r="F12" s="215"/>
    </row>
    <row r="13" spans="1:9" ht="15" thickBot="1" x14ac:dyDescent="0.25">
      <c r="B13" s="60" t="s">
        <v>282</v>
      </c>
      <c r="C13" s="63">
        <f t="shared" si="0"/>
        <v>19</v>
      </c>
      <c r="D13" s="61" t="s">
        <v>332</v>
      </c>
      <c r="E13" s="215"/>
      <c r="F13" s="61" t="s">
        <v>332</v>
      </c>
    </row>
    <row r="14" spans="1:9" ht="15" thickBot="1" x14ac:dyDescent="0.25">
      <c r="A14" s="213" t="str">
        <f>'Mortality (3)'!B24</f>
        <v>Fisher 2014</v>
      </c>
      <c r="B14" s="60" t="s">
        <v>265</v>
      </c>
      <c r="C14" s="63">
        <f t="shared" si="0"/>
        <v>20</v>
      </c>
      <c r="D14" s="61" t="s">
        <v>332</v>
      </c>
      <c r="E14" s="215"/>
      <c r="F14" s="215"/>
    </row>
    <row r="15" spans="1:9" ht="15" thickBot="1" x14ac:dyDescent="0.25">
      <c r="A15" s="213" t="str">
        <f>'Mortality (3)'!B25</f>
        <v>Fullerton 2016</v>
      </c>
      <c r="B15" s="60" t="s">
        <v>264</v>
      </c>
      <c r="C15" s="63">
        <f t="shared" si="0"/>
        <v>21</v>
      </c>
      <c r="D15" s="61" t="s">
        <v>332</v>
      </c>
      <c r="E15" s="215"/>
      <c r="F15" s="215"/>
    </row>
    <row r="16" spans="1:9" ht="15" thickBot="1" x14ac:dyDescent="0.25">
      <c r="A16" s="213" t="str">
        <f>'Mortality (3)'!B22</f>
        <v>Fullerton 2017</v>
      </c>
      <c r="B16" s="60" t="s">
        <v>260</v>
      </c>
      <c r="C16" s="63">
        <f t="shared" si="0"/>
        <v>22</v>
      </c>
      <c r="D16" s="61" t="s">
        <v>332</v>
      </c>
      <c r="E16" s="61" t="s">
        <v>332</v>
      </c>
      <c r="F16" s="215"/>
    </row>
    <row r="17" spans="1:6" ht="15" thickBot="1" x14ac:dyDescent="0.25">
      <c r="A17" s="213" t="str">
        <f>'Mortality (3)'!B6</f>
        <v>Ganapathy 2013</v>
      </c>
      <c r="B17" s="60" t="s">
        <v>312</v>
      </c>
      <c r="C17" s="63">
        <f t="shared" si="0"/>
        <v>23</v>
      </c>
      <c r="D17" s="61" t="s">
        <v>332</v>
      </c>
      <c r="E17" s="61" t="s">
        <v>332</v>
      </c>
      <c r="F17" s="215"/>
    </row>
    <row r="18" spans="1:6" ht="15" thickBot="1" x14ac:dyDescent="0.25">
      <c r="A18" s="213" t="str">
        <f>'Mortality (3)'!B20</f>
        <v>Hayakawa 2015</v>
      </c>
      <c r="B18" s="60" t="s">
        <v>253</v>
      </c>
      <c r="C18" s="63">
        <f t="shared" si="0"/>
        <v>24</v>
      </c>
      <c r="D18" s="61" t="s">
        <v>332</v>
      </c>
      <c r="E18" s="61" t="s">
        <v>332</v>
      </c>
      <c r="F18" s="215"/>
    </row>
    <row r="19" spans="1:6" ht="15" thickBot="1" x14ac:dyDescent="0.25">
      <c r="A19" s="213" t="str">
        <f>'Mortality (3)'!B7</f>
        <v>Heida 2017</v>
      </c>
      <c r="B19" s="60" t="s">
        <v>185</v>
      </c>
      <c r="C19" s="63">
        <f t="shared" si="0"/>
        <v>25</v>
      </c>
      <c r="D19" s="61" t="s">
        <v>332</v>
      </c>
      <c r="E19" s="215"/>
      <c r="F19" s="215"/>
    </row>
    <row r="20" spans="1:6" ht="15" thickBot="1" x14ac:dyDescent="0.25">
      <c r="A20" s="213" t="str">
        <f>'Mortality (3)'!B16</f>
        <v>Hull 2014</v>
      </c>
      <c r="B20" s="60" t="s">
        <v>189</v>
      </c>
      <c r="C20" s="63">
        <f t="shared" si="0"/>
        <v>26</v>
      </c>
      <c r="D20" s="61" t="s">
        <v>332</v>
      </c>
      <c r="E20" s="215"/>
      <c r="F20" s="215"/>
    </row>
    <row r="21" spans="1:6" ht="15" thickBot="1" x14ac:dyDescent="0.25">
      <c r="A21" s="213" t="str">
        <f>'Mortality (3)'!B19</f>
        <v>Kastenberg 2015</v>
      </c>
      <c r="B21" s="60" t="s">
        <v>252</v>
      </c>
      <c r="C21" s="63">
        <f t="shared" si="0"/>
        <v>27</v>
      </c>
      <c r="D21" s="61" t="s">
        <v>332</v>
      </c>
      <c r="E21" s="215"/>
      <c r="F21" s="215"/>
    </row>
    <row r="22" spans="1:6" ht="15" thickBot="1" x14ac:dyDescent="0.25">
      <c r="A22" s="213" t="s">
        <v>393</v>
      </c>
      <c r="B22" s="217" t="s">
        <v>393</v>
      </c>
      <c r="C22" s="63">
        <f t="shared" si="0"/>
        <v>28</v>
      </c>
      <c r="D22" s="61" t="s">
        <v>332</v>
      </c>
      <c r="E22" s="215"/>
      <c r="F22" s="61"/>
    </row>
    <row r="23" spans="1:6" ht="15" thickBot="1" x14ac:dyDescent="0.25">
      <c r="B23" s="60" t="s">
        <v>334</v>
      </c>
      <c r="C23" s="63">
        <f t="shared" si="0"/>
        <v>29</v>
      </c>
      <c r="D23" s="61" t="s">
        <v>332</v>
      </c>
      <c r="E23" s="215"/>
      <c r="F23" s="215"/>
    </row>
    <row r="24" spans="1:6" ht="15" thickBot="1" x14ac:dyDescent="0.25">
      <c r="A24" s="213" t="str">
        <f>'Mortality (3)'!B33</f>
        <v>Mukherjee 2010</v>
      </c>
      <c r="B24" s="60" t="s">
        <v>335</v>
      </c>
      <c r="C24" s="63">
        <f t="shared" si="0"/>
        <v>30</v>
      </c>
      <c r="D24" s="61" t="s">
        <v>332</v>
      </c>
      <c r="E24" s="215"/>
      <c r="F24" s="215"/>
    </row>
    <row r="25" spans="1:6" ht="15" thickBot="1" x14ac:dyDescent="0.25">
      <c r="A25" s="213" t="str">
        <f>'Mortality (3)'!B10</f>
        <v>Murthy 2014</v>
      </c>
      <c r="B25" s="60" t="s">
        <v>336</v>
      </c>
      <c r="C25" s="63">
        <f t="shared" si="0"/>
        <v>31</v>
      </c>
      <c r="D25" s="61" t="s">
        <v>332</v>
      </c>
      <c r="E25" s="215"/>
      <c r="F25" s="215"/>
    </row>
    <row r="26" spans="1:6" ht="15" thickBot="1" x14ac:dyDescent="0.25">
      <c r="A26" s="213" t="str">
        <f>'Mortality (3)'!B39</f>
        <v>Patel 2015</v>
      </c>
      <c r="B26" s="60" t="s">
        <v>305</v>
      </c>
      <c r="C26" s="63">
        <f t="shared" si="0"/>
        <v>32</v>
      </c>
      <c r="D26" s="61" t="s">
        <v>332</v>
      </c>
      <c r="E26" s="215"/>
      <c r="F26" s="215"/>
    </row>
    <row r="27" spans="1:6" ht="15" thickBot="1" x14ac:dyDescent="0.25">
      <c r="A27" s="213" t="str">
        <f>'Mortality (3)'!B3</f>
        <v>Rees 2010</v>
      </c>
      <c r="B27" s="60" t="s">
        <v>184</v>
      </c>
      <c r="C27" s="63">
        <f t="shared" si="0"/>
        <v>33</v>
      </c>
      <c r="D27" s="61" t="s">
        <v>332</v>
      </c>
      <c r="E27" s="215"/>
      <c r="F27" s="215"/>
    </row>
    <row r="28" spans="1:6" ht="15" thickBot="1" x14ac:dyDescent="0.25">
      <c r="A28" s="213" t="str">
        <f>'Mortality (3)'!B35</f>
        <v>Sayari 2016</v>
      </c>
      <c r="B28" s="60" t="s">
        <v>337</v>
      </c>
      <c r="C28" s="63">
        <f t="shared" si="0"/>
        <v>34</v>
      </c>
      <c r="D28" s="61" t="s">
        <v>332</v>
      </c>
      <c r="E28" s="215"/>
      <c r="F28" s="215"/>
    </row>
    <row r="29" spans="1:6" ht="15" thickBot="1" x14ac:dyDescent="0.25">
      <c r="A29" s="213" t="str">
        <f>'Mortality (3)'!B38</f>
        <v>Seeman 2016</v>
      </c>
      <c r="B29" s="60" t="s">
        <v>338</v>
      </c>
      <c r="C29" s="63">
        <f t="shared" si="0"/>
        <v>35</v>
      </c>
      <c r="D29" s="61" t="s">
        <v>332</v>
      </c>
      <c r="E29" s="215"/>
      <c r="F29" s="215"/>
    </row>
    <row r="30" spans="1:6" ht="15" thickBot="1" x14ac:dyDescent="0.25">
      <c r="A30" s="213" t="str">
        <f>'Mortality (3)'!B21</f>
        <v>Shah 2012</v>
      </c>
      <c r="B30" s="60" t="s">
        <v>339</v>
      </c>
      <c r="C30" s="63">
        <f t="shared" si="0"/>
        <v>36</v>
      </c>
      <c r="D30" s="61" t="s">
        <v>332</v>
      </c>
      <c r="E30" s="215"/>
      <c r="F30" s="215"/>
    </row>
    <row r="31" spans="1:6" ht="15" thickBot="1" x14ac:dyDescent="0.25">
      <c r="A31" s="213" t="str">
        <f>'Mortality (3)'!B34</f>
        <v>Shah 2015</v>
      </c>
      <c r="B31" s="60" t="s">
        <v>340</v>
      </c>
      <c r="C31" s="63">
        <f t="shared" si="0"/>
        <v>37</v>
      </c>
      <c r="D31" s="61" t="s">
        <v>332</v>
      </c>
      <c r="E31" s="215"/>
      <c r="F31" s="215"/>
    </row>
    <row r="32" spans="1:6" ht="15" thickBot="1" x14ac:dyDescent="0.25">
      <c r="B32" s="60" t="s">
        <v>341</v>
      </c>
      <c r="C32" s="63">
        <f t="shared" si="0"/>
        <v>38</v>
      </c>
      <c r="D32" s="61" t="s">
        <v>332</v>
      </c>
      <c r="E32" s="215"/>
      <c r="F32" s="215"/>
    </row>
    <row r="33" spans="1:10" ht="15" thickBot="1" x14ac:dyDescent="0.25">
      <c r="A33" s="213" t="s">
        <v>380</v>
      </c>
      <c r="B33" s="60" t="s">
        <v>380</v>
      </c>
      <c r="C33" s="63">
        <f t="shared" si="0"/>
        <v>39</v>
      </c>
      <c r="D33" s="61" t="s">
        <v>332</v>
      </c>
      <c r="E33" s="215"/>
      <c r="F33" s="215"/>
    </row>
    <row r="34" spans="1:10" ht="15" thickBot="1" x14ac:dyDescent="0.25">
      <c r="B34" s="60" t="s">
        <v>342</v>
      </c>
      <c r="C34" s="63">
        <f t="shared" si="0"/>
        <v>40</v>
      </c>
      <c r="D34" s="215"/>
      <c r="E34" s="61" t="s">
        <v>332</v>
      </c>
      <c r="F34" s="215"/>
    </row>
    <row r="35" spans="1:10" ht="15" thickBot="1" x14ac:dyDescent="0.25">
      <c r="A35" s="213" t="str">
        <f>'Mortality (3)'!B30</f>
        <v>Tashiro 2017</v>
      </c>
      <c r="B35" s="60" t="s">
        <v>324</v>
      </c>
      <c r="C35" s="63">
        <f t="shared" si="0"/>
        <v>41</v>
      </c>
      <c r="D35" s="61" t="s">
        <v>332</v>
      </c>
      <c r="E35" s="215"/>
      <c r="F35" s="215"/>
    </row>
    <row r="36" spans="1:10" ht="15" thickBot="1" x14ac:dyDescent="0.25">
      <c r="B36" s="60" t="s">
        <v>343</v>
      </c>
      <c r="C36" s="63">
        <f t="shared" si="0"/>
        <v>42</v>
      </c>
      <c r="D36" s="61" t="s">
        <v>332</v>
      </c>
      <c r="E36" s="215"/>
      <c r="F36" s="215"/>
    </row>
    <row r="37" spans="1:10" ht="15" thickBot="1" x14ac:dyDescent="0.25">
      <c r="A37" s="213" t="str">
        <f>'Mortality (3)'!B37</f>
        <v>Velazco 2017</v>
      </c>
      <c r="B37" s="60" t="s">
        <v>302</v>
      </c>
      <c r="C37" s="63">
        <f t="shared" si="0"/>
        <v>43</v>
      </c>
      <c r="D37" s="61" t="s">
        <v>332</v>
      </c>
      <c r="E37" s="215"/>
      <c r="F37" s="215"/>
    </row>
    <row r="38" spans="1:10" ht="15" thickBot="1" x14ac:dyDescent="0.25">
      <c r="A38" s="213" t="str">
        <f>'Mortality (3)'!B29</f>
        <v>Wadhawan 2014</v>
      </c>
      <c r="B38" s="60" t="s">
        <v>262</v>
      </c>
      <c r="C38" s="63">
        <f t="shared" si="0"/>
        <v>44</v>
      </c>
      <c r="D38" s="61" t="s">
        <v>332</v>
      </c>
      <c r="E38" s="61" t="s">
        <v>332</v>
      </c>
      <c r="F38" s="215"/>
    </row>
    <row r="39" spans="1:10" ht="15" thickBot="1" x14ac:dyDescent="0.25">
      <c r="A39" s="213" t="str">
        <f>'Mortality (3)'!B18</f>
        <v>Youn 2015</v>
      </c>
      <c r="B39" s="60" t="s">
        <v>188</v>
      </c>
      <c r="C39" s="63">
        <f t="shared" si="0"/>
        <v>45</v>
      </c>
      <c r="D39" s="61" t="s">
        <v>332</v>
      </c>
      <c r="E39" s="215"/>
      <c r="F39" s="215"/>
    </row>
    <row r="40" spans="1:10" ht="15" thickBot="1" x14ac:dyDescent="0.25">
      <c r="A40" s="213" t="str">
        <f>'Mortality (3)'!B8</f>
        <v>Zhang 2011</v>
      </c>
      <c r="B40" s="60" t="s">
        <v>191</v>
      </c>
      <c r="C40" s="63">
        <f t="shared" si="0"/>
        <v>46</v>
      </c>
      <c r="D40" s="61" t="s">
        <v>332</v>
      </c>
      <c r="E40" s="215"/>
      <c r="F40" s="215"/>
    </row>
    <row r="42" spans="1:10" ht="13.5" thickBot="1" x14ac:dyDescent="0.35"/>
    <row r="43" spans="1:10" ht="64.5" thickBot="1" x14ac:dyDescent="0.25">
      <c r="B43" s="58" t="s">
        <v>289</v>
      </c>
      <c r="C43" s="62"/>
      <c r="D43" s="59" t="s">
        <v>320</v>
      </c>
      <c r="E43" s="59" t="s">
        <v>321</v>
      </c>
      <c r="F43" s="59" t="s">
        <v>322</v>
      </c>
    </row>
    <row r="44" spans="1:10" ht="15.75" thickBot="1" x14ac:dyDescent="0.25">
      <c r="A44" s="213" t="str">
        <f>A3</f>
        <v>Abdullah 2010</v>
      </c>
      <c r="B44" s="60" t="s">
        <v>187</v>
      </c>
      <c r="C44" s="63">
        <v>201</v>
      </c>
      <c r="D44" s="61" t="s">
        <v>332</v>
      </c>
      <c r="E44" s="215"/>
      <c r="F44" s="215"/>
      <c r="J44" s="271" t="s">
        <v>440</v>
      </c>
    </row>
    <row r="45" spans="1:10" ht="15.75" thickBot="1" x14ac:dyDescent="0.25">
      <c r="A45" s="213" t="s">
        <v>333</v>
      </c>
      <c r="B45" s="60" t="s">
        <v>333</v>
      </c>
      <c r="C45" s="63">
        <f t="shared" ref="C45:C81" si="1">C44+1</f>
        <v>202</v>
      </c>
      <c r="D45" s="61" t="s">
        <v>332</v>
      </c>
      <c r="E45" s="215"/>
      <c r="F45" s="215"/>
      <c r="J45" s="271" t="s">
        <v>441</v>
      </c>
    </row>
    <row r="46" spans="1:10" ht="15.75" thickBot="1" x14ac:dyDescent="0.25">
      <c r="A46" s="213" t="str">
        <f t="shared" ref="A46:A81" si="2">A5</f>
        <v>Allin 2017a</v>
      </c>
      <c r="B46" s="60" t="s">
        <v>295</v>
      </c>
      <c r="C46" s="63">
        <f t="shared" si="1"/>
        <v>203</v>
      </c>
      <c r="D46" s="61" t="s">
        <v>332</v>
      </c>
      <c r="E46" s="215"/>
      <c r="F46" s="215"/>
      <c r="J46" s="271" t="s">
        <v>442</v>
      </c>
    </row>
    <row r="47" spans="1:10" ht="15.75" thickBot="1" x14ac:dyDescent="0.25">
      <c r="A47" s="213" t="str">
        <f t="shared" si="2"/>
        <v>Allin 2018</v>
      </c>
      <c r="B47" s="60" t="s">
        <v>359</v>
      </c>
      <c r="C47" s="63">
        <f t="shared" si="1"/>
        <v>204</v>
      </c>
      <c r="D47" s="61" t="s">
        <v>332</v>
      </c>
      <c r="E47" s="215"/>
      <c r="F47" s="215"/>
      <c r="J47" s="271" t="s">
        <v>443</v>
      </c>
    </row>
    <row r="48" spans="1:10" ht="15.75" thickBot="1" x14ac:dyDescent="0.25">
      <c r="A48" s="213" t="str">
        <f t="shared" si="2"/>
        <v>Autmizguine 2015</v>
      </c>
      <c r="B48" s="60" t="s">
        <v>323</v>
      </c>
      <c r="C48" s="63">
        <f t="shared" si="1"/>
        <v>205</v>
      </c>
      <c r="D48" s="61" t="s">
        <v>332</v>
      </c>
      <c r="E48" s="215"/>
      <c r="F48" s="215"/>
      <c r="J48" s="271" t="s">
        <v>444</v>
      </c>
    </row>
    <row r="49" spans="1:10" ht="15.75" thickBot="1" x14ac:dyDescent="0.25">
      <c r="A49" s="213" t="s">
        <v>398</v>
      </c>
      <c r="B49" s="60" t="s">
        <v>398</v>
      </c>
      <c r="C49" s="63">
        <f t="shared" si="1"/>
        <v>206</v>
      </c>
      <c r="D49" s="61" t="s">
        <v>332</v>
      </c>
      <c r="E49" s="215"/>
      <c r="F49" s="215"/>
      <c r="J49" s="271" t="s">
        <v>445</v>
      </c>
    </row>
    <row r="50" spans="1:10" ht="15.75" thickBot="1" x14ac:dyDescent="0.25">
      <c r="A50" s="265" t="str">
        <f t="shared" si="2"/>
        <v>Berrington 2012</v>
      </c>
      <c r="B50" s="266" t="s">
        <v>306</v>
      </c>
      <c r="C50" s="267">
        <f t="shared" si="1"/>
        <v>207</v>
      </c>
      <c r="D50" s="268" t="s">
        <v>332</v>
      </c>
      <c r="E50" s="269"/>
      <c r="F50" s="269"/>
      <c r="G50" s="265"/>
      <c r="J50" s="271" t="s">
        <v>446</v>
      </c>
    </row>
    <row r="51" spans="1:10" ht="15.75" thickBot="1" x14ac:dyDescent="0.25">
      <c r="A51" s="265" t="str">
        <f t="shared" si="2"/>
        <v>Bhatt 2017</v>
      </c>
      <c r="B51" s="266" t="s">
        <v>283</v>
      </c>
      <c r="C51" s="267">
        <f t="shared" si="1"/>
        <v>208</v>
      </c>
      <c r="D51" s="268" t="s">
        <v>332</v>
      </c>
      <c r="E51" s="269"/>
      <c r="F51" s="268" t="s">
        <v>332</v>
      </c>
      <c r="G51" s="265"/>
      <c r="J51" s="271" t="s">
        <v>447</v>
      </c>
    </row>
    <row r="52" spans="1:10" ht="15.75" thickBot="1" x14ac:dyDescent="0.25">
      <c r="A52" s="265" t="str">
        <f t="shared" si="2"/>
        <v>Choo 2011</v>
      </c>
      <c r="B52" s="266" t="s">
        <v>194</v>
      </c>
      <c r="C52" s="267">
        <f t="shared" si="1"/>
        <v>209</v>
      </c>
      <c r="D52" s="268" t="s">
        <v>332</v>
      </c>
      <c r="E52" s="269"/>
      <c r="F52" s="269"/>
      <c r="G52" s="265"/>
      <c r="J52" s="271" t="s">
        <v>448</v>
      </c>
    </row>
    <row r="53" spans="1:10" ht="15.75" thickBot="1" x14ac:dyDescent="0.25">
      <c r="A53" s="265" t="str">
        <f t="shared" si="2"/>
        <v>Clark 2015</v>
      </c>
      <c r="B53" s="266" t="s">
        <v>381</v>
      </c>
      <c r="C53" s="267">
        <f t="shared" si="1"/>
        <v>210</v>
      </c>
      <c r="D53" s="268" t="s">
        <v>332</v>
      </c>
      <c r="E53" s="269"/>
      <c r="F53" s="269"/>
      <c r="G53" s="265"/>
      <c r="J53" s="271" t="s">
        <v>449</v>
      </c>
    </row>
    <row r="54" spans="1:10" ht="15.75" thickBot="1" x14ac:dyDescent="0.25">
      <c r="A54" s="213" t="s">
        <v>282</v>
      </c>
      <c r="B54" s="60" t="s">
        <v>282</v>
      </c>
      <c r="C54" s="63">
        <f t="shared" si="1"/>
        <v>211</v>
      </c>
      <c r="D54" s="61" t="s">
        <v>332</v>
      </c>
      <c r="E54" s="215"/>
      <c r="F54" s="61" t="s">
        <v>332</v>
      </c>
      <c r="J54" s="271" t="s">
        <v>450</v>
      </c>
    </row>
    <row r="55" spans="1:10" ht="15.75" thickBot="1" x14ac:dyDescent="0.25">
      <c r="A55" s="213" t="str">
        <f t="shared" si="2"/>
        <v>Fisher 2014</v>
      </c>
      <c r="B55" s="60" t="s">
        <v>265</v>
      </c>
      <c r="C55" s="63">
        <f t="shared" si="1"/>
        <v>212</v>
      </c>
      <c r="D55" s="61" t="s">
        <v>332</v>
      </c>
      <c r="E55" s="215"/>
      <c r="F55" s="215"/>
      <c r="J55" s="271" t="s">
        <v>451</v>
      </c>
    </row>
    <row r="56" spans="1:10" ht="15.75" thickBot="1" x14ac:dyDescent="0.25">
      <c r="A56" s="213" t="str">
        <f t="shared" si="2"/>
        <v>Fullerton 2016</v>
      </c>
      <c r="B56" s="60" t="s">
        <v>264</v>
      </c>
      <c r="C56" s="63">
        <f t="shared" si="1"/>
        <v>213</v>
      </c>
      <c r="D56" s="61" t="s">
        <v>332</v>
      </c>
      <c r="E56" s="215"/>
      <c r="F56" s="215"/>
      <c r="J56" s="271" t="s">
        <v>452</v>
      </c>
    </row>
    <row r="57" spans="1:10" ht="15.75" thickBot="1" x14ac:dyDescent="0.25">
      <c r="A57" s="242" t="str">
        <f t="shared" si="2"/>
        <v>Fullerton 2017</v>
      </c>
      <c r="B57" s="243" t="s">
        <v>260</v>
      </c>
      <c r="C57" s="244">
        <v>173</v>
      </c>
      <c r="D57" s="245" t="s">
        <v>332</v>
      </c>
      <c r="E57" s="245" t="s">
        <v>332</v>
      </c>
      <c r="F57" s="246"/>
      <c r="G57" s="247"/>
      <c r="J57" s="271" t="s">
        <v>453</v>
      </c>
    </row>
    <row r="58" spans="1:10" ht="15.75" thickBot="1" x14ac:dyDescent="0.25">
      <c r="A58" s="213" t="str">
        <f t="shared" si="2"/>
        <v>Ganapathy 2013</v>
      </c>
      <c r="B58" s="60" t="s">
        <v>312</v>
      </c>
      <c r="C58" s="63">
        <f>C56+1</f>
        <v>214</v>
      </c>
      <c r="D58" s="61" t="s">
        <v>332</v>
      </c>
      <c r="E58" s="61" t="s">
        <v>332</v>
      </c>
      <c r="F58" s="215"/>
      <c r="J58" s="271" t="s">
        <v>454</v>
      </c>
    </row>
    <row r="59" spans="1:10" ht="15.75" thickBot="1" x14ac:dyDescent="0.25">
      <c r="A59" s="213" t="str">
        <f t="shared" si="2"/>
        <v>Hayakawa 2015</v>
      </c>
      <c r="B59" s="60" t="s">
        <v>253</v>
      </c>
      <c r="C59" s="63">
        <f t="shared" si="1"/>
        <v>215</v>
      </c>
      <c r="D59" s="61" t="s">
        <v>332</v>
      </c>
      <c r="E59" s="61" t="s">
        <v>332</v>
      </c>
      <c r="F59" s="215"/>
      <c r="J59" s="271" t="s">
        <v>455</v>
      </c>
    </row>
    <row r="60" spans="1:10" ht="15.75" thickBot="1" x14ac:dyDescent="0.25">
      <c r="A60" s="265" t="str">
        <f t="shared" si="2"/>
        <v>Heida 2017</v>
      </c>
      <c r="B60" s="266" t="s">
        <v>185</v>
      </c>
      <c r="C60" s="267">
        <f t="shared" si="1"/>
        <v>216</v>
      </c>
      <c r="D60" s="268" t="s">
        <v>332</v>
      </c>
      <c r="E60" s="269"/>
      <c r="F60" s="269"/>
      <c r="G60" s="265"/>
      <c r="H60" s="265"/>
      <c r="J60" s="271" t="s">
        <v>456</v>
      </c>
    </row>
    <row r="61" spans="1:10" ht="15.75" thickBot="1" x14ac:dyDescent="0.25">
      <c r="A61" s="265" t="str">
        <f t="shared" si="2"/>
        <v>Hull 2014</v>
      </c>
      <c r="B61" s="266" t="s">
        <v>189</v>
      </c>
      <c r="C61" s="267">
        <f t="shared" si="1"/>
        <v>217</v>
      </c>
      <c r="D61" s="268" t="s">
        <v>332</v>
      </c>
      <c r="E61" s="269"/>
      <c r="F61" s="269"/>
      <c r="G61" s="265"/>
      <c r="H61" s="265"/>
      <c r="J61" s="271" t="s">
        <v>457</v>
      </c>
    </row>
    <row r="62" spans="1:10" ht="15.75" thickBot="1" x14ac:dyDescent="0.25">
      <c r="A62" s="265" t="str">
        <f t="shared" si="2"/>
        <v>Kastenberg 2015</v>
      </c>
      <c r="B62" s="266" t="s">
        <v>252</v>
      </c>
      <c r="C62" s="267">
        <f t="shared" si="1"/>
        <v>218</v>
      </c>
      <c r="D62" s="268" t="s">
        <v>332</v>
      </c>
      <c r="E62" s="269"/>
      <c r="F62" s="269"/>
      <c r="G62" s="265"/>
      <c r="H62" s="265"/>
      <c r="J62" s="271" t="s">
        <v>458</v>
      </c>
    </row>
    <row r="63" spans="1:10" ht="15.75" thickBot="1" x14ac:dyDescent="0.25">
      <c r="A63" s="265" t="str">
        <f t="shared" si="2"/>
        <v>Kelley-Quon 2012</v>
      </c>
      <c r="B63" s="270" t="s">
        <v>393</v>
      </c>
      <c r="C63" s="267">
        <f t="shared" si="1"/>
        <v>219</v>
      </c>
      <c r="D63" s="268" t="s">
        <v>332</v>
      </c>
      <c r="E63" s="269"/>
      <c r="F63" s="268"/>
      <c r="G63" s="265"/>
      <c r="H63" s="265"/>
      <c r="J63" s="271" t="s">
        <v>459</v>
      </c>
    </row>
    <row r="64" spans="1:10" ht="15.75" thickBot="1" x14ac:dyDescent="0.25">
      <c r="A64" s="265" t="s">
        <v>438</v>
      </c>
      <c r="B64" s="266" t="s">
        <v>334</v>
      </c>
      <c r="C64" s="267">
        <f t="shared" si="1"/>
        <v>220</v>
      </c>
      <c r="D64" s="268" t="s">
        <v>332</v>
      </c>
      <c r="E64" s="269"/>
      <c r="F64" s="269"/>
      <c r="G64" s="265"/>
      <c r="H64" s="265"/>
      <c r="J64" s="271" t="s">
        <v>460</v>
      </c>
    </row>
    <row r="65" spans="1:10" ht="15.75" thickBot="1" x14ac:dyDescent="0.25">
      <c r="A65" s="242" t="str">
        <f t="shared" si="2"/>
        <v>Mukherjee 2010</v>
      </c>
      <c r="B65" s="243" t="s">
        <v>335</v>
      </c>
      <c r="C65" s="244">
        <v>45</v>
      </c>
      <c r="D65" s="245" t="s">
        <v>332</v>
      </c>
      <c r="E65" s="246"/>
      <c r="F65" s="246"/>
      <c r="G65" s="242"/>
      <c r="H65" s="265"/>
      <c r="J65" s="271" t="s">
        <v>461</v>
      </c>
    </row>
    <row r="66" spans="1:10" ht="15.75" thickBot="1" x14ac:dyDescent="0.25">
      <c r="A66" s="265" t="str">
        <f t="shared" si="2"/>
        <v>Murthy 2014</v>
      </c>
      <c r="B66" s="266" t="s">
        <v>336</v>
      </c>
      <c r="C66" s="267">
        <f>C64+1</f>
        <v>221</v>
      </c>
      <c r="D66" s="268" t="s">
        <v>332</v>
      </c>
      <c r="E66" s="269"/>
      <c r="F66" s="269"/>
      <c r="G66" s="265"/>
      <c r="H66" s="265"/>
      <c r="J66" s="271" t="s">
        <v>462</v>
      </c>
    </row>
    <row r="67" spans="1:10" ht="15.75" thickBot="1" x14ac:dyDescent="0.25">
      <c r="A67" s="265" t="str">
        <f t="shared" si="2"/>
        <v>Patel 2015</v>
      </c>
      <c r="B67" s="266" t="s">
        <v>305</v>
      </c>
      <c r="C67" s="267">
        <f t="shared" si="1"/>
        <v>222</v>
      </c>
      <c r="D67" s="268" t="s">
        <v>332</v>
      </c>
      <c r="E67" s="269"/>
      <c r="F67" s="269"/>
      <c r="G67" s="265"/>
      <c r="H67" s="265"/>
      <c r="J67" s="271" t="s">
        <v>463</v>
      </c>
    </row>
    <row r="68" spans="1:10" ht="15.75" thickBot="1" x14ac:dyDescent="0.25">
      <c r="A68" s="242" t="str">
        <f t="shared" si="2"/>
        <v>Rees 2010</v>
      </c>
      <c r="B68" s="243" t="s">
        <v>184</v>
      </c>
      <c r="C68" s="244">
        <v>20</v>
      </c>
      <c r="D68" s="245" t="s">
        <v>332</v>
      </c>
      <c r="E68" s="246"/>
      <c r="F68" s="246"/>
      <c r="G68" s="242"/>
      <c r="H68" s="265"/>
      <c r="J68" s="271" t="s">
        <v>464</v>
      </c>
    </row>
    <row r="69" spans="1:10" ht="15.75" thickBot="1" x14ac:dyDescent="0.25">
      <c r="A69" s="265" t="str">
        <f t="shared" si="2"/>
        <v>Sayari 2016</v>
      </c>
      <c r="B69" s="266" t="s">
        <v>337</v>
      </c>
      <c r="C69" s="267">
        <f>C67+1</f>
        <v>223</v>
      </c>
      <c r="D69" s="268" t="s">
        <v>332</v>
      </c>
      <c r="E69" s="269"/>
      <c r="F69" s="269"/>
      <c r="G69" s="265"/>
      <c r="H69" s="265"/>
      <c r="J69" s="271" t="s">
        <v>465</v>
      </c>
    </row>
    <row r="70" spans="1:10" ht="15.75" thickBot="1" x14ac:dyDescent="0.25">
      <c r="A70" s="265" t="str">
        <f t="shared" si="2"/>
        <v>Seeman 2016</v>
      </c>
      <c r="B70" s="266" t="s">
        <v>338</v>
      </c>
      <c r="C70" s="267">
        <f t="shared" si="1"/>
        <v>224</v>
      </c>
      <c r="D70" s="268" t="s">
        <v>332</v>
      </c>
      <c r="E70" s="269"/>
      <c r="F70" s="269"/>
      <c r="G70" s="265"/>
      <c r="H70" s="265"/>
      <c r="J70" s="271" t="s">
        <v>466</v>
      </c>
    </row>
    <row r="71" spans="1:10" ht="15.75" thickBot="1" x14ac:dyDescent="0.25">
      <c r="A71" s="265" t="str">
        <f t="shared" si="2"/>
        <v>Shah 2012</v>
      </c>
      <c r="B71" s="266" t="s">
        <v>339</v>
      </c>
      <c r="C71" s="267">
        <f t="shared" si="1"/>
        <v>225</v>
      </c>
      <c r="D71" s="268" t="s">
        <v>332</v>
      </c>
      <c r="E71" s="269"/>
      <c r="F71" s="269"/>
      <c r="G71" s="265"/>
      <c r="H71" s="265"/>
      <c r="J71" s="271" t="s">
        <v>467</v>
      </c>
    </row>
    <row r="72" spans="1:10" ht="15.75" thickBot="1" x14ac:dyDescent="0.25">
      <c r="A72" s="265" t="str">
        <f t="shared" si="2"/>
        <v>Shah 2015</v>
      </c>
      <c r="B72" s="266" t="s">
        <v>340</v>
      </c>
      <c r="C72" s="267">
        <f t="shared" si="1"/>
        <v>226</v>
      </c>
      <c r="D72" s="268" t="s">
        <v>332</v>
      </c>
      <c r="E72" s="269"/>
      <c r="F72" s="269"/>
      <c r="G72" s="265"/>
      <c r="H72" s="265"/>
      <c r="J72" s="271" t="s">
        <v>468</v>
      </c>
    </row>
    <row r="73" spans="1:10" ht="15.75" thickBot="1" x14ac:dyDescent="0.25">
      <c r="A73" s="265" t="s">
        <v>341</v>
      </c>
      <c r="B73" s="266" t="s">
        <v>341</v>
      </c>
      <c r="C73" s="267">
        <f t="shared" si="1"/>
        <v>227</v>
      </c>
      <c r="D73" s="268" t="s">
        <v>332</v>
      </c>
      <c r="E73" s="269"/>
      <c r="F73" s="269"/>
      <c r="G73" s="265"/>
      <c r="H73" s="265"/>
      <c r="J73" s="271" t="s">
        <v>469</v>
      </c>
    </row>
    <row r="74" spans="1:10" ht="15.75" thickBot="1" x14ac:dyDescent="0.25">
      <c r="A74" s="265" t="str">
        <f t="shared" si="2"/>
        <v>Stey 2015</v>
      </c>
      <c r="B74" s="266" t="s">
        <v>380</v>
      </c>
      <c r="C74" s="267">
        <f t="shared" si="1"/>
        <v>228</v>
      </c>
      <c r="D74" s="268" t="s">
        <v>332</v>
      </c>
      <c r="E74" s="269"/>
      <c r="F74" s="269"/>
      <c r="G74" s="265"/>
      <c r="H74" s="265"/>
      <c r="J74" s="271" t="s">
        <v>470</v>
      </c>
    </row>
    <row r="75" spans="1:10" ht="15.75" thickBot="1" x14ac:dyDescent="0.25">
      <c r="A75" s="265" t="s">
        <v>342</v>
      </c>
      <c r="B75" s="266" t="s">
        <v>342</v>
      </c>
      <c r="C75" s="267">
        <f t="shared" si="1"/>
        <v>229</v>
      </c>
      <c r="D75" s="269"/>
      <c r="E75" s="268" t="s">
        <v>332</v>
      </c>
      <c r="F75" s="269"/>
      <c r="G75" s="265"/>
      <c r="H75" s="265"/>
      <c r="J75" s="271" t="s">
        <v>471</v>
      </c>
    </row>
    <row r="76" spans="1:10" ht="15.75" thickBot="1" x14ac:dyDescent="0.25">
      <c r="A76" s="265" t="str">
        <f t="shared" si="2"/>
        <v>Tashiro 2017</v>
      </c>
      <c r="B76" s="266" t="s">
        <v>324</v>
      </c>
      <c r="C76" s="267">
        <f t="shared" si="1"/>
        <v>230</v>
      </c>
      <c r="D76" s="268" t="s">
        <v>332</v>
      </c>
      <c r="E76" s="269"/>
      <c r="F76" s="269"/>
      <c r="G76" s="265"/>
      <c r="H76" s="265"/>
      <c r="J76" s="271" t="s">
        <v>472</v>
      </c>
    </row>
    <row r="77" spans="1:10" ht="15.75" thickBot="1" x14ac:dyDescent="0.25">
      <c r="A77" s="265" t="s">
        <v>343</v>
      </c>
      <c r="B77" s="266" t="s">
        <v>343</v>
      </c>
      <c r="C77" s="267">
        <f t="shared" si="1"/>
        <v>231</v>
      </c>
      <c r="D77" s="268" t="s">
        <v>332</v>
      </c>
      <c r="E77" s="269"/>
      <c r="F77" s="269"/>
      <c r="G77" s="265"/>
      <c r="H77" s="265"/>
      <c r="J77" s="271" t="s">
        <v>473</v>
      </c>
    </row>
    <row r="78" spans="1:10" ht="15.75" thickBot="1" x14ac:dyDescent="0.25">
      <c r="A78" s="265" t="str">
        <f t="shared" si="2"/>
        <v>Velazco 2017</v>
      </c>
      <c r="B78" s="266" t="s">
        <v>302</v>
      </c>
      <c r="C78" s="267">
        <f t="shared" si="1"/>
        <v>232</v>
      </c>
      <c r="D78" s="268" t="s">
        <v>332</v>
      </c>
      <c r="E78" s="269"/>
      <c r="F78" s="269"/>
      <c r="G78" s="265"/>
      <c r="H78" s="265"/>
      <c r="J78" s="271" t="s">
        <v>474</v>
      </c>
    </row>
    <row r="79" spans="1:10" ht="15.75" thickBot="1" x14ac:dyDescent="0.25">
      <c r="A79" s="265" t="str">
        <f t="shared" si="2"/>
        <v>Wadhawan 2014</v>
      </c>
      <c r="B79" s="266" t="s">
        <v>262</v>
      </c>
      <c r="C79" s="267">
        <f t="shared" si="1"/>
        <v>233</v>
      </c>
      <c r="D79" s="268" t="s">
        <v>332</v>
      </c>
      <c r="E79" s="268" t="s">
        <v>332</v>
      </c>
      <c r="F79" s="269"/>
      <c r="G79" s="265"/>
      <c r="H79" s="265"/>
      <c r="J79" s="271" t="s">
        <v>475</v>
      </c>
    </row>
    <row r="80" spans="1:10" ht="15.75" thickBot="1" x14ac:dyDescent="0.25">
      <c r="A80" s="265" t="str">
        <f t="shared" si="2"/>
        <v>Youn 2015</v>
      </c>
      <c r="B80" s="266" t="s">
        <v>188</v>
      </c>
      <c r="C80" s="267">
        <f t="shared" si="1"/>
        <v>234</v>
      </c>
      <c r="D80" s="268" t="s">
        <v>332</v>
      </c>
      <c r="E80" s="269"/>
      <c r="F80" s="269"/>
      <c r="G80" s="265"/>
      <c r="H80" s="265"/>
      <c r="J80" s="271" t="s">
        <v>476</v>
      </c>
    </row>
    <row r="81" spans="1:10" ht="15.75" thickBot="1" x14ac:dyDescent="0.25">
      <c r="A81" s="265" t="str">
        <f t="shared" si="2"/>
        <v>Zhang 2011</v>
      </c>
      <c r="B81" s="266" t="s">
        <v>191</v>
      </c>
      <c r="C81" s="267">
        <f t="shared" si="1"/>
        <v>235</v>
      </c>
      <c r="D81" s="268" t="s">
        <v>332</v>
      </c>
      <c r="E81" s="269"/>
      <c r="F81" s="269"/>
      <c r="G81" s="265"/>
      <c r="H81" s="265"/>
      <c r="J81" s="271" t="s">
        <v>477</v>
      </c>
    </row>
  </sheetData>
  <sortState ref="A3:A39">
    <sortCondition ref="A3"/>
  </sortState>
  <pageMargins left="0.7" right="0.7" top="0.75" bottom="0.75" header="0.3" footer="0.3"/>
  <pageSetup paperSize="9" orientation="portrait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A42"/>
  <sheetViews>
    <sheetView zoomScaleNormal="100" workbookViewId="0">
      <selection activeCell="C3" sqref="C3"/>
    </sheetView>
  </sheetViews>
  <sheetFormatPr defaultRowHeight="15" x14ac:dyDescent="0.25"/>
  <cols>
    <col min="2" max="2" width="17.28515625" style="80" customWidth="1"/>
    <col min="3" max="3" width="4.5703125" style="1" bestFit="1" customWidth="1"/>
    <col min="4" max="4" width="13.140625" bestFit="1" customWidth="1"/>
    <col min="5" max="5" width="20.42578125" bestFit="1" customWidth="1"/>
    <col min="6" max="6" width="21.140625" bestFit="1" customWidth="1"/>
    <col min="7" max="7" width="9.85546875" bestFit="1" customWidth="1"/>
    <col min="8" max="8" width="12.7109375" customWidth="1"/>
    <col min="9" max="9" width="10.5703125" bestFit="1" customWidth="1"/>
    <col min="10" max="10" width="11.140625" bestFit="1" customWidth="1"/>
    <col min="15" max="15" width="35.5703125" bestFit="1" customWidth="1"/>
    <col min="16" max="16" width="6" bestFit="1" customWidth="1"/>
    <col min="17" max="17" width="14.42578125" bestFit="1" customWidth="1"/>
    <col min="19" max="19" width="12.5703125" bestFit="1" customWidth="1"/>
    <col min="20" max="20" width="3.7109375" bestFit="1" customWidth="1"/>
    <col min="21" max="21" width="6" customWidth="1"/>
    <col min="22" max="22" width="5.85546875" bestFit="1" customWidth="1"/>
    <col min="23" max="23" width="7" bestFit="1" customWidth="1"/>
    <col min="24" max="24" width="6" bestFit="1" customWidth="1"/>
    <col min="25" max="25" width="5.85546875" bestFit="1" customWidth="1"/>
    <col min="26" max="26" width="7" bestFit="1" customWidth="1"/>
    <col min="27" max="27" width="12.42578125" customWidth="1"/>
  </cols>
  <sheetData>
    <row r="1" spans="2:27" thickBot="1" x14ac:dyDescent="0.4"/>
    <row r="2" spans="2:27" s="27" customFormat="1" ht="27" customHeight="1" thickBot="1" x14ac:dyDescent="0.3">
      <c r="B2" s="117" t="s">
        <v>289</v>
      </c>
      <c r="C2" s="118"/>
      <c r="D2" s="53" t="s">
        <v>149</v>
      </c>
      <c r="E2" s="54" t="s">
        <v>256</v>
      </c>
      <c r="F2" s="53" t="s">
        <v>293</v>
      </c>
      <c r="G2" s="55" t="s">
        <v>290</v>
      </c>
      <c r="H2" s="56" t="s">
        <v>291</v>
      </c>
      <c r="I2" s="57" t="s">
        <v>300</v>
      </c>
      <c r="O2" s="36" t="s">
        <v>314</v>
      </c>
      <c r="P2" s="36" t="s">
        <v>255</v>
      </c>
      <c r="Q2" s="238" t="s">
        <v>318</v>
      </c>
      <c r="S2" s="109"/>
      <c r="T2" s="110"/>
      <c r="U2" s="278" t="s">
        <v>352</v>
      </c>
      <c r="V2" s="279"/>
      <c r="W2" s="280"/>
      <c r="X2" s="278" t="s">
        <v>355</v>
      </c>
      <c r="Y2" s="279"/>
      <c r="Z2" s="280"/>
      <c r="AA2" s="281" t="s">
        <v>356</v>
      </c>
    </row>
    <row r="3" spans="2:27" ht="18" thickBot="1" x14ac:dyDescent="0.3">
      <c r="B3" s="83" t="str">
        <f>'Mortality (2)'!B4</f>
        <v>Rees 2010</v>
      </c>
      <c r="C3" s="94">
        <f>VLOOKUP(B3,References!A44:C81,3,FALSE)</f>
        <v>20</v>
      </c>
      <c r="D3" s="92" t="s">
        <v>292</v>
      </c>
      <c r="E3" s="100" t="str">
        <f>'Mortality (2)'!G4</f>
        <v>Bell I-III</v>
      </c>
      <c r="F3" s="92" t="str">
        <f>'Mortality (2)'!H4</f>
        <v>In-hospital</v>
      </c>
      <c r="G3" s="101">
        <f>'Mortality (2)'!D4</f>
        <v>27</v>
      </c>
      <c r="H3" s="101">
        <f>'Mortality (2)'!E4</f>
        <v>211</v>
      </c>
      <c r="I3" s="93">
        <f>G3/H3</f>
        <v>0.12796208530805686</v>
      </c>
      <c r="K3">
        <v>1</v>
      </c>
      <c r="L3">
        <f>K3+L2</f>
        <v>1</v>
      </c>
      <c r="O3" s="34" t="s">
        <v>431</v>
      </c>
      <c r="P3" s="34">
        <f>'Mortality (2)'!E14</f>
        <v>21349</v>
      </c>
      <c r="Q3" s="239" t="s">
        <v>434</v>
      </c>
      <c r="S3" s="111" t="s">
        <v>289</v>
      </c>
      <c r="T3" s="112"/>
      <c r="U3" s="107" t="s">
        <v>353</v>
      </c>
      <c r="V3" s="106" t="s">
        <v>255</v>
      </c>
      <c r="W3" s="108" t="s">
        <v>354</v>
      </c>
      <c r="X3" s="107" t="s">
        <v>353</v>
      </c>
      <c r="Y3" s="106" t="s">
        <v>255</v>
      </c>
      <c r="Z3" s="108" t="s">
        <v>354</v>
      </c>
      <c r="AA3" s="282"/>
    </row>
    <row r="4" spans="2:27" ht="16.5" x14ac:dyDescent="0.35">
      <c r="B4" s="83" t="str">
        <f>'Mortality (2)'!B5</f>
        <v>Abdullah 2010</v>
      </c>
      <c r="C4" s="94">
        <f>References!C44</f>
        <v>201</v>
      </c>
      <c r="D4" s="95" t="s">
        <v>292</v>
      </c>
      <c r="E4" s="102" t="str">
        <f>'Mortality (2)'!G5</f>
        <v>ICD-9</v>
      </c>
      <c r="F4" s="95" t="str">
        <f>'Mortality (2)'!H5</f>
        <v>In-hospital</v>
      </c>
      <c r="G4" s="103">
        <f>'Mortality (2)'!D5</f>
        <v>2718</v>
      </c>
      <c r="H4" s="103">
        <f>'Mortality (2)'!E5</f>
        <v>20822</v>
      </c>
      <c r="I4" s="97">
        <f t="shared" ref="I4:I37" si="0">G4/H4</f>
        <v>0.13053501104600904</v>
      </c>
      <c r="K4">
        <v>1</v>
      </c>
      <c r="L4">
        <f t="shared" ref="L4:L30" si="1">K4+L3</f>
        <v>2</v>
      </c>
      <c r="O4" s="34" t="s">
        <v>432</v>
      </c>
      <c r="P4" s="34">
        <f>'Mortality (2)'!E18</f>
        <v>7540</v>
      </c>
      <c r="Q4" s="240" t="s">
        <v>433</v>
      </c>
      <c r="S4" s="134" t="s">
        <v>359</v>
      </c>
      <c r="T4" s="119">
        <f>C14</f>
        <v>204</v>
      </c>
      <c r="U4" s="120">
        <v>29</v>
      </c>
      <c r="V4" s="121">
        <v>189</v>
      </c>
      <c r="W4" s="122">
        <f>U4/V4</f>
        <v>0.15343915343915343</v>
      </c>
      <c r="X4" s="120">
        <v>41</v>
      </c>
      <c r="Y4" s="121">
        <v>159</v>
      </c>
      <c r="Z4" s="122">
        <f>X4/Y4</f>
        <v>0.25786163522012578</v>
      </c>
      <c r="AA4" s="256">
        <f>(X4-U4)/X4</f>
        <v>0.29268292682926828</v>
      </c>
    </row>
    <row r="5" spans="2:27" ht="16.5" x14ac:dyDescent="0.35">
      <c r="B5" s="83" t="str">
        <f>'Mortality (2)'!B6</f>
        <v>Clark 2012</v>
      </c>
      <c r="C5" s="94">
        <f>References!C53</f>
        <v>210</v>
      </c>
      <c r="D5" s="95" t="s">
        <v>292</v>
      </c>
      <c r="E5" s="102" t="str">
        <f>'Mortality (2)'!G6</f>
        <v>Bell II+</v>
      </c>
      <c r="F5" s="95" t="str">
        <f>'Mortality (2)'!H6</f>
        <v>In-hospital</v>
      </c>
      <c r="G5" s="103">
        <f>'Mortality (2)'!D6</f>
        <v>1505</v>
      </c>
      <c r="H5" s="103">
        <f>'Mortality (2)'!E6</f>
        <v>7099</v>
      </c>
      <c r="I5" s="97">
        <f t="shared" si="0"/>
        <v>0.2120016903789266</v>
      </c>
      <c r="K5">
        <v>1</v>
      </c>
      <c r="L5">
        <f t="shared" si="1"/>
        <v>3</v>
      </c>
      <c r="O5" s="34" t="s">
        <v>315</v>
      </c>
      <c r="P5" s="34">
        <f>'Mortality (2)'!E31</f>
        <v>8303</v>
      </c>
      <c r="Q5" s="240" t="s">
        <v>426</v>
      </c>
      <c r="S5" s="123" t="s">
        <v>185</v>
      </c>
      <c r="T5" s="124">
        <f>VLOOKUP(S5,References!A44:C81,3,FALSE)</f>
        <v>216</v>
      </c>
      <c r="U5" s="125">
        <v>117</v>
      </c>
      <c r="V5" s="126">
        <v>441</v>
      </c>
      <c r="W5" s="127">
        <f>U5/V5</f>
        <v>0.26530612244897961</v>
      </c>
      <c r="X5" s="125">
        <v>147</v>
      </c>
      <c r="Y5" s="126">
        <v>441</v>
      </c>
      <c r="Z5" s="127">
        <f>X5/Y5</f>
        <v>0.33333333333333331</v>
      </c>
      <c r="AA5" s="128">
        <f>(X5-U5)/X5</f>
        <v>0.20408163265306123</v>
      </c>
    </row>
    <row r="6" spans="2:27" ht="16.5" x14ac:dyDescent="0.35">
      <c r="B6" s="83" t="str">
        <f>'Mortality (2)'!B7</f>
        <v>Ganapathy 2013</v>
      </c>
      <c r="C6" s="94">
        <f>VLOOKUP(B6,References!A47:C84,3,FALSE)</f>
        <v>214</v>
      </c>
      <c r="D6" s="95" t="s">
        <v>292</v>
      </c>
      <c r="E6" s="102" t="str">
        <f>'Mortality (2)'!G7</f>
        <v>ICD-9</v>
      </c>
      <c r="F6" s="95" t="str">
        <f>'Mortality (2)'!H7</f>
        <v>6 months</v>
      </c>
      <c r="G6" s="103">
        <f>'Mortality (2)'!D7</f>
        <v>66</v>
      </c>
      <c r="H6" s="103">
        <f>'Mortality (2)'!E7</f>
        <v>316</v>
      </c>
      <c r="I6" s="97">
        <f t="shared" si="0"/>
        <v>0.20886075949367089</v>
      </c>
      <c r="K6">
        <v>1</v>
      </c>
      <c r="L6">
        <f t="shared" si="1"/>
        <v>4</v>
      </c>
      <c r="O6" s="34" t="s">
        <v>436</v>
      </c>
      <c r="P6" s="34">
        <f>'Mortality (2)'!E39</f>
        <v>19228</v>
      </c>
      <c r="Q6" s="240" t="s">
        <v>435</v>
      </c>
      <c r="R6" s="5"/>
      <c r="S6" s="262" t="s">
        <v>324</v>
      </c>
      <c r="T6" s="260">
        <f>VLOOKUP(S6,References!A44:C81,3,FALSE)</f>
        <v>230</v>
      </c>
      <c r="U6" s="257">
        <v>363</v>
      </c>
      <c r="V6" s="258">
        <v>886</v>
      </c>
      <c r="W6" s="259">
        <f>U6/V6</f>
        <v>0.40970654627539504</v>
      </c>
      <c r="X6" s="257">
        <v>522</v>
      </c>
      <c r="Y6" s="258">
        <v>886</v>
      </c>
      <c r="Z6" s="259">
        <f>X6/Y6</f>
        <v>0.58916478555304741</v>
      </c>
      <c r="AA6" s="128">
        <f>(X6-U6)/X6</f>
        <v>0.3045977011494253</v>
      </c>
    </row>
    <row r="7" spans="2:27" ht="17.100000000000001" thickBot="1" x14ac:dyDescent="0.4">
      <c r="B7" s="83" t="str">
        <f>'Mortality (2)'!B8</f>
        <v>Heida 2017</v>
      </c>
      <c r="C7" s="94">
        <f>VLOOKUP(B7,References!A48:C85,3,FALSE)</f>
        <v>216</v>
      </c>
      <c r="D7" s="95" t="s">
        <v>292</v>
      </c>
      <c r="E7" s="102" t="str">
        <f>'Mortality (2)'!G8</f>
        <v>Bell II+</v>
      </c>
      <c r="F7" s="95" t="s">
        <v>379</v>
      </c>
      <c r="G7" s="103">
        <f>'Mortality (2)'!D8</f>
        <v>117</v>
      </c>
      <c r="H7" s="103">
        <f>'Mortality (2)'!E8</f>
        <v>441</v>
      </c>
      <c r="I7" s="97">
        <f t="shared" si="0"/>
        <v>0.26530612244897961</v>
      </c>
      <c r="K7">
        <v>1</v>
      </c>
      <c r="L7">
        <f t="shared" si="1"/>
        <v>5</v>
      </c>
      <c r="O7" s="34" t="s">
        <v>437</v>
      </c>
      <c r="P7" s="34">
        <f>'Mortality (2)'!E45</f>
        <v>3089</v>
      </c>
      <c r="Q7" s="240" t="s">
        <v>319</v>
      </c>
      <c r="R7" s="5"/>
      <c r="S7" s="129" t="s">
        <v>260</v>
      </c>
      <c r="T7" s="149">
        <f>VLOOKUP(S7,References!A44:C81,3,FALSE)</f>
        <v>173</v>
      </c>
      <c r="U7" s="130">
        <v>904</v>
      </c>
      <c r="V7" s="131">
        <v>2881</v>
      </c>
      <c r="W7" s="132">
        <f>U7/V7</f>
        <v>0.31377993752169386</v>
      </c>
      <c r="X7" s="130">
        <f>G22</f>
        <v>952</v>
      </c>
      <c r="Y7" s="131">
        <f>H22</f>
        <v>2881</v>
      </c>
      <c r="Z7" s="132">
        <f>X7/Y7</f>
        <v>0.33044081916001389</v>
      </c>
      <c r="AA7" s="133">
        <f>(X7-U7)/X7</f>
        <v>5.0420168067226892E-2</v>
      </c>
    </row>
    <row r="8" spans="2:27" ht="16.5" x14ac:dyDescent="0.35">
      <c r="B8" s="231" t="str">
        <f>'Mortality (2)'!B22</f>
        <v>Zhang 2011</v>
      </c>
      <c r="C8" s="249">
        <f>VLOOKUP(B8,References!A49:C86,3,FALSE)</f>
        <v>235</v>
      </c>
      <c r="D8" s="65" t="s">
        <v>292</v>
      </c>
      <c r="E8" s="64" t="s">
        <v>294</v>
      </c>
      <c r="F8" s="65" t="str">
        <f>'Mortality (2)'!H22</f>
        <v>In-hospital</v>
      </c>
      <c r="G8" s="66">
        <f>'Mortality (2)'!D22</f>
        <v>1660</v>
      </c>
      <c r="H8" s="66">
        <f>'Mortality (2)'!E22</f>
        <v>5374</v>
      </c>
      <c r="I8" s="74">
        <f t="shared" si="0"/>
        <v>0.30889467807964271</v>
      </c>
      <c r="K8">
        <v>1</v>
      </c>
      <c r="L8">
        <f t="shared" si="1"/>
        <v>6</v>
      </c>
      <c r="O8" s="34" t="s">
        <v>316</v>
      </c>
      <c r="P8" s="34">
        <f>'Mortality (2)'!E57</f>
        <v>6383</v>
      </c>
      <c r="Q8" s="240" t="s">
        <v>427</v>
      </c>
      <c r="R8" s="5"/>
    </row>
    <row r="9" spans="2:27" ht="17.100000000000001" thickBot="1" x14ac:dyDescent="0.4">
      <c r="B9" s="232" t="str">
        <f>'Mortality (2)'!B23</f>
        <v>Choo 2011</v>
      </c>
      <c r="C9" s="250">
        <f>VLOOKUP(B9,References!A50:C87,3,FALSE)</f>
        <v>209</v>
      </c>
      <c r="D9" s="68" t="s">
        <v>292</v>
      </c>
      <c r="E9" s="67" t="s">
        <v>294</v>
      </c>
      <c r="F9" s="68" t="str">
        <f>'Mortality (2)'!H23</f>
        <v>In-hospital</v>
      </c>
      <c r="G9" s="69">
        <f>'Mortality (2)'!D23</f>
        <v>1115</v>
      </c>
      <c r="H9" s="69">
        <f>'Mortality (2)'!E23</f>
        <v>4657</v>
      </c>
      <c r="I9" s="75">
        <f t="shared" si="0"/>
        <v>0.23942452222460811</v>
      </c>
      <c r="K9">
        <v>1</v>
      </c>
      <c r="L9">
        <f t="shared" si="1"/>
        <v>7</v>
      </c>
      <c r="O9" s="35" t="s">
        <v>317</v>
      </c>
      <c r="P9" s="35">
        <f>'Mortality (2)'!E65</f>
        <v>3668</v>
      </c>
      <c r="Q9" s="241" t="s">
        <v>428</v>
      </c>
      <c r="R9" s="5"/>
    </row>
    <row r="10" spans="2:27" ht="16.5" x14ac:dyDescent="0.35">
      <c r="B10" s="232" t="str">
        <f>'Mortality (2)'!B25</f>
        <v>Murthy 2014</v>
      </c>
      <c r="C10" s="250">
        <f>VLOOKUP(B10,References!A51:C88,3,FALSE)</f>
        <v>221</v>
      </c>
      <c r="D10" s="68" t="s">
        <v>292</v>
      </c>
      <c r="E10" s="67" t="s">
        <v>294</v>
      </c>
      <c r="F10" s="68" t="str">
        <f>'Mortality (2)'!H25</f>
        <v>In-hospital</v>
      </c>
      <c r="G10" s="69">
        <f>'Mortality (2)'!D25</f>
        <v>259</v>
      </c>
      <c r="H10" s="69">
        <f>'Mortality (2)'!E25</f>
        <v>753</v>
      </c>
      <c r="I10" s="75">
        <f t="shared" si="0"/>
        <v>0.34395750332005315</v>
      </c>
      <c r="K10">
        <v>1</v>
      </c>
      <c r="L10">
        <f t="shared" si="1"/>
        <v>8</v>
      </c>
      <c r="Q10" s="5"/>
    </row>
    <row r="11" spans="2:27" ht="16.5" x14ac:dyDescent="0.35">
      <c r="B11" s="232" t="str">
        <f>'Mortality (2)'!B26</f>
        <v>Stey 2015</v>
      </c>
      <c r="C11" s="250">
        <f>VLOOKUP(B11,References!A52:C89,3,FALSE)</f>
        <v>228</v>
      </c>
      <c r="D11" s="68" t="s">
        <v>292</v>
      </c>
      <c r="E11" s="67" t="s">
        <v>294</v>
      </c>
      <c r="F11" s="68" t="str">
        <f>'Mortality (2)'!H26</f>
        <v>In-hospital</v>
      </c>
      <c r="G11" s="69">
        <f>'Mortality (2)'!D26</f>
        <v>473</v>
      </c>
      <c r="H11" s="69">
        <f>'Mortality (2)'!E26</f>
        <v>1375</v>
      </c>
      <c r="I11" s="75">
        <f>G11/H11</f>
        <v>0.34399999999999997</v>
      </c>
      <c r="K11">
        <v>1</v>
      </c>
      <c r="L11">
        <f t="shared" si="1"/>
        <v>9</v>
      </c>
      <c r="Q11" s="5"/>
    </row>
    <row r="12" spans="2:27" ht="16.5" x14ac:dyDescent="0.35">
      <c r="B12" s="232" t="s">
        <v>398</v>
      </c>
      <c r="C12" s="250">
        <f>References!C49</f>
        <v>206</v>
      </c>
      <c r="D12" s="68" t="s">
        <v>292</v>
      </c>
      <c r="E12" s="67" t="s">
        <v>294</v>
      </c>
      <c r="F12" s="68" t="s">
        <v>23</v>
      </c>
      <c r="G12" s="69">
        <f>'Mortality (2)'!D27</f>
        <v>247</v>
      </c>
      <c r="H12" s="69">
        <f>'Mortality (2)'!E27</f>
        <v>531</v>
      </c>
      <c r="I12" s="75">
        <f>G12/H12</f>
        <v>0.46516007532956688</v>
      </c>
      <c r="K12">
        <v>1</v>
      </c>
      <c r="L12">
        <f t="shared" si="1"/>
        <v>10</v>
      </c>
      <c r="Q12" s="5"/>
    </row>
    <row r="13" spans="2:27" ht="16.5" x14ac:dyDescent="0.35">
      <c r="B13" s="232" t="s">
        <v>195</v>
      </c>
      <c r="C13" s="250">
        <f>References!C46</f>
        <v>203</v>
      </c>
      <c r="D13" s="68" t="s">
        <v>292</v>
      </c>
      <c r="E13" s="67" t="s">
        <v>294</v>
      </c>
      <c r="F13" s="68" t="s">
        <v>400</v>
      </c>
      <c r="G13" s="69">
        <v>29</v>
      </c>
      <c r="H13" s="69">
        <v>189</v>
      </c>
      <c r="I13" s="75">
        <f t="shared" si="0"/>
        <v>0.15343915343915343</v>
      </c>
      <c r="K13">
        <v>1</v>
      </c>
      <c r="L13">
        <f>K13+L12</f>
        <v>11</v>
      </c>
    </row>
    <row r="14" spans="2:27" ht="16.5" x14ac:dyDescent="0.35">
      <c r="B14" s="232" t="str">
        <f>'Mortality (2)'!B28</f>
        <v>Allin 2018</v>
      </c>
      <c r="C14" s="250">
        <f>References!C47</f>
        <v>204</v>
      </c>
      <c r="D14" s="68" t="s">
        <v>292</v>
      </c>
      <c r="E14" s="67" t="s">
        <v>294</v>
      </c>
      <c r="F14" s="68" t="str">
        <f>'Mortality (2)'!H28</f>
        <v>1 year</v>
      </c>
      <c r="G14" s="69">
        <f>'Mortality (2)'!D28</f>
        <v>41</v>
      </c>
      <c r="H14" s="69">
        <f>'Mortality (2)'!E28</f>
        <v>159</v>
      </c>
      <c r="I14" s="75">
        <f t="shared" si="0"/>
        <v>0.25786163522012578</v>
      </c>
      <c r="K14">
        <v>1</v>
      </c>
      <c r="L14">
        <f t="shared" si="1"/>
        <v>12</v>
      </c>
      <c r="Q14" s="5"/>
    </row>
    <row r="15" spans="2:27" ht="16.5" x14ac:dyDescent="0.35">
      <c r="B15" s="233" t="str">
        <f>'Mortality (2)'!B29 &amp; "*"</f>
        <v>Ganapathy 2013*</v>
      </c>
      <c r="C15" s="248">
        <f>VLOOKUP(B15,References!A56:C93,3,FALSE)</f>
        <v>214</v>
      </c>
      <c r="D15" s="71" t="s">
        <v>292</v>
      </c>
      <c r="E15" s="70" t="s">
        <v>294</v>
      </c>
      <c r="F15" s="71" t="str">
        <f>'Mortality (2)'!H29</f>
        <v>6 months</v>
      </c>
      <c r="G15" s="72">
        <f>'Mortality (2)'!D29</f>
        <v>38</v>
      </c>
      <c r="H15" s="72">
        <f>'Mortality (2)'!E29</f>
        <v>111</v>
      </c>
      <c r="I15" s="76">
        <f t="shared" si="0"/>
        <v>0.34234234234234234</v>
      </c>
      <c r="L15">
        <f t="shared" si="1"/>
        <v>12</v>
      </c>
      <c r="Q15" s="5"/>
    </row>
    <row r="16" spans="2:27" ht="16.5" x14ac:dyDescent="0.35">
      <c r="B16" s="83" t="str">
        <f>'Mortality (2)'!B34</f>
        <v>Hull 2014</v>
      </c>
      <c r="C16" s="94">
        <f>VLOOKUP(B16,References!A57:C94,3,FALSE)</f>
        <v>217</v>
      </c>
      <c r="D16" s="95" t="s">
        <v>297</v>
      </c>
      <c r="E16" s="102" t="str">
        <f>'Mortality (2)'!G34</f>
        <v>Bell II+</v>
      </c>
      <c r="F16" s="95" t="s">
        <v>23</v>
      </c>
      <c r="G16" s="103">
        <f>'Mortality (2)'!D34</f>
        <v>4804</v>
      </c>
      <c r="H16" s="103">
        <f>'Mortality (2)'!E34</f>
        <v>17156</v>
      </c>
      <c r="I16" s="97">
        <f t="shared" si="0"/>
        <v>0.28001865236651902</v>
      </c>
      <c r="K16">
        <v>1</v>
      </c>
      <c r="L16">
        <f t="shared" si="1"/>
        <v>13</v>
      </c>
      <c r="Q16" s="5"/>
    </row>
    <row r="17" spans="2:20" ht="16.5" x14ac:dyDescent="0.35">
      <c r="B17" s="83" t="str">
        <f>'Mortality (2)'!B35</f>
        <v>Autmizguine 2015</v>
      </c>
      <c r="C17" s="94">
        <f>References!C48</f>
        <v>205</v>
      </c>
      <c r="D17" s="95" t="s">
        <v>297</v>
      </c>
      <c r="E17" s="102" t="str">
        <f>'Mortality (2)'!G35</f>
        <v>All NEC</v>
      </c>
      <c r="F17" s="105" t="str">
        <f>'Mortality (2)'!H35</f>
        <v>In-hospital</v>
      </c>
      <c r="G17" s="103">
        <f>'Mortality (2)'!D35</f>
        <v>645</v>
      </c>
      <c r="H17" s="103">
        <f>'Mortality (2)'!E35</f>
        <v>2780</v>
      </c>
      <c r="I17" s="97">
        <f t="shared" si="0"/>
        <v>0.23201438848920863</v>
      </c>
      <c r="K17">
        <v>1</v>
      </c>
      <c r="L17">
        <f t="shared" si="1"/>
        <v>14</v>
      </c>
    </row>
    <row r="18" spans="2:20" ht="16.5" x14ac:dyDescent="0.35">
      <c r="B18" s="83" t="str">
        <f>'Mortality (2)'!B36</f>
        <v>Youn 2015</v>
      </c>
      <c r="C18" s="94">
        <f>VLOOKUP(B18,References!A59:C96,3,FALSE)</f>
        <v>234</v>
      </c>
      <c r="D18" s="95" t="s">
        <v>297</v>
      </c>
      <c r="E18" s="102" t="str">
        <f>'Mortality (2)'!G36</f>
        <v>Bell II+</v>
      </c>
      <c r="F18" s="95" t="str">
        <f>'Mortality (2)'!H36</f>
        <v>In-hospital</v>
      </c>
      <c r="G18" s="103">
        <f>'Mortality (2)'!D36</f>
        <v>63</v>
      </c>
      <c r="H18" s="103">
        <f>'Mortality (2)'!E36</f>
        <v>149</v>
      </c>
      <c r="I18" s="97">
        <f t="shared" si="0"/>
        <v>0.42281879194630873</v>
      </c>
      <c r="K18">
        <v>1</v>
      </c>
      <c r="L18">
        <f t="shared" si="1"/>
        <v>15</v>
      </c>
    </row>
    <row r="19" spans="2:20" ht="16.5" x14ac:dyDescent="0.35">
      <c r="B19" s="83" t="str">
        <f>'Mortality (2)'!B37</f>
        <v>Kastenberg 2015</v>
      </c>
      <c r="C19" s="94">
        <f>VLOOKUP(B19,References!A60:C97,3,FALSE)</f>
        <v>218</v>
      </c>
      <c r="D19" s="95" t="s">
        <v>297</v>
      </c>
      <c r="E19" s="102" t="str">
        <f>'Mortality (2)'!G37</f>
        <v>Bell II+</v>
      </c>
      <c r="F19" s="95" t="str">
        <f>'Mortality (2)'!H37</f>
        <v>unclear</v>
      </c>
      <c r="G19" s="103">
        <f>'Mortality (2)'!D37</f>
        <v>411</v>
      </c>
      <c r="H19" s="103">
        <f>'Mortality (2)'!E37</f>
        <v>1879</v>
      </c>
      <c r="I19" s="97">
        <f t="shared" si="0"/>
        <v>0.21873336881319852</v>
      </c>
      <c r="K19">
        <v>1</v>
      </c>
      <c r="L19">
        <f t="shared" si="1"/>
        <v>16</v>
      </c>
    </row>
    <row r="20" spans="2:20" ht="16.5" x14ac:dyDescent="0.35">
      <c r="B20" s="83" t="str">
        <f>'Mortality (2)'!B38</f>
        <v>Hayakawa 2015</v>
      </c>
      <c r="C20" s="94">
        <f>References!C59</f>
        <v>215</v>
      </c>
      <c r="D20" s="95" t="s">
        <v>297</v>
      </c>
      <c r="E20" s="102" t="str">
        <f>'Mortality (2)'!G38</f>
        <v>Bell II+</v>
      </c>
      <c r="F20" s="95" t="str">
        <f>'Mortality (2)'!H38</f>
        <v>In-hospital</v>
      </c>
      <c r="G20" s="103">
        <f>'Mortality (2)'!D38</f>
        <v>17</v>
      </c>
      <c r="H20" s="103">
        <f>'Mortality (2)'!E38</f>
        <v>44</v>
      </c>
      <c r="I20" s="97">
        <f t="shared" si="0"/>
        <v>0.38636363636363635</v>
      </c>
      <c r="K20">
        <v>1</v>
      </c>
      <c r="L20">
        <f t="shared" si="1"/>
        <v>17</v>
      </c>
    </row>
    <row r="21" spans="2:20" ht="16.5" x14ac:dyDescent="0.35">
      <c r="B21" s="231" t="str">
        <f>'Mortality (2)'!B43</f>
        <v>Shah 2012</v>
      </c>
      <c r="C21" s="249">
        <f>VLOOKUP(B21,References!A62:C99,3,FALSE)</f>
        <v>225</v>
      </c>
      <c r="D21" s="65" t="s">
        <v>298</v>
      </c>
      <c r="E21" s="64" t="str">
        <f>'Mortality (2)'!G43</f>
        <v>Bell II+</v>
      </c>
      <c r="F21" s="65" t="s">
        <v>23</v>
      </c>
      <c r="G21" s="66">
        <f>'Mortality (2)'!D43</f>
        <v>105</v>
      </c>
      <c r="H21" s="66">
        <f>'Mortality (2)'!E43</f>
        <v>208</v>
      </c>
      <c r="I21" s="74">
        <f t="shared" si="0"/>
        <v>0.50480769230769229</v>
      </c>
      <c r="K21">
        <v>1</v>
      </c>
      <c r="L21">
        <f t="shared" si="1"/>
        <v>18</v>
      </c>
      <c r="R21" s="5"/>
    </row>
    <row r="22" spans="2:20" ht="16.5" x14ac:dyDescent="0.35">
      <c r="B22" s="233" t="str">
        <f>'Mortality (2)'!B44</f>
        <v>Fullerton 2017</v>
      </c>
      <c r="C22" s="248">
        <f>References!C57</f>
        <v>173</v>
      </c>
      <c r="D22" s="71" t="s">
        <v>298</v>
      </c>
      <c r="E22" s="70" t="str">
        <f>'Mortality (2)'!G44</f>
        <v>Bell II+</v>
      </c>
      <c r="F22" s="71" t="str">
        <f>'Mortality (2)'!H44</f>
        <v>2 years</v>
      </c>
      <c r="G22" s="72">
        <f>'Mortality (2)'!D44</f>
        <v>952</v>
      </c>
      <c r="H22" s="72">
        <f>'Mortality (2)'!E44</f>
        <v>2881</v>
      </c>
      <c r="I22" s="76">
        <f t="shared" si="0"/>
        <v>0.33044081916001389</v>
      </c>
      <c r="K22">
        <v>1</v>
      </c>
      <c r="L22">
        <f t="shared" si="1"/>
        <v>19</v>
      </c>
      <c r="R22" s="5"/>
    </row>
    <row r="23" spans="2:20" ht="16.5" x14ac:dyDescent="0.35">
      <c r="B23" s="83" t="str">
        <f>'Mortality (2)'!B51</f>
        <v>Kelley-Quon 2012</v>
      </c>
      <c r="C23" s="94">
        <f>References!C63</f>
        <v>219</v>
      </c>
      <c r="D23" s="95" t="s">
        <v>297</v>
      </c>
      <c r="E23" s="102" t="s">
        <v>294</v>
      </c>
      <c r="F23" s="95" t="str">
        <f>'Mortality (2)'!H51</f>
        <v>In-hospital</v>
      </c>
      <c r="G23" s="235">
        <f>'Mortality (2)'!D51</f>
        <v>496</v>
      </c>
      <c r="H23" s="236">
        <f>'Mortality (2)'!E51</f>
        <v>1272</v>
      </c>
      <c r="I23" s="97">
        <f t="shared" si="0"/>
        <v>0.38993710691823902</v>
      </c>
      <c r="J23" s="5"/>
      <c r="K23">
        <v>1</v>
      </c>
      <c r="L23">
        <f t="shared" si="1"/>
        <v>20</v>
      </c>
    </row>
    <row r="24" spans="2:20" ht="16.5" x14ac:dyDescent="0.35">
      <c r="B24" s="83" t="str">
        <f>'Mortality (2)'!B53</f>
        <v>Fisher 2014</v>
      </c>
      <c r="C24" s="94">
        <f>References!C55</f>
        <v>212</v>
      </c>
      <c r="D24" s="95" t="s">
        <v>297</v>
      </c>
      <c r="E24" s="102" t="s">
        <v>294</v>
      </c>
      <c r="F24" s="95" t="str">
        <f>'Mortality (2)'!H53</f>
        <v>In-hospital</v>
      </c>
      <c r="G24" s="235">
        <f>'Mortality (2)'!D53</f>
        <v>1547</v>
      </c>
      <c r="H24" s="95">
        <f>'Mortality (2)'!E53</f>
        <v>4072</v>
      </c>
      <c r="I24" s="97">
        <f t="shared" si="0"/>
        <v>0.37991159135559921</v>
      </c>
      <c r="J24" s="5"/>
      <c r="K24">
        <v>1</v>
      </c>
      <c r="L24">
        <f>K24+L23</f>
        <v>21</v>
      </c>
    </row>
    <row r="25" spans="2:20" ht="16.5" x14ac:dyDescent="0.35">
      <c r="B25" s="83" t="str">
        <f>'Mortality (2)'!B54</f>
        <v>Fullerton 2016</v>
      </c>
      <c r="C25" s="94">
        <f>References!C56</f>
        <v>213</v>
      </c>
      <c r="D25" s="95" t="s">
        <v>297</v>
      </c>
      <c r="E25" s="102" t="s">
        <v>294</v>
      </c>
      <c r="F25" s="105" t="str">
        <f>'Mortality (2)'!H54</f>
        <v>In-hospital</v>
      </c>
      <c r="G25" s="235">
        <f>'Mortality (2)'!D54</f>
        <v>1742</v>
      </c>
      <c r="H25" s="95">
        <f>'Mortality (2)'!E54</f>
        <v>4328</v>
      </c>
      <c r="I25" s="97">
        <f t="shared" si="0"/>
        <v>0.40249537892791126</v>
      </c>
      <c r="J25" s="5"/>
      <c r="K25">
        <v>1</v>
      </c>
      <c r="L25">
        <f t="shared" si="1"/>
        <v>22</v>
      </c>
      <c r="S25" s="5"/>
      <c r="T25" s="5"/>
    </row>
    <row r="26" spans="2:20" ht="16.5" x14ac:dyDescent="0.35">
      <c r="B26" s="83" t="str">
        <f>'Mortality (2)'!B55&amp; "*"</f>
        <v>Hull 2014*</v>
      </c>
      <c r="C26" s="94">
        <f>References!C61</f>
        <v>217</v>
      </c>
      <c r="D26" s="95" t="s">
        <v>297</v>
      </c>
      <c r="E26" s="102" t="s">
        <v>294</v>
      </c>
      <c r="F26" s="95" t="s">
        <v>23</v>
      </c>
      <c r="G26" s="235">
        <f>'Mortality (2)'!D55</f>
        <v>3127</v>
      </c>
      <c r="H26" s="95">
        <f>'Mortality (2)'!E55</f>
        <v>8935</v>
      </c>
      <c r="I26" s="97">
        <f>G26/H26</f>
        <v>0.34997202014549522</v>
      </c>
      <c r="J26" s="5"/>
      <c r="S26" s="5"/>
      <c r="T26" s="5"/>
    </row>
    <row r="27" spans="2:20" ht="16.5" x14ac:dyDescent="0.35">
      <c r="B27" s="83" t="str">
        <f>'Mortality (2)'!B50</f>
        <v>Autmizguine 2015*</v>
      </c>
      <c r="C27" s="94">
        <f>References!C48</f>
        <v>205</v>
      </c>
      <c r="D27" s="95" t="s">
        <v>297</v>
      </c>
      <c r="E27" s="102" t="s">
        <v>294</v>
      </c>
      <c r="F27" s="95" t="str">
        <f>'Mortality (2)'!H50</f>
        <v>In-hospital</v>
      </c>
      <c r="G27" s="235">
        <f>'Mortality (2)'!D50</f>
        <v>322</v>
      </c>
      <c r="H27" s="95">
        <f>'Mortality (2)'!E50</f>
        <v>706</v>
      </c>
      <c r="I27" s="97">
        <f>G27/H27</f>
        <v>0.45609065155807366</v>
      </c>
      <c r="J27" s="5"/>
      <c r="S27" s="5"/>
      <c r="T27" s="5"/>
    </row>
    <row r="28" spans="2:20" ht="16.5" x14ac:dyDescent="0.35">
      <c r="B28" s="234" t="s">
        <v>415</v>
      </c>
      <c r="C28" s="94">
        <f>VLOOKUP(B28,References!A69:C106,3,FALSE)</f>
        <v>234</v>
      </c>
      <c r="D28" s="95" t="s">
        <v>297</v>
      </c>
      <c r="E28" s="102" t="s">
        <v>294</v>
      </c>
      <c r="F28" s="95" t="s">
        <v>23</v>
      </c>
      <c r="G28" s="14">
        <v>23</v>
      </c>
      <c r="H28" s="237">
        <v>77</v>
      </c>
      <c r="I28" s="97">
        <f>G28/H28</f>
        <v>0.29870129870129869</v>
      </c>
      <c r="J28" s="5"/>
      <c r="L28">
        <f>K28+L25</f>
        <v>22</v>
      </c>
      <c r="S28" s="5"/>
      <c r="T28" s="5"/>
    </row>
    <row r="29" spans="2:20" ht="16.5" x14ac:dyDescent="0.35">
      <c r="B29" s="231" t="str">
        <f>'Mortality (2)'!B60</f>
        <v>Wadhawan 2014</v>
      </c>
      <c r="C29" s="249">
        <f>VLOOKUP(B29,References!A70:C107,3,FALSE)</f>
        <v>233</v>
      </c>
      <c r="D29" s="65" t="s">
        <v>298</v>
      </c>
      <c r="E29" s="64" t="s">
        <v>294</v>
      </c>
      <c r="F29" s="64" t="s">
        <v>23</v>
      </c>
      <c r="G29" s="64">
        <f>'Mortality (2)'!D60</f>
        <v>252</v>
      </c>
      <c r="H29" s="64">
        <f>'Mortality (2)'!E60</f>
        <v>472</v>
      </c>
      <c r="I29" s="77">
        <f t="shared" si="0"/>
        <v>0.53389830508474578</v>
      </c>
      <c r="K29">
        <v>1</v>
      </c>
      <c r="L29">
        <f t="shared" si="1"/>
        <v>23</v>
      </c>
      <c r="S29" s="5"/>
      <c r="T29" s="5"/>
    </row>
    <row r="30" spans="2:20" ht="16.5" x14ac:dyDescent="0.35">
      <c r="B30" s="232" t="str">
        <f>'Mortality (2)'!B61</f>
        <v>Tashiro 2017</v>
      </c>
      <c r="C30" s="250">
        <f>References!C76</f>
        <v>230</v>
      </c>
      <c r="D30" s="68" t="s">
        <v>298</v>
      </c>
      <c r="E30" s="67" t="s">
        <v>294</v>
      </c>
      <c r="F30" s="67" t="str">
        <f>'Mortality (2)'!H61</f>
        <v>2 years</v>
      </c>
      <c r="G30" s="67">
        <f>'Mortality (2)'!D61</f>
        <v>522</v>
      </c>
      <c r="H30" s="67">
        <f>'Mortality (2)'!E61</f>
        <v>886</v>
      </c>
      <c r="I30" s="78">
        <f t="shared" si="0"/>
        <v>0.58916478555304741</v>
      </c>
      <c r="K30">
        <v>1</v>
      </c>
      <c r="L30">
        <f t="shared" si="1"/>
        <v>24</v>
      </c>
      <c r="S30" s="5"/>
      <c r="T30" s="5"/>
    </row>
    <row r="31" spans="2:20" ht="16.5" x14ac:dyDescent="0.35">
      <c r="B31" s="232" t="s">
        <v>424</v>
      </c>
      <c r="C31" s="250">
        <f>References!C55</f>
        <v>212</v>
      </c>
      <c r="D31" s="68" t="s">
        <v>298</v>
      </c>
      <c r="E31" s="67" t="s">
        <v>294</v>
      </c>
      <c r="F31" s="67" t="s">
        <v>23</v>
      </c>
      <c r="G31" s="67">
        <f>'Mortality (2)'!D62</f>
        <v>1127</v>
      </c>
      <c r="H31" s="67">
        <f>'Mortality (2)'!E62</f>
        <v>2782</v>
      </c>
      <c r="I31" s="78">
        <f t="shared" si="0"/>
        <v>0.40510424155283969</v>
      </c>
      <c r="S31" s="5"/>
      <c r="T31" s="5"/>
    </row>
    <row r="32" spans="2:20" ht="16.5" x14ac:dyDescent="0.35">
      <c r="B32" s="233" t="str">
        <f>'Mortality (2)'!B63&amp; "*"</f>
        <v>Fullerton 2017*</v>
      </c>
      <c r="C32" s="248">
        <f>C22</f>
        <v>173</v>
      </c>
      <c r="D32" s="71" t="s">
        <v>298</v>
      </c>
      <c r="E32" s="70" t="s">
        <v>294</v>
      </c>
      <c r="F32" s="70" t="str">
        <f>'Mortality (2)'!H63</f>
        <v>2 years</v>
      </c>
      <c r="G32" s="70">
        <f>'Mortality (2)'!D63</f>
        <v>637</v>
      </c>
      <c r="H32" s="70">
        <f>'Mortality (2)'!E63</f>
        <v>1668</v>
      </c>
      <c r="I32" s="79">
        <f t="shared" si="0"/>
        <v>0.38189448441247004</v>
      </c>
      <c r="L32">
        <f>K32+L30</f>
        <v>24</v>
      </c>
      <c r="S32" s="5"/>
      <c r="T32" s="5"/>
    </row>
    <row r="33" spans="2:20" ht="17.25" x14ac:dyDescent="0.25">
      <c r="B33" s="83" t="s">
        <v>299</v>
      </c>
      <c r="C33" s="94">
        <f>References!C65</f>
        <v>45</v>
      </c>
      <c r="D33" s="95" t="s">
        <v>154</v>
      </c>
      <c r="E33" s="102" t="s">
        <v>181</v>
      </c>
      <c r="F33" s="102" t="s">
        <v>23</v>
      </c>
      <c r="G33" s="102">
        <v>38</v>
      </c>
      <c r="H33" s="95">
        <v>194</v>
      </c>
      <c r="I33" s="97">
        <f>G33/H33</f>
        <v>0.19587628865979381</v>
      </c>
      <c r="K33">
        <v>1</v>
      </c>
      <c r="L33">
        <f>K33+L32</f>
        <v>25</v>
      </c>
      <c r="S33" s="5"/>
      <c r="T33" s="5"/>
    </row>
    <row r="34" spans="2:20" ht="17.25" x14ac:dyDescent="0.25">
      <c r="B34" s="83" t="s">
        <v>301</v>
      </c>
      <c r="C34" s="94">
        <f>References!C72</f>
        <v>226</v>
      </c>
      <c r="D34" s="95" t="s">
        <v>49</v>
      </c>
      <c r="E34" s="102" t="s">
        <v>90</v>
      </c>
      <c r="F34" s="104" t="str">
        <f>'Mortality (2)'!H63</f>
        <v>2 years</v>
      </c>
      <c r="G34" s="102">
        <v>225</v>
      </c>
      <c r="H34" s="95">
        <v>784</v>
      </c>
      <c r="I34" s="97">
        <f>G34/H34</f>
        <v>0.28698979591836737</v>
      </c>
      <c r="K34">
        <v>1</v>
      </c>
      <c r="L34">
        <f>K34+L33</f>
        <v>26</v>
      </c>
    </row>
    <row r="35" spans="2:20" ht="17.25" x14ac:dyDescent="0.25">
      <c r="B35" s="83" t="s">
        <v>344</v>
      </c>
      <c r="C35" s="94">
        <f>References!C69</f>
        <v>223</v>
      </c>
      <c r="D35" s="95" t="s">
        <v>57</v>
      </c>
      <c r="E35" s="102" t="s">
        <v>181</v>
      </c>
      <c r="F35" s="102" t="s">
        <v>23</v>
      </c>
      <c r="G35" s="102">
        <v>528</v>
      </c>
      <c r="H35" s="95">
        <v>1542</v>
      </c>
      <c r="I35" s="97">
        <f>G35/H35</f>
        <v>0.34241245136186771</v>
      </c>
      <c r="K35">
        <v>1</v>
      </c>
      <c r="L35">
        <f>K35+L34</f>
        <v>27</v>
      </c>
    </row>
    <row r="36" spans="2:20" ht="17.25" x14ac:dyDescent="0.25">
      <c r="B36" s="83" t="s">
        <v>283</v>
      </c>
      <c r="C36" s="94">
        <f>References!C51</f>
        <v>208</v>
      </c>
      <c r="D36" s="95" t="s">
        <v>57</v>
      </c>
      <c r="E36" s="102" t="s">
        <v>294</v>
      </c>
      <c r="F36" s="102" t="s">
        <v>23</v>
      </c>
      <c r="G36" s="102">
        <v>83</v>
      </c>
      <c r="H36" s="95">
        <v>223</v>
      </c>
      <c r="I36" s="97">
        <f>G36/H36</f>
        <v>0.37219730941704038</v>
      </c>
      <c r="K36">
        <v>1</v>
      </c>
      <c r="L36">
        <f>K36+L35</f>
        <v>28</v>
      </c>
    </row>
    <row r="37" spans="2:20" ht="18" thickBot="1" x14ac:dyDescent="0.3">
      <c r="B37" s="83" t="s">
        <v>302</v>
      </c>
      <c r="C37" s="94">
        <f>VLOOKUP(B37,References!A78:C115,3,FALSE)</f>
        <v>232</v>
      </c>
      <c r="D37" s="95" t="s">
        <v>303</v>
      </c>
      <c r="E37" s="102" t="s">
        <v>90</v>
      </c>
      <c r="F37" s="102" t="s">
        <v>23</v>
      </c>
      <c r="G37" s="102">
        <v>179</v>
      </c>
      <c r="H37" s="95">
        <v>1629</v>
      </c>
      <c r="I37" s="97">
        <f t="shared" si="0"/>
        <v>0.10988336402701043</v>
      </c>
      <c r="K37">
        <v>1</v>
      </c>
      <c r="L37">
        <f>K37+L36</f>
        <v>29</v>
      </c>
    </row>
    <row r="38" spans="2:20" ht="17.25" x14ac:dyDescent="0.25">
      <c r="B38" s="81" t="s">
        <v>304</v>
      </c>
      <c r="C38" s="115">
        <f>References!C70</f>
        <v>224</v>
      </c>
      <c r="D38" s="28" t="s">
        <v>292</v>
      </c>
      <c r="E38" s="28" t="s">
        <v>309</v>
      </c>
      <c r="F38" s="29" t="s">
        <v>307</v>
      </c>
      <c r="G38" s="29"/>
      <c r="H38" s="29"/>
      <c r="I38" s="30"/>
    </row>
    <row r="39" spans="2:20" ht="17.25" x14ac:dyDescent="0.25">
      <c r="B39" s="82" t="s">
        <v>305</v>
      </c>
      <c r="C39" s="116">
        <f>References!C67</f>
        <v>222</v>
      </c>
      <c r="D39" s="31" t="s">
        <v>236</v>
      </c>
      <c r="E39" s="31" t="s">
        <v>309</v>
      </c>
      <c r="F39" s="32" t="s">
        <v>310</v>
      </c>
      <c r="G39" s="32"/>
      <c r="H39" s="32"/>
      <c r="I39" s="33"/>
    </row>
    <row r="40" spans="2:20" ht="18" thickBot="1" x14ac:dyDescent="0.3">
      <c r="B40" s="251" t="s">
        <v>306</v>
      </c>
      <c r="C40" s="252">
        <f>References!C50</f>
        <v>207</v>
      </c>
      <c r="D40" s="253" t="s">
        <v>49</v>
      </c>
      <c r="E40" s="253" t="s">
        <v>309</v>
      </c>
      <c r="F40" s="254" t="s">
        <v>308</v>
      </c>
      <c r="G40" s="254"/>
      <c r="H40" s="254"/>
      <c r="I40" s="255"/>
    </row>
    <row r="41" spans="2:20" x14ac:dyDescent="0.25">
      <c r="B41" s="221" t="s">
        <v>313</v>
      </c>
      <c r="C41" s="222"/>
      <c r="D41" s="223"/>
      <c r="E41" s="223"/>
      <c r="F41" s="223"/>
      <c r="G41" s="223"/>
      <c r="H41" s="223"/>
      <c r="I41" s="224"/>
    </row>
    <row r="42" spans="2:20" ht="15.75" thickBot="1" x14ac:dyDescent="0.3">
      <c r="B42" s="283" t="s">
        <v>394</v>
      </c>
      <c r="C42" s="284"/>
      <c r="D42" s="284"/>
      <c r="E42" s="284"/>
      <c r="F42" s="284"/>
      <c r="G42" s="284"/>
      <c r="H42" s="284"/>
      <c r="I42" s="285"/>
    </row>
  </sheetData>
  <mergeCells count="4">
    <mergeCell ref="U2:W2"/>
    <mergeCell ref="X2:Z2"/>
    <mergeCell ref="AA2:AA3"/>
    <mergeCell ref="B42:I42"/>
  </mergeCells>
  <pageMargins left="0.7" right="0.7" top="0.75" bottom="0.75" header="0.3" footer="0.3"/>
  <pageSetup paperSize="9" scale="30" orientation="portrait" verticalDpi="597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1"/>
  <sheetViews>
    <sheetView workbookViewId="0">
      <selection activeCell="B8" sqref="B8"/>
    </sheetView>
  </sheetViews>
  <sheetFormatPr defaultRowHeight="15" x14ac:dyDescent="0.25"/>
  <cols>
    <col min="2" max="2" width="14.85546875" bestFit="1" customWidth="1"/>
    <col min="3" max="3" width="3.7109375" bestFit="1" customWidth="1"/>
    <col min="4" max="4" width="13.42578125" customWidth="1"/>
    <col min="5" max="5" width="11" bestFit="1" customWidth="1"/>
    <col min="6" max="6" width="41.5703125" customWidth="1"/>
    <col min="7" max="7" width="8.140625" customWidth="1"/>
    <col min="8" max="8" width="4" bestFit="1" customWidth="1"/>
    <col min="9" max="9" width="6.85546875" customWidth="1"/>
  </cols>
  <sheetData>
    <row r="1" spans="2:11" thickBot="1" x14ac:dyDescent="0.4"/>
    <row r="2" spans="2:11" ht="39.950000000000003" thickBot="1" x14ac:dyDescent="0.4">
      <c r="B2" s="86" t="s">
        <v>289</v>
      </c>
      <c r="C2" s="87"/>
      <c r="D2" s="88" t="s">
        <v>149</v>
      </c>
      <c r="E2" s="89" t="s">
        <v>256</v>
      </c>
      <c r="F2" s="88" t="s">
        <v>329</v>
      </c>
      <c r="G2" s="90" t="s">
        <v>330</v>
      </c>
      <c r="H2" s="90" t="s">
        <v>255</v>
      </c>
      <c r="I2" s="91" t="s">
        <v>357</v>
      </c>
    </row>
    <row r="3" spans="2:11" ht="29.1" customHeight="1" x14ac:dyDescent="0.35">
      <c r="B3" s="134" t="str">
        <f>'NDD (2)'!B3</f>
        <v>Ganapathy 2013</v>
      </c>
      <c r="C3" s="119">
        <f>VLOOKUP(B3,References!A44:C81,3,TRUE)</f>
        <v>214</v>
      </c>
      <c r="D3" s="135" t="s">
        <v>292</v>
      </c>
      <c r="E3" s="136" t="str">
        <f>'NDD (2)'!G3</f>
        <v>ICD-9</v>
      </c>
      <c r="F3" s="137" t="str">
        <f>'NDD (2)'!H3</f>
        <v>@24-36m - definition unclear</v>
      </c>
      <c r="G3" s="136">
        <f>'NDD (2)'!D3</f>
        <v>26</v>
      </c>
      <c r="H3" s="135">
        <f>'NDD (2)'!E3</f>
        <v>105</v>
      </c>
      <c r="I3" s="138">
        <f>G3/H3</f>
        <v>0.24761904761904763</v>
      </c>
    </row>
    <row r="4" spans="2:11" ht="29.1" customHeight="1" x14ac:dyDescent="0.35">
      <c r="B4" s="139" t="str">
        <f>'NDD (2)'!B4</f>
        <v>Hayakawa 2015</v>
      </c>
      <c r="C4" s="140">
        <f>VLOOKUP(B4,References!A44:C81,3,TRUE)</f>
        <v>215</v>
      </c>
      <c r="D4" s="141" t="s">
        <v>297</v>
      </c>
      <c r="E4" s="142" t="str">
        <f>'NDD (2)'!G4</f>
        <v>Bell II+</v>
      </c>
      <c r="F4" s="96" t="str">
        <f>'NDD (2)'!H4</f>
        <v>18m  corrected age: developmental quotient &lt;70, or the presence of neurological sequelae</v>
      </c>
      <c r="G4" s="142">
        <f>'NDD (2)'!D4</f>
        <v>11</v>
      </c>
      <c r="H4" s="141">
        <f>'NDD (2)'!E4</f>
        <v>18</v>
      </c>
      <c r="I4" s="143">
        <f>G4/H4</f>
        <v>0.61111111111111116</v>
      </c>
    </row>
    <row r="5" spans="2:11" ht="29.1" customHeight="1" x14ac:dyDescent="0.35">
      <c r="B5" s="144" t="str">
        <f>'NDD (2)'!B5</f>
        <v>Fullerton 2017</v>
      </c>
      <c r="C5" s="145">
        <f>VLOOKUP(B5,References!A44:C81,3,TRUE)</f>
        <v>173</v>
      </c>
      <c r="D5" s="146" t="s">
        <v>298</v>
      </c>
      <c r="E5" s="147" t="str">
        <f>'NDD (2)'!G5</f>
        <v>Bell II+</v>
      </c>
      <c r="F5" s="84" t="str">
        <f>'NDD (2)'!H5</f>
        <v>Any severe disability (incl BSID: MDI or PDI &lt;70)</v>
      </c>
      <c r="G5" s="147">
        <f>'NDD (2)'!D5</f>
        <v>267</v>
      </c>
      <c r="H5" s="146">
        <f>'NDD (2)'!E5</f>
        <v>866</v>
      </c>
      <c r="I5" s="148">
        <f>G5/H5</f>
        <v>0.30831408775981523</v>
      </c>
      <c r="K5" t="s">
        <v>439</v>
      </c>
    </row>
    <row r="6" spans="2:11" ht="29.1" customHeight="1" x14ac:dyDescent="0.35">
      <c r="B6" s="139" t="str">
        <f>'NDD (2)'!B8 &amp;"*"</f>
        <v>Fullerton 2017*</v>
      </c>
      <c r="C6" s="140">
        <f>VLOOKUP(B6,References!A44:C81,3,TRUE)</f>
        <v>173</v>
      </c>
      <c r="D6" s="168" t="s">
        <v>351</v>
      </c>
      <c r="E6" s="142" t="s">
        <v>294</v>
      </c>
      <c r="F6" s="96" t="str">
        <f>'NDD (2)'!H8</f>
        <v>Any severe disability (incl BSID: MDI or PDI &lt;70)</v>
      </c>
      <c r="G6" s="142">
        <f>'NDD (2)'!D8</f>
        <v>169</v>
      </c>
      <c r="H6" s="141">
        <f>'NDD (2)'!E8</f>
        <v>449</v>
      </c>
      <c r="I6" s="143">
        <f>G6/H6</f>
        <v>0.37639198218262804</v>
      </c>
    </row>
    <row r="7" spans="2:11" ht="29.1" customHeight="1" thickBot="1" x14ac:dyDescent="0.4">
      <c r="B7" s="129" t="str">
        <f>'NDD (2)'!B9</f>
        <v>Wadhawan 2014</v>
      </c>
      <c r="C7" s="149">
        <f>VLOOKUP(B7,References!A44:C81,3,TRUE)</f>
        <v>233</v>
      </c>
      <c r="D7" s="169" t="s">
        <v>351</v>
      </c>
      <c r="E7" s="151" t="s">
        <v>294</v>
      </c>
      <c r="F7" s="98" t="str">
        <f>'NDD (2)'!H9</f>
        <v>1 or more of: mod/severe CP, bilateral blindness, bilateral hearing loss needing amplification, MDI or PDI &lt; 70.</v>
      </c>
      <c r="G7" s="151">
        <f>'NDD (2)'!D9</f>
        <v>125</v>
      </c>
      <c r="H7" s="150">
        <f>'NDD (2)'!E9</f>
        <v>220</v>
      </c>
      <c r="I7" s="152">
        <f>G7/H7</f>
        <v>0.56818181818181823</v>
      </c>
    </row>
    <row r="8" spans="2:11" ht="15.75" thickBot="1" x14ac:dyDescent="0.3">
      <c r="B8" s="153" t="s">
        <v>313</v>
      </c>
      <c r="C8" s="154"/>
      <c r="D8" s="155"/>
      <c r="E8" s="155"/>
      <c r="F8" s="155"/>
      <c r="G8" s="155"/>
      <c r="H8" s="155"/>
      <c r="I8" s="156"/>
    </row>
    <row r="10" spans="2:11" x14ac:dyDescent="0.25">
      <c r="B10" s="14"/>
      <c r="C10" s="14"/>
      <c r="D10" s="14"/>
      <c r="E10" s="14"/>
      <c r="F10" s="14"/>
      <c r="G10" s="14"/>
      <c r="H10" s="14"/>
      <c r="I10" s="14"/>
    </row>
    <row r="11" spans="2:11" x14ac:dyDescent="0.25">
      <c r="B11" s="14"/>
      <c r="C11" s="14"/>
      <c r="D11" s="14"/>
      <c r="E11" s="14"/>
      <c r="F11" s="14"/>
      <c r="G11" s="25"/>
      <c r="H11" s="25"/>
      <c r="I11" s="14"/>
    </row>
  </sheetData>
  <pageMargins left="0.7" right="0.7" top="0.75" bottom="0.75" header="0.3" footer="0.3"/>
  <pageSetup paperSize="9"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2"/>
  <sheetViews>
    <sheetView workbookViewId="0">
      <selection activeCell="C2" sqref="B2:I5"/>
    </sheetView>
  </sheetViews>
  <sheetFormatPr defaultRowHeight="15" x14ac:dyDescent="0.25"/>
  <cols>
    <col min="2" max="2" width="14.42578125" bestFit="1" customWidth="1"/>
    <col min="3" max="3" width="3.28515625" style="1" customWidth="1"/>
    <col min="4" max="4" width="18.7109375" bestFit="1" customWidth="1"/>
    <col min="5" max="5" width="11" bestFit="1" customWidth="1"/>
    <col min="6" max="6" width="34.85546875" customWidth="1"/>
    <col min="9" max="9" width="9.140625" style="5"/>
  </cols>
  <sheetData>
    <row r="1" spans="2:12" thickBot="1" x14ac:dyDescent="0.4"/>
    <row r="2" spans="2:12" ht="39.950000000000003" thickBot="1" x14ac:dyDescent="0.4">
      <c r="B2" s="86" t="s">
        <v>289</v>
      </c>
      <c r="C2" s="99"/>
      <c r="D2" s="53" t="s">
        <v>149</v>
      </c>
      <c r="E2" s="54" t="s">
        <v>256</v>
      </c>
      <c r="F2" s="53" t="s">
        <v>345</v>
      </c>
      <c r="G2" s="55" t="s">
        <v>346</v>
      </c>
      <c r="H2" s="56" t="s">
        <v>291</v>
      </c>
      <c r="I2" s="73" t="s">
        <v>347</v>
      </c>
    </row>
    <row r="3" spans="2:12" x14ac:dyDescent="0.35">
      <c r="B3" s="134" t="str">
        <f>'IF (2)'!B3</f>
        <v>Duro 2010</v>
      </c>
      <c r="C3" s="119">
        <f>References!C54</f>
        <v>211</v>
      </c>
      <c r="D3" s="157" t="s">
        <v>292</v>
      </c>
      <c r="E3" s="157" t="str">
        <f>'IF (2)'!G3</f>
        <v>Bell I-III</v>
      </c>
      <c r="F3" s="157" t="str">
        <f>'IF (2)'!H3</f>
        <v>Failue to achieve full enteral feeds @90d</v>
      </c>
      <c r="G3" s="157">
        <f>'IF (2)'!D3</f>
        <v>60</v>
      </c>
      <c r="H3" s="157">
        <f>'IF (2)'!E3</f>
        <v>394</v>
      </c>
      <c r="I3" s="158">
        <f>G3/H3</f>
        <v>0.15228426395939088</v>
      </c>
      <c r="J3" s="25"/>
      <c r="L3" s="25"/>
    </row>
    <row r="4" spans="2:12" x14ac:dyDescent="0.35">
      <c r="B4" s="159" t="str">
        <f>'IF (2)'!B4</f>
        <v>Murthy 2014</v>
      </c>
      <c r="C4" s="160">
        <f>VLOOKUP(B4,References!A44:C81,3,TRUE)</f>
        <v>221</v>
      </c>
      <c r="D4" s="161" t="s">
        <v>294</v>
      </c>
      <c r="E4" s="161" t="s">
        <v>294</v>
      </c>
      <c r="F4" s="162" t="str">
        <f>'IF (2)'!H4</f>
        <v>&gt;90d PN</v>
      </c>
      <c r="G4" s="161">
        <f>'IF (2)'!D4</f>
        <v>171</v>
      </c>
      <c r="H4" s="161">
        <f>'IF (2)'!E4</f>
        <v>753</v>
      </c>
      <c r="I4" s="163">
        <f>G4/H4</f>
        <v>0.22709163346613545</v>
      </c>
    </row>
    <row r="5" spans="2:12" ht="15.6" thickBot="1" x14ac:dyDescent="0.4">
      <c r="B5" s="164" t="str">
        <f>'IF (2)'!B5</f>
        <v>Bhatt 2017</v>
      </c>
      <c r="C5" s="165">
        <f>VLOOKUP(B5,References!A44:C81,3,TRUE)</f>
        <v>208</v>
      </c>
      <c r="D5" s="166" t="s">
        <v>348</v>
      </c>
      <c r="E5" s="166" t="s">
        <v>294</v>
      </c>
      <c r="F5" s="155" t="str">
        <f>'IF (2)'!H5</f>
        <v>Failue to achieve full enteral feeds @90d</v>
      </c>
      <c r="G5" s="166">
        <f>'IF (2)'!D5</f>
        <v>78</v>
      </c>
      <c r="H5" s="166">
        <f>'IF (2)'!E5</f>
        <v>223</v>
      </c>
      <c r="I5" s="167">
        <f>G5/H5</f>
        <v>0.34977578475336324</v>
      </c>
    </row>
    <row r="12" spans="2:12" x14ac:dyDescent="0.25">
      <c r="B12" t="s">
        <v>349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workbookViewId="0">
      <selection activeCell="C2" sqref="C2"/>
    </sheetView>
  </sheetViews>
  <sheetFormatPr defaultRowHeight="15" x14ac:dyDescent="0.25"/>
  <cols>
    <col min="1" max="1" width="15.42578125" bestFit="1" customWidth="1"/>
    <col min="3" max="3" width="20.42578125" bestFit="1" customWidth="1"/>
    <col min="6" max="6" width="11.85546875" bestFit="1" customWidth="1"/>
  </cols>
  <sheetData>
    <row r="1" spans="1:8" x14ac:dyDescent="0.35">
      <c r="A1" s="9" t="s">
        <v>382</v>
      </c>
      <c r="B1" s="9" t="s">
        <v>383</v>
      </c>
      <c r="C1" s="9" t="s">
        <v>384</v>
      </c>
      <c r="D1" s="209" t="s">
        <v>385</v>
      </c>
      <c r="E1" s="209" t="s">
        <v>255</v>
      </c>
      <c r="F1" s="9" t="s">
        <v>386</v>
      </c>
      <c r="G1" s="9" t="s">
        <v>387</v>
      </c>
      <c r="H1" s="9" t="s">
        <v>149</v>
      </c>
    </row>
    <row r="2" spans="1:8" x14ac:dyDescent="0.35">
      <c r="A2" t="s">
        <v>64</v>
      </c>
      <c r="B2">
        <v>2010</v>
      </c>
      <c r="C2" t="str">
        <f>'Mortality (3)'!B3 &amp; "(" &amp; 'Mortality for thesis tables'!C3 &amp; ")"</f>
        <v>Rees 2010(20)</v>
      </c>
      <c r="D2">
        <f>'Mortality (3)'!G3</f>
        <v>27</v>
      </c>
      <c r="E2">
        <f>'Mortality (3)'!H3</f>
        <v>211</v>
      </c>
      <c r="F2" t="str">
        <f>'Mortality (3)'!E3</f>
        <v>Bell I-III</v>
      </c>
      <c r="G2" t="str">
        <f>'Mortality (3)'!F3</f>
        <v>In-hospital</v>
      </c>
      <c r="H2" t="s">
        <v>63</v>
      </c>
    </row>
    <row r="3" spans="1:8" x14ac:dyDescent="0.35">
      <c r="A3" t="s">
        <v>138</v>
      </c>
      <c r="B3">
        <v>2010</v>
      </c>
      <c r="C3" t="str">
        <f>'Mortality (3)'!B4 &amp; "(" &amp; 'Mortality for thesis tables'!C4 &amp; ")"</f>
        <v>Abdullah 2010(201)</v>
      </c>
      <c r="D3">
        <f>'Mortality (3)'!G4</f>
        <v>2718</v>
      </c>
      <c r="E3">
        <f>'Mortality (3)'!H4</f>
        <v>20822</v>
      </c>
      <c r="F3" t="str">
        <f>'Mortality (3)'!E4</f>
        <v>ICD-9</v>
      </c>
      <c r="G3" t="str">
        <f>'Mortality (3)'!F4</f>
        <v>In-hospital</v>
      </c>
      <c r="H3" t="s">
        <v>63</v>
      </c>
    </row>
    <row r="4" spans="1:8" x14ac:dyDescent="0.35">
      <c r="A4" t="s">
        <v>360</v>
      </c>
      <c r="B4">
        <v>2012</v>
      </c>
      <c r="C4" t="str">
        <f>'Mortality (3)'!B5 &amp; "(" &amp; 'Mortality for thesis tables'!C5 &amp; ")"</f>
        <v>Clark 2012(210)</v>
      </c>
      <c r="D4">
        <f>'Mortality (3)'!G5</f>
        <v>1505</v>
      </c>
      <c r="E4">
        <f>'Mortality (3)'!H5</f>
        <v>7099</v>
      </c>
      <c r="F4" t="str">
        <f>'Mortality (3)'!E5</f>
        <v>Bell II+</v>
      </c>
      <c r="G4" t="str">
        <f>'Mortality (3)'!F5</f>
        <v>In-hospital</v>
      </c>
      <c r="H4" t="s">
        <v>63</v>
      </c>
    </row>
    <row r="5" spans="1:8" x14ac:dyDescent="0.35">
      <c r="A5" t="s">
        <v>311</v>
      </c>
      <c r="B5">
        <v>2013</v>
      </c>
      <c r="C5" t="str">
        <f>'Mortality (3)'!B6 &amp; "(" &amp; 'Mortality for thesis tables'!C6 &amp; ")"</f>
        <v>Ganapathy 2013(214)</v>
      </c>
      <c r="D5">
        <f>'Mortality (3)'!G6</f>
        <v>66</v>
      </c>
      <c r="E5">
        <f>'Mortality (3)'!H6</f>
        <v>316</v>
      </c>
      <c r="F5" t="str">
        <f>'Mortality (3)'!E6</f>
        <v>ICD-9</v>
      </c>
      <c r="G5" t="str">
        <f>'Mortality (3)'!F6</f>
        <v>6 months</v>
      </c>
      <c r="H5" t="s">
        <v>63</v>
      </c>
    </row>
    <row r="6" spans="1:8" x14ac:dyDescent="0.35">
      <c r="A6" t="s">
        <v>85</v>
      </c>
      <c r="B6">
        <v>2017</v>
      </c>
      <c r="C6" t="str">
        <f>'Mortality (3)'!B7 &amp; "(" &amp; 'Mortality for thesis tables'!C7 &amp; ")"</f>
        <v>Heida 2017(216)</v>
      </c>
      <c r="D6">
        <f>'Mortality (3)'!G7</f>
        <v>117</v>
      </c>
      <c r="E6">
        <f>'Mortality (3)'!H7</f>
        <v>441</v>
      </c>
      <c r="F6" t="str">
        <f>'Mortality (3)'!E7</f>
        <v>Bell II+</v>
      </c>
      <c r="G6" t="str">
        <f>'Mortality (3)'!F7</f>
        <v>30 day</v>
      </c>
      <c r="H6" t="s">
        <v>63</v>
      </c>
    </row>
    <row r="7" spans="1:8" x14ac:dyDescent="0.35">
      <c r="A7" s="49" t="s">
        <v>19</v>
      </c>
      <c r="B7">
        <v>2011</v>
      </c>
      <c r="C7" t="str">
        <f>'Mortality (3)'!B8 &amp; "(" &amp; 'Mortality for thesis tables'!C8 &amp; ")"</f>
        <v>Zhang 2011(235)</v>
      </c>
      <c r="D7">
        <f>'Mortality (3)'!G8</f>
        <v>1660</v>
      </c>
      <c r="E7">
        <f>'Mortality (3)'!H8</f>
        <v>5374</v>
      </c>
      <c r="F7" t="str">
        <f>'Mortality (3)'!E8</f>
        <v>Surgical NEC</v>
      </c>
      <c r="G7" t="str">
        <f>'Mortality (3)'!F8</f>
        <v>In-hospital</v>
      </c>
      <c r="H7" t="s">
        <v>388</v>
      </c>
    </row>
    <row r="8" spans="1:8" x14ac:dyDescent="0.35">
      <c r="A8" s="49" t="s">
        <v>194</v>
      </c>
    </row>
    <row r="9" spans="1:8" x14ac:dyDescent="0.35">
      <c r="A9" t="s">
        <v>67</v>
      </c>
      <c r="B9">
        <v>2014</v>
      </c>
      <c r="C9" t="str">
        <f>'Mortality (3)'!B10 &amp; "(" &amp; 'Mortality for thesis tables'!C10 &amp; ")"</f>
        <v>Murthy 2014(221)</v>
      </c>
      <c r="D9">
        <f>'Mortality (3)'!G10</f>
        <v>259</v>
      </c>
      <c r="E9">
        <f>'Mortality (3)'!H10</f>
        <v>753</v>
      </c>
      <c r="F9" t="str">
        <f>'Mortality (3)'!E10</f>
        <v>Surgical NEC</v>
      </c>
      <c r="G9" t="str">
        <f>'Mortality (3)'!F10</f>
        <v>In-hospital</v>
      </c>
      <c r="H9" t="s">
        <v>388</v>
      </c>
    </row>
    <row r="10" spans="1:8" x14ac:dyDescent="0.35">
      <c r="A10" t="s">
        <v>363</v>
      </c>
      <c r="B10">
        <v>2015</v>
      </c>
      <c r="C10" t="str">
        <f>'Mortality (3)'!B11 &amp; "(" &amp; 'Mortality for thesis tables'!C11 &amp; ")"</f>
        <v>Stey 2015(228)</v>
      </c>
      <c r="D10">
        <f>'Mortality (3)'!G11</f>
        <v>473</v>
      </c>
      <c r="E10">
        <f>'Mortality (3)'!H11</f>
        <v>1375</v>
      </c>
      <c r="F10" t="str">
        <f>'Mortality (3)'!E11</f>
        <v>Surgical NEC</v>
      </c>
      <c r="G10" t="str">
        <f>'Mortality (3)'!F11</f>
        <v>In-hospital</v>
      </c>
      <c r="H10" t="s">
        <v>388</v>
      </c>
    </row>
    <row r="11" spans="1:8" x14ac:dyDescent="0.35">
      <c r="A11" t="s">
        <v>395</v>
      </c>
      <c r="B11">
        <v>2017</v>
      </c>
      <c r="C11" t="str">
        <f>'Mortality (3)'!B12 &amp; "(" &amp; 'Mortality for thesis tables'!C12 &amp; ")"</f>
        <v>Battersby 2017(206)</v>
      </c>
      <c r="D11">
        <f>'Mortality (3)'!G12</f>
        <v>247</v>
      </c>
      <c r="E11">
        <f>'Mortality (3)'!H12</f>
        <v>531</v>
      </c>
      <c r="F11" t="str">
        <f>'Mortality (3)'!E12</f>
        <v>Surgical NEC</v>
      </c>
      <c r="G11" t="str">
        <f>'Mortality (3)'!F12</f>
        <v>In-hospital</v>
      </c>
      <c r="H11" t="s">
        <v>388</v>
      </c>
    </row>
    <row r="12" spans="1:8" x14ac:dyDescent="0.35">
      <c r="A12" s="49" t="s">
        <v>195</v>
      </c>
    </row>
    <row r="13" spans="1:8" x14ac:dyDescent="0.35">
      <c r="A13" t="s">
        <v>359</v>
      </c>
      <c r="B13">
        <v>2018</v>
      </c>
      <c r="C13" t="str">
        <f>'Mortality (3)'!B14 &amp; "(" &amp; 'Mortality for thesis tables'!C14 &amp; ")"</f>
        <v>Allin 2018(204)</v>
      </c>
      <c r="D13">
        <f>'Mortality (3)'!G14</f>
        <v>41</v>
      </c>
      <c r="E13">
        <f>'Mortality (3)'!H14</f>
        <v>159</v>
      </c>
      <c r="F13" t="str">
        <f>'Mortality (3)'!E14</f>
        <v>Surgical NEC</v>
      </c>
      <c r="G13" t="str">
        <f>'Mortality (3)'!F14</f>
        <v>1 year</v>
      </c>
      <c r="H13" t="s">
        <v>388</v>
      </c>
    </row>
    <row r="14" spans="1:8" x14ac:dyDescent="0.35">
      <c r="A14" t="s">
        <v>311</v>
      </c>
      <c r="B14">
        <v>2013</v>
      </c>
      <c r="C14" t="str">
        <f>'Mortality (3)'!B15 &amp; "(" &amp; 'Mortality for thesis tables'!C15 &amp; ")"</f>
        <v>Ganapathy 2013*(214)</v>
      </c>
      <c r="D14">
        <f>'Mortality (3)'!G15</f>
        <v>38</v>
      </c>
      <c r="E14">
        <f>'Mortality (3)'!H15</f>
        <v>111</v>
      </c>
      <c r="F14" t="str">
        <f>'Mortality (3)'!E15</f>
        <v>Surgical NEC</v>
      </c>
      <c r="G14" t="str">
        <f>'Mortality (3)'!F15</f>
        <v>6 months</v>
      </c>
      <c r="H14" t="s">
        <v>388</v>
      </c>
    </row>
    <row r="15" spans="1:8" x14ac:dyDescent="0.35">
      <c r="A15" t="s">
        <v>80</v>
      </c>
      <c r="B15">
        <v>2014</v>
      </c>
      <c r="C15" t="str">
        <f>'Mortality (3)'!B16 &amp; "(" &amp; 'Mortality for thesis tables'!C16 &amp; ")"</f>
        <v>Hull 2014(217)</v>
      </c>
      <c r="D15">
        <f>'Mortality (3)'!G16</f>
        <v>4804</v>
      </c>
      <c r="E15">
        <f>'Mortality (3)'!H16</f>
        <v>17156</v>
      </c>
      <c r="F15" t="str">
        <f>'Mortality (3)'!E16</f>
        <v>Bell II+</v>
      </c>
      <c r="G15" t="str">
        <f>'Mortality (3)'!F16</f>
        <v>In-hospital</v>
      </c>
      <c r="H15" t="s">
        <v>175</v>
      </c>
    </row>
    <row r="16" spans="1:8" x14ac:dyDescent="0.35">
      <c r="A16" t="s">
        <v>130</v>
      </c>
      <c r="B16">
        <v>2015</v>
      </c>
      <c r="C16" t="str">
        <f>'Mortality (3)'!B17 &amp; "(" &amp; 'Mortality for thesis tables'!C17 &amp; ")"</f>
        <v>Autmizguine 2015(205)</v>
      </c>
      <c r="D16">
        <f>'Mortality (3)'!G17</f>
        <v>645</v>
      </c>
      <c r="E16">
        <f>'Mortality (3)'!H17</f>
        <v>2780</v>
      </c>
      <c r="F16" t="str">
        <f>'Mortality (3)'!E17</f>
        <v>All NEC</v>
      </c>
      <c r="G16" t="str">
        <f>'Mortality (3)'!F17</f>
        <v>In-hospital</v>
      </c>
      <c r="H16" t="s">
        <v>175</v>
      </c>
    </row>
    <row r="17" spans="1:9" x14ac:dyDescent="0.35">
      <c r="A17" t="s">
        <v>24</v>
      </c>
      <c r="B17">
        <v>2015</v>
      </c>
      <c r="C17" t="str">
        <f>'Mortality (3)'!B18 &amp; "(" &amp; 'Mortality for thesis tables'!C18 &amp; ")"</f>
        <v>Youn 2015(234)</v>
      </c>
      <c r="D17">
        <f>'Mortality (3)'!G18</f>
        <v>63</v>
      </c>
      <c r="E17">
        <f>'Mortality (3)'!H18</f>
        <v>149</v>
      </c>
      <c r="F17" t="str">
        <f>'Mortality (3)'!E18</f>
        <v>Bell II+</v>
      </c>
      <c r="G17" t="str">
        <f>'Mortality (3)'!F18</f>
        <v>In-hospital</v>
      </c>
      <c r="H17" t="s">
        <v>175</v>
      </c>
    </row>
    <row r="18" spans="1:9" x14ac:dyDescent="0.35">
      <c r="A18" t="s">
        <v>75</v>
      </c>
      <c r="B18">
        <v>2015</v>
      </c>
      <c r="C18" t="str">
        <f>'Mortality (3)'!B19 &amp; "(" &amp; 'Mortality for thesis tables'!C19 &amp; ")"</f>
        <v>Kastenberg 2015(218)</v>
      </c>
      <c r="D18">
        <f>'Mortality (3)'!G19</f>
        <v>411</v>
      </c>
      <c r="E18">
        <f>'Mortality (3)'!H19</f>
        <v>1879</v>
      </c>
      <c r="F18" t="str">
        <f>'Mortality (3)'!E19</f>
        <v>Bell II+</v>
      </c>
      <c r="G18" t="str">
        <f>'Mortality (3)'!F19</f>
        <v>unclear</v>
      </c>
      <c r="H18" t="s">
        <v>175</v>
      </c>
    </row>
    <row r="19" spans="1:9" x14ac:dyDescent="0.35">
      <c r="A19" t="s">
        <v>201</v>
      </c>
      <c r="B19">
        <v>2015</v>
      </c>
      <c r="C19" t="str">
        <f>'Mortality (3)'!B20 &amp; "(" &amp; 'Mortality for thesis tables'!C20 &amp; ")"</f>
        <v>Hayakawa 2015(215)</v>
      </c>
      <c r="D19">
        <f>'Mortality (3)'!G20</f>
        <v>17</v>
      </c>
      <c r="E19">
        <f>'Mortality (3)'!H20</f>
        <v>44</v>
      </c>
      <c r="F19" t="str">
        <f>'Mortality (3)'!E20</f>
        <v>Bell II+</v>
      </c>
      <c r="G19" t="str">
        <f>'Mortality (3)'!F20</f>
        <v>In-hospital</v>
      </c>
      <c r="H19" t="s">
        <v>175</v>
      </c>
    </row>
    <row r="20" spans="1:9" x14ac:dyDescent="0.35">
      <c r="A20" t="s">
        <v>48</v>
      </c>
      <c r="B20">
        <v>2012</v>
      </c>
      <c r="C20" t="str">
        <f>'Mortality (3)'!B21 &amp; "(" &amp; 'Mortality for thesis tables'!C21 &amp; ")"</f>
        <v>Shah 2012(225)</v>
      </c>
      <c r="D20">
        <f>'Mortality (3)'!G21</f>
        <v>105</v>
      </c>
      <c r="E20">
        <f>'Mortality (3)'!H21</f>
        <v>208</v>
      </c>
      <c r="F20" t="str">
        <f>'Mortality (3)'!E21</f>
        <v>Bell II+</v>
      </c>
      <c r="G20" t="str">
        <f>'Mortality (3)'!F21</f>
        <v>In-hospital</v>
      </c>
      <c r="H20" t="s">
        <v>259</v>
      </c>
    </row>
    <row r="21" spans="1:9" x14ac:dyDescent="0.35">
      <c r="A21" t="s">
        <v>100</v>
      </c>
      <c r="B21">
        <v>2017</v>
      </c>
      <c r="C21" t="str">
        <f>'Mortality (3)'!B22 &amp; "(" &amp; 'Mortality for thesis tables'!C22 &amp; ")"</f>
        <v>Fullerton 2017(173)</v>
      </c>
      <c r="D21">
        <f>'Mortality (3)'!G22</f>
        <v>952</v>
      </c>
      <c r="E21">
        <f>'Mortality (3)'!H22</f>
        <v>2881</v>
      </c>
      <c r="F21" t="str">
        <f>'Mortality (3)'!E22</f>
        <v>Bell II+</v>
      </c>
      <c r="G21" t="str">
        <f>'Mortality (3)'!F22</f>
        <v>2 years</v>
      </c>
      <c r="H21" t="s">
        <v>259</v>
      </c>
    </row>
    <row r="22" spans="1:9" x14ac:dyDescent="0.35">
      <c r="A22" t="s">
        <v>389</v>
      </c>
      <c r="B22">
        <v>2012</v>
      </c>
      <c r="C22" t="str">
        <f>'Mortality (3)'!B23 &amp; "(" &amp; 'Mortality for thesis tables'!C23 &amp; ")"</f>
        <v>Kelley-Quon 2012(219)</v>
      </c>
      <c r="D22">
        <f>'Mortality (3)'!G23</f>
        <v>496</v>
      </c>
      <c r="E22">
        <f>'Mortality (3)'!H23</f>
        <v>1272</v>
      </c>
      <c r="F22" t="str">
        <f>'Mortality (3)'!E23</f>
        <v>Surgical NEC</v>
      </c>
      <c r="G22" t="str">
        <f>'Mortality (3)'!F23</f>
        <v>In-hospital</v>
      </c>
      <c r="H22" t="s">
        <v>425</v>
      </c>
    </row>
    <row r="23" spans="1:9" x14ac:dyDescent="0.35">
      <c r="A23" s="49" t="s">
        <v>265</v>
      </c>
    </row>
    <row r="24" spans="1:9" x14ac:dyDescent="0.35">
      <c r="A24" s="49" t="s">
        <v>100</v>
      </c>
      <c r="B24">
        <v>2016</v>
      </c>
      <c r="C24" t="str">
        <f>'Mortality (3)'!B25 &amp; "(" &amp; 'Mortality for thesis tables'!C25 &amp; ")"</f>
        <v>Fullerton 2016(213)</v>
      </c>
      <c r="D24">
        <f>'Mortality (3)'!G25</f>
        <v>1742</v>
      </c>
      <c r="E24">
        <f>'Mortality (3)'!H25</f>
        <v>4328</v>
      </c>
      <c r="F24" t="str">
        <f>'Mortality (3)'!E25</f>
        <v>Surgical NEC</v>
      </c>
      <c r="G24" t="str">
        <f>'Mortality (3)'!F25</f>
        <v>In-hospital</v>
      </c>
      <c r="H24" t="s">
        <v>425</v>
      </c>
    </row>
    <row r="25" spans="1:9" x14ac:dyDescent="0.35">
      <c r="A25" s="52" t="s">
        <v>189</v>
      </c>
    </row>
    <row r="26" spans="1:9" x14ac:dyDescent="0.35">
      <c r="A26" t="s">
        <v>130</v>
      </c>
      <c r="B26">
        <v>2015</v>
      </c>
      <c r="C26" t="str">
        <f>'Mortality (3)'!B27 &amp; "(" &amp; 'Mortality for thesis tables'!C27 &amp; ")"</f>
        <v>Autmizguine 2015*(205)</v>
      </c>
      <c r="D26">
        <f>'Mortality (3)'!G27</f>
        <v>322</v>
      </c>
      <c r="E26">
        <f>'Mortality (3)'!H27</f>
        <v>706</v>
      </c>
      <c r="F26" t="str">
        <f>'Mortality (3)'!E27</f>
        <v>Surgical NEC</v>
      </c>
      <c r="G26" t="str">
        <f>'Mortality (3)'!F27</f>
        <v>In-hospital</v>
      </c>
      <c r="H26" t="s">
        <v>425</v>
      </c>
    </row>
    <row r="27" spans="1:9" x14ac:dyDescent="0.35">
      <c r="A27" t="s">
        <v>24</v>
      </c>
      <c r="B27">
        <v>2015</v>
      </c>
      <c r="C27" t="str">
        <f>'Mortality (3)'!B28 &amp; "(" &amp; 'Mortality for thesis tables'!C28 &amp; ")"</f>
        <v>Youn 2015*(234)</v>
      </c>
      <c r="D27">
        <f>'Mortality (3)'!G28</f>
        <v>23</v>
      </c>
      <c r="E27">
        <f>'Mortality (3)'!H28</f>
        <v>77</v>
      </c>
      <c r="F27" t="str">
        <f>'Mortality (3)'!E28</f>
        <v>Surgical NEC</v>
      </c>
      <c r="G27" t="str">
        <f>'Mortality (3)'!F28</f>
        <v>In-hospital</v>
      </c>
      <c r="H27" t="s">
        <v>425</v>
      </c>
    </row>
    <row r="28" spans="1:9" x14ac:dyDescent="0.35">
      <c r="A28" s="226" t="s">
        <v>423</v>
      </c>
      <c r="B28">
        <v>2014</v>
      </c>
      <c r="C28" t="str">
        <f>'Mortality (3)'!B29 &amp; "(" &amp; 'Mortality for thesis tables'!C29 &amp; ")"</f>
        <v>Wadhawan 2014(233)</v>
      </c>
      <c r="D28">
        <f>'Mortality (3)'!G29</f>
        <v>252</v>
      </c>
      <c r="E28">
        <f>'Mortality (3)'!H29</f>
        <v>472</v>
      </c>
      <c r="F28" t="str">
        <f>'Mortality (3)'!E29</f>
        <v>Surgical NEC</v>
      </c>
      <c r="G28" t="str">
        <f>'Mortality (3)'!F29</f>
        <v>In-hospital</v>
      </c>
      <c r="H28" t="s">
        <v>278</v>
      </c>
    </row>
    <row r="29" spans="1:9" x14ac:dyDescent="0.35">
      <c r="A29" s="226" t="s">
        <v>231</v>
      </c>
      <c r="B29">
        <v>2017</v>
      </c>
      <c r="C29" t="str">
        <f>'Mortality (3)'!B30 &amp; "(" &amp; 'Mortality for thesis tables'!C30 &amp; ")"</f>
        <v>Tashiro 2017(230)</v>
      </c>
      <c r="D29">
        <f>'Mortality (3)'!G30</f>
        <v>522</v>
      </c>
      <c r="E29">
        <f>'Mortality (3)'!H30</f>
        <v>886</v>
      </c>
      <c r="F29" t="str">
        <f>'Mortality (3)'!E30</f>
        <v>Surgical NEC</v>
      </c>
      <c r="G29" t="str">
        <f>'Mortality (3)'!F30</f>
        <v>2 years</v>
      </c>
      <c r="H29" t="s">
        <v>278</v>
      </c>
    </row>
    <row r="30" spans="1:9" x14ac:dyDescent="0.35">
      <c r="A30" s="227" t="s">
        <v>109</v>
      </c>
      <c r="B30" s="227">
        <v>2014</v>
      </c>
      <c r="C30" s="227" t="str">
        <f>'Mortality (3)'!B31 &amp; "(" &amp; 'Mortality for thesis tables'!C31 &amp; ")"</f>
        <v>Fisher 2014*(212)</v>
      </c>
      <c r="D30" s="227">
        <f>'Mortality (3)'!G31</f>
        <v>1127</v>
      </c>
      <c r="E30" s="227">
        <f>'Mortality (3)'!H31</f>
        <v>2782</v>
      </c>
      <c r="F30" s="227" t="str">
        <f>'Mortality (3)'!E31</f>
        <v>Surgical NEC</v>
      </c>
      <c r="G30" s="227" t="str">
        <f>'Mortality (3)'!F31</f>
        <v>In-hospital</v>
      </c>
      <c r="H30" s="227" t="s">
        <v>278</v>
      </c>
      <c r="I30" s="227"/>
    </row>
    <row r="31" spans="1:9" x14ac:dyDescent="0.35">
      <c r="A31" s="227" t="s">
        <v>100</v>
      </c>
      <c r="B31" s="227"/>
      <c r="C31" s="227"/>
      <c r="D31" s="227"/>
      <c r="E31" s="227"/>
      <c r="F31" s="227"/>
      <c r="G31" s="227"/>
      <c r="H31" s="227"/>
      <c r="I31" s="227"/>
    </row>
    <row r="48" spans="1:1" x14ac:dyDescent="0.25">
      <c r="A48" t="s">
        <v>262</v>
      </c>
    </row>
    <row r="49" spans="1:1" x14ac:dyDescent="0.25">
      <c r="A49" t="s">
        <v>324</v>
      </c>
    </row>
    <row r="50" spans="1:1" x14ac:dyDescent="0.25">
      <c r="A50" s="7" t="s">
        <v>260</v>
      </c>
    </row>
  </sheetData>
  <pageMargins left="0.7" right="0.7" top="0.75" bottom="0.75" header="0.3" footer="0.3"/>
  <pageSetup paperSize="9" orientation="portrait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43"/>
  <sheetViews>
    <sheetView zoomScaleNormal="100" workbookViewId="0">
      <pane xSplit="2" ySplit="1" topLeftCell="Q17" activePane="bottomRight" state="frozen"/>
      <selection pane="topRight" activeCell="B1" sqref="B1"/>
      <selection pane="bottomLeft" activeCell="A2" sqref="A2"/>
      <selection pane="bottomRight" activeCell="Q17" sqref="Q17"/>
    </sheetView>
  </sheetViews>
  <sheetFormatPr defaultColWidth="9.140625" defaultRowHeight="15" x14ac:dyDescent="0.25"/>
  <cols>
    <col min="1" max="1" width="4.42578125" style="173" hidden="1" customWidth="1"/>
    <col min="2" max="2" width="28" style="173" customWidth="1"/>
    <col min="3" max="44" width="146.42578125" style="172" customWidth="1"/>
    <col min="45" max="60" width="9.140625" style="172"/>
    <col min="61" max="16384" width="9.140625" style="173"/>
  </cols>
  <sheetData>
    <row r="1" spans="2:57" ht="14.45" x14ac:dyDescent="0.35">
      <c r="B1" s="171" t="s">
        <v>0</v>
      </c>
    </row>
    <row r="2" spans="2:57" thickBot="1" x14ac:dyDescent="0.4">
      <c r="B2" s="174"/>
    </row>
    <row r="3" spans="2:57" thickBot="1" x14ac:dyDescent="0.4">
      <c r="B3" s="175" t="s">
        <v>1</v>
      </c>
      <c r="C3" s="176">
        <f t="shared" ref="C3:BE3" si="0">IF(C4&lt;&gt;"",1,0)</f>
        <v>1</v>
      </c>
      <c r="D3" s="176">
        <f t="shared" si="0"/>
        <v>1</v>
      </c>
      <c r="E3" s="176">
        <f t="shared" si="0"/>
        <v>1</v>
      </c>
      <c r="F3" s="176">
        <f t="shared" si="0"/>
        <v>1</v>
      </c>
      <c r="G3" s="176">
        <f t="shared" si="0"/>
        <v>1</v>
      </c>
      <c r="H3" s="176">
        <f t="shared" si="0"/>
        <v>1</v>
      </c>
      <c r="I3" s="176">
        <f t="shared" si="0"/>
        <v>1</v>
      </c>
      <c r="J3" s="176">
        <f t="shared" si="0"/>
        <v>1</v>
      </c>
      <c r="K3" s="176">
        <f t="shared" si="0"/>
        <v>1</v>
      </c>
      <c r="L3" s="176">
        <f t="shared" si="0"/>
        <v>1</v>
      </c>
      <c r="M3" s="176">
        <f t="shared" si="0"/>
        <v>1</v>
      </c>
      <c r="N3" s="176">
        <f t="shared" si="0"/>
        <v>1</v>
      </c>
      <c r="O3" s="176">
        <f t="shared" si="0"/>
        <v>1</v>
      </c>
      <c r="P3" s="176">
        <f t="shared" si="0"/>
        <v>1</v>
      </c>
      <c r="Q3" s="176">
        <f t="shared" si="0"/>
        <v>1</v>
      </c>
      <c r="R3" s="176">
        <f t="shared" si="0"/>
        <v>1</v>
      </c>
      <c r="S3" s="176">
        <f t="shared" si="0"/>
        <v>1</v>
      </c>
      <c r="T3" s="176">
        <f t="shared" si="0"/>
        <v>1</v>
      </c>
      <c r="U3" s="176">
        <f t="shared" si="0"/>
        <v>1</v>
      </c>
      <c r="V3" s="176">
        <f t="shared" si="0"/>
        <v>1</v>
      </c>
      <c r="W3" s="176">
        <f t="shared" si="0"/>
        <v>1</v>
      </c>
      <c r="X3" s="176">
        <f t="shared" si="0"/>
        <v>1</v>
      </c>
      <c r="Y3" s="176">
        <f t="shared" si="0"/>
        <v>1</v>
      </c>
      <c r="Z3" s="176">
        <f t="shared" si="0"/>
        <v>1</v>
      </c>
      <c r="AA3" s="176">
        <f t="shared" si="0"/>
        <v>1</v>
      </c>
      <c r="AB3" s="176">
        <f t="shared" si="0"/>
        <v>1</v>
      </c>
      <c r="AC3" s="176">
        <f t="shared" si="0"/>
        <v>1</v>
      </c>
      <c r="AD3" s="176">
        <f t="shared" si="0"/>
        <v>1</v>
      </c>
      <c r="AE3" s="176">
        <f t="shared" si="0"/>
        <v>1</v>
      </c>
      <c r="AF3" s="176">
        <f t="shared" si="0"/>
        <v>1</v>
      </c>
      <c r="AG3" s="176">
        <f t="shared" si="0"/>
        <v>1</v>
      </c>
      <c r="AH3" s="176">
        <f t="shared" si="0"/>
        <v>1</v>
      </c>
      <c r="AI3" s="176">
        <f t="shared" si="0"/>
        <v>1</v>
      </c>
      <c r="AJ3" s="176">
        <f t="shared" si="0"/>
        <v>1</v>
      </c>
      <c r="AK3" s="176">
        <f t="shared" si="0"/>
        <v>1</v>
      </c>
      <c r="AL3" s="176">
        <f t="shared" si="0"/>
        <v>1</v>
      </c>
      <c r="AM3" s="176">
        <f t="shared" si="0"/>
        <v>1</v>
      </c>
      <c r="AN3" s="176">
        <f t="shared" si="0"/>
        <v>1</v>
      </c>
      <c r="AO3" s="176">
        <f t="shared" si="0"/>
        <v>0</v>
      </c>
      <c r="AP3" s="176">
        <f t="shared" si="0"/>
        <v>0</v>
      </c>
      <c r="AQ3" s="176">
        <f t="shared" si="0"/>
        <v>0</v>
      </c>
      <c r="AR3" s="176">
        <f t="shared" si="0"/>
        <v>0</v>
      </c>
      <c r="AS3" s="176">
        <f t="shared" si="0"/>
        <v>0</v>
      </c>
      <c r="AT3" s="176">
        <f t="shared" si="0"/>
        <v>0</v>
      </c>
      <c r="AU3" s="176">
        <f t="shared" si="0"/>
        <v>0</v>
      </c>
      <c r="AV3" s="176">
        <f t="shared" si="0"/>
        <v>0</v>
      </c>
      <c r="AW3" s="176">
        <f t="shared" si="0"/>
        <v>0</v>
      </c>
      <c r="AX3" s="176">
        <f t="shared" si="0"/>
        <v>0</v>
      </c>
      <c r="AY3" s="176">
        <f t="shared" si="0"/>
        <v>0</v>
      </c>
      <c r="AZ3" s="176">
        <f t="shared" si="0"/>
        <v>0</v>
      </c>
      <c r="BA3" s="176">
        <f t="shared" si="0"/>
        <v>0</v>
      </c>
      <c r="BB3" s="176">
        <f t="shared" si="0"/>
        <v>0</v>
      </c>
      <c r="BC3" s="176">
        <f t="shared" si="0"/>
        <v>0</v>
      </c>
      <c r="BD3" s="176">
        <f t="shared" si="0"/>
        <v>0</v>
      </c>
      <c r="BE3" s="176">
        <f t="shared" si="0"/>
        <v>0</v>
      </c>
    </row>
    <row r="4" spans="2:57" ht="14.45" customHeight="1" thickBot="1" x14ac:dyDescent="0.4">
      <c r="B4" s="177" t="s">
        <v>2</v>
      </c>
      <c r="C4" s="178">
        <v>21843711</v>
      </c>
      <c r="D4" s="178">
        <v>26566361</v>
      </c>
      <c r="E4" s="178">
        <v>24135709</v>
      </c>
      <c r="F4" s="178">
        <v>29111080</v>
      </c>
      <c r="G4" s="179">
        <v>28087725</v>
      </c>
      <c r="H4" s="179">
        <v>28985839</v>
      </c>
      <c r="I4" s="180">
        <v>27758929</v>
      </c>
      <c r="J4" s="178">
        <v>25869373</v>
      </c>
      <c r="K4" s="178">
        <v>26014127</v>
      </c>
      <c r="L4" s="178">
        <v>25927271</v>
      </c>
      <c r="M4" s="181">
        <v>22157625</v>
      </c>
      <c r="N4" s="182">
        <v>26946352</v>
      </c>
      <c r="O4" s="178">
        <v>26995520</v>
      </c>
      <c r="P4" s="178">
        <v>20638514</v>
      </c>
      <c r="Q4" s="178">
        <v>25607427</v>
      </c>
      <c r="R4" s="178">
        <v>25144157</v>
      </c>
      <c r="S4" s="178">
        <v>20404291</v>
      </c>
      <c r="T4" s="178">
        <v>20598317</v>
      </c>
      <c r="U4" s="178">
        <v>22770955</v>
      </c>
      <c r="V4" s="178">
        <v>25383940</v>
      </c>
      <c r="W4" s="178">
        <v>24468227</v>
      </c>
      <c r="X4" s="178">
        <v>27923478</v>
      </c>
      <c r="Y4" s="178">
        <v>25639880</v>
      </c>
      <c r="Z4" s="178">
        <v>23962093</v>
      </c>
      <c r="AA4" s="178">
        <v>29079317</v>
      </c>
      <c r="AB4" s="183">
        <v>27230800</v>
      </c>
      <c r="AC4" s="178">
        <v>25092079</v>
      </c>
      <c r="AD4" s="178">
        <v>20447649</v>
      </c>
      <c r="AE4" s="178">
        <v>21593813</v>
      </c>
      <c r="AF4" s="178">
        <v>21400031</v>
      </c>
      <c r="AG4" s="178">
        <v>29173311</v>
      </c>
      <c r="AH4" s="178">
        <v>21868028</v>
      </c>
      <c r="AI4" s="178">
        <v>28404014</v>
      </c>
      <c r="AJ4" s="178">
        <v>25511117</v>
      </c>
      <c r="AK4" s="178">
        <v>29092912</v>
      </c>
      <c r="AL4" s="183">
        <v>28128283</v>
      </c>
      <c r="AM4" s="178">
        <v>23582139</v>
      </c>
      <c r="AN4" s="178">
        <v>20080523</v>
      </c>
      <c r="AO4" s="178"/>
      <c r="AP4" s="178"/>
      <c r="AQ4" s="178"/>
      <c r="AR4" s="178"/>
    </row>
    <row r="5" spans="2:57" thickBot="1" x14ac:dyDescent="0.4">
      <c r="B5" s="177" t="s">
        <v>3</v>
      </c>
      <c r="C5" s="178">
        <v>2011</v>
      </c>
      <c r="D5" s="178">
        <v>2015</v>
      </c>
      <c r="E5" s="178">
        <v>2014</v>
      </c>
      <c r="F5" s="178">
        <v>2017</v>
      </c>
      <c r="G5" s="178">
        <v>2017</v>
      </c>
      <c r="H5" s="178">
        <v>2017</v>
      </c>
      <c r="I5" s="178">
        <v>2016</v>
      </c>
      <c r="J5" s="178">
        <v>2015</v>
      </c>
      <c r="K5" s="178">
        <v>2015</v>
      </c>
      <c r="L5" s="178">
        <v>2015</v>
      </c>
      <c r="M5" s="181">
        <v>2012</v>
      </c>
      <c r="N5" s="184">
        <v>2016</v>
      </c>
      <c r="O5" s="178">
        <v>2016</v>
      </c>
      <c r="P5" s="178">
        <v>2010</v>
      </c>
      <c r="Q5" s="178">
        <v>2015</v>
      </c>
      <c r="R5" s="178">
        <v>2014</v>
      </c>
      <c r="S5" s="178">
        <v>2010</v>
      </c>
      <c r="T5" s="178">
        <v>2010</v>
      </c>
      <c r="U5" s="178">
        <v>2012</v>
      </c>
      <c r="V5" s="178">
        <v>2015</v>
      </c>
      <c r="W5" s="178">
        <v>2014</v>
      </c>
      <c r="X5" s="178">
        <v>2017</v>
      </c>
      <c r="Y5" s="178">
        <v>2015</v>
      </c>
      <c r="Z5" s="178">
        <v>2013</v>
      </c>
      <c r="AA5" s="178">
        <v>2017</v>
      </c>
      <c r="AB5" s="178">
        <v>2016</v>
      </c>
      <c r="AC5" s="178">
        <v>2014</v>
      </c>
      <c r="AD5" s="178">
        <v>2010</v>
      </c>
      <c r="AE5" s="178">
        <v>2012</v>
      </c>
      <c r="AF5" s="178">
        <v>2011</v>
      </c>
      <c r="AG5" s="178">
        <v>2017</v>
      </c>
      <c r="AH5" s="178">
        <v>2012</v>
      </c>
      <c r="AI5" s="178">
        <v>2017</v>
      </c>
      <c r="AJ5" s="178">
        <v>2015</v>
      </c>
      <c r="AK5" s="178">
        <v>2018</v>
      </c>
      <c r="AL5" s="178">
        <v>2017</v>
      </c>
      <c r="AM5" s="178">
        <v>2013</v>
      </c>
      <c r="AN5" s="178">
        <v>2010</v>
      </c>
      <c r="AO5" s="178"/>
      <c r="AP5" s="178"/>
      <c r="AQ5" s="178"/>
      <c r="AR5" s="178"/>
    </row>
    <row r="6" spans="2:57" thickBot="1" x14ac:dyDescent="0.4">
      <c r="B6" s="177" t="s">
        <v>4</v>
      </c>
      <c r="C6" s="178" t="s">
        <v>19</v>
      </c>
      <c r="D6" s="178" t="s">
        <v>24</v>
      </c>
      <c r="E6" s="178" t="s">
        <v>32</v>
      </c>
      <c r="F6" s="178" t="s">
        <v>37</v>
      </c>
      <c r="G6" s="178" t="s">
        <v>227</v>
      </c>
      <c r="H6" s="178" t="s">
        <v>231</v>
      </c>
      <c r="I6" s="178" t="s">
        <v>235</v>
      </c>
      <c r="J6" s="178" t="s">
        <v>363</v>
      </c>
      <c r="K6" s="178" t="s">
        <v>197</v>
      </c>
      <c r="L6" s="178" t="s">
        <v>48</v>
      </c>
      <c r="M6" s="181" t="s">
        <v>48</v>
      </c>
      <c r="N6" s="185" t="s">
        <v>198</v>
      </c>
      <c r="O6" s="178" t="s">
        <v>56</v>
      </c>
      <c r="P6" s="178" t="s">
        <v>64</v>
      </c>
      <c r="Q6" s="178" t="s">
        <v>199</v>
      </c>
      <c r="R6" s="178" t="s">
        <v>67</v>
      </c>
      <c r="S6" s="178" t="s">
        <v>70</v>
      </c>
      <c r="T6" s="178" t="s">
        <v>200</v>
      </c>
      <c r="U6" s="178" t="s">
        <v>389</v>
      </c>
      <c r="V6" s="178" t="s">
        <v>75</v>
      </c>
      <c r="W6" s="178" t="s">
        <v>80</v>
      </c>
      <c r="X6" s="178" t="s">
        <v>85</v>
      </c>
      <c r="Y6" s="178" t="s">
        <v>201</v>
      </c>
      <c r="Z6" s="178" t="s">
        <v>311</v>
      </c>
      <c r="AA6" s="178" t="s">
        <v>100</v>
      </c>
      <c r="AB6" s="178" t="s">
        <v>100</v>
      </c>
      <c r="AC6" s="178" t="s">
        <v>109</v>
      </c>
      <c r="AD6" s="178" t="s">
        <v>115</v>
      </c>
      <c r="AE6" s="178" t="s">
        <v>360</v>
      </c>
      <c r="AF6" s="178" t="s">
        <v>123</v>
      </c>
      <c r="AG6" s="178" t="s">
        <v>126</v>
      </c>
      <c r="AH6" s="178" t="s">
        <v>202</v>
      </c>
      <c r="AI6" s="178" t="s">
        <v>395</v>
      </c>
      <c r="AJ6" s="178" t="s">
        <v>130</v>
      </c>
      <c r="AK6" s="178" t="s">
        <v>136</v>
      </c>
      <c r="AL6" s="178" t="s">
        <v>136</v>
      </c>
      <c r="AM6" s="178" t="s">
        <v>203</v>
      </c>
      <c r="AN6" s="178" t="s">
        <v>138</v>
      </c>
      <c r="AO6" s="178"/>
      <c r="AP6" s="178"/>
      <c r="AQ6" s="178"/>
      <c r="AR6" s="178"/>
    </row>
    <row r="7" spans="2:57" thickBot="1" x14ac:dyDescent="0.4">
      <c r="B7" s="177" t="s">
        <v>5</v>
      </c>
      <c r="C7" s="178" t="s">
        <v>21</v>
      </c>
      <c r="D7" s="178" t="s">
        <v>25</v>
      </c>
      <c r="E7" s="178" t="s">
        <v>145</v>
      </c>
      <c r="F7" s="178" t="s">
        <v>38</v>
      </c>
      <c r="G7" s="178" t="s">
        <v>143</v>
      </c>
      <c r="H7" s="178" t="s">
        <v>240</v>
      </c>
      <c r="I7" s="178" t="s">
        <v>236</v>
      </c>
      <c r="J7" s="178" t="s">
        <v>21</v>
      </c>
      <c r="K7" s="178" t="s">
        <v>49</v>
      </c>
      <c r="L7" s="178" t="s">
        <v>53</v>
      </c>
      <c r="M7" s="181" t="s">
        <v>143</v>
      </c>
      <c r="N7" s="186" t="s">
        <v>63</v>
      </c>
      <c r="O7" s="178" t="s">
        <v>57</v>
      </c>
      <c r="P7" s="178" t="s">
        <v>63</v>
      </c>
      <c r="Q7" s="178" t="s">
        <v>236</v>
      </c>
      <c r="R7" s="178" t="s">
        <v>21</v>
      </c>
      <c r="S7" s="178" t="s">
        <v>154</v>
      </c>
      <c r="T7" s="178" t="s">
        <v>211</v>
      </c>
      <c r="U7" s="178" t="s">
        <v>144</v>
      </c>
      <c r="V7" s="178" t="s">
        <v>25</v>
      </c>
      <c r="W7" s="178" t="s">
        <v>25</v>
      </c>
      <c r="X7" s="178" t="s">
        <v>63</v>
      </c>
      <c r="Y7" s="178" t="s">
        <v>25</v>
      </c>
      <c r="Z7" s="178" t="s">
        <v>63</v>
      </c>
      <c r="AA7" s="178" t="s">
        <v>143</v>
      </c>
      <c r="AB7" s="178" t="s">
        <v>144</v>
      </c>
      <c r="AC7" s="178" t="s">
        <v>144</v>
      </c>
      <c r="AD7" s="178" t="s">
        <v>63</v>
      </c>
      <c r="AE7" s="178" t="s">
        <v>63</v>
      </c>
      <c r="AF7" s="178" t="s">
        <v>21</v>
      </c>
      <c r="AG7" s="178" t="s">
        <v>153</v>
      </c>
      <c r="AH7" s="178" t="s">
        <v>49</v>
      </c>
      <c r="AI7" s="178" t="s">
        <v>21</v>
      </c>
      <c r="AJ7" s="178" t="s">
        <v>25</v>
      </c>
      <c r="AK7" s="178" t="s">
        <v>21</v>
      </c>
      <c r="AL7" s="178" t="s">
        <v>21</v>
      </c>
      <c r="AM7" s="178" t="s">
        <v>211</v>
      </c>
      <c r="AN7" s="178" t="s">
        <v>63</v>
      </c>
      <c r="AO7" s="178"/>
      <c r="AP7" s="178"/>
      <c r="AQ7" s="178"/>
      <c r="AR7" s="178"/>
    </row>
    <row r="8" spans="2:57" ht="29.45" thickBot="1" x14ac:dyDescent="0.4">
      <c r="B8" s="177" t="s">
        <v>206</v>
      </c>
      <c r="C8" s="178" t="s">
        <v>20</v>
      </c>
      <c r="D8" s="178" t="s">
        <v>26</v>
      </c>
      <c r="E8" s="178" t="s">
        <v>33</v>
      </c>
      <c r="F8" s="178" t="s">
        <v>26</v>
      </c>
      <c r="G8" s="178" t="s">
        <v>26</v>
      </c>
      <c r="H8" s="178" t="s">
        <v>20</v>
      </c>
      <c r="I8" s="178" t="s">
        <v>26</v>
      </c>
      <c r="J8" s="178"/>
      <c r="K8" s="178" t="s">
        <v>26</v>
      </c>
      <c r="L8" s="178" t="s">
        <v>20</v>
      </c>
      <c r="M8" s="178" t="s">
        <v>20</v>
      </c>
      <c r="N8" s="178" t="s">
        <v>20</v>
      </c>
      <c r="O8" s="178" t="s">
        <v>20</v>
      </c>
      <c r="P8" s="178" t="s">
        <v>26</v>
      </c>
      <c r="Q8" s="178" t="s">
        <v>20</v>
      </c>
      <c r="R8" s="178" t="s">
        <v>26</v>
      </c>
      <c r="S8" s="178" t="s">
        <v>33</v>
      </c>
      <c r="T8" s="178" t="s">
        <v>20</v>
      </c>
      <c r="U8" s="178" t="s">
        <v>20</v>
      </c>
      <c r="V8" s="178" t="s">
        <v>20</v>
      </c>
      <c r="W8" s="178" t="s">
        <v>26</v>
      </c>
      <c r="X8" s="178" t="s">
        <v>20</v>
      </c>
      <c r="Y8" s="178" t="s">
        <v>20</v>
      </c>
      <c r="Z8" s="178" t="s">
        <v>20</v>
      </c>
      <c r="AA8" s="178" t="s">
        <v>26</v>
      </c>
      <c r="AB8" s="178" t="s">
        <v>26</v>
      </c>
      <c r="AC8" s="178" t="s">
        <v>110</v>
      </c>
      <c r="AD8" s="178" t="s">
        <v>26</v>
      </c>
      <c r="AE8" s="178" t="s">
        <v>20</v>
      </c>
      <c r="AF8" s="178" t="s">
        <v>20</v>
      </c>
      <c r="AG8" s="178" t="s">
        <v>20</v>
      </c>
      <c r="AH8" s="178" t="s">
        <v>20</v>
      </c>
      <c r="AI8" s="178" t="s">
        <v>26</v>
      </c>
      <c r="AJ8" s="178" t="s">
        <v>131</v>
      </c>
      <c r="AK8" s="178" t="s">
        <v>26</v>
      </c>
      <c r="AL8" s="178" t="s">
        <v>26</v>
      </c>
      <c r="AM8" s="178" t="s">
        <v>26</v>
      </c>
      <c r="AN8" s="178" t="s">
        <v>20</v>
      </c>
      <c r="AO8" s="178"/>
      <c r="AP8" s="178"/>
      <c r="AQ8" s="178"/>
      <c r="AR8" s="178"/>
    </row>
    <row r="9" spans="2:57" ht="15.75" thickBot="1" x14ac:dyDescent="0.3">
      <c r="B9" s="177" t="s">
        <v>6</v>
      </c>
      <c r="C9" s="178" t="s">
        <v>139</v>
      </c>
      <c r="D9" s="178" t="s">
        <v>27</v>
      </c>
      <c r="E9" s="178" t="s">
        <v>34</v>
      </c>
      <c r="F9" s="178" t="s">
        <v>39</v>
      </c>
      <c r="G9" s="178" t="s">
        <v>46</v>
      </c>
      <c r="H9" s="178" t="s">
        <v>239</v>
      </c>
      <c r="I9" s="178" t="s">
        <v>50</v>
      </c>
      <c r="J9" s="178" t="s">
        <v>364</v>
      </c>
      <c r="K9" s="178" t="s">
        <v>204</v>
      </c>
      <c r="L9" s="178" t="s">
        <v>50</v>
      </c>
      <c r="M9" s="178" t="s">
        <v>207</v>
      </c>
      <c r="N9" s="178" t="s">
        <v>207</v>
      </c>
      <c r="O9" s="178" t="s">
        <v>58</v>
      </c>
      <c r="P9" s="178" t="s">
        <v>65</v>
      </c>
      <c r="Q9" s="178" t="s">
        <v>207</v>
      </c>
      <c r="R9" s="178" t="s">
        <v>68</v>
      </c>
      <c r="S9" s="178" t="s">
        <v>139</v>
      </c>
      <c r="T9" s="178" t="s">
        <v>207</v>
      </c>
      <c r="U9" s="178" t="s">
        <v>390</v>
      </c>
      <c r="V9" s="178" t="s">
        <v>76</v>
      </c>
      <c r="W9" s="178" t="s">
        <v>81</v>
      </c>
      <c r="X9" s="178" t="s">
        <v>86</v>
      </c>
      <c r="Y9" s="178" t="s">
        <v>213</v>
      </c>
      <c r="Z9" s="178" t="s">
        <v>92</v>
      </c>
      <c r="AA9" s="178" t="s">
        <v>101</v>
      </c>
      <c r="AB9" s="178" t="s">
        <v>207</v>
      </c>
      <c r="AC9" s="178" t="s">
        <v>111</v>
      </c>
      <c r="AD9" s="178" t="s">
        <v>116</v>
      </c>
      <c r="AE9" s="178" t="s">
        <v>361</v>
      </c>
      <c r="AF9" s="178" t="s">
        <v>139</v>
      </c>
      <c r="AG9" s="178" t="s">
        <v>127</v>
      </c>
      <c r="AH9" s="178" t="s">
        <v>65</v>
      </c>
      <c r="AI9" s="178" t="s">
        <v>65</v>
      </c>
      <c r="AJ9" s="178" t="s">
        <v>132</v>
      </c>
      <c r="AK9" s="178" t="s">
        <v>65</v>
      </c>
      <c r="AL9" s="178" t="s">
        <v>65</v>
      </c>
      <c r="AM9" s="178" t="s">
        <v>207</v>
      </c>
      <c r="AN9" s="178" t="s">
        <v>139</v>
      </c>
      <c r="AO9" s="178"/>
      <c r="AP9" s="178"/>
      <c r="AQ9" s="178"/>
      <c r="AR9" s="178"/>
    </row>
    <row r="10" spans="2:57" thickBot="1" x14ac:dyDescent="0.4">
      <c r="B10" s="177" t="s">
        <v>7</v>
      </c>
      <c r="C10" s="178" t="s">
        <v>21</v>
      </c>
      <c r="D10" s="178" t="s">
        <v>28</v>
      </c>
      <c r="E10" s="178" t="s">
        <v>35</v>
      </c>
      <c r="F10" s="178" t="s">
        <v>28</v>
      </c>
      <c r="G10" s="178" t="s">
        <v>228</v>
      </c>
      <c r="H10" s="178" t="s">
        <v>232</v>
      </c>
      <c r="I10" s="178" t="s">
        <v>237</v>
      </c>
      <c r="J10" s="178"/>
      <c r="K10" s="178" t="s">
        <v>47</v>
      </c>
      <c r="L10" s="178" t="s">
        <v>51</v>
      </c>
      <c r="M10" s="178" t="s">
        <v>208</v>
      </c>
      <c r="N10" s="178" t="s">
        <v>209</v>
      </c>
      <c r="O10" s="178" t="s">
        <v>287</v>
      </c>
      <c r="P10" s="178" t="s">
        <v>28</v>
      </c>
      <c r="Q10" s="178" t="s">
        <v>209</v>
      </c>
      <c r="R10" s="178" t="s">
        <v>28</v>
      </c>
      <c r="S10" s="178" t="s">
        <v>28</v>
      </c>
      <c r="T10" s="178" t="s">
        <v>21</v>
      </c>
      <c r="U10" s="178" t="s">
        <v>391</v>
      </c>
      <c r="V10" s="178" t="s">
        <v>28</v>
      </c>
      <c r="W10" s="178" t="s">
        <v>28</v>
      </c>
      <c r="X10" s="178" t="s">
        <v>28</v>
      </c>
      <c r="Y10" s="178" t="s">
        <v>176</v>
      </c>
      <c r="Z10" s="178" t="s">
        <v>28</v>
      </c>
      <c r="AA10" s="178" t="s">
        <v>28</v>
      </c>
      <c r="AB10" s="178" t="s">
        <v>21</v>
      </c>
      <c r="AC10" s="178" t="s">
        <v>112</v>
      </c>
      <c r="AD10" s="178" t="s">
        <v>117</v>
      </c>
      <c r="AE10" s="178" t="s">
        <v>28</v>
      </c>
      <c r="AF10" s="178" t="s">
        <v>124</v>
      </c>
      <c r="AG10" s="178" t="s">
        <v>21</v>
      </c>
      <c r="AH10" s="178" t="s">
        <v>209</v>
      </c>
      <c r="AI10" s="198" t="s">
        <v>396</v>
      </c>
      <c r="AJ10" s="178" t="s">
        <v>133</v>
      </c>
      <c r="AK10" s="178" t="s">
        <v>21</v>
      </c>
      <c r="AL10" s="178" t="s">
        <v>21</v>
      </c>
      <c r="AM10" s="178" t="s">
        <v>218</v>
      </c>
      <c r="AN10" s="178" t="s">
        <v>28</v>
      </c>
      <c r="AO10" s="178"/>
      <c r="AP10" s="178"/>
      <c r="AQ10" s="178"/>
      <c r="AR10" s="178"/>
    </row>
    <row r="11" spans="2:57" thickBot="1" x14ac:dyDescent="0.4">
      <c r="B11" s="187" t="s">
        <v>8</v>
      </c>
      <c r="C11" s="188" t="s">
        <v>22</v>
      </c>
      <c r="D11" s="188" t="s">
        <v>29</v>
      </c>
      <c r="E11" s="188" t="s">
        <v>36</v>
      </c>
      <c r="F11" s="188" t="s">
        <v>40</v>
      </c>
      <c r="G11" s="188" t="s">
        <v>230</v>
      </c>
      <c r="H11" s="188" t="s">
        <v>233</v>
      </c>
      <c r="I11" s="188" t="s">
        <v>238</v>
      </c>
      <c r="J11" s="188" t="s">
        <v>365</v>
      </c>
      <c r="K11" s="188" t="s">
        <v>205</v>
      </c>
      <c r="L11" s="188" t="s">
        <v>52</v>
      </c>
      <c r="M11" s="188" t="s">
        <v>74</v>
      </c>
      <c r="N11" s="188" t="s">
        <v>52</v>
      </c>
      <c r="O11" s="188" t="s">
        <v>59</v>
      </c>
      <c r="P11" s="188" t="s">
        <v>66</v>
      </c>
      <c r="Q11" s="188" t="s">
        <v>210</v>
      </c>
      <c r="R11" s="188" t="s">
        <v>52</v>
      </c>
      <c r="S11" s="188" t="s">
        <v>71</v>
      </c>
      <c r="T11" s="188" t="s">
        <v>212</v>
      </c>
      <c r="U11" s="188" t="s">
        <v>392</v>
      </c>
      <c r="V11" s="188" t="s">
        <v>77</v>
      </c>
      <c r="W11" s="188" t="s">
        <v>82</v>
      </c>
      <c r="X11" s="188" t="s">
        <v>87</v>
      </c>
      <c r="Y11" s="188" t="s">
        <v>214</v>
      </c>
      <c r="Z11" s="188" t="s">
        <v>93</v>
      </c>
      <c r="AA11" s="188" t="s">
        <v>102</v>
      </c>
      <c r="AB11" s="188" t="s">
        <v>215</v>
      </c>
      <c r="AC11" s="188" t="s">
        <v>113</v>
      </c>
      <c r="AD11" s="188" t="s">
        <v>118</v>
      </c>
      <c r="AE11" s="188" t="s">
        <v>362</v>
      </c>
      <c r="AF11" s="188" t="s">
        <v>125</v>
      </c>
      <c r="AG11" s="188" t="s">
        <v>128</v>
      </c>
      <c r="AH11" s="188" t="s">
        <v>216</v>
      </c>
      <c r="AI11" s="188" t="s">
        <v>397</v>
      </c>
      <c r="AJ11" s="188" t="s">
        <v>134</v>
      </c>
      <c r="AK11" s="188" t="s">
        <v>29</v>
      </c>
      <c r="AL11" s="188" t="s">
        <v>29</v>
      </c>
      <c r="AM11" s="188" t="s">
        <v>217</v>
      </c>
      <c r="AN11" s="188" t="s">
        <v>140</v>
      </c>
      <c r="AO11" s="188"/>
      <c r="AP11" s="189"/>
      <c r="AQ11" s="189"/>
      <c r="AR11" s="189"/>
    </row>
    <row r="12" spans="2:57" ht="14.45" x14ac:dyDescent="0.35">
      <c r="B12" s="190"/>
      <c r="C12" s="170">
        <f>IF(C13+C18+C23&gt;1,1,0)</f>
        <v>0</v>
      </c>
      <c r="D12" s="170">
        <f t="shared" ref="D12:AR12" si="1">IF(D13+D18+D23&gt;1,1,0)</f>
        <v>0</v>
      </c>
      <c r="E12" s="170">
        <f t="shared" si="1"/>
        <v>1</v>
      </c>
      <c r="F12" s="170">
        <f t="shared" si="1"/>
        <v>0</v>
      </c>
      <c r="G12" s="170">
        <f t="shared" si="1"/>
        <v>0</v>
      </c>
      <c r="H12" s="170">
        <f t="shared" si="1"/>
        <v>0</v>
      </c>
      <c r="I12" s="170">
        <f t="shared" si="1"/>
        <v>0</v>
      </c>
      <c r="J12" s="170">
        <f t="shared" si="1"/>
        <v>0</v>
      </c>
      <c r="K12" s="170">
        <f t="shared" si="1"/>
        <v>0</v>
      </c>
      <c r="L12" s="170">
        <f t="shared" si="1"/>
        <v>0</v>
      </c>
      <c r="M12" s="170">
        <f t="shared" si="1"/>
        <v>0</v>
      </c>
      <c r="N12" s="170">
        <f t="shared" si="1"/>
        <v>0</v>
      </c>
      <c r="O12" s="170">
        <f t="shared" si="1"/>
        <v>0</v>
      </c>
      <c r="P12" s="170">
        <f t="shared" si="1"/>
        <v>0</v>
      </c>
      <c r="Q12" s="170">
        <f t="shared" si="1"/>
        <v>0</v>
      </c>
      <c r="R12" s="170">
        <f t="shared" si="1"/>
        <v>1</v>
      </c>
      <c r="S12" s="170">
        <f t="shared" si="1"/>
        <v>0</v>
      </c>
      <c r="T12" s="170">
        <f t="shared" si="1"/>
        <v>0</v>
      </c>
      <c r="U12" s="170">
        <f>IF(U13+U18+U23&gt;1,1,0)</f>
        <v>0</v>
      </c>
      <c r="V12" s="170">
        <f t="shared" si="1"/>
        <v>0</v>
      </c>
      <c r="W12" s="170">
        <f t="shared" si="1"/>
        <v>0</v>
      </c>
      <c r="X12" s="170">
        <f t="shared" si="1"/>
        <v>0</v>
      </c>
      <c r="Y12" s="170">
        <f t="shared" si="1"/>
        <v>1</v>
      </c>
      <c r="Z12" s="170">
        <f t="shared" si="1"/>
        <v>1</v>
      </c>
      <c r="AA12" s="170">
        <f t="shared" si="1"/>
        <v>1</v>
      </c>
      <c r="AB12" s="170">
        <f t="shared" si="1"/>
        <v>0</v>
      </c>
      <c r="AC12" s="170">
        <f t="shared" si="1"/>
        <v>0</v>
      </c>
      <c r="AD12" s="170">
        <f t="shared" si="1"/>
        <v>0</v>
      </c>
      <c r="AE12" s="170">
        <f t="shared" si="1"/>
        <v>0</v>
      </c>
      <c r="AF12" s="170">
        <f t="shared" si="1"/>
        <v>0</v>
      </c>
      <c r="AG12" s="170">
        <f t="shared" si="1"/>
        <v>1</v>
      </c>
      <c r="AH12" s="170">
        <f t="shared" si="1"/>
        <v>0</v>
      </c>
      <c r="AI12" s="170">
        <f>IF(AI13+AI18+AI23&gt;1,1,0)</f>
        <v>0</v>
      </c>
      <c r="AJ12" s="170">
        <f t="shared" si="1"/>
        <v>0</v>
      </c>
      <c r="AK12" s="170">
        <f t="shared" si="1"/>
        <v>0</v>
      </c>
      <c r="AL12" s="170">
        <f t="shared" si="1"/>
        <v>0</v>
      </c>
      <c r="AM12" s="170">
        <f t="shared" si="1"/>
        <v>0</v>
      </c>
      <c r="AN12" s="170">
        <f t="shared" si="1"/>
        <v>0</v>
      </c>
      <c r="AO12" s="170">
        <f t="shared" si="1"/>
        <v>0</v>
      </c>
      <c r="AP12" s="170">
        <f t="shared" si="1"/>
        <v>0</v>
      </c>
      <c r="AQ12" s="170">
        <f t="shared" si="1"/>
        <v>0</v>
      </c>
      <c r="AR12" s="170">
        <f t="shared" si="1"/>
        <v>0</v>
      </c>
      <c r="AS12" s="191"/>
      <c r="AT12" s="191"/>
      <c r="AU12" s="191"/>
      <c r="AV12" s="191"/>
      <c r="AW12" s="191"/>
      <c r="AX12" s="191"/>
      <c r="AY12" s="191"/>
      <c r="AZ12" s="191"/>
      <c r="BA12" s="191"/>
      <c r="BB12" s="191"/>
      <c r="BC12" s="191"/>
      <c r="BD12" s="191"/>
    </row>
    <row r="13" spans="2:57" ht="15.75" customHeight="1" thickBot="1" x14ac:dyDescent="0.4">
      <c r="B13" s="190" t="s">
        <v>234</v>
      </c>
      <c r="C13" s="170">
        <f t="shared" ref="C13:BC13" si="2">IF(C14&lt;&gt;"",1,0)</f>
        <v>1</v>
      </c>
      <c r="D13" s="170">
        <f t="shared" si="2"/>
        <v>1</v>
      </c>
      <c r="E13" s="170">
        <f t="shared" si="2"/>
        <v>1</v>
      </c>
      <c r="F13" s="170">
        <f t="shared" si="2"/>
        <v>1</v>
      </c>
      <c r="G13" s="170">
        <f t="shared" si="2"/>
        <v>0</v>
      </c>
      <c r="H13" s="170">
        <f t="shared" si="2"/>
        <v>1</v>
      </c>
      <c r="I13" s="170">
        <f t="shared" si="2"/>
        <v>0</v>
      </c>
      <c r="J13" s="170">
        <f t="shared" si="2"/>
        <v>1</v>
      </c>
      <c r="K13" s="170">
        <f t="shared" si="2"/>
        <v>0</v>
      </c>
      <c r="L13" s="170">
        <f t="shared" si="2"/>
        <v>1</v>
      </c>
      <c r="M13" s="170">
        <f t="shared" si="2"/>
        <v>1</v>
      </c>
      <c r="N13" s="170">
        <f t="shared" si="2"/>
        <v>0</v>
      </c>
      <c r="O13" s="170">
        <f t="shared" si="2"/>
        <v>1</v>
      </c>
      <c r="P13" s="170">
        <f t="shared" si="2"/>
        <v>1</v>
      </c>
      <c r="Q13" s="170">
        <f t="shared" si="2"/>
        <v>0</v>
      </c>
      <c r="R13" s="170">
        <f t="shared" si="2"/>
        <v>1</v>
      </c>
      <c r="S13" s="170">
        <f t="shared" si="2"/>
        <v>1</v>
      </c>
      <c r="T13" s="170">
        <f t="shared" si="2"/>
        <v>0</v>
      </c>
      <c r="U13" s="170">
        <f t="shared" si="2"/>
        <v>1</v>
      </c>
      <c r="V13" s="170">
        <f t="shared" si="2"/>
        <v>1</v>
      </c>
      <c r="W13" s="170">
        <f t="shared" si="2"/>
        <v>1</v>
      </c>
      <c r="X13" s="170">
        <f t="shared" si="2"/>
        <v>1</v>
      </c>
      <c r="Y13" s="170">
        <f t="shared" si="2"/>
        <v>1</v>
      </c>
      <c r="Z13" s="170">
        <f t="shared" si="2"/>
        <v>1</v>
      </c>
      <c r="AA13" s="170">
        <f t="shared" si="2"/>
        <v>1</v>
      </c>
      <c r="AB13" s="170">
        <f t="shared" si="2"/>
        <v>1</v>
      </c>
      <c r="AC13" s="170">
        <f t="shared" si="2"/>
        <v>1</v>
      </c>
      <c r="AD13" s="170">
        <f t="shared" si="2"/>
        <v>0</v>
      </c>
      <c r="AE13" s="170">
        <f t="shared" si="2"/>
        <v>1</v>
      </c>
      <c r="AF13" s="170">
        <f t="shared" si="2"/>
        <v>1</v>
      </c>
      <c r="AG13" s="170">
        <f t="shared" si="2"/>
        <v>1</v>
      </c>
      <c r="AH13" s="170">
        <f t="shared" si="2"/>
        <v>0</v>
      </c>
      <c r="AI13" s="170">
        <f t="shared" si="2"/>
        <v>1</v>
      </c>
      <c r="AJ13" s="170">
        <f t="shared" si="2"/>
        <v>1</v>
      </c>
      <c r="AK13" s="170">
        <f t="shared" si="2"/>
        <v>1</v>
      </c>
      <c r="AL13" s="170">
        <f t="shared" si="2"/>
        <v>1</v>
      </c>
      <c r="AM13" s="170">
        <f t="shared" si="2"/>
        <v>0</v>
      </c>
      <c r="AN13" s="170">
        <f t="shared" si="2"/>
        <v>1</v>
      </c>
      <c r="AO13" s="170">
        <f t="shared" si="2"/>
        <v>0</v>
      </c>
      <c r="AP13" s="170">
        <f t="shared" si="2"/>
        <v>0</v>
      </c>
      <c r="AQ13" s="170">
        <f t="shared" si="2"/>
        <v>0</v>
      </c>
      <c r="AR13" s="170">
        <f t="shared" si="2"/>
        <v>0</v>
      </c>
      <c r="AS13" s="170">
        <f t="shared" si="2"/>
        <v>0</v>
      </c>
      <c r="AT13" s="170">
        <f t="shared" si="2"/>
        <v>0</v>
      </c>
      <c r="AU13" s="170">
        <f t="shared" si="2"/>
        <v>0</v>
      </c>
      <c r="AV13" s="170">
        <f t="shared" si="2"/>
        <v>0</v>
      </c>
      <c r="AW13" s="170">
        <f t="shared" si="2"/>
        <v>0</v>
      </c>
      <c r="AX13" s="170">
        <f t="shared" si="2"/>
        <v>0</v>
      </c>
      <c r="AY13" s="170">
        <f t="shared" si="2"/>
        <v>0</v>
      </c>
      <c r="AZ13" s="170">
        <f t="shared" si="2"/>
        <v>0</v>
      </c>
      <c r="BA13" s="170">
        <f t="shared" si="2"/>
        <v>0</v>
      </c>
      <c r="BB13" s="170">
        <f t="shared" si="2"/>
        <v>0</v>
      </c>
      <c r="BC13" s="170">
        <f t="shared" si="2"/>
        <v>0</v>
      </c>
      <c r="BD13" s="191"/>
    </row>
    <row r="14" spans="2:57" thickBot="1" x14ac:dyDescent="0.4">
      <c r="B14" s="187" t="s">
        <v>9</v>
      </c>
      <c r="C14" s="188">
        <v>1660</v>
      </c>
      <c r="D14" s="188" t="s">
        <v>401</v>
      </c>
      <c r="E14" s="188">
        <v>252</v>
      </c>
      <c r="F14" s="188" t="s">
        <v>41</v>
      </c>
      <c r="G14" s="188"/>
      <c r="H14" s="188">
        <f>205+317</f>
        <v>522</v>
      </c>
      <c r="I14" s="188"/>
      <c r="J14" s="188">
        <f>106+296+71</f>
        <v>473</v>
      </c>
      <c r="K14" s="188"/>
      <c r="L14" s="188">
        <f>124+101</f>
        <v>225</v>
      </c>
      <c r="M14" s="188" t="s">
        <v>243</v>
      </c>
      <c r="N14" s="188"/>
      <c r="O14" s="188" t="s">
        <v>60</v>
      </c>
      <c r="P14" s="188">
        <v>27</v>
      </c>
      <c r="Q14" s="188"/>
      <c r="R14" s="188">
        <v>259</v>
      </c>
      <c r="S14" s="188">
        <v>38</v>
      </c>
      <c r="T14" s="188"/>
      <c r="U14" s="188">
        <v>496</v>
      </c>
      <c r="V14" s="188">
        <v>411</v>
      </c>
      <c r="W14" s="188" t="s">
        <v>406</v>
      </c>
      <c r="X14" s="188" t="s">
        <v>88</v>
      </c>
      <c r="Y14" s="188">
        <v>17</v>
      </c>
      <c r="Z14" s="188" t="s">
        <v>94</v>
      </c>
      <c r="AA14" s="188" t="s">
        <v>103</v>
      </c>
      <c r="AB14" s="188">
        <v>1742</v>
      </c>
      <c r="AC14" s="188" t="s">
        <v>417</v>
      </c>
      <c r="AD14" s="188"/>
      <c r="AE14" s="188">
        <v>1505</v>
      </c>
      <c r="AF14" s="188">
        <f>904+173+38</f>
        <v>1115</v>
      </c>
      <c r="AG14" s="188">
        <v>83</v>
      </c>
      <c r="AH14" s="188"/>
      <c r="AI14" s="188">
        <v>247</v>
      </c>
      <c r="AJ14" s="188" t="s">
        <v>410</v>
      </c>
      <c r="AK14" s="188">
        <v>41</v>
      </c>
      <c r="AL14" s="188">
        <v>29</v>
      </c>
      <c r="AM14" s="188"/>
      <c r="AN14" s="188" t="s">
        <v>141</v>
      </c>
      <c r="AO14" s="178"/>
      <c r="AP14" s="178"/>
      <c r="AQ14" s="178"/>
      <c r="AR14" s="178"/>
    </row>
    <row r="15" spans="2:57" thickBot="1" x14ac:dyDescent="0.4">
      <c r="B15" s="177" t="s">
        <v>10</v>
      </c>
      <c r="C15" s="178">
        <v>5374</v>
      </c>
      <c r="D15" s="178" t="s">
        <v>402</v>
      </c>
      <c r="E15" s="178">
        <v>472</v>
      </c>
      <c r="F15" s="178" t="s">
        <v>43</v>
      </c>
      <c r="G15" s="178"/>
      <c r="H15" s="178">
        <v>886</v>
      </c>
      <c r="I15" s="178"/>
      <c r="J15" s="178">
        <v>1375</v>
      </c>
      <c r="K15" s="178"/>
      <c r="L15" s="178">
        <f>538+246</f>
        <v>784</v>
      </c>
      <c r="M15" s="178" t="s">
        <v>244</v>
      </c>
      <c r="N15" s="178"/>
      <c r="O15" s="178" t="s">
        <v>61</v>
      </c>
      <c r="P15" s="178">
        <v>211</v>
      </c>
      <c r="Q15" s="178"/>
      <c r="R15" s="178">
        <v>753</v>
      </c>
      <c r="S15" s="178">
        <v>194</v>
      </c>
      <c r="T15" s="178"/>
      <c r="U15" s="178">
        <v>1272</v>
      </c>
      <c r="V15" s="178">
        <v>1879</v>
      </c>
      <c r="W15" s="178" t="s">
        <v>407</v>
      </c>
      <c r="X15" s="178" t="s">
        <v>89</v>
      </c>
      <c r="Y15" s="178">
        <v>44</v>
      </c>
      <c r="Z15" s="178" t="s">
        <v>95</v>
      </c>
      <c r="AA15" s="178" t="s">
        <v>104</v>
      </c>
      <c r="AB15" s="178">
        <v>4328</v>
      </c>
      <c r="AC15" s="178" t="s">
        <v>418</v>
      </c>
      <c r="AD15" s="178"/>
      <c r="AE15" s="178">
        <f>5594+AE14</f>
        <v>7099</v>
      </c>
      <c r="AF15" s="178">
        <f>4238+286+133</f>
        <v>4657</v>
      </c>
      <c r="AG15" s="178">
        <v>223</v>
      </c>
      <c r="AH15" s="178"/>
      <c r="AI15" s="178">
        <v>531</v>
      </c>
      <c r="AJ15" s="178" t="s">
        <v>416</v>
      </c>
      <c r="AK15" s="178">
        <v>159</v>
      </c>
      <c r="AL15" s="178">
        <v>189</v>
      </c>
      <c r="AM15" s="178"/>
      <c r="AN15" s="178" t="s">
        <v>142</v>
      </c>
      <c r="AO15" s="178"/>
      <c r="AP15" s="178"/>
      <c r="AQ15" s="178"/>
      <c r="AR15" s="178"/>
    </row>
    <row r="16" spans="2:57" ht="29.45" thickBot="1" x14ac:dyDescent="0.4">
      <c r="B16" s="187" t="s">
        <v>11</v>
      </c>
      <c r="C16" s="188" t="s">
        <v>23</v>
      </c>
      <c r="D16" s="188" t="s">
        <v>30</v>
      </c>
      <c r="E16" s="188"/>
      <c r="F16" s="188" t="s">
        <v>369</v>
      </c>
      <c r="G16" s="188"/>
      <c r="H16" s="188"/>
      <c r="I16" s="188"/>
      <c r="J16" s="188" t="s">
        <v>23</v>
      </c>
      <c r="K16" s="188"/>
      <c r="L16" s="188" t="s">
        <v>23</v>
      </c>
      <c r="M16" s="192" t="s">
        <v>42</v>
      </c>
      <c r="N16" s="188"/>
      <c r="O16" s="188" t="s">
        <v>370</v>
      </c>
      <c r="P16" s="188" t="s">
        <v>23</v>
      </c>
      <c r="Q16" s="188"/>
      <c r="R16" s="188"/>
      <c r="S16" s="188"/>
      <c r="T16" s="188"/>
      <c r="U16" s="188" t="s">
        <v>83</v>
      </c>
      <c r="V16" s="188" t="s">
        <v>78</v>
      </c>
      <c r="W16" s="188" t="s">
        <v>371</v>
      </c>
      <c r="X16" s="188" t="s">
        <v>377</v>
      </c>
      <c r="Y16" s="188" t="s">
        <v>23</v>
      </c>
      <c r="Z16" s="188" t="s">
        <v>372</v>
      </c>
      <c r="AA16" s="188" t="s">
        <v>373</v>
      </c>
      <c r="AB16" s="188" t="s">
        <v>23</v>
      </c>
      <c r="AC16" s="188" t="s">
        <v>419</v>
      </c>
      <c r="AD16" s="188"/>
      <c r="AE16" s="193" t="s">
        <v>23</v>
      </c>
      <c r="AF16" s="188" t="s">
        <v>23</v>
      </c>
      <c r="AG16" s="188"/>
      <c r="AH16" s="188"/>
      <c r="AI16" s="188" t="s">
        <v>23</v>
      </c>
      <c r="AJ16" s="192" t="s">
        <v>411</v>
      </c>
      <c r="AK16" s="188" t="s">
        <v>83</v>
      </c>
      <c r="AL16" s="188" t="s">
        <v>400</v>
      </c>
      <c r="AM16" s="188"/>
      <c r="AN16" s="188" t="s">
        <v>374</v>
      </c>
      <c r="AO16" s="189"/>
      <c r="AP16" s="189"/>
      <c r="AQ16" s="189"/>
      <c r="AR16" s="189"/>
    </row>
    <row r="17" spans="1:64" ht="14.45" x14ac:dyDescent="0.35">
      <c r="B17" s="194"/>
      <c r="C17" s="170"/>
      <c r="D17" s="170"/>
      <c r="E17" s="170"/>
      <c r="F17" s="170"/>
      <c r="G17" s="170"/>
      <c r="H17" s="170"/>
      <c r="I17" s="170">
        <f>IF(I18&lt;&gt;"",1,0)</f>
        <v>1</v>
      </c>
      <c r="J17" s="170"/>
      <c r="K17" s="170"/>
      <c r="L17" s="170"/>
      <c r="M17" s="170"/>
      <c r="N17" s="170"/>
      <c r="O17" s="170"/>
      <c r="P17" s="170"/>
      <c r="Q17" s="170"/>
      <c r="R17" s="170"/>
      <c r="S17" s="170"/>
      <c r="T17" s="170"/>
      <c r="U17" s="170"/>
      <c r="V17" s="170"/>
      <c r="W17" s="170"/>
      <c r="X17" s="170"/>
      <c r="Y17" s="170"/>
      <c r="Z17" s="170"/>
      <c r="AA17" s="170"/>
      <c r="AB17" s="170"/>
      <c r="AC17" s="170"/>
      <c r="AD17" s="170"/>
      <c r="AE17" s="170"/>
      <c r="AF17" s="170"/>
      <c r="AG17" s="170"/>
      <c r="AH17" s="170"/>
      <c r="AI17" s="170"/>
      <c r="AJ17" s="170"/>
      <c r="AK17" s="170"/>
      <c r="AL17" s="170"/>
      <c r="AM17" s="170"/>
      <c r="AN17" s="170"/>
      <c r="AO17" s="170"/>
      <c r="AP17" s="170"/>
      <c r="AQ17" s="170"/>
      <c r="AR17" s="170"/>
      <c r="AS17" s="191"/>
      <c r="AT17" s="191"/>
      <c r="AU17" s="191"/>
      <c r="AV17" s="191"/>
      <c r="AW17" s="191"/>
      <c r="AX17" s="191"/>
      <c r="AY17" s="191"/>
      <c r="AZ17" s="191"/>
      <c r="BA17" s="191"/>
      <c r="BB17" s="191"/>
      <c r="BC17" s="191"/>
      <c r="BD17" s="191"/>
      <c r="BE17" s="191"/>
      <c r="BF17" s="191"/>
      <c r="BG17" s="191"/>
      <c r="BH17" s="191"/>
      <c r="BI17" s="195"/>
      <c r="BJ17" s="195"/>
      <c r="BK17" s="195"/>
      <c r="BL17" s="195"/>
    </row>
    <row r="18" spans="1:64" ht="25.5" customHeight="1" thickBot="1" x14ac:dyDescent="0.4">
      <c r="B18" s="196" t="s">
        <v>12</v>
      </c>
      <c r="C18" s="170">
        <f t="shared" ref="C18:BL18" si="3">IF(C19&lt;&gt;"",1,0)</f>
        <v>0</v>
      </c>
      <c r="D18" s="170">
        <f t="shared" si="3"/>
        <v>0</v>
      </c>
      <c r="E18" s="170">
        <f t="shared" si="3"/>
        <v>1</v>
      </c>
      <c r="F18" s="170">
        <f t="shared" si="3"/>
        <v>0</v>
      </c>
      <c r="G18" s="170">
        <f t="shared" si="3"/>
        <v>0</v>
      </c>
      <c r="H18" s="170">
        <f t="shared" si="3"/>
        <v>0</v>
      </c>
      <c r="I18" s="170">
        <f t="shared" si="3"/>
        <v>0</v>
      </c>
      <c r="J18" s="170"/>
      <c r="K18" s="170">
        <f t="shared" si="3"/>
        <v>0</v>
      </c>
      <c r="L18" s="170">
        <f t="shared" si="3"/>
        <v>0</v>
      </c>
      <c r="M18" s="170">
        <f t="shared" si="3"/>
        <v>0</v>
      </c>
      <c r="N18" s="170">
        <f t="shared" si="3"/>
        <v>0</v>
      </c>
      <c r="O18" s="170">
        <f t="shared" si="3"/>
        <v>0</v>
      </c>
      <c r="P18" s="170">
        <f t="shared" si="3"/>
        <v>0</v>
      </c>
      <c r="Q18" s="170">
        <f t="shared" si="3"/>
        <v>0</v>
      </c>
      <c r="R18" s="170">
        <f t="shared" si="3"/>
        <v>0</v>
      </c>
      <c r="S18" s="170">
        <f t="shared" si="3"/>
        <v>0</v>
      </c>
      <c r="T18" s="170">
        <f t="shared" si="3"/>
        <v>0</v>
      </c>
      <c r="U18" s="170">
        <f t="shared" si="3"/>
        <v>0</v>
      </c>
      <c r="V18" s="170">
        <f t="shared" si="3"/>
        <v>0</v>
      </c>
      <c r="W18" s="170">
        <f t="shared" si="3"/>
        <v>0</v>
      </c>
      <c r="X18" s="170">
        <f t="shared" si="3"/>
        <v>0</v>
      </c>
      <c r="Y18" s="170">
        <f t="shared" si="3"/>
        <v>1</v>
      </c>
      <c r="Z18" s="170">
        <f t="shared" si="3"/>
        <v>1</v>
      </c>
      <c r="AA18" s="170">
        <f t="shared" si="3"/>
        <v>1</v>
      </c>
      <c r="AB18" s="170">
        <f t="shared" si="3"/>
        <v>0</v>
      </c>
      <c r="AC18" s="170">
        <f t="shared" si="3"/>
        <v>0</v>
      </c>
      <c r="AD18" s="170">
        <f t="shared" si="3"/>
        <v>0</v>
      </c>
      <c r="AE18" s="170"/>
      <c r="AF18" s="170">
        <f t="shared" si="3"/>
        <v>0</v>
      </c>
      <c r="AG18" s="170">
        <f t="shared" si="3"/>
        <v>0</v>
      </c>
      <c r="AH18" s="170">
        <f t="shared" si="3"/>
        <v>0</v>
      </c>
      <c r="AI18" s="170">
        <f t="shared" si="3"/>
        <v>0</v>
      </c>
      <c r="AJ18" s="170">
        <f t="shared" si="3"/>
        <v>0</v>
      </c>
      <c r="AK18" s="170">
        <f t="shared" si="3"/>
        <v>0</v>
      </c>
      <c r="AL18" s="170">
        <f t="shared" si="3"/>
        <v>0</v>
      </c>
      <c r="AM18" s="170">
        <f t="shared" si="3"/>
        <v>0</v>
      </c>
      <c r="AN18" s="170">
        <f t="shared" si="3"/>
        <v>0</v>
      </c>
      <c r="AO18" s="170">
        <f t="shared" si="3"/>
        <v>0</v>
      </c>
      <c r="AP18" s="170">
        <f t="shared" si="3"/>
        <v>0</v>
      </c>
      <c r="AQ18" s="170">
        <f t="shared" si="3"/>
        <v>0</v>
      </c>
      <c r="AR18" s="170">
        <f t="shared" si="3"/>
        <v>0</v>
      </c>
      <c r="AS18" s="170">
        <f t="shared" si="3"/>
        <v>0</v>
      </c>
      <c r="AT18" s="170">
        <f t="shared" si="3"/>
        <v>0</v>
      </c>
      <c r="AU18" s="170">
        <f t="shared" si="3"/>
        <v>0</v>
      </c>
      <c r="AV18" s="170">
        <f t="shared" si="3"/>
        <v>0</v>
      </c>
      <c r="AW18" s="170">
        <f t="shared" si="3"/>
        <v>0</v>
      </c>
      <c r="AX18" s="170">
        <f t="shared" si="3"/>
        <v>0</v>
      </c>
      <c r="AY18" s="170">
        <f t="shared" si="3"/>
        <v>0</v>
      </c>
      <c r="AZ18" s="170">
        <f t="shared" si="3"/>
        <v>0</v>
      </c>
      <c r="BA18" s="170">
        <f t="shared" si="3"/>
        <v>0</v>
      </c>
      <c r="BB18" s="170">
        <f t="shared" si="3"/>
        <v>0</v>
      </c>
      <c r="BC18" s="170">
        <f t="shared" si="3"/>
        <v>0</v>
      </c>
      <c r="BD18" s="170">
        <f t="shared" si="3"/>
        <v>0</v>
      </c>
      <c r="BE18" s="170">
        <f t="shared" si="3"/>
        <v>0</v>
      </c>
      <c r="BF18" s="170">
        <f t="shared" si="3"/>
        <v>0</v>
      </c>
      <c r="BG18" s="170">
        <f t="shared" si="3"/>
        <v>0</v>
      </c>
      <c r="BH18" s="170">
        <f t="shared" si="3"/>
        <v>0</v>
      </c>
      <c r="BI18" s="170">
        <f t="shared" si="3"/>
        <v>0</v>
      </c>
      <c r="BJ18" s="170">
        <f t="shared" si="3"/>
        <v>0</v>
      </c>
      <c r="BK18" s="170">
        <f t="shared" si="3"/>
        <v>0</v>
      </c>
      <c r="BL18" s="170">
        <f t="shared" si="3"/>
        <v>0</v>
      </c>
    </row>
    <row r="19" spans="1:64" thickBot="1" x14ac:dyDescent="0.4">
      <c r="B19" s="187" t="s">
        <v>13</v>
      </c>
      <c r="C19" s="188"/>
      <c r="D19" s="188"/>
      <c r="E19" s="188">
        <v>125</v>
      </c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88"/>
      <c r="X19" s="188"/>
      <c r="Y19" s="188">
        <v>11</v>
      </c>
      <c r="Z19" s="188" t="s">
        <v>408</v>
      </c>
      <c r="AA19" s="188" t="s">
        <v>105</v>
      </c>
      <c r="AB19" s="178"/>
      <c r="AC19" s="178"/>
      <c r="AD19" s="178"/>
      <c r="AE19" s="178"/>
      <c r="AF19" s="178"/>
      <c r="AG19" s="178"/>
      <c r="AH19" s="178"/>
      <c r="AI19" s="178"/>
      <c r="AJ19" s="178"/>
      <c r="AK19" s="178"/>
      <c r="AL19" s="178"/>
      <c r="AM19" s="178"/>
      <c r="AN19" s="178"/>
      <c r="AO19" s="178"/>
      <c r="AP19" s="178"/>
      <c r="AQ19" s="178"/>
      <c r="AR19" s="178"/>
    </row>
    <row r="20" spans="1:64" thickBot="1" x14ac:dyDescent="0.4">
      <c r="B20" s="197" t="s">
        <v>10</v>
      </c>
      <c r="C20" s="189"/>
      <c r="D20" s="189"/>
      <c r="E20" s="178">
        <f>472-252</f>
        <v>220</v>
      </c>
      <c r="F20" s="189"/>
      <c r="G20" s="189"/>
      <c r="H20" s="189"/>
      <c r="I20" s="189"/>
      <c r="J20" s="189"/>
      <c r="K20" s="189"/>
      <c r="L20" s="189"/>
      <c r="M20" s="189"/>
      <c r="N20" s="189"/>
      <c r="O20" s="189"/>
      <c r="P20" s="189"/>
      <c r="Q20" s="189"/>
      <c r="R20" s="189"/>
      <c r="S20" s="189"/>
      <c r="T20" s="189">
        <v>101</v>
      </c>
      <c r="U20" s="189"/>
      <c r="V20" s="189"/>
      <c r="W20" s="189"/>
      <c r="X20" s="189"/>
      <c r="Y20" s="189">
        <v>18</v>
      </c>
      <c r="Z20" s="189" t="s">
        <v>409</v>
      </c>
      <c r="AA20" s="189" t="s">
        <v>106</v>
      </c>
      <c r="AB20" s="189"/>
      <c r="AC20" s="189"/>
      <c r="AD20" s="189"/>
      <c r="AE20" s="189"/>
      <c r="AF20" s="189"/>
      <c r="AG20" s="189"/>
      <c r="AH20" s="189"/>
      <c r="AI20" s="189"/>
      <c r="AJ20" s="189"/>
      <c r="AK20" s="189"/>
      <c r="AL20" s="189"/>
      <c r="AM20" s="189"/>
      <c r="AN20" s="189"/>
      <c r="AO20" s="189"/>
      <c r="AP20" s="189"/>
      <c r="AQ20" s="189"/>
      <c r="AR20" s="189"/>
    </row>
    <row r="21" spans="1:64" s="201" customFormat="1" ht="29.45" thickBot="1" x14ac:dyDescent="0.4">
      <c r="A21" s="173"/>
      <c r="B21" s="187" t="s">
        <v>14</v>
      </c>
      <c r="C21" s="188"/>
      <c r="D21" s="188"/>
      <c r="E21" s="198" t="s">
        <v>277</v>
      </c>
      <c r="F21" s="188"/>
      <c r="G21" s="188"/>
      <c r="H21" s="188"/>
      <c r="I21" s="188" t="s">
        <v>350</v>
      </c>
      <c r="J21" s="188"/>
      <c r="K21" s="188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8"/>
      <c r="X21" s="188"/>
      <c r="Y21" s="188" t="s">
        <v>248</v>
      </c>
      <c r="Z21" s="199" t="s">
        <v>99</v>
      </c>
      <c r="AA21" s="188" t="s">
        <v>107</v>
      </c>
      <c r="AB21" s="188"/>
      <c r="AC21" s="188"/>
      <c r="AD21" s="188"/>
      <c r="AE21" s="188"/>
      <c r="AF21" s="188"/>
      <c r="AG21" s="188"/>
      <c r="AH21" s="188"/>
      <c r="AI21" s="188"/>
      <c r="AJ21" s="188"/>
      <c r="AK21" s="188"/>
      <c r="AL21" s="188"/>
      <c r="AM21" s="188"/>
      <c r="AN21" s="188"/>
      <c r="AO21" s="188"/>
      <c r="AP21" s="188"/>
      <c r="AQ21" s="188"/>
      <c r="AR21" s="188"/>
      <c r="AS21" s="200"/>
      <c r="AT21" s="200"/>
      <c r="AU21" s="200"/>
      <c r="AV21" s="200"/>
      <c r="AW21" s="200"/>
      <c r="AX21" s="200"/>
      <c r="AY21" s="200"/>
      <c r="AZ21" s="200"/>
      <c r="BA21" s="200"/>
      <c r="BB21" s="200"/>
      <c r="BC21" s="200"/>
      <c r="BD21" s="200"/>
      <c r="BE21" s="200"/>
      <c r="BF21" s="200"/>
      <c r="BG21" s="200"/>
      <c r="BH21" s="200"/>
    </row>
    <row r="22" spans="1:64" s="195" customFormat="1" ht="14.45" x14ac:dyDescent="0.35">
      <c r="A22" s="173"/>
      <c r="B22" s="194"/>
      <c r="C22" s="170"/>
      <c r="D22" s="170"/>
      <c r="E22" s="170"/>
      <c r="F22" s="170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0"/>
      <c r="R22" s="170"/>
      <c r="S22" s="170"/>
      <c r="T22" s="170"/>
      <c r="U22" s="170"/>
      <c r="V22" s="170"/>
      <c r="W22" s="170"/>
      <c r="X22" s="170"/>
      <c r="Y22" s="170"/>
      <c r="Z22" s="170"/>
      <c r="AA22" s="170"/>
      <c r="AB22" s="170"/>
      <c r="AC22" s="170"/>
      <c r="AD22" s="170"/>
      <c r="AE22" s="170"/>
      <c r="AF22" s="170"/>
      <c r="AG22" s="170"/>
      <c r="AH22" s="170"/>
      <c r="AI22" s="170"/>
      <c r="AJ22" s="170"/>
      <c r="AK22" s="170"/>
      <c r="AL22" s="170"/>
      <c r="AM22" s="170"/>
      <c r="AN22" s="170"/>
      <c r="AO22" s="170"/>
      <c r="AP22" s="170"/>
      <c r="AQ22" s="170"/>
      <c r="AR22" s="170"/>
      <c r="AS22" s="191"/>
      <c r="AT22" s="191"/>
      <c r="AU22" s="191"/>
      <c r="AV22" s="191"/>
      <c r="AW22" s="191"/>
      <c r="AX22" s="191"/>
      <c r="AY22" s="191"/>
      <c r="AZ22" s="191"/>
      <c r="BA22" s="191"/>
      <c r="BB22" s="191"/>
      <c r="BC22" s="191"/>
      <c r="BD22" s="191"/>
      <c r="BE22" s="191"/>
      <c r="BF22" s="191"/>
      <c r="BG22" s="191"/>
      <c r="BH22" s="191"/>
    </row>
    <row r="23" spans="1:64" s="195" customFormat="1" thickBot="1" x14ac:dyDescent="0.4">
      <c r="A23" s="173"/>
      <c r="B23" s="194" t="s">
        <v>15</v>
      </c>
      <c r="C23" s="170">
        <f t="shared" ref="C23:BE23" si="4">IF(C24&lt;&gt;"",1,0)</f>
        <v>0</v>
      </c>
      <c r="D23" s="170">
        <f t="shared" si="4"/>
        <v>0</v>
      </c>
      <c r="E23" s="170">
        <f t="shared" si="4"/>
        <v>0</v>
      </c>
      <c r="F23" s="170">
        <f t="shared" si="4"/>
        <v>0</v>
      </c>
      <c r="G23" s="170">
        <f t="shared" si="4"/>
        <v>0</v>
      </c>
      <c r="H23" s="170">
        <f t="shared" si="4"/>
        <v>0</v>
      </c>
      <c r="I23" s="170"/>
      <c r="J23" s="170"/>
      <c r="K23" s="170">
        <f t="shared" si="4"/>
        <v>0</v>
      </c>
      <c r="L23" s="170">
        <f t="shared" si="4"/>
        <v>0</v>
      </c>
      <c r="M23" s="170">
        <f t="shared" si="4"/>
        <v>0</v>
      </c>
      <c r="N23" s="170">
        <f t="shared" si="4"/>
        <v>0</v>
      </c>
      <c r="O23" s="170">
        <f t="shared" si="4"/>
        <v>0</v>
      </c>
      <c r="P23" s="170">
        <f t="shared" si="4"/>
        <v>0</v>
      </c>
      <c r="Q23" s="170">
        <f t="shared" si="4"/>
        <v>0</v>
      </c>
      <c r="R23" s="170">
        <f t="shared" si="4"/>
        <v>1</v>
      </c>
      <c r="S23" s="170">
        <f t="shared" si="4"/>
        <v>0</v>
      </c>
      <c r="T23" s="170">
        <f t="shared" si="4"/>
        <v>0</v>
      </c>
      <c r="U23" s="170">
        <f t="shared" si="4"/>
        <v>0</v>
      </c>
      <c r="V23" s="170">
        <f t="shared" si="4"/>
        <v>0</v>
      </c>
      <c r="W23" s="170">
        <f t="shared" si="4"/>
        <v>0</v>
      </c>
      <c r="X23" s="170">
        <f t="shared" si="4"/>
        <v>0</v>
      </c>
      <c r="Y23" s="170">
        <f t="shared" si="4"/>
        <v>0</v>
      </c>
      <c r="Z23" s="170">
        <f t="shared" si="4"/>
        <v>0</v>
      </c>
      <c r="AA23" s="170">
        <f t="shared" si="4"/>
        <v>0</v>
      </c>
      <c r="AB23" s="170">
        <f t="shared" si="4"/>
        <v>0</v>
      </c>
      <c r="AC23" s="170">
        <f t="shared" si="4"/>
        <v>0</v>
      </c>
      <c r="AD23" s="170">
        <f t="shared" si="4"/>
        <v>1</v>
      </c>
      <c r="AE23" s="170"/>
      <c r="AF23" s="170">
        <f t="shared" si="4"/>
        <v>0</v>
      </c>
      <c r="AG23" s="170">
        <f t="shared" si="4"/>
        <v>1</v>
      </c>
      <c r="AH23" s="170">
        <f t="shared" si="4"/>
        <v>0</v>
      </c>
      <c r="AI23" s="170">
        <f t="shared" si="4"/>
        <v>0</v>
      </c>
      <c r="AJ23" s="170">
        <f t="shared" si="4"/>
        <v>0</v>
      </c>
      <c r="AK23" s="170">
        <f t="shared" si="4"/>
        <v>0</v>
      </c>
      <c r="AL23" s="170">
        <f t="shared" si="4"/>
        <v>0</v>
      </c>
      <c r="AM23" s="170">
        <f t="shared" si="4"/>
        <v>0</v>
      </c>
      <c r="AN23" s="170">
        <f t="shared" si="4"/>
        <v>0</v>
      </c>
      <c r="AO23" s="170">
        <f t="shared" si="4"/>
        <v>0</v>
      </c>
      <c r="AP23" s="170">
        <f t="shared" si="4"/>
        <v>0</v>
      </c>
      <c r="AQ23" s="170">
        <f t="shared" si="4"/>
        <v>0</v>
      </c>
      <c r="AR23" s="170">
        <f t="shared" si="4"/>
        <v>0</v>
      </c>
      <c r="AS23" s="170">
        <f t="shared" si="4"/>
        <v>0</v>
      </c>
      <c r="AT23" s="170">
        <f t="shared" si="4"/>
        <v>0</v>
      </c>
      <c r="AU23" s="170">
        <f t="shared" si="4"/>
        <v>0</v>
      </c>
      <c r="AV23" s="170">
        <f t="shared" si="4"/>
        <v>0</v>
      </c>
      <c r="AW23" s="170">
        <f t="shared" si="4"/>
        <v>0</v>
      </c>
      <c r="AX23" s="170">
        <f t="shared" si="4"/>
        <v>0</v>
      </c>
      <c r="AY23" s="170">
        <f t="shared" si="4"/>
        <v>0</v>
      </c>
      <c r="AZ23" s="170">
        <f t="shared" si="4"/>
        <v>0</v>
      </c>
      <c r="BA23" s="170">
        <f t="shared" si="4"/>
        <v>0</v>
      </c>
      <c r="BB23" s="170">
        <f t="shared" si="4"/>
        <v>0</v>
      </c>
      <c r="BC23" s="170">
        <f t="shared" si="4"/>
        <v>0</v>
      </c>
      <c r="BD23" s="170">
        <f t="shared" si="4"/>
        <v>0</v>
      </c>
      <c r="BE23" s="170">
        <f t="shared" si="4"/>
        <v>0</v>
      </c>
      <c r="BF23" s="191"/>
      <c r="BG23" s="191"/>
      <c r="BH23" s="191"/>
    </row>
    <row r="24" spans="1:64" s="201" customFormat="1" thickBot="1" x14ac:dyDescent="0.4">
      <c r="A24" s="173"/>
      <c r="B24" s="187" t="s">
        <v>16</v>
      </c>
      <c r="C24" s="188"/>
      <c r="D24" s="188"/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8">
        <v>171</v>
      </c>
      <c r="S24" s="188"/>
      <c r="T24" s="188"/>
      <c r="U24" s="188"/>
      <c r="V24" s="188"/>
      <c r="W24" s="188"/>
      <c r="X24" s="188"/>
      <c r="Y24" s="188"/>
      <c r="Z24" s="188"/>
      <c r="AA24" s="188"/>
      <c r="AB24" s="188"/>
      <c r="AC24" s="188"/>
      <c r="AD24" s="188" t="s">
        <v>119</v>
      </c>
      <c r="AE24" s="188"/>
      <c r="AF24" s="188"/>
      <c r="AG24" s="188">
        <v>78</v>
      </c>
      <c r="AH24" s="188"/>
      <c r="AI24" s="188"/>
      <c r="AJ24" s="188"/>
      <c r="AK24" s="188"/>
      <c r="AL24" s="188"/>
      <c r="AM24" s="188"/>
      <c r="AN24" s="188"/>
      <c r="AO24" s="188"/>
      <c r="AP24" s="188"/>
      <c r="AQ24" s="188"/>
      <c r="AR24" s="188"/>
      <c r="AS24" s="200"/>
      <c r="AT24" s="200"/>
      <c r="AU24" s="200"/>
      <c r="AV24" s="200"/>
      <c r="AW24" s="200"/>
      <c r="AX24" s="200"/>
      <c r="AY24" s="200"/>
      <c r="AZ24" s="200"/>
      <c r="BA24" s="200"/>
      <c r="BB24" s="200"/>
      <c r="BC24" s="200"/>
      <c r="BD24" s="200"/>
      <c r="BE24" s="200"/>
      <c r="BF24" s="200"/>
      <c r="BG24" s="200"/>
      <c r="BH24" s="200"/>
    </row>
    <row r="25" spans="1:64" thickBot="1" x14ac:dyDescent="0.4">
      <c r="B25" s="177" t="s">
        <v>10</v>
      </c>
      <c r="C25" s="178"/>
      <c r="D25" s="178"/>
      <c r="E25" s="178"/>
      <c r="F25" s="178"/>
      <c r="G25" s="178"/>
      <c r="H25" s="178"/>
      <c r="I25" s="178"/>
      <c r="J25" s="178"/>
      <c r="K25" s="178"/>
      <c r="L25" s="178"/>
      <c r="M25" s="178"/>
      <c r="N25" s="178"/>
      <c r="O25" s="178"/>
      <c r="P25" s="178"/>
      <c r="Q25" s="178"/>
      <c r="R25" s="178">
        <v>753</v>
      </c>
      <c r="S25" s="178"/>
      <c r="T25" s="178"/>
      <c r="U25" s="178"/>
      <c r="V25" s="178"/>
      <c r="W25" s="178"/>
      <c r="X25" s="178"/>
      <c r="Y25" s="178"/>
      <c r="Z25" s="178"/>
      <c r="AA25" s="178"/>
      <c r="AB25" s="178"/>
      <c r="AC25" s="178"/>
      <c r="AD25" s="178" t="s">
        <v>120</v>
      </c>
      <c r="AE25" s="178"/>
      <c r="AF25" s="178"/>
      <c r="AG25" s="178">
        <v>223</v>
      </c>
      <c r="AH25" s="178"/>
      <c r="AI25" s="178"/>
      <c r="AJ25" s="178"/>
      <c r="AK25" s="178"/>
      <c r="AL25" s="178"/>
      <c r="AM25" s="178"/>
      <c r="AN25" s="178"/>
      <c r="AO25" s="178"/>
      <c r="AP25" s="178"/>
      <c r="AQ25" s="178"/>
      <c r="AR25" s="178"/>
    </row>
    <row r="26" spans="1:64" thickBot="1" x14ac:dyDescent="0.4">
      <c r="B26" s="177" t="s">
        <v>17</v>
      </c>
      <c r="C26" s="178"/>
      <c r="D26" s="178"/>
      <c r="E26" s="198"/>
      <c r="F26" s="178"/>
      <c r="G26" s="178"/>
      <c r="H26" s="178"/>
      <c r="I26" s="178"/>
      <c r="J26" s="178"/>
      <c r="K26" s="178"/>
      <c r="L26" s="178"/>
      <c r="M26" s="178"/>
      <c r="N26" s="178"/>
      <c r="O26" s="178"/>
      <c r="P26" s="178"/>
      <c r="Q26" s="178"/>
      <c r="R26" s="178" t="s">
        <v>404</v>
      </c>
      <c r="S26" s="178"/>
      <c r="T26" s="178"/>
      <c r="U26" s="178"/>
      <c r="V26" s="178"/>
      <c r="W26" s="178"/>
      <c r="X26" s="178"/>
      <c r="Y26" s="178"/>
      <c r="Z26" s="178"/>
      <c r="AA26" s="178"/>
      <c r="AB26" s="178"/>
      <c r="AC26" s="178"/>
      <c r="AD26" s="178" t="s">
        <v>122</v>
      </c>
      <c r="AE26" s="178"/>
      <c r="AF26" s="178"/>
      <c r="AG26" s="178" t="s">
        <v>129</v>
      </c>
      <c r="AH26" s="178"/>
      <c r="AI26" s="178"/>
      <c r="AJ26" s="178"/>
      <c r="AK26" s="178"/>
      <c r="AL26" s="178"/>
      <c r="AM26" s="178"/>
      <c r="AN26" s="178"/>
      <c r="AO26" s="178"/>
      <c r="AP26" s="178"/>
      <c r="AQ26" s="178"/>
      <c r="AR26" s="178"/>
    </row>
    <row r="27" spans="1:64" thickBot="1" x14ac:dyDescent="0.4">
      <c r="B27" s="202"/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203"/>
      <c r="T27" s="203"/>
      <c r="U27" s="203"/>
      <c r="V27" s="203"/>
      <c r="W27" s="203"/>
      <c r="X27" s="203"/>
      <c r="Y27" s="203"/>
      <c r="Z27" s="188"/>
      <c r="AA27" s="188"/>
      <c r="AB27" s="188"/>
      <c r="AC27" s="188"/>
      <c r="AD27" s="188"/>
      <c r="AE27" s="188"/>
      <c r="AF27" s="188"/>
      <c r="AG27" s="188"/>
      <c r="AH27" s="188"/>
      <c r="AI27" s="188"/>
      <c r="AJ27" s="188"/>
      <c r="AK27" s="188"/>
      <c r="AL27" s="188"/>
      <c r="AM27" s="188"/>
      <c r="AN27" s="188"/>
      <c r="AO27" s="188"/>
      <c r="AP27" s="188"/>
      <c r="AQ27" s="188"/>
      <c r="AR27" s="188"/>
    </row>
    <row r="28" spans="1:64" x14ac:dyDescent="0.25">
      <c r="B28" s="272" t="s">
        <v>18</v>
      </c>
      <c r="C28" s="204"/>
      <c r="D28" s="204" t="s">
        <v>31</v>
      </c>
      <c r="E28" s="204"/>
      <c r="F28" s="204" t="s">
        <v>44</v>
      </c>
      <c r="G28" s="204"/>
      <c r="H28" s="204"/>
      <c r="I28" s="204"/>
      <c r="J28" s="204" t="s">
        <v>181</v>
      </c>
      <c r="K28" s="204"/>
      <c r="L28" s="204" t="s">
        <v>54</v>
      </c>
      <c r="M28" s="204"/>
      <c r="N28" s="204"/>
      <c r="O28" s="204" t="s">
        <v>62</v>
      </c>
      <c r="P28" s="204"/>
      <c r="Q28" s="204"/>
      <c r="R28" s="204" t="s">
        <v>69</v>
      </c>
      <c r="S28" s="204" t="s">
        <v>72</v>
      </c>
      <c r="T28" s="204"/>
      <c r="U28" s="210"/>
      <c r="V28" s="204" t="s">
        <v>79</v>
      </c>
      <c r="W28" s="204" t="s">
        <v>84</v>
      </c>
      <c r="X28" s="204" t="s">
        <v>90</v>
      </c>
      <c r="Y28" s="204"/>
      <c r="Z28" s="204" t="s">
        <v>97</v>
      </c>
      <c r="AA28" s="172" t="s">
        <v>108</v>
      </c>
      <c r="AC28" s="204" t="s">
        <v>114</v>
      </c>
      <c r="AD28" s="204" t="s">
        <v>121</v>
      </c>
      <c r="AE28" s="204" t="s">
        <v>90</v>
      </c>
      <c r="AF28" s="204"/>
      <c r="AG28" s="204"/>
      <c r="AH28" s="204"/>
      <c r="AI28" s="218"/>
      <c r="AJ28" s="204" t="s">
        <v>135</v>
      </c>
      <c r="AK28" s="204" t="s">
        <v>137</v>
      </c>
      <c r="AL28" s="204"/>
      <c r="AM28" s="204"/>
      <c r="AN28" s="204" t="s">
        <v>97</v>
      </c>
      <c r="AO28" s="204"/>
      <c r="AP28" s="204"/>
      <c r="AQ28" s="204"/>
      <c r="AR28" s="275"/>
    </row>
    <row r="29" spans="1:64" ht="30" x14ac:dyDescent="0.25">
      <c r="B29" s="273"/>
      <c r="C29" s="205"/>
      <c r="D29" s="205"/>
      <c r="E29" s="205"/>
      <c r="F29" s="205" t="s">
        <v>45</v>
      </c>
      <c r="G29" s="205" t="s">
        <v>229</v>
      </c>
      <c r="H29" s="205"/>
      <c r="I29" s="205" t="s">
        <v>241</v>
      </c>
      <c r="J29" s="205" t="s">
        <v>366</v>
      </c>
      <c r="K29" s="205" t="s">
        <v>242</v>
      </c>
      <c r="L29" s="205"/>
      <c r="M29" s="205"/>
      <c r="N29" s="205" t="s">
        <v>245</v>
      </c>
      <c r="O29" s="205"/>
      <c r="P29" s="205"/>
      <c r="Q29" s="205" t="s">
        <v>246</v>
      </c>
      <c r="R29" s="205"/>
      <c r="S29" s="205" t="s">
        <v>73</v>
      </c>
      <c r="T29" s="205" t="s">
        <v>247</v>
      </c>
      <c r="U29" s="211"/>
      <c r="V29" s="205" t="s">
        <v>90</v>
      </c>
      <c r="W29" s="205" t="s">
        <v>90</v>
      </c>
      <c r="X29" s="205" t="s">
        <v>91</v>
      </c>
      <c r="Y29" s="205"/>
      <c r="Z29" s="205" t="s">
        <v>98</v>
      </c>
      <c r="AC29" s="205"/>
      <c r="AD29" s="205"/>
      <c r="AE29" s="205"/>
      <c r="AF29" s="205"/>
      <c r="AG29" s="205"/>
      <c r="AH29" s="205" t="s">
        <v>246</v>
      </c>
      <c r="AI29" s="219"/>
      <c r="AJ29" s="205" t="s">
        <v>179</v>
      </c>
      <c r="AK29" s="205"/>
      <c r="AL29" s="205"/>
      <c r="AM29" s="205" t="s">
        <v>249</v>
      </c>
      <c r="AN29" s="205" t="s">
        <v>171</v>
      </c>
      <c r="AO29" s="205"/>
      <c r="AP29" s="205"/>
      <c r="AQ29" s="205"/>
      <c r="AR29" s="276"/>
    </row>
    <row r="30" spans="1:64" x14ac:dyDescent="0.25">
      <c r="B30" s="273"/>
      <c r="C30" s="205"/>
      <c r="D30" s="205"/>
      <c r="E30" s="205"/>
      <c r="F30" s="205"/>
      <c r="G30" s="205"/>
      <c r="H30" s="205"/>
      <c r="I30" s="205"/>
      <c r="J30" s="205"/>
      <c r="K30" s="205"/>
      <c r="L30" s="205" t="s">
        <v>55</v>
      </c>
      <c r="M30" s="205"/>
      <c r="N30" s="205"/>
      <c r="O30" s="205"/>
      <c r="P30" s="205"/>
      <c r="Q30" s="205"/>
      <c r="R30" s="205" t="s">
        <v>405</v>
      </c>
      <c r="S30" s="205"/>
      <c r="T30" s="205"/>
      <c r="U30" s="211"/>
      <c r="V30" s="205"/>
      <c r="W30" s="205"/>
      <c r="X30" s="205"/>
      <c r="Y30" s="205"/>
      <c r="Z30" s="205"/>
      <c r="AA30" s="205"/>
      <c r="AB30" s="205"/>
      <c r="AC30" s="205"/>
      <c r="AD30" s="205"/>
      <c r="AE30" s="205"/>
      <c r="AF30" s="205"/>
      <c r="AG30" s="205"/>
      <c r="AH30" s="205"/>
      <c r="AI30" s="219"/>
      <c r="AJ30" s="205"/>
      <c r="AK30" s="205"/>
      <c r="AL30" s="205"/>
      <c r="AM30" s="205"/>
      <c r="AN30" s="205"/>
      <c r="AO30" s="205"/>
      <c r="AP30" s="205"/>
      <c r="AQ30" s="205"/>
      <c r="AR30" s="276"/>
    </row>
    <row r="31" spans="1:64" x14ac:dyDescent="0.25">
      <c r="B31" s="273"/>
      <c r="C31" s="205"/>
      <c r="D31" s="205"/>
      <c r="E31" s="205"/>
      <c r="F31" s="205"/>
      <c r="G31" s="205"/>
      <c r="H31" s="205"/>
      <c r="I31" s="205"/>
      <c r="J31" s="205"/>
      <c r="K31" s="205"/>
      <c r="L31" s="205"/>
      <c r="M31" s="205"/>
      <c r="N31" s="205"/>
      <c r="O31" s="205"/>
      <c r="P31" s="205"/>
      <c r="Q31" s="205"/>
      <c r="R31" s="205"/>
      <c r="S31" s="205"/>
      <c r="T31" s="205"/>
      <c r="U31" s="211"/>
      <c r="V31" s="205"/>
      <c r="W31" s="205"/>
      <c r="X31" s="205"/>
      <c r="Y31" s="205"/>
      <c r="Z31" s="205"/>
      <c r="AA31" s="205"/>
      <c r="AB31" s="205"/>
      <c r="AC31" s="205"/>
      <c r="AD31" s="205"/>
      <c r="AE31" s="205"/>
      <c r="AF31" s="205"/>
      <c r="AG31" s="205"/>
      <c r="AH31" s="205"/>
      <c r="AI31" s="219"/>
      <c r="AJ31" s="205"/>
      <c r="AK31" s="205"/>
      <c r="AL31" s="205"/>
      <c r="AM31" s="205"/>
      <c r="AN31" s="205"/>
      <c r="AO31" s="205"/>
      <c r="AP31" s="205"/>
      <c r="AQ31" s="205"/>
      <c r="AR31" s="276"/>
    </row>
    <row r="32" spans="1:64" x14ac:dyDescent="0.25">
      <c r="B32" s="273"/>
      <c r="C32" s="205"/>
      <c r="D32" s="205"/>
      <c r="E32" s="205"/>
      <c r="F32" s="205"/>
      <c r="G32" s="205"/>
      <c r="H32" s="205"/>
      <c r="I32" s="205"/>
      <c r="J32" s="205"/>
      <c r="K32" s="205"/>
      <c r="L32" s="205"/>
      <c r="M32" s="205"/>
      <c r="N32" s="205"/>
      <c r="O32" s="205"/>
      <c r="P32" s="205"/>
      <c r="Q32" s="205"/>
      <c r="R32" s="205"/>
      <c r="S32" s="205"/>
      <c r="T32" s="205"/>
      <c r="U32" s="211"/>
      <c r="V32" s="205"/>
      <c r="W32" s="205"/>
      <c r="X32" s="205"/>
      <c r="Y32" s="205"/>
      <c r="Z32" s="205" t="s">
        <v>429</v>
      </c>
      <c r="AA32" s="205"/>
      <c r="AB32" s="205"/>
      <c r="AC32" s="205"/>
      <c r="AD32" s="205"/>
      <c r="AE32" s="205"/>
      <c r="AF32" s="205"/>
      <c r="AG32" s="205"/>
      <c r="AH32" s="205"/>
      <c r="AI32" s="219"/>
      <c r="AJ32" s="205"/>
      <c r="AK32" s="205"/>
      <c r="AL32" s="205"/>
      <c r="AM32" s="205"/>
      <c r="AN32" s="205"/>
      <c r="AO32" s="205"/>
      <c r="AP32" s="205"/>
      <c r="AQ32" s="205"/>
      <c r="AR32" s="276"/>
    </row>
    <row r="33" spans="2:44" x14ac:dyDescent="0.25">
      <c r="B33" s="273"/>
      <c r="C33" s="205"/>
      <c r="D33" s="205"/>
      <c r="E33" s="205"/>
      <c r="F33" s="205"/>
      <c r="G33" s="205"/>
      <c r="H33" s="205"/>
      <c r="I33" s="205"/>
      <c r="J33" s="205"/>
      <c r="K33" s="205"/>
      <c r="L33" s="205"/>
      <c r="M33" s="205"/>
      <c r="N33" s="205"/>
      <c r="O33" s="205"/>
      <c r="P33" s="205"/>
      <c r="Q33" s="205"/>
      <c r="R33" s="205"/>
      <c r="S33" s="205"/>
      <c r="T33" s="205"/>
      <c r="U33" s="211"/>
      <c r="V33" s="205"/>
      <c r="W33" s="205"/>
      <c r="X33" s="205"/>
      <c r="Y33" s="205"/>
      <c r="Z33" s="205"/>
      <c r="AA33" s="205"/>
      <c r="AB33" s="205"/>
      <c r="AC33" s="205"/>
      <c r="AD33" s="205"/>
      <c r="AE33" s="205"/>
      <c r="AF33" s="205"/>
      <c r="AG33" s="205"/>
      <c r="AH33" s="205"/>
      <c r="AI33" s="219"/>
      <c r="AJ33" s="205"/>
      <c r="AK33" s="205"/>
      <c r="AL33" s="205"/>
      <c r="AM33" s="205"/>
      <c r="AN33" s="205"/>
      <c r="AO33" s="205"/>
      <c r="AP33" s="205"/>
      <c r="AQ33" s="205"/>
      <c r="AR33" s="276"/>
    </row>
    <row r="34" spans="2:44" x14ac:dyDescent="0.25">
      <c r="B34" s="273"/>
      <c r="C34" s="205"/>
      <c r="D34" s="205"/>
      <c r="E34" s="205"/>
      <c r="F34" s="205"/>
      <c r="G34" s="205"/>
      <c r="H34" s="205"/>
      <c r="I34" s="205"/>
      <c r="J34" s="205"/>
      <c r="K34" s="205"/>
      <c r="L34" s="205"/>
      <c r="M34" s="205"/>
      <c r="N34" s="205"/>
      <c r="O34" s="205"/>
      <c r="P34" s="205"/>
      <c r="Q34" s="205"/>
      <c r="R34" s="205"/>
      <c r="S34" s="205"/>
      <c r="T34" s="205"/>
      <c r="U34" s="211"/>
      <c r="V34" s="205"/>
      <c r="W34" s="205"/>
      <c r="X34" s="205"/>
      <c r="Y34" s="205"/>
      <c r="Z34" s="205"/>
      <c r="AA34" s="205"/>
      <c r="AB34" s="205"/>
      <c r="AC34" s="205"/>
      <c r="AD34" s="205"/>
      <c r="AE34" s="205"/>
      <c r="AF34" s="205"/>
      <c r="AG34" s="205"/>
      <c r="AH34" s="205"/>
      <c r="AI34" s="219"/>
      <c r="AJ34" s="205"/>
      <c r="AK34" s="205"/>
      <c r="AL34" s="205"/>
      <c r="AM34" s="205"/>
      <c r="AN34" s="205"/>
      <c r="AO34" s="205"/>
      <c r="AP34" s="205"/>
      <c r="AQ34" s="205"/>
      <c r="AR34" s="276"/>
    </row>
    <row r="35" spans="2:44" x14ac:dyDescent="0.25">
      <c r="B35" s="273"/>
      <c r="C35" s="205"/>
      <c r="D35" s="205"/>
      <c r="E35" s="205"/>
      <c r="F35" s="205"/>
      <c r="G35" s="205"/>
      <c r="H35" s="205"/>
      <c r="I35" s="205"/>
      <c r="J35" s="205"/>
      <c r="K35" s="205"/>
      <c r="L35" s="205"/>
      <c r="M35" s="205"/>
      <c r="N35" s="205"/>
      <c r="O35" s="205"/>
      <c r="P35" s="205"/>
      <c r="Q35" s="205"/>
      <c r="R35" s="205"/>
      <c r="S35" s="205"/>
      <c r="T35" s="205"/>
      <c r="U35" s="211"/>
      <c r="V35" s="205"/>
      <c r="W35" s="205"/>
      <c r="X35" s="205"/>
      <c r="Y35" s="205"/>
      <c r="Z35" s="205"/>
      <c r="AA35" s="205"/>
      <c r="AB35" s="205"/>
      <c r="AC35" s="205"/>
      <c r="AD35" s="205"/>
      <c r="AE35" s="205"/>
      <c r="AF35" s="205"/>
      <c r="AG35" s="205"/>
      <c r="AH35" s="205"/>
      <c r="AI35" s="219"/>
      <c r="AJ35" s="205"/>
      <c r="AK35" s="205"/>
      <c r="AL35" s="205"/>
      <c r="AM35" s="205"/>
      <c r="AN35" s="205"/>
      <c r="AO35" s="205"/>
      <c r="AP35" s="205"/>
      <c r="AQ35" s="205"/>
      <c r="AR35" s="276"/>
    </row>
    <row r="36" spans="2:44" ht="15.75" thickBot="1" x14ac:dyDescent="0.3">
      <c r="B36" s="274"/>
      <c r="C36" s="206"/>
      <c r="D36" s="206"/>
      <c r="E36" s="206"/>
      <c r="F36" s="206"/>
      <c r="G36" s="206"/>
      <c r="H36" s="206"/>
      <c r="I36" s="206"/>
      <c r="J36" s="206"/>
      <c r="K36" s="206"/>
      <c r="L36" s="206"/>
      <c r="M36" s="206"/>
      <c r="N36" s="206"/>
      <c r="O36" s="206"/>
      <c r="P36" s="206"/>
      <c r="Q36" s="206"/>
      <c r="R36" s="206"/>
      <c r="S36" s="206"/>
      <c r="T36" s="206"/>
      <c r="U36" s="212"/>
      <c r="V36" s="206"/>
      <c r="W36" s="206"/>
      <c r="X36" s="206"/>
      <c r="Y36" s="206"/>
      <c r="Z36" s="206"/>
      <c r="AA36" s="206"/>
      <c r="AB36" s="206"/>
      <c r="AC36" s="206"/>
      <c r="AD36" s="206"/>
      <c r="AE36" s="206"/>
      <c r="AF36" s="206"/>
      <c r="AG36" s="206"/>
      <c r="AH36" s="206"/>
      <c r="AI36" s="220"/>
      <c r="AJ36" s="206"/>
      <c r="AK36" s="206"/>
      <c r="AL36" s="206"/>
      <c r="AM36" s="206"/>
      <c r="AN36" s="206"/>
      <c r="AO36" s="206"/>
      <c r="AP36" s="206"/>
      <c r="AQ36" s="206"/>
      <c r="AR36" s="277"/>
    </row>
    <row r="37" spans="2:44" ht="15.75" thickBot="1" x14ac:dyDescent="0.3"/>
    <row r="38" spans="2:44" ht="15.75" thickBot="1" x14ac:dyDescent="0.3">
      <c r="F38" s="188" t="s">
        <v>41</v>
      </c>
    </row>
    <row r="39" spans="2:44" ht="15.75" thickBot="1" x14ac:dyDescent="0.3">
      <c r="F39" s="178" t="s">
        <v>43</v>
      </c>
    </row>
    <row r="41" spans="2:44" x14ac:dyDescent="0.25">
      <c r="F41" s="207">
        <f>179/1629</f>
        <v>0.10988336402701043</v>
      </c>
    </row>
    <row r="42" spans="2:44" x14ac:dyDescent="0.25">
      <c r="F42" s="207">
        <f>100/1249</f>
        <v>8.0064051240992792E-2</v>
      </c>
    </row>
    <row r="43" spans="2:44" x14ac:dyDescent="0.25">
      <c r="F43" s="207">
        <f>84/380</f>
        <v>0.22105263157894736</v>
      </c>
    </row>
  </sheetData>
  <mergeCells count="2">
    <mergeCell ref="B28:B36"/>
    <mergeCell ref="AR28:AR36"/>
  </mergeCells>
  <pageMargins left="0.7" right="0.7" top="0.75" bottom="0.75" header="0.3" footer="0.3"/>
  <pageSetup paperSize="9" orientation="portrait" verticalDpi="597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25"/>
  <sheetViews>
    <sheetView workbookViewId="0">
      <selection activeCell="A11" sqref="A11"/>
    </sheetView>
  </sheetViews>
  <sheetFormatPr defaultRowHeight="15" x14ac:dyDescent="0.25"/>
  <cols>
    <col min="7" max="7" width="1.85546875" customWidth="1"/>
    <col min="8" max="8" width="7.85546875" customWidth="1"/>
    <col min="9" max="9" width="8.7109375" bestFit="1" customWidth="1"/>
    <col min="10" max="10" width="6.140625" style="5" bestFit="1" customWidth="1"/>
    <col min="11" max="11" width="1.28515625" customWidth="1"/>
    <col min="14" max="14" width="1.5703125" customWidth="1"/>
    <col min="15" max="15" width="6.140625" bestFit="1" customWidth="1"/>
  </cols>
  <sheetData>
    <row r="2" spans="2:20" x14ac:dyDescent="0.35">
      <c r="C2" t="s">
        <v>172</v>
      </c>
    </row>
    <row r="3" spans="2:20" x14ac:dyDescent="0.35">
      <c r="L3" t="s">
        <v>173</v>
      </c>
      <c r="M3">
        <v>1.96</v>
      </c>
    </row>
    <row r="4" spans="2:20" x14ac:dyDescent="0.35">
      <c r="B4" t="s">
        <v>174</v>
      </c>
      <c r="C4" t="s">
        <v>184</v>
      </c>
      <c r="E4">
        <v>27</v>
      </c>
      <c r="F4">
        <v>283</v>
      </c>
      <c r="H4" t="s">
        <v>182</v>
      </c>
      <c r="I4" t="s">
        <v>178</v>
      </c>
      <c r="J4" s="5">
        <f>E4/F4</f>
        <v>9.5406360424028266E-2</v>
      </c>
      <c r="L4">
        <f>SQRT(J4*(1-J4)/F4)</f>
        <v>1.7463135003508753E-2</v>
      </c>
      <c r="M4">
        <f>L4*1.96</f>
        <v>3.4227744606877157E-2</v>
      </c>
      <c r="O4" s="5">
        <f>J4</f>
        <v>9.5406360424028266E-2</v>
      </c>
      <c r="P4" s="6">
        <f>J4-M4</f>
        <v>6.1178615817151109E-2</v>
      </c>
      <c r="Q4" s="6">
        <f>J4+M4</f>
        <v>0.12963410503090542</v>
      </c>
      <c r="T4" s="5" t="str">
        <f>"("&amp;P4&amp;" - "&amp;Q4&amp;")"</f>
        <v>(0.0611786158171511 - 0.129634105030905)</v>
      </c>
    </row>
    <row r="5" spans="2:20" x14ac:dyDescent="0.35">
      <c r="C5" t="s">
        <v>185</v>
      </c>
      <c r="E5">
        <v>117</v>
      </c>
      <c r="F5">
        <v>441</v>
      </c>
      <c r="H5" t="s">
        <v>90</v>
      </c>
      <c r="I5" t="s">
        <v>180</v>
      </c>
      <c r="J5" s="5">
        <f>E5/F5</f>
        <v>0.26530612244897961</v>
      </c>
      <c r="L5">
        <f>SQRT(J5*(1-J5)/F5)</f>
        <v>2.1023622597457662E-2</v>
      </c>
      <c r="M5">
        <f>L5*1.96</f>
        <v>4.1206300291017017E-2</v>
      </c>
      <c r="O5" s="5">
        <f>J5</f>
        <v>0.26530612244897961</v>
      </c>
      <c r="P5" s="6">
        <f>J5-M5</f>
        <v>0.22409982215796259</v>
      </c>
      <c r="Q5" s="6">
        <f>J5+M5</f>
        <v>0.30651242273999663</v>
      </c>
      <c r="T5" s="5" t="str">
        <f>"("&amp;P5&amp;" - "&amp;Q5&amp;")"</f>
        <v>(0.224099822157963 - 0.306512422739997)</v>
      </c>
    </row>
    <row r="6" spans="2:20" x14ac:dyDescent="0.35">
      <c r="C6" t="s">
        <v>186</v>
      </c>
      <c r="E6">
        <v>66</v>
      </c>
      <c r="F6">
        <v>316</v>
      </c>
      <c r="H6" t="s">
        <v>181</v>
      </c>
      <c r="I6" t="s">
        <v>96</v>
      </c>
      <c r="J6" s="5">
        <f>E6/F6</f>
        <v>0.20886075949367089</v>
      </c>
      <c r="L6">
        <f>SQRT(J6*(1-J6)/F6)</f>
        <v>2.2867113542463492E-2</v>
      </c>
      <c r="M6">
        <f>L6*1.96</f>
        <v>4.4819542543228445E-2</v>
      </c>
      <c r="O6" s="5">
        <f>J6</f>
        <v>0.20886075949367089</v>
      </c>
      <c r="P6" s="6">
        <f>J6-M6</f>
        <v>0.16404121695044244</v>
      </c>
      <c r="Q6" s="6">
        <f>J6+M6</f>
        <v>0.25368030203689934</v>
      </c>
      <c r="T6" s="5" t="str">
        <f>"("&amp;P6&amp;" - "&amp;Q6&amp;")"</f>
        <v>(0.164041216950442 - 0.253680302036899)</v>
      </c>
    </row>
    <row r="7" spans="2:20" x14ac:dyDescent="0.35">
      <c r="C7" t="s">
        <v>187</v>
      </c>
      <c r="E7">
        <v>2718</v>
      </c>
      <c r="F7">
        <v>20822</v>
      </c>
      <c r="H7" t="s">
        <v>181</v>
      </c>
      <c r="I7" t="s">
        <v>178</v>
      </c>
      <c r="J7" s="5">
        <f>E7/F7</f>
        <v>0.13053501104600904</v>
      </c>
      <c r="L7">
        <f>SQRT(J7*(1-J7)/F7)</f>
        <v>2.3346852172705396E-3</v>
      </c>
      <c r="M7">
        <f>L7*1.96</f>
        <v>4.5759830258502573E-3</v>
      </c>
      <c r="O7" s="5">
        <f>J7</f>
        <v>0.13053501104600904</v>
      </c>
      <c r="P7" s="6">
        <f>J7-M7</f>
        <v>0.12595902802015879</v>
      </c>
      <c r="Q7" s="6">
        <f>J7+M7</f>
        <v>0.13511099407185928</v>
      </c>
      <c r="T7" s="5" t="str">
        <f>"("&amp;P7&amp;" - "&amp;Q7&amp;")"</f>
        <v>(0.125959028020159 - 0.135110994071859)</v>
      </c>
    </row>
    <row r="9" spans="2:20" x14ac:dyDescent="0.35">
      <c r="E9">
        <f>SUM(E4:E7)</f>
        <v>2928</v>
      </c>
      <c r="F9">
        <f>SUM(F4:F7)</f>
        <v>21862</v>
      </c>
      <c r="J9" s="5">
        <f>E9/F9</f>
        <v>0.13393102186442229</v>
      </c>
      <c r="L9">
        <f>SQRT(J9*(1-J9)/F9)</f>
        <v>2.3034133927754452E-3</v>
      </c>
      <c r="M9">
        <f>L9*1.96</f>
        <v>4.5146902498398728E-3</v>
      </c>
      <c r="O9" s="5">
        <f>J9</f>
        <v>0.13393102186442229</v>
      </c>
      <c r="P9" s="6">
        <f>J9-M9</f>
        <v>0.12941633161458244</v>
      </c>
      <c r="Q9" s="6">
        <f>J9+M9</f>
        <v>0.13844571211426215</v>
      </c>
      <c r="T9" s="5" t="str">
        <f>"("&amp;P9&amp;" - "&amp;Q9&amp;")"</f>
        <v>(0.129416331614582 - 0.138445712114262)</v>
      </c>
    </row>
    <row r="11" spans="2:20" x14ac:dyDescent="0.35">
      <c r="B11" t="s">
        <v>175</v>
      </c>
      <c r="C11" t="s">
        <v>188</v>
      </c>
      <c r="E11">
        <v>63</v>
      </c>
      <c r="F11">
        <v>149</v>
      </c>
      <c r="H11" t="s">
        <v>90</v>
      </c>
      <c r="I11" t="s">
        <v>177</v>
      </c>
      <c r="J11" s="5">
        <f>E11/F11</f>
        <v>0.42281879194630873</v>
      </c>
      <c r="L11">
        <f t="shared" ref="L11:L25" si="0">SQRT(J11*(1-J11)/F11)</f>
        <v>4.0470642365120116E-2</v>
      </c>
      <c r="M11">
        <f t="shared" ref="M11:M25" si="1">L11*1.96</f>
        <v>7.9322459035635423E-2</v>
      </c>
      <c r="O11" s="5">
        <f t="shared" ref="O11:O25" si="2">J11</f>
        <v>0.42281879194630873</v>
      </c>
      <c r="P11" s="6">
        <f t="shared" ref="P11:P25" si="3">J11-M11</f>
        <v>0.34349633291067327</v>
      </c>
      <c r="Q11" s="6">
        <f t="shared" ref="Q11:Q25" si="4">J11+M11</f>
        <v>0.50214125098194418</v>
      </c>
    </row>
    <row r="12" spans="2:20" x14ac:dyDescent="0.35">
      <c r="C12" t="s">
        <v>189</v>
      </c>
      <c r="E12">
        <v>4805</v>
      </c>
      <c r="F12">
        <v>17159</v>
      </c>
      <c r="H12" t="s">
        <v>90</v>
      </c>
      <c r="I12" t="s">
        <v>83</v>
      </c>
      <c r="J12" s="5">
        <f>E12/F12</f>
        <v>0.28002797365813858</v>
      </c>
      <c r="L12">
        <f>SQRT(J12*(1-J12)/F12)</f>
        <v>3.427776784986005E-3</v>
      </c>
      <c r="M12">
        <f>L12*1.96</f>
        <v>6.7184424985725693E-3</v>
      </c>
      <c r="O12" s="5">
        <f>J12</f>
        <v>0.28002797365813858</v>
      </c>
      <c r="P12" s="6">
        <f>J12-M12</f>
        <v>0.27330953115956602</v>
      </c>
      <c r="Q12" s="6">
        <f>J12+M12</f>
        <v>0.28674641615671115</v>
      </c>
    </row>
    <row r="13" spans="2:20" x14ac:dyDescent="0.25">
      <c r="C13" t="s">
        <v>190</v>
      </c>
      <c r="E13">
        <v>645</v>
      </c>
      <c r="F13">
        <v>2780</v>
      </c>
      <c r="H13" t="s">
        <v>179</v>
      </c>
      <c r="I13" t="s">
        <v>177</v>
      </c>
      <c r="J13" s="5">
        <f>E13/F13</f>
        <v>0.23201438848920863</v>
      </c>
      <c r="L13">
        <f>SQRT(J13*(1-J13)/F13)</f>
        <v>8.0059265822261562E-3</v>
      </c>
      <c r="M13">
        <f>L13*1.96</f>
        <v>1.5691616101163267E-2</v>
      </c>
      <c r="O13" s="5">
        <f>J13</f>
        <v>0.23201438848920863</v>
      </c>
      <c r="P13" s="6">
        <f>J13-M13</f>
        <v>0.21632277238804537</v>
      </c>
      <c r="Q13" s="6">
        <f>J13+M13</f>
        <v>0.2477060045903719</v>
      </c>
    </row>
    <row r="14" spans="2:20" x14ac:dyDescent="0.25">
      <c r="O14" s="5"/>
      <c r="P14" s="6"/>
      <c r="Q14" s="6"/>
    </row>
    <row r="15" spans="2:20" x14ac:dyDescent="0.25">
      <c r="E15">
        <f>SUM(E11:E13)</f>
        <v>5513</v>
      </c>
      <c r="F15">
        <f>SUM(F11:F13)</f>
        <v>20088</v>
      </c>
      <c r="J15" s="5">
        <f>E15/F15</f>
        <v>0.27444245320589405</v>
      </c>
      <c r="L15">
        <f>SQRT(J15*(1-J15)/F15)</f>
        <v>3.1484241021774179E-3</v>
      </c>
      <c r="M15">
        <f>L15*1.96</f>
        <v>6.1709112402677391E-3</v>
      </c>
      <c r="O15" s="5">
        <f>J15</f>
        <v>0.27444245320589405</v>
      </c>
      <c r="P15" s="6">
        <f>J15-M15</f>
        <v>0.2682715419656263</v>
      </c>
      <c r="Q15" s="6">
        <f>J15+M15</f>
        <v>0.28061336444616181</v>
      </c>
    </row>
    <row r="17" spans="2:17" x14ac:dyDescent="0.25">
      <c r="O17" s="5"/>
      <c r="P17" s="6"/>
      <c r="Q17" s="6"/>
    </row>
    <row r="18" spans="2:17" x14ac:dyDescent="0.25">
      <c r="B18" t="s">
        <v>176</v>
      </c>
      <c r="C18" t="s">
        <v>191</v>
      </c>
      <c r="E18">
        <v>1660</v>
      </c>
      <c r="F18">
        <v>5374</v>
      </c>
      <c r="I18" t="s">
        <v>178</v>
      </c>
      <c r="J18" s="5">
        <f t="shared" ref="J18:J23" si="5">E18/F18</f>
        <v>0.30889467807964271</v>
      </c>
      <c r="L18">
        <f t="shared" si="0"/>
        <v>6.3027270628122582E-3</v>
      </c>
      <c r="M18">
        <f t="shared" si="1"/>
        <v>1.2353345043112026E-2</v>
      </c>
      <c r="O18" s="5">
        <f t="shared" si="2"/>
        <v>0.30889467807964271</v>
      </c>
      <c r="P18" s="6">
        <f t="shared" si="3"/>
        <v>0.29654133303653069</v>
      </c>
      <c r="Q18" s="6">
        <f t="shared" si="4"/>
        <v>0.32124802312275474</v>
      </c>
    </row>
    <row r="19" spans="2:17" x14ac:dyDescent="0.25">
      <c r="C19" t="s">
        <v>192</v>
      </c>
      <c r="E19">
        <v>259</v>
      </c>
      <c r="F19">
        <v>753</v>
      </c>
      <c r="I19" t="s">
        <v>178</v>
      </c>
      <c r="J19" s="5">
        <f t="shared" si="5"/>
        <v>0.34395750332005315</v>
      </c>
      <c r="L19">
        <f t="shared" si="0"/>
        <v>1.73109496100276E-2</v>
      </c>
      <c r="M19">
        <f t="shared" si="1"/>
        <v>3.3929461235654094E-2</v>
      </c>
      <c r="O19" s="5">
        <f t="shared" si="2"/>
        <v>0.34395750332005315</v>
      </c>
      <c r="P19" s="6">
        <f t="shared" si="3"/>
        <v>0.31002804208439905</v>
      </c>
      <c r="Q19" s="6">
        <f t="shared" si="4"/>
        <v>0.37788696455570725</v>
      </c>
    </row>
    <row r="20" spans="2:17" x14ac:dyDescent="0.25">
      <c r="C20" t="s">
        <v>193</v>
      </c>
      <c r="E20">
        <v>48</v>
      </c>
      <c r="F20">
        <v>184</v>
      </c>
      <c r="J20" s="5">
        <f t="shared" si="5"/>
        <v>0.2608695652173913</v>
      </c>
      <c r="L20">
        <f t="shared" si="0"/>
        <v>3.237153835452497E-2</v>
      </c>
      <c r="M20">
        <f t="shared" si="1"/>
        <v>6.3448215174868941E-2</v>
      </c>
      <c r="O20" s="5">
        <f t="shared" si="2"/>
        <v>0.2608695652173913</v>
      </c>
      <c r="P20" s="6">
        <f t="shared" si="3"/>
        <v>0.19742135004252237</v>
      </c>
      <c r="Q20" s="6">
        <f t="shared" si="4"/>
        <v>0.32431778039226022</v>
      </c>
    </row>
    <row r="21" spans="2:17" x14ac:dyDescent="0.25">
      <c r="C21" t="s">
        <v>194</v>
      </c>
      <c r="E21">
        <v>1115</v>
      </c>
      <c r="F21">
        <v>4657</v>
      </c>
      <c r="I21" t="s">
        <v>178</v>
      </c>
      <c r="J21" s="5">
        <f t="shared" si="5"/>
        <v>0.23942452222460811</v>
      </c>
      <c r="L21">
        <f t="shared" si="0"/>
        <v>6.2532005184280587E-3</v>
      </c>
      <c r="M21">
        <f t="shared" si="1"/>
        <v>1.2256273016118995E-2</v>
      </c>
      <c r="O21" s="5">
        <f t="shared" si="2"/>
        <v>0.23942452222460811</v>
      </c>
      <c r="P21" s="6">
        <f t="shared" si="3"/>
        <v>0.2271682492084891</v>
      </c>
      <c r="Q21" s="6">
        <f t="shared" si="4"/>
        <v>0.25168079524072712</v>
      </c>
    </row>
    <row r="22" spans="2:17" x14ac:dyDescent="0.25">
      <c r="C22" t="s">
        <v>195</v>
      </c>
      <c r="E22">
        <v>59</v>
      </c>
      <c r="F22">
        <v>208</v>
      </c>
      <c r="I22" t="s">
        <v>183</v>
      </c>
      <c r="J22" s="5">
        <f t="shared" si="5"/>
        <v>0.28365384615384615</v>
      </c>
      <c r="L22">
        <f t="shared" si="0"/>
        <v>3.1255333523008542E-2</v>
      </c>
      <c r="M22">
        <f t="shared" si="1"/>
        <v>6.1260453705096744E-2</v>
      </c>
      <c r="O22" s="5">
        <f t="shared" si="2"/>
        <v>0.28365384615384615</v>
      </c>
      <c r="P22" s="6">
        <f t="shared" si="3"/>
        <v>0.22239339244874939</v>
      </c>
      <c r="Q22" s="6">
        <f t="shared" si="4"/>
        <v>0.3449142998589429</v>
      </c>
    </row>
    <row r="23" spans="2:17" x14ac:dyDescent="0.25">
      <c r="C23" s="7" t="s">
        <v>196</v>
      </c>
      <c r="E23">
        <v>13</v>
      </c>
      <c r="F23">
        <v>35</v>
      </c>
      <c r="I23" t="s">
        <v>96</v>
      </c>
      <c r="J23" s="5">
        <f t="shared" si="5"/>
        <v>0.37142857142857144</v>
      </c>
      <c r="L23">
        <f t="shared" si="0"/>
        <v>8.1673459188772321E-2</v>
      </c>
      <c r="M23">
        <f t="shared" si="1"/>
        <v>0.16007998000999374</v>
      </c>
      <c r="O23" s="5">
        <f t="shared" si="2"/>
        <v>0.37142857142857144</v>
      </c>
      <c r="P23" s="6">
        <f t="shared" si="3"/>
        <v>0.2113485914185777</v>
      </c>
      <c r="Q23" s="6">
        <f t="shared" si="4"/>
        <v>0.53150855143856512</v>
      </c>
    </row>
    <row r="24" spans="2:17" x14ac:dyDescent="0.25">
      <c r="O24" s="5"/>
      <c r="P24" s="6"/>
      <c r="Q24" s="6"/>
    </row>
    <row r="25" spans="2:17" x14ac:dyDescent="0.25">
      <c r="E25">
        <f>SUM(E18:E23)</f>
        <v>3154</v>
      </c>
      <c r="F25">
        <f>SUM(F18:F23)</f>
        <v>11211</v>
      </c>
      <c r="J25" s="5">
        <f>E25/F25</f>
        <v>0.28133083578628132</v>
      </c>
      <c r="L25">
        <f t="shared" si="0"/>
        <v>4.2466942825152365E-3</v>
      </c>
      <c r="M25">
        <f t="shared" si="1"/>
        <v>8.323520793729864E-3</v>
      </c>
      <c r="O25" s="5">
        <f t="shared" si="2"/>
        <v>0.28133083578628132</v>
      </c>
      <c r="P25" s="6">
        <f t="shared" si="3"/>
        <v>0.27300731499255143</v>
      </c>
      <c r="Q25" s="6">
        <f t="shared" si="4"/>
        <v>0.28965435658001121</v>
      </c>
    </row>
  </sheetData>
  <pageMargins left="0.7" right="0.7" top="0.75" bottom="0.75" header="0.3" footer="0.3"/>
  <pageSetup paperSize="9" orientation="portrait" verticalDpi="597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7"/>
  <sheetViews>
    <sheetView zoomScale="75" zoomScaleNormal="75" workbookViewId="0">
      <pane xSplit="1" ySplit="6" topLeftCell="C7" activePane="bottomRight" state="frozen"/>
      <selection pane="topRight" activeCell="B1" sqref="B1"/>
      <selection pane="bottomLeft" activeCell="A7" sqref="A7"/>
      <selection pane="bottomRight" activeCell="Z8" sqref="Z8"/>
    </sheetView>
  </sheetViews>
  <sheetFormatPr defaultRowHeight="15" x14ac:dyDescent="0.25"/>
  <cols>
    <col min="1" max="1" width="10.5703125" bestFit="1" customWidth="1"/>
    <col min="2" max="2" width="10.7109375" bestFit="1" customWidth="1"/>
    <col min="35" max="35" width="9.85546875" customWidth="1"/>
  </cols>
  <sheetData>
    <row r="1" spans="1:39" x14ac:dyDescent="0.35">
      <c r="B1" t="s">
        <v>146</v>
      </c>
      <c r="C1">
        <f>'Data Extraction'!C4</f>
        <v>21843711</v>
      </c>
      <c r="D1">
        <f>'Data Extraction'!D4</f>
        <v>26566361</v>
      </c>
      <c r="E1">
        <f>'Data Extraction'!E4</f>
        <v>24135709</v>
      </c>
      <c r="F1">
        <f>'Data Extraction'!F4</f>
        <v>29111080</v>
      </c>
      <c r="G1">
        <f>'Data Extraction'!G4</f>
        <v>28087725</v>
      </c>
      <c r="H1">
        <f>'Data Extraction'!H4</f>
        <v>28985839</v>
      </c>
      <c r="I1">
        <f>'Data Extraction'!I4</f>
        <v>27758929</v>
      </c>
      <c r="J1">
        <f>'Data Extraction'!J4</f>
        <v>25869373</v>
      </c>
      <c r="K1">
        <f>'Data Extraction'!K4</f>
        <v>26014127</v>
      </c>
      <c r="L1">
        <f>'Data Extraction'!L4</f>
        <v>25927271</v>
      </c>
      <c r="M1">
        <f>'Data Extraction'!M4</f>
        <v>22157625</v>
      </c>
      <c r="N1">
        <f>'Data Extraction'!N4</f>
        <v>26946352</v>
      </c>
      <c r="O1">
        <f>'Data Extraction'!O4</f>
        <v>26995520</v>
      </c>
      <c r="P1">
        <f>'Data Extraction'!P4</f>
        <v>20638514</v>
      </c>
      <c r="Q1">
        <f>'Data Extraction'!Q4</f>
        <v>25607427</v>
      </c>
      <c r="R1">
        <f>'Data Extraction'!R4</f>
        <v>25144157</v>
      </c>
      <c r="S1">
        <f>'Data Extraction'!S4</f>
        <v>20404291</v>
      </c>
      <c r="T1">
        <f>'Data Extraction'!T4</f>
        <v>20598317</v>
      </c>
      <c r="U1">
        <f>'Data Extraction'!U4</f>
        <v>22770955</v>
      </c>
      <c r="V1">
        <f>'Data Extraction'!V4</f>
        <v>25383940</v>
      </c>
      <c r="W1">
        <f>'Data Extraction'!W4</f>
        <v>24468227</v>
      </c>
      <c r="X1">
        <f>'Data Extraction'!X4</f>
        <v>27923478</v>
      </c>
      <c r="Y1">
        <f>'Data Extraction'!Y4</f>
        <v>25639880</v>
      </c>
      <c r="Z1">
        <f>'Data Extraction'!Z4</f>
        <v>23962093</v>
      </c>
      <c r="AA1">
        <f>'Data Extraction'!AA4</f>
        <v>29079317</v>
      </c>
      <c r="AB1">
        <f>'Data Extraction'!AB4</f>
        <v>27230800</v>
      </c>
      <c r="AC1">
        <f>'Data Extraction'!AC4</f>
        <v>25092079</v>
      </c>
      <c r="AD1">
        <f>'Data Extraction'!AD4</f>
        <v>20447649</v>
      </c>
      <c r="AE1">
        <f>'Data Extraction'!AE4</f>
        <v>21593813</v>
      </c>
      <c r="AF1">
        <f>'Data Extraction'!AF4</f>
        <v>21400031</v>
      </c>
      <c r="AG1">
        <f>'Data Extraction'!AG4</f>
        <v>29173311</v>
      </c>
      <c r="AH1">
        <f>'Data Extraction'!AH4</f>
        <v>21868028</v>
      </c>
      <c r="AI1">
        <f>'Data Extraction'!AJ4</f>
        <v>25511117</v>
      </c>
      <c r="AJ1">
        <f>'Data Extraction'!AK4</f>
        <v>29092912</v>
      </c>
      <c r="AK1">
        <f>'Data Extraction'!AL4</f>
        <v>28128283</v>
      </c>
      <c r="AL1">
        <f>'Data Extraction'!AM4</f>
        <v>23582139</v>
      </c>
      <c r="AM1">
        <f>'Data Extraction'!AN4</f>
        <v>20080523</v>
      </c>
    </row>
    <row r="2" spans="1:39" x14ac:dyDescent="0.35">
      <c r="B2" t="s">
        <v>147</v>
      </c>
      <c r="C2">
        <f>'Data Extraction'!C5</f>
        <v>2011</v>
      </c>
      <c r="D2">
        <f>'Data Extraction'!D5</f>
        <v>2015</v>
      </c>
      <c r="E2">
        <f>'Data Extraction'!E5</f>
        <v>2014</v>
      </c>
      <c r="F2">
        <f>'Data Extraction'!F5</f>
        <v>2017</v>
      </c>
      <c r="G2">
        <f>'Data Extraction'!G5</f>
        <v>2017</v>
      </c>
      <c r="H2">
        <f>'Data Extraction'!H5</f>
        <v>2017</v>
      </c>
      <c r="I2">
        <f>'Data Extraction'!I5</f>
        <v>2016</v>
      </c>
      <c r="J2">
        <f>'Data Extraction'!J5</f>
        <v>2015</v>
      </c>
      <c r="K2">
        <f>'Data Extraction'!K5</f>
        <v>2015</v>
      </c>
      <c r="L2">
        <f>'Data Extraction'!L5</f>
        <v>2015</v>
      </c>
      <c r="M2">
        <f>'Data Extraction'!M5</f>
        <v>2012</v>
      </c>
      <c r="N2">
        <f>'Data Extraction'!N5</f>
        <v>2016</v>
      </c>
      <c r="O2">
        <f>'Data Extraction'!O5</f>
        <v>2016</v>
      </c>
      <c r="P2">
        <f>'Data Extraction'!P5</f>
        <v>2010</v>
      </c>
      <c r="Q2">
        <f>'Data Extraction'!Q5</f>
        <v>2015</v>
      </c>
      <c r="R2">
        <f>'Data Extraction'!R5</f>
        <v>2014</v>
      </c>
      <c r="S2">
        <f>'Data Extraction'!S5</f>
        <v>2010</v>
      </c>
      <c r="T2">
        <f>'Data Extraction'!T5</f>
        <v>2010</v>
      </c>
      <c r="U2">
        <f>'Data Extraction'!U5</f>
        <v>2012</v>
      </c>
      <c r="V2">
        <f>'Data Extraction'!V5</f>
        <v>2015</v>
      </c>
      <c r="W2">
        <f>'Data Extraction'!W5</f>
        <v>2014</v>
      </c>
      <c r="X2">
        <f>'Data Extraction'!X5</f>
        <v>2017</v>
      </c>
      <c r="Y2">
        <f>'Data Extraction'!Y5</f>
        <v>2015</v>
      </c>
      <c r="Z2">
        <f>'Data Extraction'!Z5</f>
        <v>2013</v>
      </c>
      <c r="AA2">
        <f>'Data Extraction'!AA5</f>
        <v>2017</v>
      </c>
      <c r="AB2">
        <f>'Data Extraction'!AB5</f>
        <v>2016</v>
      </c>
      <c r="AC2">
        <f>'Data Extraction'!AC5</f>
        <v>2014</v>
      </c>
      <c r="AD2">
        <f>'Data Extraction'!AD5</f>
        <v>2010</v>
      </c>
      <c r="AE2">
        <f>'Data Extraction'!AE5</f>
        <v>2012</v>
      </c>
      <c r="AF2">
        <f>'Data Extraction'!AF5</f>
        <v>2011</v>
      </c>
      <c r="AG2">
        <f>'Data Extraction'!AG5</f>
        <v>2017</v>
      </c>
      <c r="AH2">
        <f>'Data Extraction'!AH5</f>
        <v>2012</v>
      </c>
      <c r="AI2">
        <f>'Data Extraction'!AJ5</f>
        <v>2015</v>
      </c>
      <c r="AJ2">
        <f>'Data Extraction'!AK5</f>
        <v>2018</v>
      </c>
      <c r="AK2">
        <f>'Data Extraction'!AL5</f>
        <v>2017</v>
      </c>
      <c r="AL2">
        <f>'Data Extraction'!AM5</f>
        <v>2013</v>
      </c>
      <c r="AM2">
        <f>'Data Extraction'!AN5</f>
        <v>2010</v>
      </c>
    </row>
    <row r="3" spans="1:39" x14ac:dyDescent="0.35">
      <c r="B3" t="s">
        <v>148</v>
      </c>
      <c r="C3" t="str">
        <f>'Data Extraction'!C6</f>
        <v>Zhang</v>
      </c>
      <c r="D3" t="str">
        <f>'Data Extraction'!D6</f>
        <v>Youn</v>
      </c>
      <c r="E3" t="str">
        <f>'Data Extraction'!E6</f>
        <v>Wadhawan</v>
      </c>
      <c r="F3" t="str">
        <f>'Data Extraction'!F6</f>
        <v>Velazco</v>
      </c>
      <c r="G3" t="str">
        <f>'Data Extraction'!G6</f>
        <v>Thome</v>
      </c>
      <c r="H3" t="str">
        <f>'Data Extraction'!H6</f>
        <v>Tashiro</v>
      </c>
      <c r="I3" t="str">
        <f>'Data Extraction'!I6</f>
        <v>Synnes</v>
      </c>
      <c r="J3" t="str">
        <f>'Data Extraction'!J6</f>
        <v>Stey</v>
      </c>
      <c r="K3" t="str">
        <f>'Data Extraction'!K6</f>
        <v>Steurer</v>
      </c>
      <c r="L3" t="str">
        <f>'Data Extraction'!L6</f>
        <v>Shah</v>
      </c>
      <c r="M3" t="str">
        <f>'Data Extraction'!M6</f>
        <v>Shah</v>
      </c>
      <c r="N3" t="str">
        <f>'Data Extraction'!N6</f>
        <v>Seeman</v>
      </c>
      <c r="O3" t="str">
        <f>'Data Extraction'!O6</f>
        <v>Sayari</v>
      </c>
      <c r="P3" t="str">
        <f>'Data Extraction'!P6</f>
        <v>Rees</v>
      </c>
      <c r="Q3" t="str">
        <f>'Data Extraction'!Q6</f>
        <v>Patel</v>
      </c>
      <c r="R3" t="str">
        <f>'Data Extraction'!R6</f>
        <v>Murthy</v>
      </c>
      <c r="S3" t="str">
        <f>'Data Extraction'!S6</f>
        <v>Mukherjee</v>
      </c>
      <c r="T3" t="str">
        <f>'Data Extraction'!T6</f>
        <v>Martin</v>
      </c>
      <c r="U3" t="str">
        <f>'Data Extraction'!U6</f>
        <v>Kelley-Quon</v>
      </c>
      <c r="V3" t="str">
        <f>'Data Extraction'!V6</f>
        <v>Kastenberg</v>
      </c>
      <c r="W3" t="str">
        <f>'Data Extraction'!W6</f>
        <v>Hull</v>
      </c>
      <c r="X3" t="str">
        <f>'Data Extraction'!X6</f>
        <v>Heida</v>
      </c>
      <c r="Y3" t="str">
        <f>'Data Extraction'!Y6</f>
        <v>Hayakawa</v>
      </c>
      <c r="Z3" t="str">
        <f>'Data Extraction'!Z6</f>
        <v>Ganapathy</v>
      </c>
      <c r="AA3" t="str">
        <f>'Data Extraction'!AA6</f>
        <v>Fullerton</v>
      </c>
      <c r="AB3" t="str">
        <f>'Data Extraction'!AB6</f>
        <v>Fullerton</v>
      </c>
      <c r="AC3" t="str">
        <f>'Data Extraction'!AC6</f>
        <v>Fisher</v>
      </c>
      <c r="AD3" t="str">
        <f>'Data Extraction'!AD6</f>
        <v>Duro</v>
      </c>
      <c r="AE3" t="str">
        <f>'Data Extraction'!AE6</f>
        <v>Clark</v>
      </c>
      <c r="AF3" t="str">
        <f>'Data Extraction'!AF6</f>
        <v>Choo</v>
      </c>
      <c r="AG3" t="str">
        <f>'Data Extraction'!AG6</f>
        <v>Bhatt</v>
      </c>
      <c r="AH3" t="str">
        <f>'Data Extraction'!AH6</f>
        <v>Berrington</v>
      </c>
      <c r="AI3" t="str">
        <f>'Data Extraction'!AJ6</f>
        <v>Autmizguine</v>
      </c>
      <c r="AJ3" t="str">
        <f>'Data Extraction'!AK6</f>
        <v>Allin</v>
      </c>
      <c r="AK3" t="str">
        <f>'Data Extraction'!AL6</f>
        <v>Allin</v>
      </c>
      <c r="AL3" t="str">
        <f>'Data Extraction'!AM6</f>
        <v>Adams-Chapman</v>
      </c>
      <c r="AM3" t="str">
        <f>'Data Extraction'!AN6</f>
        <v>Abdullah</v>
      </c>
    </row>
    <row r="4" spans="1:39" x14ac:dyDescent="0.35">
      <c r="B4" t="s">
        <v>149</v>
      </c>
      <c r="C4" t="str">
        <f>'Data Extraction'!C7</f>
        <v>Surgery for NEC</v>
      </c>
      <c r="D4" t="str">
        <f>'Data Extraction'!D7</f>
        <v>VLBW</v>
      </c>
      <c r="E4" t="str">
        <f>'Data Extraction'!E7</f>
        <v>ELBW + Surgery</v>
      </c>
      <c r="F4" t="str">
        <f>'Data Extraction'!F7</f>
        <v>&gt;2500g</v>
      </c>
      <c r="G4" t="str">
        <f>'Data Extraction'!G7</f>
        <v>ELBW</v>
      </c>
      <c r="H4" t="str">
        <f>'Data Extraction'!H7</f>
        <v>ELBW + surgery</v>
      </c>
      <c r="I4" t="str">
        <f>'Data Extraction'!I7</f>
        <v>&lt;29/40</v>
      </c>
      <c r="J4" t="str">
        <f>'Data Extraction'!J7</f>
        <v>Surgery for NEC</v>
      </c>
      <c r="K4" t="str">
        <f>'Data Extraction'!K7</f>
        <v>&lt;32/40</v>
      </c>
      <c r="L4" t="str">
        <f>'Data Extraction'!L7</f>
        <v xml:space="preserve">&lt;32/40 </v>
      </c>
      <c r="M4" t="str">
        <f>'Data Extraction'!M7</f>
        <v>ELBW</v>
      </c>
      <c r="N4" t="str">
        <f>'Data Extraction'!N7</f>
        <v>Neonates</v>
      </c>
      <c r="O4" t="str">
        <f>'Data Extraction'!O7</f>
        <v>&lt;37/40</v>
      </c>
      <c r="P4" t="str">
        <f>'Data Extraction'!P7</f>
        <v>Neonates</v>
      </c>
      <c r="Q4" t="str">
        <f>'Data Extraction'!Q7</f>
        <v>&lt;29/40</v>
      </c>
      <c r="R4" t="str">
        <f>'Data Extraction'!R7</f>
        <v>Surgery for NEC</v>
      </c>
      <c r="S4" t="str">
        <f>'Data Extraction'!S7</f>
        <v>CHD</v>
      </c>
      <c r="T4" t="str">
        <f>'Data Extraction'!T7</f>
        <v>&lt;28/40</v>
      </c>
      <c r="U4" t="str">
        <f>'Data Extraction'!U7</f>
        <v>VLBW + Surgery</v>
      </c>
      <c r="V4" t="str">
        <f>'Data Extraction'!V7</f>
        <v>VLBW</v>
      </c>
      <c r="W4" t="str">
        <f>'Data Extraction'!W7</f>
        <v>VLBW</v>
      </c>
      <c r="X4" t="str">
        <f>'Data Extraction'!X7</f>
        <v>Neonates</v>
      </c>
      <c r="Y4" t="str">
        <f>'Data Extraction'!Y7</f>
        <v>VLBW</v>
      </c>
      <c r="Z4" t="str">
        <f>'Data Extraction'!Z7</f>
        <v>Neonates</v>
      </c>
      <c r="AA4" t="str">
        <f>'Data Extraction'!AA7</f>
        <v>ELBW</v>
      </c>
      <c r="AB4" t="str">
        <f>'Data Extraction'!AB7</f>
        <v>VLBW + Surgery</v>
      </c>
      <c r="AC4" t="str">
        <f>'Data Extraction'!AC7</f>
        <v>VLBW + Surgery</v>
      </c>
      <c r="AD4" t="str">
        <f>'Data Extraction'!AD7</f>
        <v>Neonates</v>
      </c>
      <c r="AE4" t="str">
        <f>'Data Extraction'!AE7</f>
        <v>Neonates</v>
      </c>
      <c r="AF4" t="str">
        <f>'Data Extraction'!AF7</f>
        <v>Surgery for NEC</v>
      </c>
      <c r="AG4" t="str">
        <f>'Data Extraction'!AG7</f>
        <v>&lt;37/40 + Surgery</v>
      </c>
      <c r="AH4" t="str">
        <f>'Data Extraction'!AH7</f>
        <v>&lt;32/40</v>
      </c>
      <c r="AI4" t="str">
        <f>'Data Extraction'!AJ7</f>
        <v>VLBW</v>
      </c>
      <c r="AJ4" t="str">
        <f>'Data Extraction'!AK7</f>
        <v>Surgery for NEC</v>
      </c>
      <c r="AK4" t="str">
        <f>'Data Extraction'!AL7</f>
        <v>Surgery for NEC</v>
      </c>
      <c r="AL4" t="str">
        <f>'Data Extraction'!AM7</f>
        <v>&lt;28/40</v>
      </c>
      <c r="AM4" t="str">
        <f>'Data Extraction'!AN7</f>
        <v>Neonates</v>
      </c>
    </row>
    <row r="5" spans="1:39" x14ac:dyDescent="0.35">
      <c r="B5" t="s">
        <v>151</v>
      </c>
      <c r="C5" t="str">
        <f>'Data Extraction'!C9</f>
        <v>US: NIS &amp; KID databases</v>
      </c>
      <c r="D5" t="str">
        <f>'Data Extraction'!D9</f>
        <v>Korea</v>
      </c>
      <c r="E5" t="str">
        <f>'Data Extraction'!E9</f>
        <v>USA - NRN</v>
      </c>
      <c r="F5" t="str">
        <f>'Data Extraction'!F9</f>
        <v>USA/Canada - N.American members of VON</v>
      </c>
      <c r="G5" t="str">
        <f>'Data Extraction'!G9</f>
        <v>Germany</v>
      </c>
      <c r="H5" t="str">
        <f>'Data Extraction'!H9</f>
        <v>US: KID database</v>
      </c>
      <c r="I5" t="str">
        <f>'Data Extraction'!I9</f>
        <v>Canada</v>
      </c>
      <c r="J5" t="str">
        <f>'Data Extraction'!J9</f>
        <v>California OSHPD Linked Birth File Dataset</v>
      </c>
      <c r="K5" t="str">
        <f>'Data Extraction'!K9</f>
        <v>Switzerland</v>
      </c>
      <c r="L5" t="str">
        <f>'Data Extraction'!L9</f>
        <v>Canada</v>
      </c>
      <c r="M5" t="str">
        <f>'Data Extraction'!M9</f>
        <v>US</v>
      </c>
      <c r="N5" t="str">
        <f>'Data Extraction'!N9</f>
        <v>US</v>
      </c>
      <c r="O5" t="str">
        <f>'Data Extraction'!O9</f>
        <v>USA: KID</v>
      </c>
      <c r="P5" t="str">
        <f>'Data Extraction'!P9</f>
        <v>UK</v>
      </c>
      <c r="Q5" t="str">
        <f>'Data Extraction'!Q9</f>
        <v>US</v>
      </c>
      <c r="R5" t="str">
        <f>'Data Extraction'!R9</f>
        <v>US - Children’s Hospital Neonatal Database</v>
      </c>
      <c r="S5" t="str">
        <f>'Data Extraction'!S9</f>
        <v>US: NIS &amp; KID databases</v>
      </c>
      <c r="T5" t="str">
        <f>'Data Extraction'!T9</f>
        <v>US</v>
      </c>
      <c r="U5" t="str">
        <f>'Data Extraction'!U9</f>
        <v>US: California</v>
      </c>
      <c r="V5" t="str">
        <f>'Data Extraction'!V9</f>
        <v>US - California</v>
      </c>
      <c r="W5" t="str">
        <f>'Data Extraction'!W9</f>
        <v>US VON (US centres)</v>
      </c>
      <c r="X5" t="str">
        <f>'Data Extraction'!X9</f>
        <v>Netherlands</v>
      </c>
      <c r="Y5" t="str">
        <f>'Data Extraction'!Y9</f>
        <v>Japan</v>
      </c>
      <c r="Z5" t="str">
        <f>'Data Extraction'!Z9</f>
        <v>USA: Texas</v>
      </c>
      <c r="AA5" t="str">
        <f>'Data Extraction'!AA9</f>
        <v>US: VON (47 US centres)</v>
      </c>
      <c r="AB5" t="str">
        <f>'Data Extraction'!AB9</f>
        <v>US</v>
      </c>
      <c r="AC5" t="str">
        <f>'Data Extraction'!AC9</f>
        <v>US: VON - US centres</v>
      </c>
      <c r="AD5" t="str">
        <f>'Data Extraction'!AD9</f>
        <v>US - six centres</v>
      </c>
      <c r="AE5" t="str">
        <f>'Data Extraction'!AE9</f>
        <v>US (Pediatrix Medical Group)</v>
      </c>
      <c r="AF5" t="str">
        <f>'Data Extraction'!AF9</f>
        <v>US: NIS &amp; KID databases</v>
      </c>
      <c r="AG5" t="str">
        <f>'Data Extraction'!AG9</f>
        <v>US - Children's Healthcare, Atlanta</v>
      </c>
      <c r="AH5" t="str">
        <f>'Data Extraction'!AH9</f>
        <v>UK</v>
      </c>
      <c r="AI5" t="str">
        <f>'Data Extraction'!AJ9</f>
        <v>US - Pediatrix medical group</v>
      </c>
      <c r="AJ5" t="str">
        <f>'Data Extraction'!AK9</f>
        <v>UK</v>
      </c>
      <c r="AK5" t="str">
        <f>'Data Extraction'!AL9</f>
        <v>UK</v>
      </c>
      <c r="AL5" t="str">
        <f>'Data Extraction'!AM9</f>
        <v>US</v>
      </c>
      <c r="AM5" t="str">
        <f>'Data Extraction'!AN9</f>
        <v>US: NIS &amp; KID databases</v>
      </c>
    </row>
    <row r="6" spans="1:39" x14ac:dyDescent="0.35">
      <c r="B6" t="s">
        <v>150</v>
      </c>
      <c r="C6" t="str">
        <f>'Data Extraction'!C11</f>
        <v>1988 - 2003</v>
      </c>
      <c r="D6" t="str">
        <f>'Data Extraction'!D11</f>
        <v>2013-14</v>
      </c>
      <c r="E6" t="str">
        <f>'Data Extraction'!E11</f>
        <v>2000-2005</v>
      </c>
      <c r="F6" t="str">
        <f>'Data Extraction'!F11</f>
        <v>2009-2015</v>
      </c>
      <c r="G6" t="str">
        <f>'Data Extraction'!G11</f>
        <v>2008-2012</v>
      </c>
      <c r="H6" t="str">
        <f>'Data Extraction'!H11</f>
        <v>2003-2009</v>
      </c>
      <c r="I6" t="str">
        <f>'Data Extraction'!I11</f>
        <v>2009-11</v>
      </c>
      <c r="J6" t="str">
        <f>'Data Extraction'!J11</f>
        <v>99-07</v>
      </c>
      <c r="K6" t="str">
        <f>'Data Extraction'!K11</f>
        <v>2002-11</v>
      </c>
      <c r="L6" t="str">
        <f>'Data Extraction'!L11</f>
        <v>2010-2013</v>
      </c>
      <c r="M6" t="str">
        <f>'Data Extraction'!M11</f>
        <v>1998-2009</v>
      </c>
      <c r="N6" t="str">
        <f>'Data Extraction'!N11</f>
        <v>2010-2013</v>
      </c>
      <c r="O6" t="str">
        <f>'Data Extraction'!O11</f>
        <v>2003, 2006, 2009</v>
      </c>
      <c r="P6" t="str">
        <f>'Data Extraction'!P11</f>
        <v>2005 - 2006 (4months)</v>
      </c>
      <c r="Q6" t="str">
        <f>'Data Extraction'!Q11</f>
        <v>2000-2011</v>
      </c>
      <c r="R6" t="str">
        <f>'Data Extraction'!R11</f>
        <v>2010-2013</v>
      </c>
      <c r="S6" t="str">
        <f>'Data Extraction'!S11</f>
        <v>88-2003 (in groups)</v>
      </c>
      <c r="T6" t="str">
        <f>'Data Extraction'!T11</f>
        <v>2002-4</v>
      </c>
      <c r="U6" t="str">
        <f>'Data Extraction'!U11</f>
        <v>1999-07</v>
      </c>
      <c r="V6" t="str">
        <f>'Data Extraction'!V11</f>
        <v>2005-2011</v>
      </c>
      <c r="W6" t="str">
        <f>'Data Extraction'!W11</f>
        <v>2006-2010</v>
      </c>
      <c r="X6" t="str">
        <f>'Data Extraction'!X11</f>
        <v>2005-13</v>
      </c>
      <c r="Y6" t="str">
        <f>'Data Extraction'!Y11</f>
        <v>2003-12</v>
      </c>
      <c r="Z6" t="str">
        <f>'Data Extraction'!Z11</f>
        <v>2002-3</v>
      </c>
      <c r="AA6" t="str">
        <f>'Data Extraction'!AA11</f>
        <v>1999-2012</v>
      </c>
      <c r="AB6" t="str">
        <f>'Data Extraction'!AB11</f>
        <v>2009-13</v>
      </c>
      <c r="AC6" t="str">
        <f>'Data Extraction'!AC11</f>
        <v>2006-10</v>
      </c>
      <c r="AD6" t="str">
        <f>'Data Extraction'!AD11</f>
        <v>2004-2007</v>
      </c>
      <c r="AE6" t="str">
        <f>'Data Extraction'!AE11</f>
        <v>97-09</v>
      </c>
      <c r="AF6" t="str">
        <f>'Data Extraction'!AF11</f>
        <v>1988 - 2005</v>
      </c>
      <c r="AG6" t="str">
        <f>'Data Extraction'!AG11</f>
        <v>2009-15</v>
      </c>
      <c r="AH6" t="str">
        <f>'Data Extraction'!AH11</f>
        <v>1988-2008</v>
      </c>
      <c r="AI6" t="str">
        <f>'Data Extraction'!AJ11</f>
        <v>1997-2002</v>
      </c>
      <c r="AJ6" t="str">
        <f>'Data Extraction'!AK11</f>
        <v>2013-14</v>
      </c>
      <c r="AK6" t="str">
        <f>'Data Extraction'!AL11</f>
        <v>2013-14</v>
      </c>
      <c r="AL6" t="str">
        <f>'Data Extraction'!AM11</f>
        <v>2006-8</v>
      </c>
      <c r="AM6" t="str">
        <f>'Data Extraction'!AN11</f>
        <v>88 - 96 - 02 - 03</v>
      </c>
    </row>
    <row r="7" spans="1:39" x14ac:dyDescent="0.35">
      <c r="B7">
        <f t="shared" ref="B7:B16" si="0">SUM(C7:AM7)</f>
        <v>37</v>
      </c>
      <c r="C7">
        <f>SUM(C8:C21)</f>
        <v>1</v>
      </c>
      <c r="D7">
        <f>SUM(D8:D21)</f>
        <v>1</v>
      </c>
      <c r="E7">
        <f>SUM(E8:E21)</f>
        <v>1</v>
      </c>
      <c r="F7">
        <f t="shared" ref="F7:AM7" si="1">SUM(F8:F21)</f>
        <v>1</v>
      </c>
      <c r="G7">
        <f t="shared" si="1"/>
        <v>1</v>
      </c>
      <c r="H7">
        <f t="shared" si="1"/>
        <v>1</v>
      </c>
      <c r="I7">
        <f t="shared" si="1"/>
        <v>1</v>
      </c>
      <c r="J7">
        <f>SUM(J8:J21)</f>
        <v>1</v>
      </c>
      <c r="K7">
        <f t="shared" si="1"/>
        <v>1</v>
      </c>
      <c r="L7">
        <f t="shared" si="1"/>
        <v>1</v>
      </c>
      <c r="M7">
        <f t="shared" si="1"/>
        <v>1</v>
      </c>
      <c r="N7">
        <f t="shared" si="1"/>
        <v>1</v>
      </c>
      <c r="O7">
        <f t="shared" si="1"/>
        <v>1</v>
      </c>
      <c r="P7">
        <f t="shared" si="1"/>
        <v>1</v>
      </c>
      <c r="Q7">
        <f t="shared" si="1"/>
        <v>1</v>
      </c>
      <c r="R7">
        <f t="shared" si="1"/>
        <v>1</v>
      </c>
      <c r="S7">
        <f t="shared" si="1"/>
        <v>1</v>
      </c>
      <c r="T7">
        <f t="shared" si="1"/>
        <v>1</v>
      </c>
      <c r="U7">
        <f>SUM(U8:U21)</f>
        <v>1</v>
      </c>
      <c r="V7">
        <f t="shared" si="1"/>
        <v>1</v>
      </c>
      <c r="W7">
        <f t="shared" si="1"/>
        <v>1</v>
      </c>
      <c r="X7">
        <f t="shared" si="1"/>
        <v>1</v>
      </c>
      <c r="Y7">
        <f t="shared" si="1"/>
        <v>1</v>
      </c>
      <c r="Z7">
        <f t="shared" si="1"/>
        <v>1</v>
      </c>
      <c r="AA7">
        <f t="shared" si="1"/>
        <v>1</v>
      </c>
      <c r="AB7">
        <f t="shared" si="1"/>
        <v>1</v>
      </c>
      <c r="AC7">
        <f t="shared" si="1"/>
        <v>1</v>
      </c>
      <c r="AD7">
        <f t="shared" si="1"/>
        <v>1</v>
      </c>
      <c r="AE7">
        <f>SUM(AE8:AE21)</f>
        <v>1</v>
      </c>
      <c r="AF7">
        <f t="shared" si="1"/>
        <v>1</v>
      </c>
      <c r="AG7">
        <f t="shared" si="1"/>
        <v>1</v>
      </c>
      <c r="AH7">
        <f t="shared" si="1"/>
        <v>1</v>
      </c>
      <c r="AI7">
        <f t="shared" si="1"/>
        <v>1</v>
      </c>
      <c r="AJ7">
        <f t="shared" si="1"/>
        <v>1</v>
      </c>
      <c r="AK7">
        <f t="shared" si="1"/>
        <v>1</v>
      </c>
      <c r="AL7">
        <f t="shared" si="1"/>
        <v>1</v>
      </c>
      <c r="AM7">
        <f t="shared" si="1"/>
        <v>1</v>
      </c>
    </row>
    <row r="8" spans="1:39" x14ac:dyDescent="0.35">
      <c r="A8" t="s">
        <v>152</v>
      </c>
      <c r="B8">
        <f t="shared" si="0"/>
        <v>7</v>
      </c>
      <c r="C8">
        <v>0</v>
      </c>
      <c r="D8">
        <f t="shared" ref="D8:AL8" si="2">IF(D4="Neonates",1,0)</f>
        <v>0</v>
      </c>
      <c r="E8">
        <f t="shared" si="2"/>
        <v>0</v>
      </c>
      <c r="F8">
        <f t="shared" si="2"/>
        <v>0</v>
      </c>
      <c r="G8">
        <f>IF(G4="Neonates",1,0)</f>
        <v>0</v>
      </c>
      <c r="H8">
        <f>IF(H4="Neonates",1,0)</f>
        <v>0</v>
      </c>
      <c r="I8">
        <f>IF(I4="Neonates",1,0)</f>
        <v>0</v>
      </c>
      <c r="J8">
        <f>IF(J4="Neonates",1,0)</f>
        <v>0</v>
      </c>
      <c r="K8">
        <f>IF(K4="Neonates",1,0)</f>
        <v>0</v>
      </c>
      <c r="L8">
        <f t="shared" si="2"/>
        <v>0</v>
      </c>
      <c r="M8">
        <f>IF(M4="Neonates",1,0)</f>
        <v>0</v>
      </c>
      <c r="N8">
        <f>IF(N4="Neonates",1,0)</f>
        <v>1</v>
      </c>
      <c r="O8">
        <f t="shared" si="2"/>
        <v>0</v>
      </c>
      <c r="P8">
        <f t="shared" si="2"/>
        <v>1</v>
      </c>
      <c r="Q8">
        <f>IF(Q4="Neonates",1,0)</f>
        <v>0</v>
      </c>
      <c r="R8">
        <f t="shared" si="2"/>
        <v>0</v>
      </c>
      <c r="S8">
        <f t="shared" si="2"/>
        <v>0</v>
      </c>
      <c r="T8">
        <f>IF(T4="Neonates",1,0)</f>
        <v>0</v>
      </c>
      <c r="U8">
        <f>IF(U4="Neonates",1,0)</f>
        <v>0</v>
      </c>
      <c r="V8">
        <f t="shared" si="2"/>
        <v>0</v>
      </c>
      <c r="W8">
        <f t="shared" si="2"/>
        <v>0</v>
      </c>
      <c r="X8">
        <f t="shared" si="2"/>
        <v>1</v>
      </c>
      <c r="Y8">
        <f>IF(Y4="Neonates",1,0)</f>
        <v>0</v>
      </c>
      <c r="Z8">
        <f t="shared" si="2"/>
        <v>1</v>
      </c>
      <c r="AA8">
        <f t="shared" si="2"/>
        <v>0</v>
      </c>
      <c r="AB8">
        <f>IF(AB4="Neonates",1,0)</f>
        <v>0</v>
      </c>
      <c r="AC8">
        <f t="shared" si="2"/>
        <v>0</v>
      </c>
      <c r="AD8">
        <f t="shared" si="2"/>
        <v>1</v>
      </c>
      <c r="AE8">
        <f>IF(AE4="Neonates",1,0)</f>
        <v>1</v>
      </c>
      <c r="AF8">
        <f t="shared" si="2"/>
        <v>0</v>
      </c>
      <c r="AG8">
        <f t="shared" si="2"/>
        <v>0</v>
      </c>
      <c r="AH8">
        <f>IF(AH4="Neonates",1,0)</f>
        <v>0</v>
      </c>
      <c r="AI8">
        <f t="shared" si="2"/>
        <v>0</v>
      </c>
      <c r="AJ8">
        <f t="shared" si="2"/>
        <v>0</v>
      </c>
      <c r="AK8">
        <f>IF(AK4="Neonates",1,0)</f>
        <v>0</v>
      </c>
      <c r="AL8">
        <f t="shared" si="2"/>
        <v>0</v>
      </c>
      <c r="AM8">
        <f>IF(AM4="Neonates",1,0)</f>
        <v>1</v>
      </c>
    </row>
    <row r="9" spans="1:39" x14ac:dyDescent="0.35">
      <c r="A9" t="s">
        <v>143</v>
      </c>
      <c r="B9">
        <f t="shared" si="0"/>
        <v>3</v>
      </c>
      <c r="C9">
        <f t="shared" ref="C9:AL9" si="3">IF(C4="ELBW",1,0)</f>
        <v>0</v>
      </c>
      <c r="D9">
        <f t="shared" si="3"/>
        <v>0</v>
      </c>
      <c r="E9">
        <f t="shared" si="3"/>
        <v>0</v>
      </c>
      <c r="F9">
        <f t="shared" si="3"/>
        <v>0</v>
      </c>
      <c r="G9">
        <f>IF(G4="ELBW",1,0)</f>
        <v>1</v>
      </c>
      <c r="H9">
        <f>IF(H4="ELBW",1,0)</f>
        <v>0</v>
      </c>
      <c r="I9">
        <f>IF(I4="ELBW",1,0)</f>
        <v>0</v>
      </c>
      <c r="J9">
        <f>IF(J4="ELBW",1,0)</f>
        <v>0</v>
      </c>
      <c r="K9">
        <f>IF(K4="ELBW",1,0)</f>
        <v>0</v>
      </c>
      <c r="L9">
        <f t="shared" si="3"/>
        <v>0</v>
      </c>
      <c r="M9">
        <f>IF(M4="ELBW",1,0)</f>
        <v>1</v>
      </c>
      <c r="N9">
        <f>IF(N4="ELBW",1,0)</f>
        <v>0</v>
      </c>
      <c r="O9">
        <f t="shared" si="3"/>
        <v>0</v>
      </c>
      <c r="P9">
        <f t="shared" si="3"/>
        <v>0</v>
      </c>
      <c r="Q9">
        <f>IF(Q4="ELBW",1,0)</f>
        <v>0</v>
      </c>
      <c r="R9">
        <f t="shared" si="3"/>
        <v>0</v>
      </c>
      <c r="S9">
        <f t="shared" si="3"/>
        <v>0</v>
      </c>
      <c r="T9">
        <f>IF(T4="ELBW",1,0)</f>
        <v>0</v>
      </c>
      <c r="U9">
        <f>IF(U4="ELBW",1,0)</f>
        <v>0</v>
      </c>
      <c r="V9">
        <f t="shared" si="3"/>
        <v>0</v>
      </c>
      <c r="W9">
        <f t="shared" si="3"/>
        <v>0</v>
      </c>
      <c r="X9">
        <f t="shared" si="3"/>
        <v>0</v>
      </c>
      <c r="Y9">
        <f>IF(Y4="ELBW",1,0)</f>
        <v>0</v>
      </c>
      <c r="Z9">
        <f t="shared" si="3"/>
        <v>0</v>
      </c>
      <c r="AA9">
        <f t="shared" si="3"/>
        <v>1</v>
      </c>
      <c r="AB9">
        <f>IF(AB4="ELBW",1,0)</f>
        <v>0</v>
      </c>
      <c r="AC9">
        <f t="shared" si="3"/>
        <v>0</v>
      </c>
      <c r="AD9">
        <f t="shared" si="3"/>
        <v>0</v>
      </c>
      <c r="AE9">
        <f>IF(AE4="ELBW",1,0)</f>
        <v>0</v>
      </c>
      <c r="AF9">
        <f t="shared" si="3"/>
        <v>0</v>
      </c>
      <c r="AG9">
        <f t="shared" si="3"/>
        <v>0</v>
      </c>
      <c r="AH9">
        <f>IF(AH4="ELBW",1,0)</f>
        <v>0</v>
      </c>
      <c r="AI9">
        <f t="shared" si="3"/>
        <v>0</v>
      </c>
      <c r="AJ9">
        <f t="shared" si="3"/>
        <v>0</v>
      </c>
      <c r="AK9">
        <f>IF(AK4="ELBW",1,0)</f>
        <v>0</v>
      </c>
      <c r="AL9">
        <f t="shared" si="3"/>
        <v>0</v>
      </c>
      <c r="AM9">
        <f>IF(AM4="ELBW",1,0)</f>
        <v>0</v>
      </c>
    </row>
    <row r="10" spans="1:39" x14ac:dyDescent="0.35">
      <c r="A10" t="s">
        <v>25</v>
      </c>
      <c r="B10">
        <f t="shared" si="0"/>
        <v>5</v>
      </c>
      <c r="C10">
        <f>IF(C4="VLBW",1,0)</f>
        <v>0</v>
      </c>
      <c r="D10">
        <f t="shared" ref="D10:AL10" si="4">IF(D4="VLBW",1,0)</f>
        <v>1</v>
      </c>
      <c r="E10">
        <f t="shared" si="4"/>
        <v>0</v>
      </c>
      <c r="F10">
        <f t="shared" si="4"/>
        <v>0</v>
      </c>
      <c r="G10">
        <f>IF(G4="VLBW",1,0)</f>
        <v>0</v>
      </c>
      <c r="H10">
        <f>IF(H4="VLBW",1,0)</f>
        <v>0</v>
      </c>
      <c r="I10">
        <f>IF(I4="VLBW",1,0)</f>
        <v>0</v>
      </c>
      <c r="J10">
        <f>IF(J4="VLBW",1,0)</f>
        <v>0</v>
      </c>
      <c r="K10">
        <f>IF(K4="VLBW",1,0)</f>
        <v>0</v>
      </c>
      <c r="L10">
        <f t="shared" si="4"/>
        <v>0</v>
      </c>
      <c r="M10">
        <f>IF(M4="VLBW",1,0)</f>
        <v>0</v>
      </c>
      <c r="N10">
        <f>IF(N4="VLBW",1,0)</f>
        <v>0</v>
      </c>
      <c r="O10">
        <f t="shared" si="4"/>
        <v>0</v>
      </c>
      <c r="P10">
        <f t="shared" si="4"/>
        <v>0</v>
      </c>
      <c r="Q10">
        <f>IF(Q4="VLBW",1,0)</f>
        <v>0</v>
      </c>
      <c r="R10">
        <f t="shared" si="4"/>
        <v>0</v>
      </c>
      <c r="S10">
        <f t="shared" si="4"/>
        <v>0</v>
      </c>
      <c r="T10">
        <f>IF(T4="VLBW",1,0)</f>
        <v>0</v>
      </c>
      <c r="U10">
        <f>IF(U4="VLBW",1,0)</f>
        <v>0</v>
      </c>
      <c r="V10">
        <f t="shared" si="4"/>
        <v>1</v>
      </c>
      <c r="W10">
        <f t="shared" si="4"/>
        <v>1</v>
      </c>
      <c r="X10">
        <f t="shared" si="4"/>
        <v>0</v>
      </c>
      <c r="Y10">
        <f>IF(Y4="VLBW",1,0)</f>
        <v>1</v>
      </c>
      <c r="Z10">
        <f t="shared" si="4"/>
        <v>0</v>
      </c>
      <c r="AA10">
        <f t="shared" si="4"/>
        <v>0</v>
      </c>
      <c r="AB10">
        <f>IF(AB4="VLBW",1,0)</f>
        <v>0</v>
      </c>
      <c r="AC10">
        <f t="shared" si="4"/>
        <v>0</v>
      </c>
      <c r="AD10">
        <f t="shared" si="4"/>
        <v>0</v>
      </c>
      <c r="AE10">
        <f>IF(AE4="VLBW",1,0)</f>
        <v>0</v>
      </c>
      <c r="AF10">
        <f t="shared" si="4"/>
        <v>0</v>
      </c>
      <c r="AG10">
        <f t="shared" si="4"/>
        <v>0</v>
      </c>
      <c r="AH10">
        <f>IF(AH4="VLBW",1,0)</f>
        <v>0</v>
      </c>
      <c r="AI10">
        <f t="shared" si="4"/>
        <v>1</v>
      </c>
      <c r="AJ10">
        <f t="shared" si="4"/>
        <v>0</v>
      </c>
      <c r="AK10">
        <f>IF(AK4="VLBW",1,0)</f>
        <v>0</v>
      </c>
      <c r="AL10">
        <f t="shared" si="4"/>
        <v>0</v>
      </c>
      <c r="AM10">
        <f>IF(AM4="VLBW",1,0)</f>
        <v>0</v>
      </c>
    </row>
    <row r="11" spans="1:39" x14ac:dyDescent="0.35">
      <c r="A11" t="s">
        <v>49</v>
      </c>
      <c r="B11">
        <f t="shared" si="0"/>
        <v>3</v>
      </c>
      <c r="C11">
        <f t="shared" ref="C11:K11" si="5">IF(C4="&lt;32/40",1,0)</f>
        <v>0</v>
      </c>
      <c r="D11">
        <f t="shared" si="5"/>
        <v>0</v>
      </c>
      <c r="E11">
        <f t="shared" si="5"/>
        <v>0</v>
      </c>
      <c r="F11">
        <f t="shared" si="5"/>
        <v>0</v>
      </c>
      <c r="G11">
        <f>IF(G4="&lt;32/40",1,0)</f>
        <v>0</v>
      </c>
      <c r="H11">
        <f>IF(H4="&lt;32/40",1,0)</f>
        <v>0</v>
      </c>
      <c r="I11">
        <f>IF(I4="&lt;32/40",1,0)</f>
        <v>0</v>
      </c>
      <c r="J11">
        <f>IF(J4="&lt;32/40",1,0)</f>
        <v>0</v>
      </c>
      <c r="K11">
        <f t="shared" si="5"/>
        <v>1</v>
      </c>
      <c r="L11">
        <v>1</v>
      </c>
      <c r="M11">
        <f>IF(M4="&lt;32/40",1,0)</f>
        <v>0</v>
      </c>
      <c r="N11">
        <f>IF(N4="&lt;32/40",1,0)</f>
        <v>0</v>
      </c>
      <c r="O11">
        <f t="shared" ref="O11:AL11" si="6">IF(O4="&lt;32/40",1,0)</f>
        <v>0</v>
      </c>
      <c r="P11">
        <f t="shared" si="6"/>
        <v>0</v>
      </c>
      <c r="Q11">
        <f>IF(Q4="&lt;32/40",1,0)</f>
        <v>0</v>
      </c>
      <c r="R11">
        <f t="shared" si="6"/>
        <v>0</v>
      </c>
      <c r="S11">
        <f t="shared" si="6"/>
        <v>0</v>
      </c>
      <c r="T11">
        <f>IF(T4="&lt;32/40",1,0)</f>
        <v>0</v>
      </c>
      <c r="U11">
        <f>IF(U4="&lt;32/40",1,0)</f>
        <v>0</v>
      </c>
      <c r="V11">
        <f t="shared" si="6"/>
        <v>0</v>
      </c>
      <c r="W11">
        <f t="shared" si="6"/>
        <v>0</v>
      </c>
      <c r="X11">
        <f t="shared" si="6"/>
        <v>0</v>
      </c>
      <c r="Y11">
        <f>IF(Y4="&lt;32/40",1,0)</f>
        <v>0</v>
      </c>
      <c r="Z11">
        <f t="shared" si="6"/>
        <v>0</v>
      </c>
      <c r="AA11">
        <f t="shared" si="6"/>
        <v>0</v>
      </c>
      <c r="AB11">
        <f>IF(AB4="&lt;32/40",1,0)</f>
        <v>0</v>
      </c>
      <c r="AC11">
        <f t="shared" si="6"/>
        <v>0</v>
      </c>
      <c r="AD11">
        <f t="shared" si="6"/>
        <v>0</v>
      </c>
      <c r="AE11">
        <f>IF(AE4="&lt;32/40",1,0)</f>
        <v>0</v>
      </c>
      <c r="AF11">
        <f t="shared" si="6"/>
        <v>0</v>
      </c>
      <c r="AG11">
        <f t="shared" si="6"/>
        <v>0</v>
      </c>
      <c r="AH11">
        <f>IF(AH4="&lt;32/40",1,0)</f>
        <v>1</v>
      </c>
      <c r="AI11">
        <f t="shared" si="6"/>
        <v>0</v>
      </c>
      <c r="AJ11">
        <f t="shared" si="6"/>
        <v>0</v>
      </c>
      <c r="AK11">
        <f>IF(AK4="&lt;32/40",1,0)</f>
        <v>0</v>
      </c>
      <c r="AL11">
        <f t="shared" si="6"/>
        <v>0</v>
      </c>
      <c r="AM11">
        <f>IF(AM4="&lt;32/40",1,0)</f>
        <v>0</v>
      </c>
    </row>
    <row r="12" spans="1:39" x14ac:dyDescent="0.35">
      <c r="A12" t="s">
        <v>57</v>
      </c>
      <c r="B12">
        <f t="shared" si="0"/>
        <v>1</v>
      </c>
      <c r="C12">
        <f t="shared" ref="C12:AL12" si="7">IF(C4="&lt;37/40",1,0)</f>
        <v>0</v>
      </c>
      <c r="D12">
        <f t="shared" si="7"/>
        <v>0</v>
      </c>
      <c r="E12">
        <f t="shared" si="7"/>
        <v>0</v>
      </c>
      <c r="F12">
        <f t="shared" si="7"/>
        <v>0</v>
      </c>
      <c r="G12">
        <f>IF(G4="&lt;37/40",1,0)</f>
        <v>0</v>
      </c>
      <c r="H12">
        <f>IF(H4="&lt;37/40",1,0)</f>
        <v>0</v>
      </c>
      <c r="I12">
        <f>IF(I4="&lt;37/40",1,0)</f>
        <v>0</v>
      </c>
      <c r="J12">
        <f>IF(J4="&lt;37/40",1,0)</f>
        <v>0</v>
      </c>
      <c r="K12">
        <f>IF(K4="&lt;37/40",1,0)</f>
        <v>0</v>
      </c>
      <c r="L12">
        <f t="shared" si="7"/>
        <v>0</v>
      </c>
      <c r="M12">
        <f>IF(M4="&lt;37/40",1,0)</f>
        <v>0</v>
      </c>
      <c r="N12">
        <f>IF(N4="&lt;37/40",1,0)</f>
        <v>0</v>
      </c>
      <c r="O12">
        <f t="shared" si="7"/>
        <v>1</v>
      </c>
      <c r="P12">
        <f t="shared" si="7"/>
        <v>0</v>
      </c>
      <c r="Q12">
        <f>IF(Q4="&lt;37/40",1,0)</f>
        <v>0</v>
      </c>
      <c r="R12">
        <f t="shared" si="7"/>
        <v>0</v>
      </c>
      <c r="S12">
        <f t="shared" si="7"/>
        <v>0</v>
      </c>
      <c r="T12">
        <f>IF(T4="&lt;37/40",1,0)</f>
        <v>0</v>
      </c>
      <c r="U12">
        <f>IF(U4="&lt;37/40",1,0)</f>
        <v>0</v>
      </c>
      <c r="V12">
        <f t="shared" si="7"/>
        <v>0</v>
      </c>
      <c r="W12">
        <f t="shared" si="7"/>
        <v>0</v>
      </c>
      <c r="X12">
        <f t="shared" si="7"/>
        <v>0</v>
      </c>
      <c r="Y12">
        <f>IF(Y4="&lt;37/40",1,0)</f>
        <v>0</v>
      </c>
      <c r="Z12">
        <f t="shared" si="7"/>
        <v>0</v>
      </c>
      <c r="AA12">
        <f t="shared" si="7"/>
        <v>0</v>
      </c>
      <c r="AB12">
        <f>IF(AB4="&lt;37/40",1,0)</f>
        <v>0</v>
      </c>
      <c r="AC12">
        <f t="shared" si="7"/>
        <v>0</v>
      </c>
      <c r="AD12">
        <f t="shared" si="7"/>
        <v>0</v>
      </c>
      <c r="AE12">
        <f>IF(AE4="&lt;37/40",1,0)</f>
        <v>0</v>
      </c>
      <c r="AF12">
        <f t="shared" si="7"/>
        <v>0</v>
      </c>
      <c r="AG12">
        <f t="shared" si="7"/>
        <v>0</v>
      </c>
      <c r="AH12">
        <f>IF(AH4="&lt;37/40",1,0)</f>
        <v>0</v>
      </c>
      <c r="AI12">
        <f t="shared" si="7"/>
        <v>0</v>
      </c>
      <c r="AJ12">
        <f t="shared" si="7"/>
        <v>0</v>
      </c>
      <c r="AK12">
        <f>IF(AK4="&lt;37/40",1,0)</f>
        <v>0</v>
      </c>
      <c r="AL12">
        <f t="shared" si="7"/>
        <v>0</v>
      </c>
      <c r="AM12">
        <f>IF(AM4="&lt;37/40",1,0)</f>
        <v>0</v>
      </c>
    </row>
    <row r="13" spans="1:39" x14ac:dyDescent="0.35">
      <c r="A13" t="s">
        <v>236</v>
      </c>
      <c r="B13">
        <f t="shared" si="0"/>
        <v>2</v>
      </c>
      <c r="C13">
        <f>IF(C4="&lt;29/40",1,0)</f>
        <v>0</v>
      </c>
      <c r="D13">
        <f t="shared" ref="D13:AM13" si="8">IF(D4="&lt;29/40",1,0)</f>
        <v>0</v>
      </c>
      <c r="E13">
        <f t="shared" si="8"/>
        <v>0</v>
      </c>
      <c r="F13">
        <f t="shared" si="8"/>
        <v>0</v>
      </c>
      <c r="G13">
        <f t="shared" si="8"/>
        <v>0</v>
      </c>
      <c r="H13">
        <f t="shared" si="8"/>
        <v>0</v>
      </c>
      <c r="I13">
        <f t="shared" si="8"/>
        <v>1</v>
      </c>
      <c r="J13">
        <f>IF(J4="&lt;29/40",1,0)</f>
        <v>0</v>
      </c>
      <c r="K13">
        <f t="shared" si="8"/>
        <v>0</v>
      </c>
      <c r="L13">
        <f t="shared" si="8"/>
        <v>0</v>
      </c>
      <c r="M13">
        <f t="shared" si="8"/>
        <v>0</v>
      </c>
      <c r="N13">
        <f t="shared" si="8"/>
        <v>0</v>
      </c>
      <c r="O13">
        <f t="shared" si="8"/>
        <v>0</v>
      </c>
      <c r="P13">
        <f t="shared" si="8"/>
        <v>0</v>
      </c>
      <c r="Q13">
        <f t="shared" si="8"/>
        <v>1</v>
      </c>
      <c r="R13">
        <f t="shared" si="8"/>
        <v>0</v>
      </c>
      <c r="S13">
        <f t="shared" si="8"/>
        <v>0</v>
      </c>
      <c r="T13">
        <f t="shared" si="8"/>
        <v>0</v>
      </c>
      <c r="U13">
        <f>IF(U4="&lt;29/40",1,0)</f>
        <v>0</v>
      </c>
      <c r="V13">
        <f t="shared" si="8"/>
        <v>0</v>
      </c>
      <c r="W13">
        <f t="shared" si="8"/>
        <v>0</v>
      </c>
      <c r="X13">
        <f t="shared" si="8"/>
        <v>0</v>
      </c>
      <c r="Y13">
        <f t="shared" si="8"/>
        <v>0</v>
      </c>
      <c r="Z13">
        <f t="shared" si="8"/>
        <v>0</v>
      </c>
      <c r="AA13">
        <f t="shared" si="8"/>
        <v>0</v>
      </c>
      <c r="AB13">
        <f t="shared" si="8"/>
        <v>0</v>
      </c>
      <c r="AC13">
        <f t="shared" si="8"/>
        <v>0</v>
      </c>
      <c r="AD13">
        <f t="shared" si="8"/>
        <v>0</v>
      </c>
      <c r="AE13">
        <f>IF(AE4="&lt;29/40",1,0)</f>
        <v>0</v>
      </c>
      <c r="AF13">
        <f t="shared" si="8"/>
        <v>0</v>
      </c>
      <c r="AG13">
        <f t="shared" si="8"/>
        <v>0</v>
      </c>
      <c r="AH13">
        <f t="shared" si="8"/>
        <v>0</v>
      </c>
      <c r="AI13">
        <f t="shared" si="8"/>
        <v>0</v>
      </c>
      <c r="AJ13">
        <f t="shared" si="8"/>
        <v>0</v>
      </c>
      <c r="AK13">
        <f t="shared" si="8"/>
        <v>0</v>
      </c>
      <c r="AL13">
        <f t="shared" si="8"/>
        <v>0</v>
      </c>
      <c r="AM13">
        <f t="shared" si="8"/>
        <v>0</v>
      </c>
    </row>
    <row r="14" spans="1:39" x14ac:dyDescent="0.35">
      <c r="A14" t="s">
        <v>211</v>
      </c>
      <c r="B14">
        <f t="shared" si="0"/>
        <v>2</v>
      </c>
      <c r="C14">
        <f>IF(C4="&lt;28/40",1,0)</f>
        <v>0</v>
      </c>
      <c r="D14">
        <f t="shared" ref="D14:AM14" si="9">IF(D4="&lt;28/40",1,0)</f>
        <v>0</v>
      </c>
      <c r="E14">
        <f t="shared" si="9"/>
        <v>0</v>
      </c>
      <c r="F14">
        <f t="shared" si="9"/>
        <v>0</v>
      </c>
      <c r="G14">
        <f t="shared" si="9"/>
        <v>0</v>
      </c>
      <c r="H14">
        <f t="shared" si="9"/>
        <v>0</v>
      </c>
      <c r="I14">
        <f t="shared" si="9"/>
        <v>0</v>
      </c>
      <c r="J14">
        <f>IF(J4="&lt;28/40",1,0)</f>
        <v>0</v>
      </c>
      <c r="K14">
        <f t="shared" si="9"/>
        <v>0</v>
      </c>
      <c r="L14">
        <f t="shared" si="9"/>
        <v>0</v>
      </c>
      <c r="M14">
        <f t="shared" si="9"/>
        <v>0</v>
      </c>
      <c r="N14">
        <f t="shared" si="9"/>
        <v>0</v>
      </c>
      <c r="O14">
        <f t="shared" si="9"/>
        <v>0</v>
      </c>
      <c r="P14">
        <f t="shared" si="9"/>
        <v>0</v>
      </c>
      <c r="Q14">
        <f t="shared" si="9"/>
        <v>0</v>
      </c>
      <c r="R14">
        <f t="shared" si="9"/>
        <v>0</v>
      </c>
      <c r="S14">
        <f t="shared" si="9"/>
        <v>0</v>
      </c>
      <c r="T14">
        <f t="shared" si="9"/>
        <v>1</v>
      </c>
      <c r="U14">
        <f>IF(U4="&lt;28/40",1,0)</f>
        <v>0</v>
      </c>
      <c r="V14">
        <f t="shared" si="9"/>
        <v>0</v>
      </c>
      <c r="W14">
        <f t="shared" si="9"/>
        <v>0</v>
      </c>
      <c r="X14">
        <f t="shared" si="9"/>
        <v>0</v>
      </c>
      <c r="Y14">
        <f t="shared" si="9"/>
        <v>0</v>
      </c>
      <c r="Z14">
        <f t="shared" si="9"/>
        <v>0</v>
      </c>
      <c r="AA14">
        <f t="shared" si="9"/>
        <v>0</v>
      </c>
      <c r="AB14">
        <f t="shared" si="9"/>
        <v>0</v>
      </c>
      <c r="AC14">
        <f t="shared" si="9"/>
        <v>0</v>
      </c>
      <c r="AD14">
        <f t="shared" si="9"/>
        <v>0</v>
      </c>
      <c r="AE14">
        <f>IF(AE4="&lt;28/40",1,0)</f>
        <v>0</v>
      </c>
      <c r="AF14">
        <f t="shared" si="9"/>
        <v>0</v>
      </c>
      <c r="AG14">
        <f t="shared" si="9"/>
        <v>0</v>
      </c>
      <c r="AH14">
        <f t="shared" si="9"/>
        <v>0</v>
      </c>
      <c r="AI14">
        <f t="shared" si="9"/>
        <v>0</v>
      </c>
      <c r="AJ14">
        <f t="shared" si="9"/>
        <v>0</v>
      </c>
      <c r="AK14">
        <f t="shared" si="9"/>
        <v>0</v>
      </c>
      <c r="AL14">
        <f t="shared" si="9"/>
        <v>1</v>
      </c>
      <c r="AM14">
        <f t="shared" si="9"/>
        <v>0</v>
      </c>
    </row>
    <row r="15" spans="1:39" x14ac:dyDescent="0.35">
      <c r="A15" t="s">
        <v>38</v>
      </c>
      <c r="B15">
        <f t="shared" si="0"/>
        <v>1</v>
      </c>
      <c r="C15">
        <f t="shared" ref="C15:AL15" si="10">IF(C4="&gt;2500g",1,0)</f>
        <v>0</v>
      </c>
      <c r="D15">
        <f t="shared" si="10"/>
        <v>0</v>
      </c>
      <c r="E15">
        <f t="shared" si="10"/>
        <v>0</v>
      </c>
      <c r="F15">
        <f t="shared" si="10"/>
        <v>1</v>
      </c>
      <c r="G15">
        <f>IF(G4="&gt;2500g",1,0)</f>
        <v>0</v>
      </c>
      <c r="H15">
        <f>IF(H4="&gt;2500g",1,0)</f>
        <v>0</v>
      </c>
      <c r="I15">
        <f>IF(I4="&gt;2500g",1,0)</f>
        <v>0</v>
      </c>
      <c r="J15">
        <f>IF(J4="&gt;2500g",1,0)</f>
        <v>0</v>
      </c>
      <c r="K15">
        <f>IF(K4="&gt;2500g",1,0)</f>
        <v>0</v>
      </c>
      <c r="L15">
        <f t="shared" si="10"/>
        <v>0</v>
      </c>
      <c r="M15">
        <f>IF(M4="&gt;2500g",1,0)</f>
        <v>0</v>
      </c>
      <c r="N15">
        <f>IF(N4="&gt;2500g",1,0)</f>
        <v>0</v>
      </c>
      <c r="O15">
        <f t="shared" si="10"/>
        <v>0</v>
      </c>
      <c r="P15">
        <f t="shared" si="10"/>
        <v>0</v>
      </c>
      <c r="Q15">
        <f>IF(Q4="&gt;2500g",1,0)</f>
        <v>0</v>
      </c>
      <c r="R15">
        <f t="shared" si="10"/>
        <v>0</v>
      </c>
      <c r="S15">
        <f t="shared" si="10"/>
        <v>0</v>
      </c>
      <c r="T15">
        <f>IF(T4="&gt;2500g",1,0)</f>
        <v>0</v>
      </c>
      <c r="U15">
        <f>IF(U4="&gt;2500g",1,0)</f>
        <v>0</v>
      </c>
      <c r="V15">
        <f t="shared" si="10"/>
        <v>0</v>
      </c>
      <c r="W15">
        <f t="shared" si="10"/>
        <v>0</v>
      </c>
      <c r="X15">
        <f t="shared" si="10"/>
        <v>0</v>
      </c>
      <c r="Y15">
        <f>IF(Y4="&gt;2500g",1,0)</f>
        <v>0</v>
      </c>
      <c r="Z15">
        <f t="shared" si="10"/>
        <v>0</v>
      </c>
      <c r="AA15">
        <f t="shared" si="10"/>
        <v>0</v>
      </c>
      <c r="AB15">
        <f>IF(AB4="&gt;2500g",1,0)</f>
        <v>0</v>
      </c>
      <c r="AC15">
        <f t="shared" si="10"/>
        <v>0</v>
      </c>
      <c r="AD15">
        <f t="shared" si="10"/>
        <v>0</v>
      </c>
      <c r="AE15">
        <f>IF(AE4="&gt;2500g",1,0)</f>
        <v>0</v>
      </c>
      <c r="AF15">
        <f t="shared" si="10"/>
        <v>0</v>
      </c>
      <c r="AG15">
        <f t="shared" si="10"/>
        <v>0</v>
      </c>
      <c r="AH15">
        <f>IF(AH4="&gt;2500g",1,0)</f>
        <v>0</v>
      </c>
      <c r="AI15">
        <f t="shared" si="10"/>
        <v>0</v>
      </c>
      <c r="AJ15">
        <f t="shared" si="10"/>
        <v>0</v>
      </c>
      <c r="AK15">
        <f>IF(AK4="&gt;2500g",1,0)</f>
        <v>0</v>
      </c>
      <c r="AL15">
        <f t="shared" si="10"/>
        <v>0</v>
      </c>
      <c r="AM15">
        <f>IF(AM4="&gt;2500g",1,0)</f>
        <v>0</v>
      </c>
    </row>
    <row r="16" spans="1:39" x14ac:dyDescent="0.35">
      <c r="A16" t="s">
        <v>154</v>
      </c>
      <c r="B16">
        <f t="shared" si="0"/>
        <v>1</v>
      </c>
      <c r="C16">
        <f t="shared" ref="C16:AL16" si="11">IF(C4="CHD",1,0)</f>
        <v>0</v>
      </c>
      <c r="D16">
        <f t="shared" si="11"/>
        <v>0</v>
      </c>
      <c r="E16">
        <f t="shared" si="11"/>
        <v>0</v>
      </c>
      <c r="F16">
        <f t="shared" si="11"/>
        <v>0</v>
      </c>
      <c r="G16">
        <f>IF(G4="CHD",1,0)</f>
        <v>0</v>
      </c>
      <c r="H16">
        <f>IF(H4="CHD",1,0)</f>
        <v>0</v>
      </c>
      <c r="I16">
        <f>IF(I4="CHD",1,0)</f>
        <v>0</v>
      </c>
      <c r="J16">
        <f>IF(J4="CHD",1,0)</f>
        <v>0</v>
      </c>
      <c r="K16">
        <f>IF(K4="CHD",1,0)</f>
        <v>0</v>
      </c>
      <c r="L16">
        <f t="shared" si="11"/>
        <v>0</v>
      </c>
      <c r="M16">
        <f>IF(M4="CHD",1,0)</f>
        <v>0</v>
      </c>
      <c r="N16">
        <f>IF(N4="CHD",1,0)</f>
        <v>0</v>
      </c>
      <c r="O16">
        <f t="shared" si="11"/>
        <v>0</v>
      </c>
      <c r="P16">
        <f t="shared" si="11"/>
        <v>0</v>
      </c>
      <c r="Q16">
        <f>IF(Q4="CHD",1,0)</f>
        <v>0</v>
      </c>
      <c r="R16">
        <f t="shared" si="11"/>
        <v>0</v>
      </c>
      <c r="S16">
        <f t="shared" si="11"/>
        <v>1</v>
      </c>
      <c r="T16">
        <f>IF(T4="CHD",1,0)</f>
        <v>0</v>
      </c>
      <c r="U16">
        <f>IF(U4="CHD",1,0)</f>
        <v>0</v>
      </c>
      <c r="V16">
        <f t="shared" si="11"/>
        <v>0</v>
      </c>
      <c r="W16">
        <f t="shared" si="11"/>
        <v>0</v>
      </c>
      <c r="X16">
        <f t="shared" si="11"/>
        <v>0</v>
      </c>
      <c r="Y16">
        <f>IF(Y4="CHD",1,0)</f>
        <v>0</v>
      </c>
      <c r="Z16">
        <f t="shared" si="11"/>
        <v>0</v>
      </c>
      <c r="AA16">
        <f t="shared" si="11"/>
        <v>0</v>
      </c>
      <c r="AB16">
        <f>IF(AB4="CHD",1,0)</f>
        <v>0</v>
      </c>
      <c r="AC16">
        <f t="shared" si="11"/>
        <v>0</v>
      </c>
      <c r="AD16">
        <f t="shared" si="11"/>
        <v>0</v>
      </c>
      <c r="AE16">
        <f>IF(AE4="CHD",1,0)</f>
        <v>0</v>
      </c>
      <c r="AF16">
        <f t="shared" si="11"/>
        <v>0</v>
      </c>
      <c r="AG16">
        <f t="shared" si="11"/>
        <v>0</v>
      </c>
      <c r="AH16">
        <f>IF(AH4="CHD",1,0)</f>
        <v>0</v>
      </c>
      <c r="AI16">
        <f t="shared" si="11"/>
        <v>0</v>
      </c>
      <c r="AJ16">
        <f t="shared" si="11"/>
        <v>0</v>
      </c>
      <c r="AK16">
        <f>IF(AK4="CHD",1,0)</f>
        <v>0</v>
      </c>
      <c r="AL16">
        <f t="shared" si="11"/>
        <v>0</v>
      </c>
      <c r="AM16">
        <f>IF(AM4="CHD",1,0)</f>
        <v>0</v>
      </c>
    </row>
    <row r="18" spans="1:39" x14ac:dyDescent="0.35">
      <c r="A18" t="s">
        <v>21</v>
      </c>
      <c r="B18">
        <f>SUM(C18:AM18)</f>
        <v>6</v>
      </c>
      <c r="C18">
        <v>1</v>
      </c>
      <c r="D18">
        <f t="shared" ref="D18:AL18" si="12">IF(D4="Surgery for NEC",1,0)</f>
        <v>0</v>
      </c>
      <c r="E18">
        <f t="shared" si="12"/>
        <v>0</v>
      </c>
      <c r="F18">
        <f t="shared" si="12"/>
        <v>0</v>
      </c>
      <c r="G18">
        <f>IF(G4="Surgery for NEC",1,0)</f>
        <v>0</v>
      </c>
      <c r="H18">
        <f>IF(H4="Surgery for NEC",1,0)</f>
        <v>0</v>
      </c>
      <c r="I18">
        <f>IF(I4="Surgery for NEC",1,0)</f>
        <v>0</v>
      </c>
      <c r="J18">
        <f>IF(J4="Surgery for NEC",1,0)</f>
        <v>1</v>
      </c>
      <c r="K18">
        <f>IF(K4="Surgery for NEC",1,0)</f>
        <v>0</v>
      </c>
      <c r="L18">
        <f t="shared" si="12"/>
        <v>0</v>
      </c>
      <c r="M18">
        <f>IF(M4="Surgery for NEC",1,0)</f>
        <v>0</v>
      </c>
      <c r="N18">
        <f>IF(N4="Surgery for NEC",1,0)</f>
        <v>0</v>
      </c>
      <c r="O18">
        <f t="shared" si="12"/>
        <v>0</v>
      </c>
      <c r="P18">
        <f t="shared" si="12"/>
        <v>0</v>
      </c>
      <c r="Q18">
        <f>IF(Q4="Surgery for NEC",1,0)</f>
        <v>0</v>
      </c>
      <c r="R18">
        <f t="shared" si="12"/>
        <v>1</v>
      </c>
      <c r="S18">
        <f t="shared" si="12"/>
        <v>0</v>
      </c>
      <c r="T18">
        <f>IF(T4="Surgery for NEC",1,0)</f>
        <v>0</v>
      </c>
      <c r="U18">
        <f>IF(U4="Surgery for NEC",1,0)</f>
        <v>0</v>
      </c>
      <c r="V18">
        <f t="shared" si="12"/>
        <v>0</v>
      </c>
      <c r="W18">
        <f t="shared" si="12"/>
        <v>0</v>
      </c>
      <c r="X18">
        <f t="shared" si="12"/>
        <v>0</v>
      </c>
      <c r="Y18">
        <f>IF(Y4="Surgery for NEC",1,0)</f>
        <v>0</v>
      </c>
      <c r="Z18">
        <f t="shared" si="12"/>
        <v>0</v>
      </c>
      <c r="AA18">
        <f t="shared" si="12"/>
        <v>0</v>
      </c>
      <c r="AB18">
        <f>IF(AB4="Surgery for NEC",1,0)</f>
        <v>0</v>
      </c>
      <c r="AC18">
        <f t="shared" si="12"/>
        <v>0</v>
      </c>
      <c r="AD18">
        <f t="shared" si="12"/>
        <v>0</v>
      </c>
      <c r="AE18">
        <f>IF(AE4="Surgery for NEC",1,0)</f>
        <v>0</v>
      </c>
      <c r="AF18">
        <f t="shared" si="12"/>
        <v>1</v>
      </c>
      <c r="AG18">
        <f t="shared" si="12"/>
        <v>0</v>
      </c>
      <c r="AH18">
        <f>IF(AH4="Surgery for NEC",1,0)</f>
        <v>0</v>
      </c>
      <c r="AI18">
        <f t="shared" si="12"/>
        <v>0</v>
      </c>
      <c r="AJ18">
        <f t="shared" si="12"/>
        <v>1</v>
      </c>
      <c r="AK18">
        <f>IF(AK4="Surgery for NEC",1,0)</f>
        <v>1</v>
      </c>
      <c r="AL18">
        <f t="shared" si="12"/>
        <v>0</v>
      </c>
      <c r="AM18">
        <f>IF(AM4="Surgery for NEC",1,0)</f>
        <v>0</v>
      </c>
    </row>
    <row r="19" spans="1:39" x14ac:dyDescent="0.35">
      <c r="A19" t="s">
        <v>145</v>
      </c>
      <c r="B19">
        <f>SUM(C19:AM19)</f>
        <v>2</v>
      </c>
      <c r="C19">
        <f t="shared" ref="C19:AL19" si="13">IF(C4="ELBW + Surgery",1,0)</f>
        <v>0</v>
      </c>
      <c r="D19">
        <f t="shared" si="13"/>
        <v>0</v>
      </c>
      <c r="E19">
        <f t="shared" si="13"/>
        <v>1</v>
      </c>
      <c r="F19">
        <f t="shared" si="13"/>
        <v>0</v>
      </c>
      <c r="G19">
        <f>IF(G4="ELBW + Surgery",1,0)</f>
        <v>0</v>
      </c>
      <c r="H19">
        <f>IF(H4="ELBW + Surgery",1,0)</f>
        <v>1</v>
      </c>
      <c r="I19">
        <f>IF(I4="ELBW + Surgery",1,0)</f>
        <v>0</v>
      </c>
      <c r="J19">
        <f>IF(J4="ELBW + Surgery",1,0)</f>
        <v>0</v>
      </c>
      <c r="K19">
        <f>IF(K4="ELBW + Surgery",1,0)</f>
        <v>0</v>
      </c>
      <c r="L19">
        <f t="shared" si="13"/>
        <v>0</v>
      </c>
      <c r="M19">
        <f>IF(M4="ELBW + Surgery",1,0)</f>
        <v>0</v>
      </c>
      <c r="N19">
        <f>IF(N4="ELBW + Surgery",1,0)</f>
        <v>0</v>
      </c>
      <c r="O19">
        <f t="shared" si="13"/>
        <v>0</v>
      </c>
      <c r="P19">
        <f t="shared" si="13"/>
        <v>0</v>
      </c>
      <c r="Q19">
        <f>IF(Q4="ELBW + Surgery",1,0)</f>
        <v>0</v>
      </c>
      <c r="R19">
        <f t="shared" si="13"/>
        <v>0</v>
      </c>
      <c r="S19">
        <f t="shared" si="13"/>
        <v>0</v>
      </c>
      <c r="T19">
        <f>IF(T4="ELBW + Surgery",1,0)</f>
        <v>0</v>
      </c>
      <c r="U19">
        <f>IF(U4="ELBW + Surgery",1,0)</f>
        <v>0</v>
      </c>
      <c r="V19">
        <f t="shared" si="13"/>
        <v>0</v>
      </c>
      <c r="W19">
        <f t="shared" si="13"/>
        <v>0</v>
      </c>
      <c r="X19">
        <f t="shared" si="13"/>
        <v>0</v>
      </c>
      <c r="Y19">
        <f>IF(Y4="ELBW + Surgery",1,0)</f>
        <v>0</v>
      </c>
      <c r="Z19">
        <f t="shared" si="13"/>
        <v>0</v>
      </c>
      <c r="AA19">
        <f t="shared" si="13"/>
        <v>0</v>
      </c>
      <c r="AB19">
        <f>IF(AB4="ELBW + Surgery",1,0)</f>
        <v>0</v>
      </c>
      <c r="AC19">
        <f t="shared" si="13"/>
        <v>0</v>
      </c>
      <c r="AD19">
        <f t="shared" si="13"/>
        <v>0</v>
      </c>
      <c r="AE19">
        <f>IF(AE4="ELBW + Surgery",1,0)</f>
        <v>0</v>
      </c>
      <c r="AF19">
        <f t="shared" si="13"/>
        <v>0</v>
      </c>
      <c r="AG19">
        <f t="shared" si="13"/>
        <v>0</v>
      </c>
      <c r="AH19">
        <f>IF(AH4="ELBW + Surgery",1,0)</f>
        <v>0</v>
      </c>
      <c r="AI19">
        <f t="shared" si="13"/>
        <v>0</v>
      </c>
      <c r="AJ19">
        <f t="shared" si="13"/>
        <v>0</v>
      </c>
      <c r="AK19">
        <f>IF(AK4="ELBW + Surgery",1,0)</f>
        <v>0</v>
      </c>
      <c r="AL19">
        <f t="shared" si="13"/>
        <v>0</v>
      </c>
      <c r="AM19">
        <f>IF(AM4="ELBW + Surgery",1,0)</f>
        <v>0</v>
      </c>
    </row>
    <row r="20" spans="1:39" x14ac:dyDescent="0.35">
      <c r="A20" t="s">
        <v>144</v>
      </c>
      <c r="B20">
        <f>SUM(C20:AM20)</f>
        <v>3</v>
      </c>
      <c r="C20">
        <f t="shared" ref="C20:AL20" si="14">IF(C4="VLBW + Surgery",1,0)</f>
        <v>0</v>
      </c>
      <c r="D20">
        <v>0</v>
      </c>
      <c r="E20">
        <f t="shared" si="14"/>
        <v>0</v>
      </c>
      <c r="F20">
        <f t="shared" si="14"/>
        <v>0</v>
      </c>
      <c r="G20">
        <f>IF(G4="VLBW + Surgery",1,0)</f>
        <v>0</v>
      </c>
      <c r="H20">
        <f>IF(H4="VLBW + Surgery",1,0)</f>
        <v>0</v>
      </c>
      <c r="I20">
        <f>IF(I4="VLBW + Surgery",1,0)</f>
        <v>0</v>
      </c>
      <c r="J20">
        <f>IF(J4="VLBW + Surgery",1,0)</f>
        <v>0</v>
      </c>
      <c r="K20">
        <f>IF(K4="VLBW + Surgery",1,0)</f>
        <v>0</v>
      </c>
      <c r="L20">
        <f t="shared" si="14"/>
        <v>0</v>
      </c>
      <c r="M20">
        <f>IF(M4="VLBW + Surgery",1,0)</f>
        <v>0</v>
      </c>
      <c r="N20">
        <f>IF(N4="VLBW + Surgery",1,0)</f>
        <v>0</v>
      </c>
      <c r="O20">
        <f t="shared" si="14"/>
        <v>0</v>
      </c>
      <c r="P20">
        <f t="shared" si="14"/>
        <v>0</v>
      </c>
      <c r="Q20">
        <f>IF(Q4="VLBW + Surgery",1,0)</f>
        <v>0</v>
      </c>
      <c r="R20">
        <f t="shared" si="14"/>
        <v>0</v>
      </c>
      <c r="S20">
        <f t="shared" si="14"/>
        <v>0</v>
      </c>
      <c r="T20">
        <f>IF(T4="VLBW + Surgery",1,0)</f>
        <v>0</v>
      </c>
      <c r="U20">
        <f>IF(U4="VLBW + Surgery",1,0)</f>
        <v>1</v>
      </c>
      <c r="V20">
        <f t="shared" si="14"/>
        <v>0</v>
      </c>
      <c r="W20">
        <f t="shared" si="14"/>
        <v>0</v>
      </c>
      <c r="X20">
        <f t="shared" si="14"/>
        <v>0</v>
      </c>
      <c r="Y20">
        <f>IF(Y4="VLBW + Surgery",1,0)</f>
        <v>0</v>
      </c>
      <c r="Z20">
        <f t="shared" si="14"/>
        <v>0</v>
      </c>
      <c r="AA20">
        <f t="shared" si="14"/>
        <v>0</v>
      </c>
      <c r="AB20">
        <f>IF(AB4="VLBW + Surgery",1,0)</f>
        <v>1</v>
      </c>
      <c r="AC20">
        <f t="shared" si="14"/>
        <v>1</v>
      </c>
      <c r="AD20">
        <f t="shared" si="14"/>
        <v>0</v>
      </c>
      <c r="AE20">
        <f>IF(AE4="VLBW + Surgery",1,0)</f>
        <v>0</v>
      </c>
      <c r="AF20">
        <f t="shared" si="14"/>
        <v>0</v>
      </c>
      <c r="AG20">
        <f t="shared" si="14"/>
        <v>0</v>
      </c>
      <c r="AH20">
        <f>IF(AH4="VLBW + Surgery",1,0)</f>
        <v>0</v>
      </c>
      <c r="AI20">
        <f t="shared" si="14"/>
        <v>0</v>
      </c>
      <c r="AJ20">
        <f t="shared" si="14"/>
        <v>0</v>
      </c>
      <c r="AK20">
        <f>IF(AK4="VLBW + Surgery",1,0)</f>
        <v>0</v>
      </c>
      <c r="AL20">
        <f t="shared" si="14"/>
        <v>0</v>
      </c>
      <c r="AM20">
        <f>IF(AM4="VLBW + Surgery",1,0)</f>
        <v>0</v>
      </c>
    </row>
    <row r="21" spans="1:39" x14ac:dyDescent="0.35">
      <c r="A21" t="s">
        <v>153</v>
      </c>
      <c r="B21">
        <f>SUM(C21:AM21)</f>
        <v>1</v>
      </c>
      <c r="C21">
        <f t="shared" ref="C21:AL21" si="15">IF(C4="&lt;37/40 + Surgery",1,0)</f>
        <v>0</v>
      </c>
      <c r="D21">
        <f t="shared" si="15"/>
        <v>0</v>
      </c>
      <c r="E21">
        <f t="shared" si="15"/>
        <v>0</v>
      </c>
      <c r="F21">
        <f t="shared" si="15"/>
        <v>0</v>
      </c>
      <c r="G21">
        <f>IF(G4="&lt;37/40 + Surgery",1,0)</f>
        <v>0</v>
      </c>
      <c r="H21">
        <f>IF(H4="&lt;37/40 + Surgery",1,0)</f>
        <v>0</v>
      </c>
      <c r="I21">
        <f>IF(I4="&lt;37/40 + Surgery",1,0)</f>
        <v>0</v>
      </c>
      <c r="J21">
        <f>IF(J4="&lt;37/40 + Surgery",1,0)</f>
        <v>0</v>
      </c>
      <c r="K21">
        <f>IF(K4="&lt;37/40 + Surgery",1,0)</f>
        <v>0</v>
      </c>
      <c r="L21">
        <f t="shared" si="15"/>
        <v>0</v>
      </c>
      <c r="M21">
        <f>IF(M4="&lt;37/40 + Surgery",1,0)</f>
        <v>0</v>
      </c>
      <c r="N21">
        <f>IF(N4="&lt;37/40 + Surgery",1,0)</f>
        <v>0</v>
      </c>
      <c r="O21">
        <f t="shared" si="15"/>
        <v>0</v>
      </c>
      <c r="P21">
        <f t="shared" si="15"/>
        <v>0</v>
      </c>
      <c r="Q21">
        <f>IF(Q4="&lt;37/40 + Surgery",1,0)</f>
        <v>0</v>
      </c>
      <c r="R21">
        <f t="shared" si="15"/>
        <v>0</v>
      </c>
      <c r="S21">
        <f t="shared" si="15"/>
        <v>0</v>
      </c>
      <c r="T21">
        <f>IF(T4="&lt;37/40 + Surgery",1,0)</f>
        <v>0</v>
      </c>
      <c r="U21">
        <f>IF(U4="&lt;37/40 + Surgery",1,0)</f>
        <v>0</v>
      </c>
      <c r="V21">
        <f t="shared" si="15"/>
        <v>0</v>
      </c>
      <c r="W21">
        <f t="shared" si="15"/>
        <v>0</v>
      </c>
      <c r="X21">
        <f t="shared" si="15"/>
        <v>0</v>
      </c>
      <c r="Y21">
        <f>IF(Y4="&lt;37/40 + Surgery",1,0)</f>
        <v>0</v>
      </c>
      <c r="Z21">
        <f t="shared" si="15"/>
        <v>0</v>
      </c>
      <c r="AA21">
        <f t="shared" si="15"/>
        <v>0</v>
      </c>
      <c r="AB21">
        <f>IF(AB4="&lt;37/40 + Surgery",1,0)</f>
        <v>0</v>
      </c>
      <c r="AC21">
        <f t="shared" si="15"/>
        <v>0</v>
      </c>
      <c r="AD21">
        <f t="shared" si="15"/>
        <v>0</v>
      </c>
      <c r="AE21">
        <f>IF(AE4="&lt;37/40 + Surgery",1,0)</f>
        <v>0</v>
      </c>
      <c r="AF21">
        <f t="shared" si="15"/>
        <v>0</v>
      </c>
      <c r="AG21">
        <f t="shared" si="15"/>
        <v>1</v>
      </c>
      <c r="AH21">
        <f>IF(AH4="&lt;37/40 + Surgery",1,0)</f>
        <v>0</v>
      </c>
      <c r="AI21">
        <f t="shared" si="15"/>
        <v>0</v>
      </c>
      <c r="AJ21">
        <f t="shared" si="15"/>
        <v>0</v>
      </c>
      <c r="AK21">
        <f>IF(AK4="&lt;37/40 + Surgery",1,0)</f>
        <v>0</v>
      </c>
      <c r="AL21">
        <f t="shared" si="15"/>
        <v>0</v>
      </c>
      <c r="AM21">
        <f>IF(AM4="&lt;37/40 + Surgery",1,0)</f>
        <v>0</v>
      </c>
    </row>
    <row r="23" spans="1:39" x14ac:dyDescent="0.35">
      <c r="A23" t="s">
        <v>155</v>
      </c>
      <c r="B23">
        <f t="shared" ref="B23:B33" si="16">SUM(C23:AM23)</f>
        <v>8</v>
      </c>
      <c r="F23">
        <v>1</v>
      </c>
      <c r="O23">
        <v>1</v>
      </c>
      <c r="R23">
        <v>1</v>
      </c>
      <c r="W23">
        <v>1</v>
      </c>
      <c r="Z23">
        <v>1</v>
      </c>
      <c r="AA23">
        <v>1</v>
      </c>
      <c r="AD23">
        <v>1</v>
      </c>
      <c r="AI23">
        <v>1</v>
      </c>
    </row>
    <row r="24" spans="1:39" x14ac:dyDescent="0.25">
      <c r="A24" t="s">
        <v>161</v>
      </c>
      <c r="B24">
        <f t="shared" si="16"/>
        <v>1</v>
      </c>
      <c r="F24">
        <v>1</v>
      </c>
    </row>
    <row r="25" spans="1:39" x14ac:dyDescent="0.25">
      <c r="A25" t="s">
        <v>162</v>
      </c>
      <c r="B25">
        <f t="shared" si="16"/>
        <v>1</v>
      </c>
      <c r="F25">
        <v>1</v>
      </c>
    </row>
    <row r="26" spans="1:39" x14ac:dyDescent="0.25">
      <c r="A26" t="s">
        <v>163</v>
      </c>
      <c r="B26">
        <f t="shared" si="16"/>
        <v>1</v>
      </c>
      <c r="R26">
        <v>1</v>
      </c>
    </row>
    <row r="27" spans="1:39" x14ac:dyDescent="0.25">
      <c r="A27" t="s">
        <v>164</v>
      </c>
      <c r="B27">
        <f t="shared" si="16"/>
        <v>1</v>
      </c>
      <c r="R27">
        <v>1</v>
      </c>
    </row>
    <row r="28" spans="1:39" x14ac:dyDescent="0.25">
      <c r="A28" t="s">
        <v>165</v>
      </c>
      <c r="B28">
        <f t="shared" si="16"/>
        <v>1</v>
      </c>
      <c r="W28">
        <v>1</v>
      </c>
    </row>
    <row r="29" spans="1:39" x14ac:dyDescent="0.25">
      <c r="A29" t="s">
        <v>166</v>
      </c>
      <c r="B29">
        <f t="shared" si="16"/>
        <v>3</v>
      </c>
      <c r="D29">
        <v>1</v>
      </c>
      <c r="W29">
        <v>1</v>
      </c>
      <c r="AI29">
        <v>1</v>
      </c>
    </row>
    <row r="30" spans="1:39" x14ac:dyDescent="0.25">
      <c r="A30" t="s">
        <v>167</v>
      </c>
      <c r="B30">
        <f t="shared" si="16"/>
        <v>1</v>
      </c>
      <c r="Z30">
        <v>1</v>
      </c>
    </row>
    <row r="31" spans="1:39" x14ac:dyDescent="0.25">
      <c r="A31" t="s">
        <v>168</v>
      </c>
      <c r="B31">
        <f t="shared" si="16"/>
        <v>1</v>
      </c>
      <c r="Z31">
        <v>1</v>
      </c>
    </row>
    <row r="32" spans="1:39" x14ac:dyDescent="0.25">
      <c r="A32" t="s">
        <v>169</v>
      </c>
      <c r="B32">
        <f t="shared" si="16"/>
        <v>1</v>
      </c>
      <c r="AA32">
        <v>1</v>
      </c>
    </row>
    <row r="33" spans="1:39" x14ac:dyDescent="0.25">
      <c r="A33" t="s">
        <v>170</v>
      </c>
      <c r="B33">
        <f t="shared" si="16"/>
        <v>1</v>
      </c>
      <c r="AA33">
        <v>1</v>
      </c>
    </row>
    <row r="34" spans="1:39" x14ac:dyDescent="0.25">
      <c r="AL34">
        <v>1</v>
      </c>
    </row>
    <row r="35" spans="1:39" x14ac:dyDescent="0.25">
      <c r="A35" t="s">
        <v>151</v>
      </c>
    </row>
    <row r="36" spans="1:39" x14ac:dyDescent="0.25">
      <c r="A36" t="s">
        <v>157</v>
      </c>
      <c r="B36">
        <f>SUM(C36:AM36)</f>
        <v>26</v>
      </c>
      <c r="C36">
        <v>1</v>
      </c>
      <c r="E36">
        <v>1</v>
      </c>
      <c r="F36">
        <v>1</v>
      </c>
      <c r="H36">
        <v>1</v>
      </c>
      <c r="J36">
        <v>1</v>
      </c>
      <c r="M36">
        <v>1</v>
      </c>
      <c r="N36">
        <v>1</v>
      </c>
      <c r="O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I36">
        <v>1</v>
      </c>
      <c r="AL36">
        <v>1</v>
      </c>
      <c r="AM36">
        <v>1</v>
      </c>
    </row>
    <row r="37" spans="1:39" x14ac:dyDescent="0.25">
      <c r="A37" t="s">
        <v>156</v>
      </c>
      <c r="B37">
        <f>SUM(C37:AM37)</f>
        <v>6</v>
      </c>
      <c r="C37">
        <v>1</v>
      </c>
      <c r="H37">
        <v>1</v>
      </c>
      <c r="O37">
        <v>1</v>
      </c>
      <c r="S37">
        <v>1</v>
      </c>
      <c r="AF37">
        <v>1</v>
      </c>
      <c r="AL37">
        <v>1</v>
      </c>
    </row>
    <row r="38" spans="1:39" x14ac:dyDescent="0.25">
      <c r="A38" t="s">
        <v>158</v>
      </c>
      <c r="B38">
        <f>SUM(C38:AM38)</f>
        <v>3</v>
      </c>
      <c r="W38">
        <v>1</v>
      </c>
      <c r="AA38">
        <v>1</v>
      </c>
      <c r="AC38">
        <v>1</v>
      </c>
    </row>
    <row r="39" spans="1:39" x14ac:dyDescent="0.25">
      <c r="A39" t="s">
        <v>325</v>
      </c>
      <c r="Q39">
        <v>1</v>
      </c>
    </row>
    <row r="40" spans="1:39" x14ac:dyDescent="0.25">
      <c r="A40" t="s">
        <v>65</v>
      </c>
      <c r="B40">
        <f>SUM(C40:AM40)</f>
        <v>2</v>
      </c>
      <c r="P40">
        <v>1</v>
      </c>
      <c r="AJ40">
        <v>1</v>
      </c>
    </row>
    <row r="41" spans="1:39" x14ac:dyDescent="0.25">
      <c r="A41" t="s">
        <v>50</v>
      </c>
      <c r="B41">
        <f>SUM(C41:AM41)</f>
        <v>3</v>
      </c>
      <c r="F41">
        <v>1</v>
      </c>
      <c r="I41">
        <v>1</v>
      </c>
      <c r="L41">
        <v>1</v>
      </c>
    </row>
    <row r="44" spans="1:39" x14ac:dyDescent="0.25">
      <c r="A44" t="s">
        <v>159</v>
      </c>
      <c r="C44">
        <f>C36+C41</f>
        <v>1</v>
      </c>
      <c r="D44">
        <f>D36+D41</f>
        <v>0</v>
      </c>
      <c r="E44">
        <f>E36+E41</f>
        <v>1</v>
      </c>
      <c r="F44">
        <f>F36+F41</f>
        <v>2</v>
      </c>
      <c r="H44">
        <f>H36+H41</f>
        <v>1</v>
      </c>
      <c r="L44">
        <f t="shared" ref="L44:T44" si="17">L36+L41</f>
        <v>1</v>
      </c>
      <c r="M44">
        <f t="shared" si="17"/>
        <v>1</v>
      </c>
      <c r="N44">
        <f t="shared" si="17"/>
        <v>1</v>
      </c>
      <c r="O44">
        <f t="shared" si="17"/>
        <v>1</v>
      </c>
      <c r="P44">
        <f t="shared" si="17"/>
        <v>0</v>
      </c>
      <c r="Q44">
        <f t="shared" si="17"/>
        <v>1</v>
      </c>
      <c r="R44">
        <f t="shared" si="17"/>
        <v>1</v>
      </c>
      <c r="S44">
        <f t="shared" si="17"/>
        <v>1</v>
      </c>
      <c r="T44">
        <f t="shared" si="17"/>
        <v>1</v>
      </c>
      <c r="V44">
        <f t="shared" ref="V44:AD44" si="18">V36+V41</f>
        <v>1</v>
      </c>
      <c r="W44">
        <f t="shared" si="18"/>
        <v>1</v>
      </c>
      <c r="X44">
        <f t="shared" si="18"/>
        <v>0</v>
      </c>
      <c r="Y44">
        <f t="shared" si="18"/>
        <v>0</v>
      </c>
      <c r="Z44">
        <f t="shared" si="18"/>
        <v>1</v>
      </c>
      <c r="AA44">
        <f t="shared" si="18"/>
        <v>1</v>
      </c>
      <c r="AB44">
        <f t="shared" si="18"/>
        <v>1</v>
      </c>
      <c r="AC44">
        <f t="shared" si="18"/>
        <v>1</v>
      </c>
      <c r="AD44">
        <f t="shared" si="18"/>
        <v>1</v>
      </c>
      <c r="AF44">
        <f>AF36+AF41</f>
        <v>1</v>
      </c>
      <c r="AG44">
        <f>AG36+AG41</f>
        <v>1</v>
      </c>
      <c r="AI44">
        <f>AI36+AI41</f>
        <v>1</v>
      </c>
      <c r="AJ44">
        <f>AJ36+AJ41</f>
        <v>0</v>
      </c>
      <c r="AL44">
        <f>AL36+AL41</f>
        <v>1</v>
      </c>
      <c r="AM44">
        <f>AM36+AM41</f>
        <v>1</v>
      </c>
    </row>
    <row r="45" spans="1:39" x14ac:dyDescent="0.25">
      <c r="C45">
        <f t="shared" ref="C45:I45" si="19">IF(C44&lt;&gt;0,C2,"")</f>
        <v>2011</v>
      </c>
      <c r="D45" t="str">
        <f t="shared" si="19"/>
        <v/>
      </c>
      <c r="E45">
        <f t="shared" si="19"/>
        <v>2014</v>
      </c>
      <c r="F45">
        <f t="shared" si="19"/>
        <v>2017</v>
      </c>
      <c r="G45" t="str">
        <f t="shared" si="19"/>
        <v/>
      </c>
      <c r="H45">
        <f t="shared" si="19"/>
        <v>2017</v>
      </c>
      <c r="I45" t="str">
        <f t="shared" si="19"/>
        <v/>
      </c>
      <c r="K45" t="str">
        <f t="shared" ref="K45:T45" si="20">IF(K44&lt;&gt;0,K2,"")</f>
        <v/>
      </c>
      <c r="L45">
        <f t="shared" si="20"/>
        <v>2015</v>
      </c>
      <c r="M45">
        <f t="shared" si="20"/>
        <v>2012</v>
      </c>
      <c r="N45">
        <f t="shared" si="20"/>
        <v>2016</v>
      </c>
      <c r="O45">
        <f t="shared" si="20"/>
        <v>2016</v>
      </c>
      <c r="P45" t="str">
        <f t="shared" si="20"/>
        <v/>
      </c>
      <c r="Q45">
        <f t="shared" si="20"/>
        <v>2015</v>
      </c>
      <c r="R45">
        <f t="shared" si="20"/>
        <v>2014</v>
      </c>
      <c r="S45">
        <f t="shared" si="20"/>
        <v>2010</v>
      </c>
      <c r="T45">
        <f t="shared" si="20"/>
        <v>2010</v>
      </c>
      <c r="V45">
        <f t="shared" ref="V45:AB45" si="21">IF(V44&lt;&gt;0,V2,"")</f>
        <v>2015</v>
      </c>
      <c r="W45">
        <f t="shared" si="21"/>
        <v>2014</v>
      </c>
      <c r="X45" t="str">
        <f t="shared" si="21"/>
        <v/>
      </c>
      <c r="Y45" t="str">
        <f t="shared" si="21"/>
        <v/>
      </c>
      <c r="Z45">
        <f t="shared" si="21"/>
        <v>2013</v>
      </c>
      <c r="AA45">
        <f t="shared" si="21"/>
        <v>2017</v>
      </c>
      <c r="AB45">
        <f t="shared" si="21"/>
        <v>2016</v>
      </c>
      <c r="AC45">
        <f t="shared" ref="AC45:AM45" si="22">IF(AC44&lt;&gt;0,AC2,"")</f>
        <v>2014</v>
      </c>
      <c r="AD45">
        <f t="shared" si="22"/>
        <v>2010</v>
      </c>
      <c r="AF45">
        <f t="shared" si="22"/>
        <v>2011</v>
      </c>
      <c r="AG45">
        <f t="shared" si="22"/>
        <v>2017</v>
      </c>
      <c r="AH45" t="str">
        <f t="shared" si="22"/>
        <v/>
      </c>
      <c r="AI45">
        <f t="shared" si="22"/>
        <v>2015</v>
      </c>
      <c r="AJ45" t="str">
        <f t="shared" si="22"/>
        <v/>
      </c>
      <c r="AK45" t="str">
        <f t="shared" si="22"/>
        <v/>
      </c>
      <c r="AL45">
        <f t="shared" si="22"/>
        <v>2013</v>
      </c>
      <c r="AM45">
        <f t="shared" si="22"/>
        <v>2010</v>
      </c>
    </row>
    <row r="46" spans="1:39" x14ac:dyDescent="0.25">
      <c r="C46" t="str">
        <f t="shared" ref="C46:I46" si="23">IF(C44&lt;&gt;0,C3,"")</f>
        <v>Zhang</v>
      </c>
      <c r="D46" t="str">
        <f t="shared" si="23"/>
        <v/>
      </c>
      <c r="E46" t="str">
        <f t="shared" si="23"/>
        <v>Wadhawan</v>
      </c>
      <c r="F46" t="str">
        <f t="shared" si="23"/>
        <v>Velazco</v>
      </c>
      <c r="G46" t="str">
        <f t="shared" si="23"/>
        <v/>
      </c>
      <c r="H46" t="str">
        <f t="shared" si="23"/>
        <v>Tashiro</v>
      </c>
      <c r="I46" t="str">
        <f t="shared" si="23"/>
        <v/>
      </c>
      <c r="K46" t="str">
        <f t="shared" ref="K46:T46" si="24">IF(K44&lt;&gt;0,K3,"")</f>
        <v/>
      </c>
      <c r="L46" t="str">
        <f t="shared" si="24"/>
        <v>Shah</v>
      </c>
      <c r="M46" t="str">
        <f t="shared" si="24"/>
        <v>Shah</v>
      </c>
      <c r="N46" t="str">
        <f t="shared" si="24"/>
        <v>Seeman</v>
      </c>
      <c r="O46" t="str">
        <f t="shared" si="24"/>
        <v>Sayari</v>
      </c>
      <c r="P46" t="str">
        <f t="shared" si="24"/>
        <v/>
      </c>
      <c r="Q46" t="str">
        <f t="shared" si="24"/>
        <v>Patel</v>
      </c>
      <c r="R46" t="str">
        <f t="shared" si="24"/>
        <v>Murthy</v>
      </c>
      <c r="S46" t="str">
        <f t="shared" si="24"/>
        <v>Mukherjee</v>
      </c>
      <c r="T46" t="str">
        <f t="shared" si="24"/>
        <v>Martin</v>
      </c>
      <c r="V46" t="str">
        <f t="shared" ref="V46:AB46" si="25">IF(V44&lt;&gt;0,V3,"")</f>
        <v>Kastenberg</v>
      </c>
      <c r="W46" t="str">
        <f t="shared" si="25"/>
        <v>Hull</v>
      </c>
      <c r="X46" t="str">
        <f t="shared" si="25"/>
        <v/>
      </c>
      <c r="Y46" t="str">
        <f t="shared" si="25"/>
        <v/>
      </c>
      <c r="Z46" t="str">
        <f t="shared" si="25"/>
        <v>Ganapathy</v>
      </c>
      <c r="AA46" t="str">
        <f t="shared" si="25"/>
        <v>Fullerton</v>
      </c>
      <c r="AB46" t="str">
        <f t="shared" si="25"/>
        <v>Fullerton</v>
      </c>
      <c r="AC46" t="str">
        <f t="shared" ref="AC46:AM46" si="26">IF(AC44&lt;&gt;0,AC3,"")</f>
        <v>Fisher</v>
      </c>
      <c r="AD46" t="str">
        <f t="shared" si="26"/>
        <v>Duro</v>
      </c>
      <c r="AF46" t="str">
        <f t="shared" si="26"/>
        <v>Choo</v>
      </c>
      <c r="AG46" t="str">
        <f t="shared" si="26"/>
        <v>Bhatt</v>
      </c>
      <c r="AH46" t="str">
        <f t="shared" si="26"/>
        <v/>
      </c>
      <c r="AI46" t="str">
        <f t="shared" si="26"/>
        <v>Autmizguine</v>
      </c>
      <c r="AJ46" t="str">
        <f t="shared" si="26"/>
        <v/>
      </c>
      <c r="AK46" t="str">
        <f t="shared" si="26"/>
        <v/>
      </c>
      <c r="AL46" t="str">
        <f t="shared" si="26"/>
        <v>Adams-Chapman</v>
      </c>
      <c r="AM46" t="str">
        <f t="shared" si="26"/>
        <v>Abdullah</v>
      </c>
    </row>
    <row r="47" spans="1:39" x14ac:dyDescent="0.25">
      <c r="C47" t="str">
        <f t="shared" ref="C47:I47" si="27">IF(C44&lt;&gt;0,C6,"")</f>
        <v>1988 - 2003</v>
      </c>
      <c r="D47" t="str">
        <f t="shared" si="27"/>
        <v/>
      </c>
      <c r="E47" t="str">
        <f t="shared" si="27"/>
        <v>2000-2005</v>
      </c>
      <c r="F47" t="str">
        <f t="shared" si="27"/>
        <v>2009-2015</v>
      </c>
      <c r="G47" t="str">
        <f t="shared" si="27"/>
        <v/>
      </c>
      <c r="H47" t="str">
        <f t="shared" si="27"/>
        <v>2003-2009</v>
      </c>
      <c r="I47" t="str">
        <f t="shared" si="27"/>
        <v/>
      </c>
      <c r="K47" t="str">
        <f t="shared" ref="K47:T47" si="28">IF(K44&lt;&gt;0,K6,"")</f>
        <v/>
      </c>
      <c r="L47" t="str">
        <f t="shared" si="28"/>
        <v>2010-2013</v>
      </c>
      <c r="M47" t="str">
        <f t="shared" si="28"/>
        <v>1998-2009</v>
      </c>
      <c r="N47" t="str">
        <f t="shared" si="28"/>
        <v>2010-2013</v>
      </c>
      <c r="O47" t="str">
        <f t="shared" si="28"/>
        <v>2003, 2006, 2009</v>
      </c>
      <c r="P47" t="str">
        <f t="shared" si="28"/>
        <v/>
      </c>
      <c r="Q47" t="str">
        <f t="shared" si="28"/>
        <v>2000-2011</v>
      </c>
      <c r="R47" t="str">
        <f t="shared" si="28"/>
        <v>2010-2013</v>
      </c>
      <c r="S47" t="str">
        <f t="shared" si="28"/>
        <v>88-2003 (in groups)</v>
      </c>
      <c r="T47" t="str">
        <f t="shared" si="28"/>
        <v>2002-4</v>
      </c>
      <c r="V47" t="str">
        <f t="shared" ref="V47:AB47" si="29">IF(V44&lt;&gt;0,V6,"")</f>
        <v>2005-2011</v>
      </c>
      <c r="W47" t="str">
        <f t="shared" si="29"/>
        <v>2006-2010</v>
      </c>
      <c r="X47" t="str">
        <f t="shared" si="29"/>
        <v/>
      </c>
      <c r="Y47" t="str">
        <f t="shared" si="29"/>
        <v/>
      </c>
      <c r="Z47" t="str">
        <f t="shared" si="29"/>
        <v>2002-3</v>
      </c>
      <c r="AA47" t="str">
        <f t="shared" si="29"/>
        <v>1999-2012</v>
      </c>
      <c r="AB47" t="str">
        <f t="shared" si="29"/>
        <v>2009-13</v>
      </c>
      <c r="AC47" t="str">
        <f t="shared" ref="AC47:AM47" si="30">IF(AC44&lt;&gt;0,AC6,"")</f>
        <v>2006-10</v>
      </c>
      <c r="AD47" t="str">
        <f t="shared" si="30"/>
        <v>2004-2007</v>
      </c>
      <c r="AF47" t="str">
        <f t="shared" si="30"/>
        <v>1988 - 2005</v>
      </c>
      <c r="AG47" t="str">
        <f t="shared" si="30"/>
        <v>2009-15</v>
      </c>
      <c r="AH47" t="str">
        <f t="shared" si="30"/>
        <v/>
      </c>
      <c r="AI47" t="str">
        <f t="shared" si="30"/>
        <v>1997-2002</v>
      </c>
      <c r="AJ47" t="str">
        <f t="shared" si="30"/>
        <v/>
      </c>
      <c r="AK47" t="str">
        <f t="shared" si="30"/>
        <v/>
      </c>
      <c r="AL47" t="str">
        <f t="shared" si="30"/>
        <v>2006-8</v>
      </c>
      <c r="AM47" t="str">
        <f t="shared" si="30"/>
        <v>88 - 96 - 02 - 03</v>
      </c>
    </row>
  </sheetData>
  <pageMargins left="0.7" right="0.7" top="0.75" bottom="0.75" header="0.3" footer="0.3"/>
  <pageSetup paperSize="9" orientation="portrait" verticalDpi="597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0"/>
  <sheetViews>
    <sheetView workbookViewId="0">
      <pane xSplit="2" ySplit="13" topLeftCell="U15" activePane="bottomRight" state="frozen"/>
      <selection pane="topRight" activeCell="B1" sqref="B1"/>
      <selection pane="bottomLeft" activeCell="A4" sqref="A4"/>
      <selection pane="bottomRight" activeCell="AN41" sqref="AN41"/>
    </sheetView>
  </sheetViews>
  <sheetFormatPr defaultRowHeight="15" x14ac:dyDescent="0.25"/>
  <cols>
    <col min="1" max="2" width="11.140625" bestFit="1" customWidth="1"/>
    <col min="3" max="3" width="0.140625" customWidth="1"/>
    <col min="4" max="4" width="8.7109375" customWidth="1"/>
    <col min="5" max="5" width="3" hidden="1" customWidth="1"/>
    <col min="7" max="7" width="9.140625" customWidth="1"/>
    <col min="8" max="8" width="3.7109375" hidden="1" customWidth="1"/>
    <col min="9" max="9" width="9.42578125" customWidth="1"/>
    <col min="10" max="10" width="4.28515625" hidden="1" customWidth="1"/>
    <col min="11" max="11" width="5.5703125" hidden="1" customWidth="1"/>
    <col min="12" max="12" width="3.5703125" hidden="1" customWidth="1"/>
    <col min="13" max="13" width="8.7109375" style="45" hidden="1" customWidth="1"/>
    <col min="14" max="14" width="8" customWidth="1"/>
    <col min="15" max="15" width="9.28515625" style="25" customWidth="1"/>
    <col min="16" max="16" width="7.42578125" style="25" customWidth="1"/>
    <col min="17" max="17" width="6.5703125" style="25" hidden="1" customWidth="1"/>
    <col min="18" max="18" width="9.140625" customWidth="1"/>
    <col min="20" max="20" width="8.7109375" customWidth="1"/>
    <col min="21" max="21" width="6.42578125" style="25" bestFit="1" customWidth="1"/>
    <col min="23" max="23" width="9.140625" customWidth="1"/>
    <col min="24" max="24" width="0.140625" customWidth="1"/>
    <col min="25" max="25" width="4.7109375" hidden="1" customWidth="1"/>
    <col min="27" max="27" width="8.7109375" customWidth="1"/>
    <col min="28" max="28" width="8.85546875" style="45" customWidth="1"/>
    <col min="29" max="29" width="9.140625" customWidth="1"/>
    <col min="30" max="30" width="1" hidden="1" customWidth="1"/>
    <col min="32" max="32" width="9.140625" customWidth="1"/>
    <col min="33" max="33" width="8.5703125" customWidth="1"/>
    <col min="34" max="34" width="1.85546875" hidden="1" customWidth="1"/>
    <col min="35" max="35" width="8.7109375" customWidth="1"/>
    <col min="36" max="36" width="1.5703125" hidden="1" customWidth="1"/>
    <col min="37" max="37" width="1.85546875" hidden="1" customWidth="1"/>
    <col min="39" max="39" width="8.7109375" style="45"/>
  </cols>
  <sheetData>
    <row r="1" spans="1:39" ht="14.45" x14ac:dyDescent="0.35">
      <c r="A1" s="7" t="s">
        <v>326</v>
      </c>
      <c r="B1" t="s">
        <v>292</v>
      </c>
      <c r="Z1">
        <v>1</v>
      </c>
      <c r="AM1" s="45">
        <v>1</v>
      </c>
    </row>
    <row r="2" spans="1:39" ht="14.45" x14ac:dyDescent="0.35">
      <c r="B2" t="s">
        <v>327</v>
      </c>
      <c r="D2">
        <v>1</v>
      </c>
      <c r="S2">
        <v>1</v>
      </c>
      <c r="Z2">
        <v>1</v>
      </c>
      <c r="AF2">
        <v>1</v>
      </c>
    </row>
    <row r="3" spans="1:39" ht="14.45" x14ac:dyDescent="0.35">
      <c r="B3" t="s">
        <v>175</v>
      </c>
      <c r="W3">
        <v>1</v>
      </c>
    </row>
    <row r="4" spans="1:39" ht="14.45" x14ac:dyDescent="0.35">
      <c r="D4">
        <f>D5/D5</f>
        <v>1</v>
      </c>
      <c r="F4">
        <f t="shared" ref="F4:AM4" si="0">F5/F5</f>
        <v>1</v>
      </c>
      <c r="G4">
        <f t="shared" si="0"/>
        <v>1</v>
      </c>
      <c r="I4">
        <f t="shared" si="0"/>
        <v>1</v>
      </c>
      <c r="N4">
        <f t="shared" si="0"/>
        <v>1</v>
      </c>
      <c r="P4">
        <f>N5/N5</f>
        <v>1</v>
      </c>
      <c r="R4">
        <f>P5/P5</f>
        <v>1</v>
      </c>
      <c r="S4">
        <f t="shared" si="0"/>
        <v>1</v>
      </c>
      <c r="T4">
        <f t="shared" si="0"/>
        <v>1</v>
      </c>
      <c r="U4">
        <f t="shared" si="0"/>
        <v>1</v>
      </c>
      <c r="V4">
        <f t="shared" si="0"/>
        <v>1</v>
      </c>
      <c r="W4">
        <f t="shared" si="0"/>
        <v>1</v>
      </c>
      <c r="Z4">
        <f t="shared" si="0"/>
        <v>1</v>
      </c>
      <c r="AA4">
        <f t="shared" si="0"/>
        <v>1</v>
      </c>
      <c r="AB4">
        <f t="shared" si="0"/>
        <v>1</v>
      </c>
      <c r="AC4">
        <f t="shared" si="0"/>
        <v>1</v>
      </c>
      <c r="AE4">
        <f t="shared" si="0"/>
        <v>1</v>
      </c>
      <c r="AF4">
        <f t="shared" si="0"/>
        <v>1</v>
      </c>
      <c r="AG4">
        <f t="shared" si="0"/>
        <v>1</v>
      </c>
      <c r="AI4">
        <f t="shared" si="0"/>
        <v>1</v>
      </c>
      <c r="AL4">
        <f t="shared" si="0"/>
        <v>1</v>
      </c>
      <c r="AM4">
        <f t="shared" si="0"/>
        <v>1</v>
      </c>
    </row>
    <row r="5" spans="1:39" s="1" customFormat="1" ht="14.45" x14ac:dyDescent="0.35">
      <c r="B5" s="1">
        <f>SUM(D4:ZZ4)</f>
        <v>22</v>
      </c>
      <c r="D5" s="40">
        <f>'Populations &amp; Dates'!C45</f>
        <v>2011</v>
      </c>
      <c r="E5" s="1" t="str">
        <f>'Populations &amp; Dates'!D45</f>
        <v/>
      </c>
      <c r="F5" s="39">
        <f>'Populations &amp; Dates'!E45</f>
        <v>2014</v>
      </c>
      <c r="G5" s="39">
        <f>'Populations &amp; Dates'!F45</f>
        <v>2017</v>
      </c>
      <c r="H5" s="42"/>
      <c r="I5" s="40">
        <f>'Populations &amp; Dates'!H2</f>
        <v>2017</v>
      </c>
      <c r="J5" s="42"/>
      <c r="K5" s="42"/>
      <c r="L5" s="42"/>
      <c r="M5" s="42"/>
      <c r="N5" s="39">
        <f>'Populations &amp; Dates'!M45</f>
        <v>2012</v>
      </c>
      <c r="O5" s="1">
        <f>'Populations &amp; Dates'!N45</f>
        <v>2016</v>
      </c>
      <c r="P5" s="40">
        <f>'Populations &amp; Dates'!O45</f>
        <v>2016</v>
      </c>
      <c r="Q5" s="42" t="str">
        <f>'Populations &amp; Dates'!P45</f>
        <v/>
      </c>
      <c r="R5" s="42">
        <f>'Populations &amp; Dates'!Q45</f>
        <v>2015</v>
      </c>
      <c r="S5" s="39">
        <f>'Populations &amp; Dates'!R45</f>
        <v>2014</v>
      </c>
      <c r="T5" s="40">
        <f>'Populations &amp; Dates'!S45</f>
        <v>2010</v>
      </c>
      <c r="U5" s="42">
        <f>'Populations &amp; Dates'!T45</f>
        <v>2010</v>
      </c>
      <c r="V5" s="39">
        <f>'Populations &amp; Dates'!V45</f>
        <v>2015</v>
      </c>
      <c r="W5" s="41">
        <f>'Populations &amp; Dates'!W45</f>
        <v>2014</v>
      </c>
      <c r="X5" s="1" t="str">
        <f>'Populations &amp; Dates'!X45</f>
        <v/>
      </c>
      <c r="Y5" s="42" t="str">
        <f>'Populations &amp; Dates'!Y45</f>
        <v/>
      </c>
      <c r="Z5" s="42">
        <f>'Populations &amp; Dates'!Z45</f>
        <v>2013</v>
      </c>
      <c r="AA5" s="41">
        <f>'Populations &amp; Dates'!AA45</f>
        <v>2017</v>
      </c>
      <c r="AB5" s="41">
        <f>'Populations &amp; Dates'!AB45</f>
        <v>2016</v>
      </c>
      <c r="AC5" s="41">
        <f>'Populations &amp; Dates'!AC45</f>
        <v>2014</v>
      </c>
      <c r="AD5" s="1" t="e">
        <f>'Populations &amp; Dates'!#REF!</f>
        <v>#REF!</v>
      </c>
      <c r="AE5" s="39">
        <f>'Populations &amp; Dates'!AD45</f>
        <v>2010</v>
      </c>
      <c r="AF5" s="40">
        <f>'Populations &amp; Dates'!AF45</f>
        <v>2011</v>
      </c>
      <c r="AG5" s="1">
        <f>'Populations &amp; Dates'!AG45</f>
        <v>2017</v>
      </c>
      <c r="AH5" s="1" t="str">
        <f>'Populations &amp; Dates'!AH45</f>
        <v/>
      </c>
      <c r="AI5" s="39">
        <f>'Populations &amp; Dates'!AI45</f>
        <v>2015</v>
      </c>
      <c r="AJ5" s="1" t="str">
        <f>'Populations &amp; Dates'!AJ45</f>
        <v/>
      </c>
      <c r="AK5" s="1" t="str">
        <f>'Populations &amp; Dates'!AK45</f>
        <v/>
      </c>
      <c r="AL5" s="40">
        <f>'Populations &amp; Dates'!AL45</f>
        <v>2013</v>
      </c>
      <c r="AM5" s="40">
        <f>'Populations &amp; Dates'!AM45</f>
        <v>2010</v>
      </c>
    </row>
    <row r="6" spans="1:39" s="1" customFormat="1" ht="14.45" x14ac:dyDescent="0.35">
      <c r="D6" s="1" t="str">
        <f>'Populations &amp; Dates'!C46</f>
        <v>Zhang</v>
      </c>
      <c r="E6" s="1" t="str">
        <f>'Populations &amp; Dates'!D46</f>
        <v/>
      </c>
      <c r="F6" s="1" t="str">
        <f>'Populations &amp; Dates'!E46</f>
        <v>Wadhawan</v>
      </c>
      <c r="G6" s="1" t="str">
        <f>'Populations &amp; Dates'!F46</f>
        <v>Velazco</v>
      </c>
      <c r="H6" s="1" t="str">
        <f>'Populations &amp; Dates'!G46</f>
        <v/>
      </c>
      <c r="I6" s="1" t="str">
        <f>'Populations &amp; Dates'!H46</f>
        <v>Tashiro</v>
      </c>
      <c r="J6" s="1" t="str">
        <f>'Populations &amp; Dates'!I46</f>
        <v/>
      </c>
      <c r="K6" s="1" t="e">
        <f>'Populations &amp; Dates'!#REF!</f>
        <v>#REF!</v>
      </c>
      <c r="L6" s="1" t="str">
        <f>'Populations &amp; Dates'!K46</f>
        <v/>
      </c>
      <c r="N6" s="1" t="str">
        <f>'Populations &amp; Dates'!M46</f>
        <v>Shah</v>
      </c>
      <c r="O6" s="1" t="str">
        <f>'Populations &amp; Dates'!N46</f>
        <v>Seeman</v>
      </c>
      <c r="P6" s="1" t="str">
        <f>'Populations &amp; Dates'!O46</f>
        <v>Sayari</v>
      </c>
      <c r="Q6" s="1" t="str">
        <f>'Populations &amp; Dates'!P46</f>
        <v/>
      </c>
      <c r="R6" s="1" t="str">
        <f>'Populations &amp; Dates'!Q46</f>
        <v>Patel</v>
      </c>
      <c r="S6" s="1" t="str">
        <f>'Populations &amp; Dates'!R46</f>
        <v>Murthy</v>
      </c>
      <c r="T6" s="1" t="str">
        <f>'Populations &amp; Dates'!S46</f>
        <v>Mukherjee</v>
      </c>
      <c r="U6" s="1" t="str">
        <f>'Populations &amp; Dates'!T46</f>
        <v>Martin</v>
      </c>
      <c r="V6" s="1" t="str">
        <f>'Populations &amp; Dates'!V46</f>
        <v>Kastenberg</v>
      </c>
      <c r="W6" s="1" t="str">
        <f>'Populations &amp; Dates'!W46</f>
        <v>Hull</v>
      </c>
      <c r="X6" s="1" t="str">
        <f>'Populations &amp; Dates'!X46</f>
        <v/>
      </c>
      <c r="Y6" s="1" t="str">
        <f>'Populations &amp; Dates'!Y46</f>
        <v/>
      </c>
      <c r="Z6" s="42" t="str">
        <f>'Populations &amp; Dates'!Z46</f>
        <v>Ganapathy</v>
      </c>
      <c r="AA6" s="1" t="str">
        <f>'Populations &amp; Dates'!AA46</f>
        <v>Fullerton</v>
      </c>
      <c r="AB6" s="1" t="str">
        <f>'Populations &amp; Dates'!AB46</f>
        <v>Fullerton</v>
      </c>
      <c r="AC6" s="1" t="str">
        <f>'Populations &amp; Dates'!AC46</f>
        <v>Fisher</v>
      </c>
      <c r="AD6" s="1" t="e">
        <f>'Populations &amp; Dates'!#REF!</f>
        <v>#REF!</v>
      </c>
      <c r="AE6" s="1" t="str">
        <f>'Populations &amp; Dates'!AD46</f>
        <v>Duro</v>
      </c>
      <c r="AF6" s="1" t="str">
        <f>'Populations &amp; Dates'!AF46</f>
        <v>Choo</v>
      </c>
      <c r="AG6" s="1" t="str">
        <f>'Populations &amp; Dates'!AG46</f>
        <v>Bhatt</v>
      </c>
      <c r="AH6" s="1" t="str">
        <f>'Populations &amp; Dates'!AH46</f>
        <v/>
      </c>
      <c r="AI6" s="1" t="str">
        <f>'Populations &amp; Dates'!AI46</f>
        <v>Autmizguine</v>
      </c>
      <c r="AJ6" s="1" t="str">
        <f>'Populations &amp; Dates'!AJ46</f>
        <v/>
      </c>
      <c r="AK6" s="1" t="str">
        <f>'Populations &amp; Dates'!AK46</f>
        <v/>
      </c>
      <c r="AL6" s="1" t="str">
        <f>'Populations &amp; Dates'!AL46</f>
        <v>Adams-Chapman</v>
      </c>
      <c r="AM6" s="1" t="str">
        <f>'Populations &amp; Dates'!AM46</f>
        <v>Abdullah</v>
      </c>
    </row>
    <row r="7" spans="1:39" s="1" customFormat="1" ht="14.45" x14ac:dyDescent="0.35">
      <c r="D7" s="1" t="str">
        <f>'Populations &amp; Dates'!C47</f>
        <v>1988 - 2003</v>
      </c>
      <c r="E7" s="1" t="str">
        <f>'Populations &amp; Dates'!D47</f>
        <v/>
      </c>
      <c r="F7" s="1" t="str">
        <f>'Populations &amp; Dates'!E47</f>
        <v>2000-2005</v>
      </c>
      <c r="G7" s="1" t="str">
        <f>'Populations &amp; Dates'!F47</f>
        <v>2009-2015</v>
      </c>
      <c r="I7" s="1" t="str">
        <f>'Populations &amp; Dates'!H6</f>
        <v>2003-2009</v>
      </c>
      <c r="M7" s="42"/>
      <c r="N7" s="1" t="str">
        <f>'Populations &amp; Dates'!M47</f>
        <v>1998-2009</v>
      </c>
      <c r="O7" s="1" t="str">
        <f>'Populations &amp; Dates'!N47</f>
        <v>2010-2013</v>
      </c>
      <c r="P7" s="1" t="str">
        <f>'Populations &amp; Dates'!O47</f>
        <v>2003, 2006, 2009</v>
      </c>
      <c r="Q7" s="1" t="str">
        <f>'Populations &amp; Dates'!P47</f>
        <v/>
      </c>
      <c r="R7" s="1" t="str">
        <f>'Populations &amp; Dates'!Q47</f>
        <v>2000-2011</v>
      </c>
      <c r="S7" s="1" t="str">
        <f>'Populations &amp; Dates'!R47</f>
        <v>2010-2013</v>
      </c>
      <c r="T7" s="1" t="str">
        <f>'Populations &amp; Dates'!S47</f>
        <v>88-2003 (in groups)</v>
      </c>
      <c r="U7" s="42" t="str">
        <f>'Populations &amp; Dates'!T47</f>
        <v>2002-4</v>
      </c>
      <c r="V7" s="1" t="str">
        <f>'Populations &amp; Dates'!V47</f>
        <v>2005-2011</v>
      </c>
      <c r="W7" s="1" t="str">
        <f>'Populations &amp; Dates'!W47</f>
        <v>2006-2010</v>
      </c>
      <c r="X7" s="1" t="str">
        <f>'Populations &amp; Dates'!X47</f>
        <v/>
      </c>
      <c r="Z7" s="42" t="str">
        <f>'Populations &amp; Dates'!Z47</f>
        <v>2002-3</v>
      </c>
      <c r="AA7" s="1" t="str">
        <f>'Populations &amp; Dates'!AA47</f>
        <v>1999-2012</v>
      </c>
      <c r="AB7" s="1" t="str">
        <f>'Populations &amp; Dates'!AB47</f>
        <v>2009-13</v>
      </c>
      <c r="AC7" s="1" t="str">
        <f>'Populations &amp; Dates'!AC47</f>
        <v>2006-10</v>
      </c>
      <c r="AD7" s="1" t="e">
        <f>'Populations &amp; Dates'!#REF!</f>
        <v>#REF!</v>
      </c>
      <c r="AE7" s="1" t="str">
        <f>'Populations &amp; Dates'!AD47</f>
        <v>2004-2007</v>
      </c>
      <c r="AF7" s="1" t="str">
        <f>'Populations &amp; Dates'!AF47</f>
        <v>1988 - 2005</v>
      </c>
      <c r="AG7" s="1" t="str">
        <f>'Populations &amp; Dates'!AG47</f>
        <v>2009-15</v>
      </c>
      <c r="AI7" s="1" t="str">
        <f>'Populations &amp; Dates'!AI47</f>
        <v>1997-2002</v>
      </c>
      <c r="AJ7" s="1" t="str">
        <f>'Populations &amp; Dates'!AJ47</f>
        <v/>
      </c>
      <c r="AL7" s="1" t="str">
        <f>'Populations &amp; Dates'!AL47</f>
        <v>2006-8</v>
      </c>
      <c r="AM7" s="42" t="str">
        <f>'Populations &amp; Dates'!AM6</f>
        <v>88 - 96 - 02 - 03</v>
      </c>
    </row>
    <row r="8" spans="1:39" s="37" customFormat="1" ht="14.45" x14ac:dyDescent="0.35">
      <c r="D8" s="37" t="str">
        <f>T6</f>
        <v>Mukherjee</v>
      </c>
      <c r="G8" s="37" t="str">
        <f>N6</f>
        <v>Shah</v>
      </c>
      <c r="I8" s="37" t="str">
        <f>D6</f>
        <v>Zhang</v>
      </c>
      <c r="J8" s="1"/>
      <c r="K8" s="1"/>
      <c r="L8" s="1"/>
      <c r="M8" s="46"/>
      <c r="N8" s="37" t="str">
        <f>G6</f>
        <v>Velazco</v>
      </c>
      <c r="O8" s="43"/>
      <c r="P8" s="37" t="str">
        <f>D6</f>
        <v>Zhang</v>
      </c>
      <c r="Q8" s="43"/>
      <c r="S8" s="37" t="str">
        <f>G6</f>
        <v>Velazco</v>
      </c>
      <c r="T8" s="37" t="str">
        <f>P6</f>
        <v>Sayari</v>
      </c>
      <c r="U8" s="43"/>
      <c r="V8" s="37" t="str">
        <f>F6</f>
        <v>Wadhawan</v>
      </c>
      <c r="W8" s="37" t="str">
        <f>AA6</f>
        <v>Fullerton</v>
      </c>
      <c r="Z8" s="46"/>
      <c r="AA8" s="37" t="str">
        <f>W6</f>
        <v>Hull</v>
      </c>
      <c r="AB8" s="37" t="str">
        <f>AA8</f>
        <v>Hull</v>
      </c>
      <c r="AC8" s="37" t="str">
        <f>W6</f>
        <v>Hull</v>
      </c>
      <c r="AE8" s="37" t="str">
        <f>F6</f>
        <v>Wadhawan</v>
      </c>
      <c r="AF8" s="37" t="str">
        <f>P6</f>
        <v>Sayari</v>
      </c>
      <c r="AI8" s="37" t="str">
        <f>F6</f>
        <v>Wadhawan</v>
      </c>
      <c r="AL8" s="37" t="str">
        <f>D6</f>
        <v>Zhang</v>
      </c>
      <c r="AM8" s="42" t="str">
        <f>AL8</f>
        <v>Zhang</v>
      </c>
    </row>
    <row r="9" spans="1:39" s="37" customFormat="1" ht="14.45" x14ac:dyDescent="0.35">
      <c r="D9" s="37" t="str">
        <f>AF6</f>
        <v>Choo</v>
      </c>
      <c r="F9" s="37" t="str">
        <f>AI6</f>
        <v>Autmizguine</v>
      </c>
      <c r="G9" s="37" t="str">
        <f>S6</f>
        <v>Murthy</v>
      </c>
      <c r="I9" s="37" t="str">
        <f>P6</f>
        <v>Sayari</v>
      </c>
      <c r="M9" s="46"/>
      <c r="N9" s="37" t="str">
        <f>S6</f>
        <v>Murthy</v>
      </c>
      <c r="O9" s="43"/>
      <c r="P9" s="37" t="str">
        <f>T6</f>
        <v>Mukherjee</v>
      </c>
      <c r="Q9" s="43"/>
      <c r="S9" s="37" t="str">
        <f>N6</f>
        <v>Shah</v>
      </c>
      <c r="T9" s="37" t="str">
        <f>AF6</f>
        <v>Choo</v>
      </c>
      <c r="U9" s="43"/>
      <c r="V9" s="37" t="str">
        <f>G6</f>
        <v>Velazco</v>
      </c>
      <c r="W9" s="37" t="str">
        <f>AC6</f>
        <v>Fisher</v>
      </c>
      <c r="Z9" s="46"/>
      <c r="AA9" s="37" t="str">
        <f>AC6</f>
        <v>Fisher</v>
      </c>
      <c r="AB9" s="37" t="str">
        <f>AA9</f>
        <v>Fisher</v>
      </c>
      <c r="AC9" s="37" t="str">
        <f>AA6</f>
        <v>Fullerton</v>
      </c>
      <c r="AE9" s="37" t="str">
        <f>V6</f>
        <v>Kastenberg</v>
      </c>
      <c r="AF9" s="37" t="str">
        <f>T6</f>
        <v>Mukherjee</v>
      </c>
      <c r="AL9" s="37" t="str">
        <f>P6</f>
        <v>Sayari</v>
      </c>
      <c r="AM9" s="46" t="str">
        <f>AL9</f>
        <v>Sayari</v>
      </c>
    </row>
    <row r="10" spans="1:39" s="37" customFormat="1" ht="14.45" x14ac:dyDescent="0.35">
      <c r="D10" s="38" t="str">
        <f>AL6</f>
        <v>Adams-Chapman</v>
      </c>
      <c r="F10" s="38"/>
      <c r="G10" s="37" t="str">
        <f>V6</f>
        <v>Kastenberg</v>
      </c>
      <c r="I10" s="37" t="str">
        <f>T6</f>
        <v>Mukherjee</v>
      </c>
      <c r="M10" s="46"/>
      <c r="N10" s="37" t="str">
        <f>V6</f>
        <v>Kastenberg</v>
      </c>
      <c r="O10" s="43"/>
      <c r="P10" s="37" t="str">
        <f>AF6</f>
        <v>Choo</v>
      </c>
      <c r="Q10" s="43"/>
      <c r="S10" s="37" t="str">
        <f>V6</f>
        <v>Kastenberg</v>
      </c>
      <c r="T10" s="37" t="str">
        <f>AM6</f>
        <v>Abdullah</v>
      </c>
      <c r="U10" s="43"/>
      <c r="V10" s="37" t="str">
        <f>N6</f>
        <v>Shah</v>
      </c>
      <c r="W10" s="37" t="str">
        <f>AB6</f>
        <v>Fullerton</v>
      </c>
      <c r="Z10" s="46"/>
      <c r="AA10" s="37" t="str">
        <f>AB6</f>
        <v>Fullerton</v>
      </c>
      <c r="AB10" s="37" t="str">
        <f>AA10</f>
        <v>Fullerton</v>
      </c>
      <c r="AC10" s="37" t="str">
        <f>AB6</f>
        <v>Fullerton</v>
      </c>
      <c r="AF10" s="37" t="str">
        <f>AM6</f>
        <v>Abdullah</v>
      </c>
      <c r="AL10" s="37" t="str">
        <f>T6</f>
        <v>Mukherjee</v>
      </c>
      <c r="AM10" s="46" t="str">
        <f>AL10</f>
        <v>Mukherjee</v>
      </c>
    </row>
    <row r="11" spans="1:39" s="37" customFormat="1" ht="14.45" x14ac:dyDescent="0.35">
      <c r="D11" s="38" t="str">
        <f>P6</f>
        <v>Sayari</v>
      </c>
      <c r="E11" s="38"/>
      <c r="F11" s="38" t="str">
        <f>V6</f>
        <v>Kastenberg</v>
      </c>
      <c r="I11" s="37" t="str">
        <f>AF6</f>
        <v>Choo</v>
      </c>
      <c r="M11" s="46"/>
      <c r="O11" s="43"/>
      <c r="P11" s="37" t="str">
        <f>AL6</f>
        <v>Adams-Chapman</v>
      </c>
      <c r="Q11" s="43"/>
      <c r="U11" s="43"/>
      <c r="V11" s="37" t="str">
        <f>S6</f>
        <v>Murthy</v>
      </c>
      <c r="Z11" s="46"/>
      <c r="AB11" s="46"/>
      <c r="AL11" s="37" t="str">
        <f>AF6</f>
        <v>Choo</v>
      </c>
      <c r="AM11" s="46" t="str">
        <f>AL11</f>
        <v>Choo</v>
      </c>
    </row>
    <row r="12" spans="1:39" s="37" customFormat="1" ht="14.45" x14ac:dyDescent="0.35">
      <c r="D12" s="38" t="str">
        <f>I6</f>
        <v>Tashiro</v>
      </c>
      <c r="E12" s="38"/>
      <c r="F12" s="38"/>
      <c r="G12" s="38"/>
      <c r="H12" s="38"/>
      <c r="I12" s="38" t="str">
        <f>AL6</f>
        <v>Adams-Chapman</v>
      </c>
      <c r="J12" s="38"/>
      <c r="K12" s="38"/>
      <c r="L12" s="38"/>
      <c r="M12" s="47"/>
      <c r="N12" s="38"/>
      <c r="O12" s="44"/>
      <c r="P12" s="38" t="str">
        <f>AM6</f>
        <v>Abdullah</v>
      </c>
      <c r="Q12" s="44"/>
      <c r="S12" s="38"/>
      <c r="T12" s="38"/>
      <c r="U12" s="44"/>
      <c r="V12" s="38"/>
      <c r="W12" s="38"/>
      <c r="X12" s="38"/>
      <c r="Y12" s="38"/>
      <c r="Z12" s="47"/>
      <c r="AA12" s="38"/>
      <c r="AB12" s="47"/>
      <c r="AC12" s="38"/>
      <c r="AD12" s="38"/>
      <c r="AE12" s="38"/>
      <c r="AF12" s="38"/>
      <c r="AG12" s="38"/>
      <c r="AH12" s="38"/>
      <c r="AI12" s="38"/>
      <c r="AJ12" s="38"/>
      <c r="AK12" s="38"/>
      <c r="AL12" s="38" t="str">
        <f>AM6</f>
        <v>Abdullah</v>
      </c>
      <c r="AM12" s="46" t="str">
        <f>AL12</f>
        <v>Abdullah</v>
      </c>
    </row>
    <row r="13" spans="1:39" s="38" customFormat="1" ht="14.45" x14ac:dyDescent="0.35">
      <c r="D13" s="38" t="str">
        <f>AM6</f>
        <v>Abdullah</v>
      </c>
      <c r="M13" s="47"/>
      <c r="O13" s="44"/>
      <c r="Q13" s="44"/>
      <c r="Z13" s="47"/>
    </row>
    <row r="14" spans="1:39" ht="14.45" x14ac:dyDescent="0.35">
      <c r="P14"/>
      <c r="Z14" s="45"/>
    </row>
    <row r="15" spans="1:39" ht="14.45" x14ac:dyDescent="0.35">
      <c r="B15">
        <v>1988</v>
      </c>
      <c r="D15" s="45"/>
      <c r="P15"/>
      <c r="T15" s="3"/>
      <c r="Z15" s="45"/>
      <c r="AL15" s="3"/>
      <c r="AM15" s="3"/>
    </row>
    <row r="16" spans="1:39" ht="14.45" x14ac:dyDescent="0.35">
      <c r="B16">
        <f>B15+1</f>
        <v>1989</v>
      </c>
      <c r="D16" s="45"/>
      <c r="P16"/>
      <c r="T16" s="3"/>
      <c r="Z16" s="45"/>
      <c r="AL16" s="3"/>
    </row>
    <row r="17" spans="2:39" ht="14.45" x14ac:dyDescent="0.35">
      <c r="B17">
        <f t="shared" ref="B17:B45" si="1">B16+1</f>
        <v>1990</v>
      </c>
      <c r="D17" s="45"/>
      <c r="P17"/>
      <c r="T17" s="3"/>
      <c r="Z17" s="45"/>
      <c r="AL17" s="3"/>
    </row>
    <row r="18" spans="2:39" ht="14.45" x14ac:dyDescent="0.35">
      <c r="B18">
        <f t="shared" si="1"/>
        <v>1991</v>
      </c>
      <c r="D18" s="45"/>
      <c r="P18"/>
      <c r="T18" s="3"/>
      <c r="Z18" s="45"/>
      <c r="AL18" s="3"/>
    </row>
    <row r="19" spans="2:39" ht="14.45" x14ac:dyDescent="0.35">
      <c r="B19">
        <f t="shared" si="1"/>
        <v>1992</v>
      </c>
      <c r="D19" s="45"/>
      <c r="P19"/>
      <c r="T19" s="3"/>
      <c r="Z19" s="45"/>
      <c r="AL19" s="3"/>
    </row>
    <row r="20" spans="2:39" ht="14.45" x14ac:dyDescent="0.35">
      <c r="B20">
        <f t="shared" si="1"/>
        <v>1993</v>
      </c>
      <c r="D20" s="25"/>
      <c r="P20"/>
      <c r="T20" s="3"/>
      <c r="Z20" s="45"/>
      <c r="AL20" s="3"/>
    </row>
    <row r="21" spans="2:39" ht="14.45" x14ac:dyDescent="0.35">
      <c r="B21">
        <f t="shared" si="1"/>
        <v>1994</v>
      </c>
      <c r="D21" s="25"/>
      <c r="P21"/>
      <c r="T21" s="3"/>
      <c r="Z21" s="45"/>
      <c r="AL21" s="3"/>
    </row>
    <row r="22" spans="2:39" ht="14.45" x14ac:dyDescent="0.35">
      <c r="B22">
        <f t="shared" si="1"/>
        <v>1995</v>
      </c>
      <c r="D22" s="25"/>
      <c r="P22"/>
      <c r="T22" s="3"/>
      <c r="Z22" s="45"/>
      <c r="AL22" s="3"/>
    </row>
    <row r="23" spans="2:39" ht="14.45" x14ac:dyDescent="0.35">
      <c r="B23">
        <f t="shared" si="1"/>
        <v>1996</v>
      </c>
      <c r="D23" s="25"/>
      <c r="P23"/>
      <c r="T23" s="3"/>
      <c r="Z23" s="45"/>
      <c r="AL23" s="3"/>
      <c r="AM23" s="3"/>
    </row>
    <row r="24" spans="2:39" ht="14.45" x14ac:dyDescent="0.35">
      <c r="B24">
        <f t="shared" si="1"/>
        <v>1997</v>
      </c>
      <c r="D24" s="3"/>
      <c r="P24"/>
      <c r="T24" s="3"/>
      <c r="Z24" s="45"/>
      <c r="AI24" s="2"/>
      <c r="AL24" s="3"/>
    </row>
    <row r="25" spans="2:39" ht="14.45" x14ac:dyDescent="0.35">
      <c r="B25">
        <f t="shared" si="1"/>
        <v>1998</v>
      </c>
      <c r="D25" s="45"/>
      <c r="P25"/>
      <c r="T25" s="3"/>
      <c r="Z25" s="45"/>
      <c r="AF25" s="3"/>
      <c r="AI25" s="2"/>
      <c r="AL25" s="3"/>
    </row>
    <row r="26" spans="2:39" ht="14.45" x14ac:dyDescent="0.35">
      <c r="B26">
        <f t="shared" si="1"/>
        <v>1999</v>
      </c>
      <c r="D26" s="45"/>
      <c r="P26"/>
      <c r="T26" s="3"/>
      <c r="Z26" s="45"/>
      <c r="AA26" s="4"/>
      <c r="AF26" s="3"/>
      <c r="AG26" s="45"/>
      <c r="AI26" s="2"/>
      <c r="AL26" s="3"/>
    </row>
    <row r="27" spans="2:39" ht="14.45" x14ac:dyDescent="0.35">
      <c r="B27">
        <f t="shared" si="1"/>
        <v>2000</v>
      </c>
      <c r="D27" s="3"/>
      <c r="F27" s="2"/>
      <c r="P27"/>
      <c r="T27" s="3"/>
      <c r="Z27" s="45"/>
      <c r="AA27" s="4"/>
      <c r="AF27" s="3"/>
      <c r="AG27" s="45"/>
      <c r="AI27" s="2"/>
      <c r="AL27" s="3"/>
    </row>
    <row r="28" spans="2:39" x14ac:dyDescent="0.25">
      <c r="B28">
        <f t="shared" si="1"/>
        <v>2001</v>
      </c>
      <c r="D28" s="45"/>
      <c r="F28" s="2"/>
      <c r="P28"/>
      <c r="T28" s="3"/>
      <c r="Z28" s="45"/>
      <c r="AA28" s="4"/>
      <c r="AF28" s="3"/>
      <c r="AG28" s="45"/>
      <c r="AI28" s="2"/>
      <c r="AL28" s="3"/>
    </row>
    <row r="29" spans="2:39" x14ac:dyDescent="0.25">
      <c r="B29">
        <f t="shared" si="1"/>
        <v>2002</v>
      </c>
      <c r="D29" s="45"/>
      <c r="F29" s="2"/>
      <c r="P29"/>
      <c r="T29" s="3"/>
      <c r="Z29" s="45"/>
      <c r="AA29" s="4"/>
      <c r="AF29" s="3"/>
      <c r="AG29" s="45"/>
      <c r="AI29" s="2"/>
      <c r="AL29" s="3"/>
      <c r="AM29" s="3"/>
    </row>
    <row r="30" spans="2:39" x14ac:dyDescent="0.25">
      <c r="B30">
        <f t="shared" si="1"/>
        <v>2003</v>
      </c>
      <c r="D30" s="3"/>
      <c r="F30" s="2"/>
      <c r="I30" s="3"/>
      <c r="J30" s="3"/>
      <c r="K30" s="3"/>
      <c r="L30" s="3"/>
      <c r="P30" s="3"/>
      <c r="T30" s="3"/>
      <c r="Z30" s="45"/>
      <c r="AA30" s="4"/>
      <c r="AF30" s="3"/>
      <c r="AG30" s="45"/>
      <c r="AL30" s="3"/>
      <c r="AM30" s="3"/>
    </row>
    <row r="31" spans="2:39" x14ac:dyDescent="0.25">
      <c r="B31">
        <f t="shared" si="1"/>
        <v>2004</v>
      </c>
      <c r="F31" s="2"/>
      <c r="I31" s="3"/>
      <c r="J31" s="3"/>
      <c r="K31" s="3"/>
      <c r="L31" s="3"/>
      <c r="P31" s="3"/>
      <c r="Z31" s="45"/>
      <c r="AA31" s="4"/>
      <c r="AE31" s="2"/>
      <c r="AF31" s="3"/>
      <c r="AG31" s="45"/>
    </row>
    <row r="32" spans="2:39" x14ac:dyDescent="0.25">
      <c r="B32">
        <f t="shared" si="1"/>
        <v>2005</v>
      </c>
      <c r="F32" s="2"/>
      <c r="I32" s="3"/>
      <c r="J32" s="3"/>
      <c r="K32" s="3"/>
      <c r="L32" s="3"/>
      <c r="P32" s="3"/>
      <c r="V32" s="2"/>
      <c r="Z32" s="45"/>
      <c r="AA32" s="4"/>
      <c r="AE32" s="2"/>
      <c r="AF32" s="3"/>
      <c r="AG32" s="45"/>
    </row>
    <row r="33" spans="2:34" x14ac:dyDescent="0.25">
      <c r="B33">
        <f t="shared" si="1"/>
        <v>2006</v>
      </c>
      <c r="I33" s="3"/>
      <c r="J33" s="3"/>
      <c r="K33" s="3"/>
      <c r="L33" s="3"/>
      <c r="P33" s="3"/>
      <c r="V33" s="2"/>
      <c r="W33" s="4"/>
      <c r="Z33" s="45"/>
      <c r="AA33" s="4"/>
      <c r="AC33" s="4"/>
      <c r="AE33" s="2"/>
      <c r="AG33" s="45"/>
    </row>
    <row r="34" spans="2:34" x14ac:dyDescent="0.25">
      <c r="B34">
        <f t="shared" si="1"/>
        <v>2007</v>
      </c>
      <c r="I34" s="3"/>
      <c r="J34" s="3"/>
      <c r="K34" s="3"/>
      <c r="L34" s="3"/>
      <c r="P34"/>
      <c r="V34" s="2"/>
      <c r="W34" s="4"/>
      <c r="Z34" s="45"/>
      <c r="AA34" s="4"/>
      <c r="AC34" s="4"/>
      <c r="AE34" s="2"/>
      <c r="AG34" s="45"/>
    </row>
    <row r="35" spans="2:34" x14ac:dyDescent="0.25">
      <c r="B35">
        <f t="shared" si="1"/>
        <v>2008</v>
      </c>
      <c r="I35" s="3"/>
      <c r="J35" s="3"/>
      <c r="K35" s="3"/>
      <c r="L35" s="3"/>
      <c r="P35"/>
      <c r="V35" s="2"/>
      <c r="W35" s="4"/>
      <c r="Z35" s="45"/>
      <c r="AA35" s="4"/>
      <c r="AC35" s="4"/>
      <c r="AG35" s="45"/>
    </row>
    <row r="36" spans="2:34" x14ac:dyDescent="0.25">
      <c r="B36">
        <f t="shared" si="1"/>
        <v>2009</v>
      </c>
      <c r="G36" s="2"/>
      <c r="H36" s="2"/>
      <c r="I36" s="3"/>
      <c r="J36" s="3"/>
      <c r="K36" s="3"/>
      <c r="L36" s="3"/>
      <c r="P36"/>
      <c r="V36" s="2"/>
      <c r="W36" s="4"/>
      <c r="Z36" s="45"/>
      <c r="AA36" s="4"/>
      <c r="AB36" s="4"/>
      <c r="AC36" s="4"/>
      <c r="AG36" s="45"/>
      <c r="AH36" s="2"/>
    </row>
    <row r="37" spans="2:34" x14ac:dyDescent="0.25">
      <c r="B37">
        <f t="shared" si="1"/>
        <v>2010</v>
      </c>
      <c r="G37" s="2"/>
      <c r="H37" s="2"/>
      <c r="N37" s="2"/>
      <c r="P37"/>
      <c r="S37" s="2"/>
      <c r="V37" s="2"/>
      <c r="W37" s="4"/>
      <c r="Z37" s="45"/>
      <c r="AA37" s="4"/>
      <c r="AB37" s="4"/>
      <c r="AC37" s="4"/>
      <c r="AG37" s="45"/>
      <c r="AH37" s="2"/>
    </row>
    <row r="38" spans="2:34" x14ac:dyDescent="0.25">
      <c r="B38">
        <f t="shared" si="1"/>
        <v>2011</v>
      </c>
      <c r="G38" s="2"/>
      <c r="H38" s="2"/>
      <c r="N38" s="2"/>
      <c r="P38"/>
      <c r="S38" s="2"/>
      <c r="V38" s="2"/>
      <c r="Z38" s="45"/>
      <c r="AA38" s="4"/>
      <c r="AB38" s="4"/>
      <c r="AG38" s="45"/>
      <c r="AH38" s="2"/>
    </row>
    <row r="39" spans="2:34" x14ac:dyDescent="0.25">
      <c r="B39">
        <f t="shared" si="1"/>
        <v>2012</v>
      </c>
      <c r="G39" s="2"/>
      <c r="H39" s="2"/>
      <c r="N39" s="2"/>
      <c r="P39"/>
      <c r="S39" s="2"/>
      <c r="Z39" s="45"/>
      <c r="AA39" s="4"/>
      <c r="AB39" s="4"/>
      <c r="AG39" s="45"/>
      <c r="AH39" s="2"/>
    </row>
    <row r="40" spans="2:34" x14ac:dyDescent="0.25">
      <c r="B40">
        <f t="shared" si="1"/>
        <v>2013</v>
      </c>
      <c r="G40" s="2"/>
      <c r="H40" s="2"/>
      <c r="N40" s="2"/>
      <c r="P40"/>
      <c r="Z40" s="45"/>
      <c r="AG40" s="45"/>
      <c r="AH40" s="2"/>
    </row>
    <row r="41" spans="2:34" x14ac:dyDescent="0.25">
      <c r="B41">
        <f t="shared" si="1"/>
        <v>2014</v>
      </c>
      <c r="G41" s="2"/>
      <c r="H41" s="2"/>
      <c r="P41"/>
      <c r="Z41" s="45"/>
      <c r="AG41" s="45"/>
      <c r="AH41" s="2"/>
    </row>
    <row r="42" spans="2:34" x14ac:dyDescent="0.25">
      <c r="B42">
        <f t="shared" si="1"/>
        <v>2015</v>
      </c>
      <c r="G42" s="2"/>
      <c r="H42" s="2"/>
      <c r="P42"/>
      <c r="Z42" s="45"/>
      <c r="AG42" s="45"/>
      <c r="AH42" s="2"/>
    </row>
    <row r="43" spans="2:34" x14ac:dyDescent="0.25">
      <c r="B43">
        <f t="shared" si="1"/>
        <v>2016</v>
      </c>
      <c r="P43"/>
      <c r="Z43" s="45"/>
      <c r="AG43" s="45"/>
    </row>
    <row r="44" spans="2:34" x14ac:dyDescent="0.25">
      <c r="B44">
        <f t="shared" si="1"/>
        <v>2017</v>
      </c>
      <c r="P44"/>
      <c r="Z44" s="45"/>
    </row>
    <row r="45" spans="2:34" x14ac:dyDescent="0.25">
      <c r="B45">
        <f t="shared" si="1"/>
        <v>2018</v>
      </c>
      <c r="P45"/>
      <c r="Z45" s="45"/>
    </row>
    <row r="46" spans="2:34" x14ac:dyDescent="0.25">
      <c r="P46"/>
      <c r="Z46" s="45"/>
    </row>
    <row r="47" spans="2:34" x14ac:dyDescent="0.25">
      <c r="D47" s="4"/>
      <c r="F47" t="s">
        <v>158</v>
      </c>
      <c r="P47"/>
      <c r="Z47" s="45"/>
    </row>
    <row r="48" spans="2:34" x14ac:dyDescent="0.25">
      <c r="D48" s="3"/>
      <c r="F48" t="s">
        <v>160</v>
      </c>
      <c r="P48"/>
      <c r="Z48" s="45"/>
    </row>
    <row r="49" spans="16:26" x14ac:dyDescent="0.25">
      <c r="P49"/>
      <c r="Z49" s="45"/>
    </row>
    <row r="50" spans="16:26" x14ac:dyDescent="0.25">
      <c r="P50"/>
      <c r="Z50" s="45"/>
    </row>
    <row r="51" spans="16:26" x14ac:dyDescent="0.25">
      <c r="P51"/>
    </row>
    <row r="52" spans="16:26" x14ac:dyDescent="0.25">
      <c r="P52"/>
    </row>
    <row r="53" spans="16:26" x14ac:dyDescent="0.25">
      <c r="P53"/>
    </row>
    <row r="54" spans="16:26" x14ac:dyDescent="0.25">
      <c r="P54"/>
    </row>
    <row r="55" spans="16:26" x14ac:dyDescent="0.25">
      <c r="P55"/>
    </row>
    <row r="56" spans="16:26" x14ac:dyDescent="0.25">
      <c r="P56"/>
    </row>
    <row r="57" spans="16:26" x14ac:dyDescent="0.25">
      <c r="P57"/>
    </row>
    <row r="58" spans="16:26" x14ac:dyDescent="0.25">
      <c r="P58"/>
    </row>
    <row r="59" spans="16:26" x14ac:dyDescent="0.25">
      <c r="P59"/>
    </row>
    <row r="60" spans="16:26" x14ac:dyDescent="0.25">
      <c r="P60"/>
    </row>
    <row r="61" spans="16:26" x14ac:dyDescent="0.25">
      <c r="P61"/>
    </row>
    <row r="62" spans="16:26" x14ac:dyDescent="0.25">
      <c r="P62"/>
    </row>
    <row r="63" spans="16:26" x14ac:dyDescent="0.25">
      <c r="P63"/>
    </row>
    <row r="64" spans="16:26" x14ac:dyDescent="0.25">
      <c r="P64"/>
    </row>
    <row r="65" spans="16:16" x14ac:dyDescent="0.25">
      <c r="P65"/>
    </row>
    <row r="66" spans="16:16" x14ac:dyDescent="0.25">
      <c r="P66"/>
    </row>
    <row r="67" spans="16:16" x14ac:dyDescent="0.25">
      <c r="P67"/>
    </row>
    <row r="68" spans="16:16" x14ac:dyDescent="0.25">
      <c r="P68"/>
    </row>
    <row r="69" spans="16:16" x14ac:dyDescent="0.25">
      <c r="P69"/>
    </row>
    <row r="70" spans="16:16" x14ac:dyDescent="0.25">
      <c r="P70"/>
    </row>
  </sheetData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3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I3" sqref="I3"/>
    </sheetView>
  </sheetViews>
  <sheetFormatPr defaultRowHeight="15" x14ac:dyDescent="0.25"/>
  <cols>
    <col min="1" max="1" width="10.5703125" bestFit="1" customWidth="1"/>
    <col min="2" max="2" width="10.7109375" bestFit="1" customWidth="1"/>
    <col min="36" max="36" width="9.85546875" customWidth="1"/>
  </cols>
  <sheetData>
    <row r="1" spans="1:40" x14ac:dyDescent="0.35">
      <c r="B1" t="s">
        <v>146</v>
      </c>
      <c r="C1">
        <f>'Data Extraction'!C4</f>
        <v>21843711</v>
      </c>
      <c r="D1">
        <f>'Data Extraction'!D4</f>
        <v>26566361</v>
      </c>
      <c r="E1">
        <f>'Data Extraction'!E4</f>
        <v>24135709</v>
      </c>
      <c r="F1">
        <f>'Data Extraction'!F4</f>
        <v>29111080</v>
      </c>
      <c r="G1">
        <f>'Data Extraction'!G4</f>
        <v>28087725</v>
      </c>
      <c r="H1">
        <f>'Data Extraction'!H4</f>
        <v>28985839</v>
      </c>
      <c r="I1">
        <f>'Data Extraction'!I4</f>
        <v>27758929</v>
      </c>
      <c r="J1">
        <f>'Data Extraction'!J4</f>
        <v>25869373</v>
      </c>
      <c r="K1">
        <f>'Data Extraction'!K4</f>
        <v>26014127</v>
      </c>
      <c r="L1">
        <f>'Data Extraction'!L4</f>
        <v>25927271</v>
      </c>
      <c r="M1">
        <f>'Data Extraction'!M4</f>
        <v>22157625</v>
      </c>
      <c r="N1">
        <f>'Data Extraction'!N4</f>
        <v>26946352</v>
      </c>
      <c r="O1">
        <f>'Data Extraction'!O4</f>
        <v>26995520</v>
      </c>
      <c r="P1">
        <f>'Data Extraction'!P4</f>
        <v>20638514</v>
      </c>
      <c r="Q1">
        <f>'Data Extraction'!Q4</f>
        <v>25607427</v>
      </c>
      <c r="R1">
        <f>'Data Extraction'!R4</f>
        <v>25144157</v>
      </c>
      <c r="S1">
        <f>'Data Extraction'!S4</f>
        <v>20404291</v>
      </c>
      <c r="T1">
        <f>'Data Extraction'!T4</f>
        <v>20598317</v>
      </c>
      <c r="U1">
        <f>'Data Extraction'!U4</f>
        <v>22770955</v>
      </c>
      <c r="V1">
        <f>'Data Extraction'!V4</f>
        <v>25383940</v>
      </c>
      <c r="W1">
        <f>'Data Extraction'!W4</f>
        <v>24468227</v>
      </c>
      <c r="X1">
        <f>'Data Extraction'!X4</f>
        <v>27923478</v>
      </c>
      <c r="Y1">
        <f>'Data Extraction'!Y4</f>
        <v>25639880</v>
      </c>
      <c r="Z1">
        <f>'Data Extraction'!Z4</f>
        <v>23962093</v>
      </c>
      <c r="AA1">
        <f>'Data Extraction'!AA4</f>
        <v>29079317</v>
      </c>
      <c r="AB1">
        <f>'Data Extraction'!AB4</f>
        <v>27230800</v>
      </c>
      <c r="AC1">
        <f>'Data Extraction'!AC4</f>
        <v>25092079</v>
      </c>
      <c r="AD1">
        <f>'Data Extraction'!AD4</f>
        <v>20447649</v>
      </c>
      <c r="AE1">
        <f>'Data Extraction'!AE4</f>
        <v>21593813</v>
      </c>
      <c r="AF1">
        <f>'Data Extraction'!AF4</f>
        <v>21400031</v>
      </c>
      <c r="AG1">
        <f>'Data Extraction'!AG4</f>
        <v>29173311</v>
      </c>
      <c r="AH1">
        <f>'Data Extraction'!AH4</f>
        <v>21868028</v>
      </c>
      <c r="AI1">
        <f>'Data Extraction'!AI4</f>
        <v>28404014</v>
      </c>
      <c r="AJ1">
        <f>'Data Extraction'!AJ4</f>
        <v>25511117</v>
      </c>
      <c r="AK1">
        <f>'Data Extraction'!AK4</f>
        <v>29092912</v>
      </c>
      <c r="AL1">
        <f>'Data Extraction'!AL4</f>
        <v>28128283</v>
      </c>
      <c r="AM1">
        <f>'Data Extraction'!AM4</f>
        <v>23582139</v>
      </c>
      <c r="AN1">
        <f>'Data Extraction'!AN4</f>
        <v>20080523</v>
      </c>
    </row>
    <row r="2" spans="1:40" x14ac:dyDescent="0.35">
      <c r="B2" t="s">
        <v>147</v>
      </c>
      <c r="C2">
        <f>'Data Extraction'!C5</f>
        <v>2011</v>
      </c>
      <c r="D2">
        <f>'Data Extraction'!D5</f>
        <v>2015</v>
      </c>
      <c r="E2">
        <f>'Data Extraction'!E5</f>
        <v>2014</v>
      </c>
      <c r="F2">
        <f>'Data Extraction'!F5</f>
        <v>2017</v>
      </c>
      <c r="G2">
        <f>'Data Extraction'!G5</f>
        <v>2017</v>
      </c>
      <c r="H2">
        <f>'Data Extraction'!H5</f>
        <v>2017</v>
      </c>
      <c r="I2">
        <f>'Data Extraction'!I5</f>
        <v>2016</v>
      </c>
      <c r="J2">
        <f>'Data Extraction'!J5</f>
        <v>2015</v>
      </c>
      <c r="K2">
        <f>'Data Extraction'!K5</f>
        <v>2015</v>
      </c>
      <c r="L2">
        <f>'Data Extraction'!L5</f>
        <v>2015</v>
      </c>
      <c r="M2">
        <f>'Data Extraction'!M5</f>
        <v>2012</v>
      </c>
      <c r="N2">
        <f>'Data Extraction'!N5</f>
        <v>2016</v>
      </c>
      <c r="O2">
        <f>'Data Extraction'!O5</f>
        <v>2016</v>
      </c>
      <c r="P2">
        <f>'Data Extraction'!P5</f>
        <v>2010</v>
      </c>
      <c r="Q2">
        <f>'Data Extraction'!Q5</f>
        <v>2015</v>
      </c>
      <c r="R2">
        <f>'Data Extraction'!R5</f>
        <v>2014</v>
      </c>
      <c r="S2">
        <f>'Data Extraction'!S5</f>
        <v>2010</v>
      </c>
      <c r="T2">
        <f>'Data Extraction'!T5</f>
        <v>2010</v>
      </c>
      <c r="U2">
        <f>'Data Extraction'!U5</f>
        <v>2012</v>
      </c>
      <c r="V2">
        <f>'Data Extraction'!V5</f>
        <v>2015</v>
      </c>
      <c r="W2">
        <f>'Data Extraction'!W5</f>
        <v>2014</v>
      </c>
      <c r="X2">
        <f>'Data Extraction'!X5</f>
        <v>2017</v>
      </c>
      <c r="Y2">
        <f>'Data Extraction'!Y5</f>
        <v>2015</v>
      </c>
      <c r="Z2">
        <f>'Data Extraction'!Z5</f>
        <v>2013</v>
      </c>
      <c r="AA2">
        <f>'Data Extraction'!AA5</f>
        <v>2017</v>
      </c>
      <c r="AB2">
        <f>'Data Extraction'!AB5</f>
        <v>2016</v>
      </c>
      <c r="AC2">
        <f>'Data Extraction'!AC5</f>
        <v>2014</v>
      </c>
      <c r="AD2">
        <f>'Data Extraction'!AD5</f>
        <v>2010</v>
      </c>
      <c r="AE2">
        <f>'Data Extraction'!AE5</f>
        <v>2012</v>
      </c>
      <c r="AF2">
        <f>'Data Extraction'!AF5</f>
        <v>2011</v>
      </c>
      <c r="AG2">
        <f>'Data Extraction'!AG5</f>
        <v>2017</v>
      </c>
      <c r="AH2">
        <f>'Data Extraction'!AH5</f>
        <v>2012</v>
      </c>
      <c r="AI2">
        <f>'Data Extraction'!AI5</f>
        <v>2017</v>
      </c>
      <c r="AJ2">
        <f>'Data Extraction'!AJ5</f>
        <v>2015</v>
      </c>
      <c r="AK2">
        <f>'Data Extraction'!AK5</f>
        <v>2018</v>
      </c>
      <c r="AL2">
        <f>'Data Extraction'!AL5</f>
        <v>2017</v>
      </c>
      <c r="AM2">
        <f>'Data Extraction'!AM5</f>
        <v>2013</v>
      </c>
      <c r="AN2">
        <f>'Data Extraction'!AN5</f>
        <v>2010</v>
      </c>
    </row>
    <row r="3" spans="1:40" x14ac:dyDescent="0.35">
      <c r="B3" t="s">
        <v>148</v>
      </c>
      <c r="C3" t="str">
        <f>'Data Extraction'!C6</f>
        <v>Zhang</v>
      </c>
      <c r="D3" t="str">
        <f>'Data Extraction'!D6</f>
        <v>Youn</v>
      </c>
      <c r="E3" t="str">
        <f>'Data Extraction'!E6</f>
        <v>Wadhawan</v>
      </c>
      <c r="F3" t="str">
        <f>'Data Extraction'!F6</f>
        <v>Velazco</v>
      </c>
      <c r="G3" t="str">
        <f>'Data Extraction'!G6</f>
        <v>Thome</v>
      </c>
      <c r="H3" t="str">
        <f>'Data Extraction'!H6</f>
        <v>Tashiro</v>
      </c>
      <c r="I3" t="str">
        <f>'Data Extraction'!I6</f>
        <v>Synnes</v>
      </c>
      <c r="J3" t="str">
        <f>'Data Extraction'!J6</f>
        <v>Stey</v>
      </c>
      <c r="K3" t="str">
        <f>'Data Extraction'!K6</f>
        <v>Steurer</v>
      </c>
      <c r="L3" t="str">
        <f>'Data Extraction'!L6</f>
        <v>Shah</v>
      </c>
      <c r="M3" t="str">
        <f>'Data Extraction'!M6</f>
        <v>Shah</v>
      </c>
      <c r="N3" t="str">
        <f>'Data Extraction'!N6</f>
        <v>Seeman</v>
      </c>
      <c r="O3" t="str">
        <f>'Data Extraction'!O6</f>
        <v>Sayari</v>
      </c>
      <c r="P3" t="str">
        <f>'Data Extraction'!P6</f>
        <v>Rees</v>
      </c>
      <c r="Q3" t="str">
        <f>'Data Extraction'!Q6</f>
        <v>Patel</v>
      </c>
      <c r="R3" t="str">
        <f>'Data Extraction'!R6</f>
        <v>Murthy</v>
      </c>
      <c r="S3" t="str">
        <f>'Data Extraction'!S6</f>
        <v>Mukherjee</v>
      </c>
      <c r="T3" t="str">
        <f>'Data Extraction'!T6</f>
        <v>Martin</v>
      </c>
      <c r="U3" t="str">
        <f>'Data Extraction'!U6</f>
        <v>Kelley-Quon</v>
      </c>
      <c r="V3" t="str">
        <f>'Data Extraction'!V6</f>
        <v>Kastenberg</v>
      </c>
      <c r="W3" t="str">
        <f>'Data Extraction'!W6</f>
        <v>Hull</v>
      </c>
      <c r="X3" t="str">
        <f>'Data Extraction'!X6</f>
        <v>Heida</v>
      </c>
      <c r="Y3" t="str">
        <f>'Data Extraction'!Y6</f>
        <v>Hayakawa</v>
      </c>
      <c r="Z3" t="str">
        <f>'Data Extraction'!Z6</f>
        <v>Ganapathy</v>
      </c>
      <c r="AA3" t="str">
        <f>'Data Extraction'!AA6</f>
        <v>Fullerton</v>
      </c>
      <c r="AB3" t="str">
        <f>'Data Extraction'!AB6</f>
        <v>Fullerton</v>
      </c>
      <c r="AC3" t="str">
        <f>'Data Extraction'!AC6</f>
        <v>Fisher</v>
      </c>
      <c r="AD3" t="str">
        <f>'Data Extraction'!AD6</f>
        <v>Duro</v>
      </c>
      <c r="AE3" t="str">
        <f>'Data Extraction'!AE6</f>
        <v>Clark</v>
      </c>
      <c r="AF3" t="str">
        <f>'Data Extraction'!AF6</f>
        <v>Choo</v>
      </c>
      <c r="AG3" t="str">
        <f>'Data Extraction'!AG6</f>
        <v>Bhatt</v>
      </c>
      <c r="AH3" t="str">
        <f>'Data Extraction'!AH6</f>
        <v>Berrington</v>
      </c>
      <c r="AI3" t="str">
        <f>'Data Extraction'!AI6</f>
        <v>Battersby</v>
      </c>
      <c r="AJ3" t="str">
        <f>'Data Extraction'!AJ6</f>
        <v>Autmizguine</v>
      </c>
      <c r="AK3" t="str">
        <f>'Data Extraction'!AK6</f>
        <v>Allin</v>
      </c>
      <c r="AL3" t="str">
        <f>'Data Extraction'!AL6</f>
        <v>Allin</v>
      </c>
      <c r="AM3" t="str">
        <f>'Data Extraction'!AM6</f>
        <v>Adams-Chapman</v>
      </c>
      <c r="AN3" t="str">
        <f>'Data Extraction'!AN6</f>
        <v>Abdullah</v>
      </c>
    </row>
    <row r="4" spans="1:40" x14ac:dyDescent="0.35">
      <c r="B4" t="s">
        <v>149</v>
      </c>
      <c r="C4" t="str">
        <f>'Data Extraction'!C7</f>
        <v>Surgery for NEC</v>
      </c>
      <c r="D4" t="str">
        <f>'Data Extraction'!D7</f>
        <v>VLBW</v>
      </c>
      <c r="E4" t="str">
        <f>'Data Extraction'!E7</f>
        <v>ELBW + Surgery</v>
      </c>
      <c r="F4" t="str">
        <f>'Data Extraction'!F7</f>
        <v>&gt;2500g</v>
      </c>
      <c r="G4" t="str">
        <f>'Data Extraction'!G7</f>
        <v>ELBW</v>
      </c>
      <c r="H4" t="str">
        <f>'Data Extraction'!H7</f>
        <v>ELBW + surgery</v>
      </c>
      <c r="I4" t="str">
        <f>'Data Extraction'!I7</f>
        <v>&lt;29/40</v>
      </c>
      <c r="J4" t="str">
        <f>'Data Extraction'!J7</f>
        <v>Surgery for NEC</v>
      </c>
      <c r="K4" t="str">
        <f>'Data Extraction'!K7</f>
        <v>&lt;32/40</v>
      </c>
      <c r="L4" t="str">
        <f>'Data Extraction'!L7</f>
        <v xml:space="preserve">&lt;32/40 </v>
      </c>
      <c r="M4" t="str">
        <f>'Data Extraction'!M7</f>
        <v>ELBW</v>
      </c>
      <c r="N4" t="str">
        <f>'Data Extraction'!N7</f>
        <v>Neonates</v>
      </c>
      <c r="O4" t="str">
        <f>'Data Extraction'!O7</f>
        <v>&lt;37/40</v>
      </c>
      <c r="P4" t="str">
        <f>'Data Extraction'!P7</f>
        <v>Neonates</v>
      </c>
      <c r="Q4" t="str">
        <f>'Data Extraction'!Q7</f>
        <v>&lt;29/40</v>
      </c>
      <c r="R4" t="str">
        <f>'Data Extraction'!R7</f>
        <v>Surgery for NEC</v>
      </c>
      <c r="S4" t="str">
        <f>'Data Extraction'!S7</f>
        <v>CHD</v>
      </c>
      <c r="T4" t="str">
        <f>'Data Extraction'!T7</f>
        <v>&lt;28/40</v>
      </c>
      <c r="U4" t="str">
        <f>'Data Extraction'!U7</f>
        <v>VLBW + Surgery</v>
      </c>
      <c r="V4" t="str">
        <f>'Data Extraction'!V7</f>
        <v>VLBW</v>
      </c>
      <c r="W4" t="str">
        <f>'Data Extraction'!W7</f>
        <v>VLBW</v>
      </c>
      <c r="X4" t="str">
        <f>'Data Extraction'!X7</f>
        <v>Neonates</v>
      </c>
      <c r="Y4" t="str">
        <f>'Data Extraction'!Y7</f>
        <v>VLBW</v>
      </c>
      <c r="Z4" t="str">
        <f>'Data Extraction'!Z7</f>
        <v>Neonates</v>
      </c>
      <c r="AA4" t="str">
        <f>'Data Extraction'!AA7</f>
        <v>ELBW</v>
      </c>
      <c r="AB4" t="str">
        <f>'Data Extraction'!AB7</f>
        <v>VLBW + Surgery</v>
      </c>
      <c r="AC4" t="str">
        <f>'Data Extraction'!AC7</f>
        <v>VLBW + Surgery</v>
      </c>
      <c r="AD4" t="str">
        <f>'Data Extraction'!AD7</f>
        <v>Neonates</v>
      </c>
      <c r="AE4" t="str">
        <f>'Data Extraction'!AE7</f>
        <v>Neonates</v>
      </c>
      <c r="AF4" t="str">
        <f>'Data Extraction'!AF7</f>
        <v>Surgery for NEC</v>
      </c>
      <c r="AG4" t="str">
        <f>'Data Extraction'!AG7</f>
        <v>&lt;37/40 + Surgery</v>
      </c>
      <c r="AH4" t="str">
        <f>'Data Extraction'!AH7</f>
        <v>&lt;32/40</v>
      </c>
      <c r="AI4" t="str">
        <f>'Data Extraction'!AI7</f>
        <v>Surgery for NEC</v>
      </c>
      <c r="AJ4" t="str">
        <f>'Data Extraction'!AJ7</f>
        <v>VLBW</v>
      </c>
      <c r="AK4" t="str">
        <f>'Data Extraction'!AK7</f>
        <v>Surgery for NEC</v>
      </c>
      <c r="AL4" t="str">
        <f>'Data Extraction'!AL7</f>
        <v>Surgery for NEC</v>
      </c>
      <c r="AM4" t="str">
        <f>'Data Extraction'!AM7</f>
        <v>&lt;28/40</v>
      </c>
      <c r="AN4" t="str">
        <f>'Data Extraction'!AN7</f>
        <v>Neonates</v>
      </c>
    </row>
    <row r="5" spans="1:40" x14ac:dyDescent="0.35">
      <c r="B5" t="s">
        <v>151</v>
      </c>
      <c r="C5" t="str">
        <f>'Data Extraction'!C9</f>
        <v>US: NIS &amp; KID databases</v>
      </c>
      <c r="D5" t="str">
        <f>'Data Extraction'!D9</f>
        <v>Korea</v>
      </c>
      <c r="E5" t="str">
        <f>'Data Extraction'!E9</f>
        <v>USA - NRN</v>
      </c>
      <c r="F5" t="str">
        <f>'Data Extraction'!F9</f>
        <v>USA/Canada - N.American members of VON</v>
      </c>
      <c r="G5" t="str">
        <f>'Data Extraction'!G9</f>
        <v>Germany</v>
      </c>
      <c r="H5" t="str">
        <f>'Data Extraction'!H9</f>
        <v>US: KID database</v>
      </c>
      <c r="I5" t="str">
        <f>'Data Extraction'!I9</f>
        <v>Canada</v>
      </c>
      <c r="J5" t="str">
        <f>'Data Extraction'!J9</f>
        <v>California OSHPD Linked Birth File Dataset</v>
      </c>
      <c r="K5" t="str">
        <f>'Data Extraction'!K9</f>
        <v>Switzerland</v>
      </c>
      <c r="L5" t="str">
        <f>'Data Extraction'!L9</f>
        <v>Canada</v>
      </c>
      <c r="M5" t="str">
        <f>'Data Extraction'!M9</f>
        <v>US</v>
      </c>
      <c r="N5" t="str">
        <f>'Data Extraction'!N9</f>
        <v>US</v>
      </c>
      <c r="O5" t="str">
        <f>'Data Extraction'!O9</f>
        <v>USA: KID</v>
      </c>
      <c r="P5" t="str">
        <f>'Data Extraction'!P9</f>
        <v>UK</v>
      </c>
      <c r="Q5" t="str">
        <f>'Data Extraction'!Q9</f>
        <v>US</v>
      </c>
      <c r="R5" t="str">
        <f>'Data Extraction'!R9</f>
        <v>US - Children’s Hospital Neonatal Database</v>
      </c>
      <c r="S5" t="str">
        <f>'Data Extraction'!S9</f>
        <v>US: NIS &amp; KID databases</v>
      </c>
      <c r="T5" t="str">
        <f>'Data Extraction'!T9</f>
        <v>US</v>
      </c>
      <c r="U5" t="str">
        <f>'Data Extraction'!U9</f>
        <v>US: California</v>
      </c>
      <c r="V5" t="str">
        <f>'Data Extraction'!V9</f>
        <v>US - California</v>
      </c>
      <c r="W5" t="str">
        <f>'Data Extraction'!W9</f>
        <v>US VON (US centres)</v>
      </c>
      <c r="X5" t="str">
        <f>'Data Extraction'!X9</f>
        <v>Netherlands</v>
      </c>
      <c r="Y5" t="str">
        <f>'Data Extraction'!Y9</f>
        <v>Japan</v>
      </c>
      <c r="Z5" t="str">
        <f>'Data Extraction'!Z9</f>
        <v>USA: Texas</v>
      </c>
      <c r="AA5" t="str">
        <f>'Data Extraction'!AA9</f>
        <v>US: VON (47 US centres)</v>
      </c>
      <c r="AB5" t="str">
        <f>'Data Extraction'!AB9</f>
        <v>US</v>
      </c>
      <c r="AC5" t="str">
        <f>'Data Extraction'!AC9</f>
        <v>US: VON - US centres</v>
      </c>
      <c r="AD5" t="str">
        <f>'Data Extraction'!AD9</f>
        <v>US - six centres</v>
      </c>
      <c r="AE5" t="str">
        <f>'Data Extraction'!AE9</f>
        <v>US (Pediatrix Medical Group)</v>
      </c>
      <c r="AF5" t="str">
        <f>'Data Extraction'!AF9</f>
        <v>US: NIS &amp; KID databases</v>
      </c>
      <c r="AG5" t="str">
        <f>'Data Extraction'!AG9</f>
        <v>US - Children's Healthcare, Atlanta</v>
      </c>
      <c r="AH5" t="str">
        <f>'Data Extraction'!AH9</f>
        <v>UK</v>
      </c>
      <c r="AI5" t="str">
        <f>'Data Extraction'!AI9</f>
        <v>UK</v>
      </c>
      <c r="AJ5" t="str">
        <f>'Data Extraction'!AJ9</f>
        <v>US - Pediatrix medical group</v>
      </c>
      <c r="AK5" t="str">
        <f>'Data Extraction'!AK9</f>
        <v>UK</v>
      </c>
      <c r="AL5" t="str">
        <f>'Data Extraction'!AL9</f>
        <v>UK</v>
      </c>
      <c r="AM5" t="str">
        <f>'Data Extraction'!AM9</f>
        <v>US</v>
      </c>
      <c r="AN5" t="str">
        <f>'Data Extraction'!AN9</f>
        <v>US: NIS &amp; KID databases</v>
      </c>
    </row>
    <row r="6" spans="1:40" x14ac:dyDescent="0.35">
      <c r="B6" t="s">
        <v>150</v>
      </c>
      <c r="C6" t="str">
        <f>'Data Extraction'!C11</f>
        <v>1988 - 2003</v>
      </c>
      <c r="D6" t="str">
        <f>'Data Extraction'!D11</f>
        <v>2013-14</v>
      </c>
      <c r="E6" t="str">
        <f>'Data Extraction'!E11</f>
        <v>2000-2005</v>
      </c>
      <c r="F6" t="str">
        <f>'Data Extraction'!F11</f>
        <v>2009-2015</v>
      </c>
      <c r="G6" t="str">
        <f>'Data Extraction'!G11</f>
        <v>2008-2012</v>
      </c>
      <c r="H6" t="str">
        <f>'Data Extraction'!H11</f>
        <v>2003-2009</v>
      </c>
      <c r="I6" t="str">
        <f>'Data Extraction'!I11</f>
        <v>2009-11</v>
      </c>
      <c r="J6" t="str">
        <f>'Data Extraction'!J11</f>
        <v>99-07</v>
      </c>
      <c r="K6" t="str">
        <f>'Data Extraction'!K11</f>
        <v>2002-11</v>
      </c>
      <c r="L6" t="str">
        <f>'Data Extraction'!L11</f>
        <v>2010-2013</v>
      </c>
      <c r="M6" t="str">
        <f>'Data Extraction'!M11</f>
        <v>1998-2009</v>
      </c>
      <c r="N6" t="str">
        <f>'Data Extraction'!N11</f>
        <v>2010-2013</v>
      </c>
      <c r="O6" t="str">
        <f>'Data Extraction'!O11</f>
        <v>2003, 2006, 2009</v>
      </c>
      <c r="P6" t="str">
        <f>'Data Extraction'!P11</f>
        <v>2005 - 2006 (4months)</v>
      </c>
      <c r="Q6" t="str">
        <f>'Data Extraction'!Q11</f>
        <v>2000-2011</v>
      </c>
      <c r="R6" t="str">
        <f>'Data Extraction'!R11</f>
        <v>2010-2013</v>
      </c>
      <c r="S6" t="str">
        <f>'Data Extraction'!S11</f>
        <v>88-2003 (in groups)</v>
      </c>
      <c r="T6" t="str">
        <f>'Data Extraction'!T11</f>
        <v>2002-4</v>
      </c>
      <c r="U6" t="str">
        <f>'Data Extraction'!U11</f>
        <v>1999-07</v>
      </c>
      <c r="V6" t="str">
        <f>'Data Extraction'!V11</f>
        <v>2005-2011</v>
      </c>
      <c r="W6" t="str">
        <f>'Data Extraction'!W11</f>
        <v>2006-2010</v>
      </c>
      <c r="X6" t="str">
        <f>'Data Extraction'!X11</f>
        <v>2005-13</v>
      </c>
      <c r="Y6" t="str">
        <f>'Data Extraction'!Y11</f>
        <v>2003-12</v>
      </c>
      <c r="Z6" t="str">
        <f>'Data Extraction'!Z11</f>
        <v>2002-3</v>
      </c>
      <c r="AA6" t="str">
        <f>'Data Extraction'!AA11</f>
        <v>1999-2012</v>
      </c>
      <c r="AB6" t="str">
        <f>'Data Extraction'!AB11</f>
        <v>2009-13</v>
      </c>
      <c r="AC6" t="str">
        <f>'Data Extraction'!AC11</f>
        <v>2006-10</v>
      </c>
      <c r="AD6" t="str">
        <f>'Data Extraction'!AD11</f>
        <v>2004-2007</v>
      </c>
      <c r="AE6" t="str">
        <f>'Data Extraction'!AE11</f>
        <v>97-09</v>
      </c>
      <c r="AF6" t="str">
        <f>'Data Extraction'!AF11</f>
        <v>1988 - 2005</v>
      </c>
      <c r="AG6" t="str">
        <f>'Data Extraction'!AG11</f>
        <v>2009-15</v>
      </c>
      <c r="AH6" t="str">
        <f>'Data Extraction'!AH11</f>
        <v>1988-2008</v>
      </c>
      <c r="AI6" t="str">
        <f>'Data Extraction'!AI11</f>
        <v>2012-13</v>
      </c>
      <c r="AJ6" t="str">
        <f>'Data Extraction'!AJ11</f>
        <v>1997-2002</v>
      </c>
      <c r="AK6" t="str">
        <f>'Data Extraction'!AK11</f>
        <v>2013-14</v>
      </c>
      <c r="AL6" t="str">
        <f>'Data Extraction'!AL11</f>
        <v>2013-14</v>
      </c>
      <c r="AM6" t="str">
        <f>'Data Extraction'!AM11</f>
        <v>2006-8</v>
      </c>
      <c r="AN6" t="str">
        <f>'Data Extraction'!AN11</f>
        <v>88 - 96 - 02 - 03</v>
      </c>
    </row>
    <row r="7" spans="1:40" x14ac:dyDescent="0.35">
      <c r="A7" s="10" t="s">
        <v>172</v>
      </c>
      <c r="B7">
        <f>SUM(C7:AY7)</f>
        <v>29</v>
      </c>
      <c r="C7">
        <f>'Data Extraction'!C13</f>
        <v>1</v>
      </c>
      <c r="D7">
        <f>'Data Extraction'!D13</f>
        <v>1</v>
      </c>
      <c r="E7">
        <f>'Data Extraction'!E13</f>
        <v>1</v>
      </c>
      <c r="F7">
        <f>'Data Extraction'!F13</f>
        <v>1</v>
      </c>
      <c r="G7">
        <f>'Data Extraction'!G13</f>
        <v>0</v>
      </c>
      <c r="H7">
        <f>'Data Extraction'!H13</f>
        <v>1</v>
      </c>
      <c r="I7">
        <f>'Data Extraction'!I13</f>
        <v>0</v>
      </c>
      <c r="J7">
        <f>'Data Extraction'!J13</f>
        <v>1</v>
      </c>
      <c r="K7">
        <f>'Data Extraction'!K13</f>
        <v>0</v>
      </c>
      <c r="L7">
        <f>'Data Extraction'!L13</f>
        <v>1</v>
      </c>
      <c r="M7">
        <f>'Data Extraction'!M13</f>
        <v>1</v>
      </c>
      <c r="N7">
        <f>'Data Extraction'!N13</f>
        <v>0</v>
      </c>
      <c r="O7">
        <f>'Data Extraction'!O13</f>
        <v>1</v>
      </c>
      <c r="P7">
        <f>'Data Extraction'!P13</f>
        <v>1</v>
      </c>
      <c r="Q7">
        <f>'Data Extraction'!Q13</f>
        <v>0</v>
      </c>
      <c r="R7">
        <f>'Data Extraction'!R13</f>
        <v>1</v>
      </c>
      <c r="S7">
        <f>'Data Extraction'!S13</f>
        <v>1</v>
      </c>
      <c r="T7">
        <f>'Data Extraction'!T13</f>
        <v>0</v>
      </c>
      <c r="U7">
        <f>'Data Extraction'!U13</f>
        <v>1</v>
      </c>
      <c r="V7">
        <f>'Data Extraction'!V13</f>
        <v>1</v>
      </c>
      <c r="W7">
        <f>'Data Extraction'!W13</f>
        <v>1</v>
      </c>
      <c r="X7">
        <f>'Data Extraction'!X13</f>
        <v>1</v>
      </c>
      <c r="Y7">
        <f>'Data Extraction'!Y13</f>
        <v>1</v>
      </c>
      <c r="Z7">
        <f>'Data Extraction'!Z13</f>
        <v>1</v>
      </c>
      <c r="AA7">
        <f>'Data Extraction'!AA13</f>
        <v>1</v>
      </c>
      <c r="AB7">
        <f>'Data Extraction'!AB13</f>
        <v>1</v>
      </c>
      <c r="AC7">
        <f>'Data Extraction'!AC13</f>
        <v>1</v>
      </c>
      <c r="AD7">
        <f>'Data Extraction'!AD13</f>
        <v>0</v>
      </c>
      <c r="AE7">
        <f>'Data Extraction'!AE13</f>
        <v>1</v>
      </c>
      <c r="AF7">
        <f>'Data Extraction'!AF13</f>
        <v>1</v>
      </c>
      <c r="AG7">
        <f>'Data Extraction'!AG13</f>
        <v>1</v>
      </c>
      <c r="AH7">
        <f>'Data Extraction'!AH13</f>
        <v>0</v>
      </c>
      <c r="AI7">
        <f>'Data Extraction'!AI13</f>
        <v>1</v>
      </c>
      <c r="AJ7">
        <f>'Data Extraction'!AJ13</f>
        <v>1</v>
      </c>
      <c r="AK7">
        <f>'Data Extraction'!AK13</f>
        <v>1</v>
      </c>
      <c r="AL7">
        <f>'Data Extraction'!AL13</f>
        <v>1</v>
      </c>
      <c r="AM7">
        <f>'Data Extraction'!AM13</f>
        <v>0</v>
      </c>
      <c r="AN7">
        <f>'Data Extraction'!AN13</f>
        <v>1</v>
      </c>
    </row>
    <row r="8" spans="1:40" x14ac:dyDescent="0.35">
      <c r="A8" t="s">
        <v>152</v>
      </c>
      <c r="B8">
        <f t="shared" ref="B8:B16" si="0">SUM(C8:AN8)</f>
        <v>4</v>
      </c>
      <c r="C8">
        <f>'Populations &amp; Dates'!C8*C$7</f>
        <v>0</v>
      </c>
      <c r="D8">
        <f>'Populations &amp; Dates'!D8*D$7</f>
        <v>0</v>
      </c>
      <c r="E8">
        <f>'Populations &amp; Dates'!E8*E$7</f>
        <v>0</v>
      </c>
      <c r="F8">
        <f>'Populations &amp; Dates'!F8*F$7</f>
        <v>0</v>
      </c>
      <c r="G8">
        <f>'Populations &amp; Dates'!G8*G$7</f>
        <v>0</v>
      </c>
      <c r="H8">
        <f>'Populations &amp; Dates'!H8*H$7</f>
        <v>0</v>
      </c>
      <c r="I8">
        <f>'Populations &amp; Dates'!I8*I$7</f>
        <v>0</v>
      </c>
      <c r="J8">
        <f>'Populations &amp; Dates'!J8*J$7</f>
        <v>0</v>
      </c>
      <c r="K8">
        <f>'Populations &amp; Dates'!K8*K$7</f>
        <v>0</v>
      </c>
      <c r="L8">
        <f>'Populations &amp; Dates'!L8*L$7</f>
        <v>0</v>
      </c>
      <c r="M8">
        <f>'Populations &amp; Dates'!M8*M$7</f>
        <v>0</v>
      </c>
      <c r="N8">
        <f>'Populations &amp; Dates'!N8*N$7</f>
        <v>0</v>
      </c>
      <c r="O8">
        <f>'Populations &amp; Dates'!O8*O$7</f>
        <v>0</v>
      </c>
      <c r="P8">
        <f>'Populations &amp; Dates'!P8*P$7</f>
        <v>1</v>
      </c>
      <c r="Q8">
        <f>'Populations &amp; Dates'!Q8*Q$7</f>
        <v>0</v>
      </c>
      <c r="R8">
        <f>'Populations &amp; Dates'!R8*R$7</f>
        <v>0</v>
      </c>
      <c r="S8">
        <f>'Populations &amp; Dates'!S8*S$7</f>
        <v>0</v>
      </c>
      <c r="T8">
        <f>'Populations &amp; Dates'!T8*T$7</f>
        <v>0</v>
      </c>
      <c r="U8">
        <f>'Populations &amp; Dates'!U8*U$7</f>
        <v>0</v>
      </c>
      <c r="V8">
        <f>'Populations &amp; Dates'!V8*V$7</f>
        <v>0</v>
      </c>
      <c r="W8">
        <f>'Populations &amp; Dates'!W8*W$7</f>
        <v>0</v>
      </c>
      <c r="X8">
        <f>'Populations &amp; Dates'!X8*X$7</f>
        <v>1</v>
      </c>
      <c r="Y8">
        <f>'Populations &amp; Dates'!Y8*Y$7</f>
        <v>0</v>
      </c>
      <c r="Z8">
        <f>'Populations &amp; Dates'!Z8*Z$7</f>
        <v>1</v>
      </c>
      <c r="AA8">
        <f>'Populations &amp; Dates'!AA8*AA$7</f>
        <v>0</v>
      </c>
      <c r="AB8">
        <f>'Populations &amp; Dates'!AB8*AB$7</f>
        <v>0</v>
      </c>
      <c r="AC8">
        <f>'Populations &amp; Dates'!AC8*AC$7</f>
        <v>0</v>
      </c>
      <c r="AD8">
        <f>'Populations &amp; Dates'!AD8*AD$7</f>
        <v>0</v>
      </c>
      <c r="AE8">
        <f>'Populations &amp; Dates'!AE8*AE$7</f>
        <v>1</v>
      </c>
      <c r="AF8">
        <f>'Populations &amp; Dates'!AF8*AF$7</f>
        <v>0</v>
      </c>
      <c r="AG8">
        <f>'Populations &amp; Dates'!AG8*AG$7</f>
        <v>0</v>
      </c>
      <c r="AH8">
        <f>'Populations &amp; Dates'!AH8*AH$7</f>
        <v>0</v>
      </c>
      <c r="AI8">
        <f>'Populations &amp; Dates'!AI8*AI$7</f>
        <v>0</v>
      </c>
      <c r="AJ8">
        <f>'Populations &amp; Dates'!AJ8*AJ$7</f>
        <v>0</v>
      </c>
      <c r="AK8">
        <f>'Populations &amp; Dates'!AK8*AK$7</f>
        <v>0</v>
      </c>
      <c r="AL8">
        <f>'Populations &amp; Dates'!AL8*AL$7</f>
        <v>0</v>
      </c>
      <c r="AM8">
        <f>'Populations &amp; Dates'!AM8*AM$7</f>
        <v>0</v>
      </c>
      <c r="AN8">
        <f>'Populations &amp; Dates'!AN8*AN$7</f>
        <v>0</v>
      </c>
    </row>
    <row r="9" spans="1:40" x14ac:dyDescent="0.35">
      <c r="A9" t="s">
        <v>143</v>
      </c>
      <c r="B9">
        <f t="shared" si="0"/>
        <v>2</v>
      </c>
      <c r="C9">
        <f>'Populations &amp; Dates'!C9*C$7</f>
        <v>0</v>
      </c>
      <c r="D9">
        <f>'Populations &amp; Dates'!D9*D$7</f>
        <v>0</v>
      </c>
      <c r="E9">
        <f>'Populations &amp; Dates'!E9*E$7</f>
        <v>0</v>
      </c>
      <c r="F9">
        <f>'Populations &amp; Dates'!F9*F$7</f>
        <v>0</v>
      </c>
      <c r="G9">
        <f>'Populations &amp; Dates'!G9*G$7</f>
        <v>0</v>
      </c>
      <c r="H9">
        <f>'Populations &amp; Dates'!H9*H$7</f>
        <v>0</v>
      </c>
      <c r="I9">
        <f>'Populations &amp; Dates'!I9*I$7</f>
        <v>0</v>
      </c>
      <c r="J9">
        <f>'Populations &amp; Dates'!J9*J$7</f>
        <v>0</v>
      </c>
      <c r="K9">
        <f>'Populations &amp; Dates'!K9*K$7</f>
        <v>0</v>
      </c>
      <c r="L9">
        <f>'Populations &amp; Dates'!L9*L$7</f>
        <v>0</v>
      </c>
      <c r="M9">
        <f>'Populations &amp; Dates'!M9*M$7</f>
        <v>1</v>
      </c>
      <c r="N9">
        <f>'Populations &amp; Dates'!N9*N$7</f>
        <v>0</v>
      </c>
      <c r="O9">
        <f>'Populations &amp; Dates'!O9*O$7</f>
        <v>0</v>
      </c>
      <c r="P9">
        <f>'Populations &amp; Dates'!P9*P$7</f>
        <v>0</v>
      </c>
      <c r="Q9">
        <f>'Populations &amp; Dates'!Q9*Q$7</f>
        <v>0</v>
      </c>
      <c r="R9">
        <f>'Populations &amp; Dates'!R9*R$7</f>
        <v>0</v>
      </c>
      <c r="S9">
        <f>'Populations &amp; Dates'!S9*S$7</f>
        <v>0</v>
      </c>
      <c r="T9">
        <f>'Populations &amp; Dates'!T9*T$7</f>
        <v>0</v>
      </c>
      <c r="U9">
        <f>'Populations &amp; Dates'!U9*U$7</f>
        <v>0</v>
      </c>
      <c r="V9">
        <f>'Populations &amp; Dates'!V9*V$7</f>
        <v>0</v>
      </c>
      <c r="W9">
        <f>'Populations &amp; Dates'!W9*W$7</f>
        <v>0</v>
      </c>
      <c r="X9">
        <f>'Populations &amp; Dates'!X9*X$7</f>
        <v>0</v>
      </c>
      <c r="Y9">
        <f>'Populations &amp; Dates'!Y9*Y$7</f>
        <v>0</v>
      </c>
      <c r="Z9">
        <f>'Populations &amp; Dates'!Z9*Z$7</f>
        <v>0</v>
      </c>
      <c r="AA9">
        <f>'Populations &amp; Dates'!AA9*AA$7</f>
        <v>1</v>
      </c>
      <c r="AB9">
        <f>'Populations &amp; Dates'!AB9*AB$7</f>
        <v>0</v>
      </c>
      <c r="AC9">
        <f>'Populations &amp; Dates'!AC9*AC$7</f>
        <v>0</v>
      </c>
      <c r="AD9">
        <f>'Populations &amp; Dates'!AD9*AD$7</f>
        <v>0</v>
      </c>
      <c r="AE9">
        <f>'Populations &amp; Dates'!AE9*AE$7</f>
        <v>0</v>
      </c>
      <c r="AF9">
        <f>'Populations &amp; Dates'!AF9*AF$7</f>
        <v>0</v>
      </c>
      <c r="AG9">
        <f>'Populations &amp; Dates'!AG9*AG$7</f>
        <v>0</v>
      </c>
      <c r="AH9">
        <f>'Populations &amp; Dates'!AH9*AH$7</f>
        <v>0</v>
      </c>
      <c r="AI9">
        <f>'Populations &amp; Dates'!AI9*AI$7</f>
        <v>0</v>
      </c>
      <c r="AJ9">
        <f>'Populations &amp; Dates'!AJ9*AJ$7</f>
        <v>0</v>
      </c>
      <c r="AK9">
        <f>'Populations &amp; Dates'!AK9*AK$7</f>
        <v>0</v>
      </c>
      <c r="AL9">
        <f>'Populations &amp; Dates'!AL9*AL$7</f>
        <v>0</v>
      </c>
      <c r="AM9">
        <f>'Populations &amp; Dates'!AM9*AM$7</f>
        <v>0</v>
      </c>
      <c r="AN9">
        <f>'Populations &amp; Dates'!AN9*AN$7</f>
        <v>0</v>
      </c>
    </row>
    <row r="10" spans="1:40" x14ac:dyDescent="0.35">
      <c r="A10" t="s">
        <v>25</v>
      </c>
      <c r="B10">
        <f t="shared" si="0"/>
        <v>6</v>
      </c>
      <c r="C10">
        <f>'Populations &amp; Dates'!C10*C$7</f>
        <v>0</v>
      </c>
      <c r="D10">
        <f>'Populations &amp; Dates'!D10*D$7</f>
        <v>1</v>
      </c>
      <c r="E10">
        <f>'Populations &amp; Dates'!E10*E$7</f>
        <v>0</v>
      </c>
      <c r="F10">
        <f>'Populations &amp; Dates'!F10*F$7</f>
        <v>0</v>
      </c>
      <c r="G10">
        <f>'Populations &amp; Dates'!G10*G$7</f>
        <v>0</v>
      </c>
      <c r="H10">
        <f>'Populations &amp; Dates'!H10*H$7</f>
        <v>0</v>
      </c>
      <c r="I10">
        <f>'Populations &amp; Dates'!I10*I$7</f>
        <v>0</v>
      </c>
      <c r="J10">
        <f>'Populations &amp; Dates'!J10*J$7</f>
        <v>0</v>
      </c>
      <c r="K10">
        <f>'Populations &amp; Dates'!K10*K$7</f>
        <v>0</v>
      </c>
      <c r="L10">
        <f>'Populations &amp; Dates'!L10*L$7</f>
        <v>0</v>
      </c>
      <c r="M10">
        <f>'Populations &amp; Dates'!M10*M$7</f>
        <v>0</v>
      </c>
      <c r="N10">
        <f>'Populations &amp; Dates'!N10*N$7</f>
        <v>0</v>
      </c>
      <c r="O10">
        <f>'Populations &amp; Dates'!O10*O$7</f>
        <v>0</v>
      </c>
      <c r="P10">
        <f>'Populations &amp; Dates'!P10*P$7</f>
        <v>0</v>
      </c>
      <c r="Q10">
        <f>'Populations &amp; Dates'!Q10*Q$7</f>
        <v>0</v>
      </c>
      <c r="R10">
        <f>'Populations &amp; Dates'!R10*R$7</f>
        <v>0</v>
      </c>
      <c r="S10">
        <f>'Populations &amp; Dates'!S10*S$7</f>
        <v>0</v>
      </c>
      <c r="T10">
        <f>'Populations &amp; Dates'!T10*T$7</f>
        <v>0</v>
      </c>
      <c r="U10">
        <f>'Populations &amp; Dates'!U10*U$7</f>
        <v>0</v>
      </c>
      <c r="V10">
        <f>'Populations &amp; Dates'!V10*V$7</f>
        <v>1</v>
      </c>
      <c r="W10">
        <f>'Populations &amp; Dates'!W10*W$7</f>
        <v>1</v>
      </c>
      <c r="X10">
        <f>'Populations &amp; Dates'!X10*X$7</f>
        <v>0</v>
      </c>
      <c r="Y10">
        <f>'Populations &amp; Dates'!Y10*Y$7</f>
        <v>1</v>
      </c>
      <c r="Z10">
        <f>'Populations &amp; Dates'!Z10*Z$7</f>
        <v>0</v>
      </c>
      <c r="AA10">
        <f>'Populations &amp; Dates'!AA10*AA$7</f>
        <v>0</v>
      </c>
      <c r="AB10">
        <f>'Populations &amp; Dates'!AB10*AB$7</f>
        <v>0</v>
      </c>
      <c r="AC10">
        <f>'Populations &amp; Dates'!AC10*AC$7</f>
        <v>0</v>
      </c>
      <c r="AD10">
        <f>'Populations &amp; Dates'!AD10*AD$7</f>
        <v>0</v>
      </c>
      <c r="AE10">
        <f>'Populations &amp; Dates'!AE10*AE$7</f>
        <v>0</v>
      </c>
      <c r="AF10">
        <f>'Populations &amp; Dates'!AF10*AF$7</f>
        <v>0</v>
      </c>
      <c r="AG10">
        <f>'Populations &amp; Dates'!AG10*AG$7</f>
        <v>0</v>
      </c>
      <c r="AH10">
        <f>'Populations &amp; Dates'!AH10*AH$7</f>
        <v>0</v>
      </c>
      <c r="AI10">
        <f>'Populations &amp; Dates'!AI10*AI$7</f>
        <v>1</v>
      </c>
      <c r="AJ10">
        <v>1</v>
      </c>
      <c r="AK10">
        <f>'Populations &amp; Dates'!AK10*AK$7</f>
        <v>0</v>
      </c>
      <c r="AL10">
        <f>'Populations &amp; Dates'!AL10*AL$7</f>
        <v>0</v>
      </c>
      <c r="AM10">
        <f>'Populations &amp; Dates'!AM10*AM$7</f>
        <v>0</v>
      </c>
      <c r="AN10">
        <f>'Populations &amp; Dates'!AN10*AN$7</f>
        <v>0</v>
      </c>
    </row>
    <row r="11" spans="1:40" x14ac:dyDescent="0.35">
      <c r="A11" t="s">
        <v>49</v>
      </c>
      <c r="B11">
        <f t="shared" si="0"/>
        <v>1</v>
      </c>
      <c r="C11">
        <f>'Populations &amp; Dates'!C11*C$7</f>
        <v>0</v>
      </c>
      <c r="D11">
        <f>'Populations &amp; Dates'!D11*D$7</f>
        <v>0</v>
      </c>
      <c r="E11">
        <f>'Populations &amp; Dates'!E11*E$7</f>
        <v>0</v>
      </c>
      <c r="F11">
        <f>'Populations &amp; Dates'!F11*F$7</f>
        <v>0</v>
      </c>
      <c r="G11">
        <f>'Populations &amp; Dates'!G11*G$7</f>
        <v>0</v>
      </c>
      <c r="H11">
        <f>'Populations &amp; Dates'!H11*H$7</f>
        <v>0</v>
      </c>
      <c r="I11">
        <f>'Populations &amp; Dates'!I11*I$7</f>
        <v>0</v>
      </c>
      <c r="J11">
        <f>'Populations &amp; Dates'!J11*J$7</f>
        <v>0</v>
      </c>
      <c r="K11">
        <f>'Populations &amp; Dates'!K11*K$7</f>
        <v>0</v>
      </c>
      <c r="L11">
        <f>'Populations &amp; Dates'!L11*L$7</f>
        <v>1</v>
      </c>
      <c r="M11">
        <f>'Populations &amp; Dates'!M11*M$7</f>
        <v>0</v>
      </c>
      <c r="N11">
        <f>'Populations &amp; Dates'!N11*N$7</f>
        <v>0</v>
      </c>
      <c r="O11">
        <f>'Populations &amp; Dates'!O11*O$7</f>
        <v>0</v>
      </c>
      <c r="P11">
        <f>'Populations &amp; Dates'!P11*P$7</f>
        <v>0</v>
      </c>
      <c r="Q11">
        <f>'Populations &amp; Dates'!Q11*Q$7</f>
        <v>0</v>
      </c>
      <c r="R11">
        <f>'Populations &amp; Dates'!R11*R$7</f>
        <v>0</v>
      </c>
      <c r="S11">
        <f>'Populations &amp; Dates'!S11*S$7</f>
        <v>0</v>
      </c>
      <c r="T11">
        <f>'Populations &amp; Dates'!T11*T$7</f>
        <v>0</v>
      </c>
      <c r="U11">
        <f>'Populations &amp; Dates'!U11*U$7</f>
        <v>0</v>
      </c>
      <c r="V11">
        <f>'Populations &amp; Dates'!V11*V$7</f>
        <v>0</v>
      </c>
      <c r="W11">
        <f>'Populations &amp; Dates'!W11*W$7</f>
        <v>0</v>
      </c>
      <c r="X11">
        <f>'Populations &amp; Dates'!X11*X$7</f>
        <v>0</v>
      </c>
      <c r="Y11">
        <f>'Populations &amp; Dates'!Y11*Y$7</f>
        <v>0</v>
      </c>
      <c r="Z11">
        <f>'Populations &amp; Dates'!Z11*Z$7</f>
        <v>0</v>
      </c>
      <c r="AA11">
        <f>'Populations &amp; Dates'!AA11*AA$7</f>
        <v>0</v>
      </c>
      <c r="AB11">
        <f>'Populations &amp; Dates'!AB11*AB$7</f>
        <v>0</v>
      </c>
      <c r="AC11">
        <f>'Populations &amp; Dates'!AC11*AC$7</f>
        <v>0</v>
      </c>
      <c r="AD11">
        <f>'Populations &amp; Dates'!AD11*AD$7</f>
        <v>0</v>
      </c>
      <c r="AE11">
        <f>'Populations &amp; Dates'!AE11*AE$7</f>
        <v>0</v>
      </c>
      <c r="AF11">
        <f>'Populations &amp; Dates'!AF11*AF$7</f>
        <v>0</v>
      </c>
      <c r="AG11">
        <f>'Populations &amp; Dates'!AG11*AG$7</f>
        <v>0</v>
      </c>
      <c r="AH11">
        <f>'Populations &amp; Dates'!AH11*AH$7</f>
        <v>0</v>
      </c>
      <c r="AI11">
        <f>'Populations &amp; Dates'!AI11*AI$7</f>
        <v>0</v>
      </c>
      <c r="AJ11">
        <f>'Populations &amp; Dates'!AJ11*AJ$7</f>
        <v>0</v>
      </c>
      <c r="AK11">
        <f>'Populations &amp; Dates'!AK11*AK$7</f>
        <v>0</v>
      </c>
      <c r="AL11">
        <f>'Populations &amp; Dates'!AL11*AL$7</f>
        <v>0</v>
      </c>
      <c r="AM11">
        <f>'Populations &amp; Dates'!AM11*AM$7</f>
        <v>0</v>
      </c>
      <c r="AN11">
        <f>'Populations &amp; Dates'!AN11*AN$7</f>
        <v>0</v>
      </c>
    </row>
    <row r="12" spans="1:40" x14ac:dyDescent="0.35">
      <c r="A12" t="s">
        <v>57</v>
      </c>
      <c r="B12">
        <f t="shared" si="0"/>
        <v>1</v>
      </c>
      <c r="C12">
        <f>'Populations &amp; Dates'!C12*C$7</f>
        <v>0</v>
      </c>
      <c r="D12">
        <f>'Populations &amp; Dates'!D12*D$7</f>
        <v>0</v>
      </c>
      <c r="E12">
        <f>'Populations &amp; Dates'!E12*E$7</f>
        <v>0</v>
      </c>
      <c r="F12">
        <f>'Populations &amp; Dates'!F12*F$7</f>
        <v>0</v>
      </c>
      <c r="G12">
        <f>'Populations &amp; Dates'!G12*G$7</f>
        <v>0</v>
      </c>
      <c r="H12">
        <f>'Populations &amp; Dates'!H12*H$7</f>
        <v>0</v>
      </c>
      <c r="I12">
        <f>'Populations &amp; Dates'!I12*I$7</f>
        <v>0</v>
      </c>
      <c r="J12">
        <f>'Populations &amp; Dates'!J12*J$7</f>
        <v>0</v>
      </c>
      <c r="K12">
        <f>'Populations &amp; Dates'!K12*K$7</f>
        <v>0</v>
      </c>
      <c r="L12">
        <f>'Populations &amp; Dates'!L12*L$7</f>
        <v>0</v>
      </c>
      <c r="M12">
        <f>'Populations &amp; Dates'!M12*M$7</f>
        <v>0</v>
      </c>
      <c r="N12">
        <f>'Populations &amp; Dates'!N12*N$7</f>
        <v>0</v>
      </c>
      <c r="O12">
        <f>'Populations &amp; Dates'!O12*O$7</f>
        <v>1</v>
      </c>
      <c r="P12">
        <f>'Populations &amp; Dates'!P12*P$7</f>
        <v>0</v>
      </c>
      <c r="Q12">
        <f>'Populations &amp; Dates'!Q12*Q$7</f>
        <v>0</v>
      </c>
      <c r="R12">
        <f>'Populations &amp; Dates'!R12*R$7</f>
        <v>0</v>
      </c>
      <c r="S12">
        <f>'Populations &amp; Dates'!S12*S$7</f>
        <v>0</v>
      </c>
      <c r="T12">
        <f>'Populations &amp; Dates'!T12*T$7</f>
        <v>0</v>
      </c>
      <c r="U12">
        <f>'Populations &amp; Dates'!U12*U$7</f>
        <v>0</v>
      </c>
      <c r="V12">
        <f>'Populations &amp; Dates'!V12*V$7</f>
        <v>0</v>
      </c>
      <c r="W12">
        <f>'Populations &amp; Dates'!W12*W$7</f>
        <v>0</v>
      </c>
      <c r="X12">
        <f>'Populations &amp; Dates'!X12*X$7</f>
        <v>0</v>
      </c>
      <c r="Y12">
        <f>'Populations &amp; Dates'!Y12*Y$7</f>
        <v>0</v>
      </c>
      <c r="Z12">
        <f>'Populations &amp; Dates'!Z12*Z$7</f>
        <v>0</v>
      </c>
      <c r="AA12">
        <f>'Populations &amp; Dates'!AA12*AA$7</f>
        <v>0</v>
      </c>
      <c r="AB12">
        <f>'Populations &amp; Dates'!AB12*AB$7</f>
        <v>0</v>
      </c>
      <c r="AC12">
        <f>'Populations &amp; Dates'!AC12*AC$7</f>
        <v>0</v>
      </c>
      <c r="AD12">
        <f>'Populations &amp; Dates'!AD12*AD$7</f>
        <v>0</v>
      </c>
      <c r="AE12">
        <f>'Populations &amp; Dates'!AE12*AE$7</f>
        <v>0</v>
      </c>
      <c r="AF12">
        <f>'Populations &amp; Dates'!AF12*AF$7</f>
        <v>0</v>
      </c>
      <c r="AG12">
        <f>'Populations &amp; Dates'!AG12*AG$7</f>
        <v>0</v>
      </c>
      <c r="AH12">
        <f>'Populations &amp; Dates'!AH12*AH$7</f>
        <v>0</v>
      </c>
      <c r="AI12">
        <f>'Populations &amp; Dates'!AI12*AI$7</f>
        <v>0</v>
      </c>
      <c r="AJ12">
        <f>'Populations &amp; Dates'!AJ12*AJ$7</f>
        <v>0</v>
      </c>
      <c r="AK12">
        <f>'Populations &amp; Dates'!AK12*AK$7</f>
        <v>0</v>
      </c>
      <c r="AL12">
        <f>'Populations &amp; Dates'!AL12*AL$7</f>
        <v>0</v>
      </c>
      <c r="AM12">
        <f>'Populations &amp; Dates'!AM12*AM$7</f>
        <v>0</v>
      </c>
      <c r="AN12">
        <f>'Populations &amp; Dates'!AN12*AN$7</f>
        <v>0</v>
      </c>
    </row>
    <row r="13" spans="1:40" x14ac:dyDescent="0.35">
      <c r="A13" t="s">
        <v>236</v>
      </c>
      <c r="B13">
        <f t="shared" si="0"/>
        <v>0</v>
      </c>
      <c r="C13">
        <f>'Populations &amp; Dates'!C13*C$7</f>
        <v>0</v>
      </c>
      <c r="D13">
        <f>'Populations &amp; Dates'!D13*D$7</f>
        <v>0</v>
      </c>
      <c r="E13">
        <f>'Populations &amp; Dates'!E13*E$7</f>
        <v>0</v>
      </c>
      <c r="F13">
        <f>'Populations &amp; Dates'!F13*F$7</f>
        <v>0</v>
      </c>
      <c r="G13">
        <f>'Populations &amp; Dates'!G13*G$7</f>
        <v>0</v>
      </c>
      <c r="H13">
        <f>'Populations &amp; Dates'!H13*H$7</f>
        <v>0</v>
      </c>
      <c r="I13">
        <f>'Populations &amp; Dates'!I13*I$7</f>
        <v>0</v>
      </c>
      <c r="J13">
        <f>'Populations &amp; Dates'!J13*J$7</f>
        <v>0</v>
      </c>
      <c r="K13">
        <f>'Populations &amp; Dates'!K13*K$7</f>
        <v>0</v>
      </c>
      <c r="L13">
        <f>'Populations &amp; Dates'!L13*L$7</f>
        <v>0</v>
      </c>
      <c r="M13">
        <f>'Populations &amp; Dates'!M13*M$7</f>
        <v>0</v>
      </c>
      <c r="N13">
        <f>'Populations &amp; Dates'!N13*N$7</f>
        <v>0</v>
      </c>
      <c r="O13">
        <f>'Populations &amp; Dates'!O13*O$7</f>
        <v>0</v>
      </c>
      <c r="P13">
        <f>'Populations &amp; Dates'!P13*P$7</f>
        <v>0</v>
      </c>
      <c r="Q13">
        <f>'Populations &amp; Dates'!Q13*Q$7</f>
        <v>0</v>
      </c>
      <c r="R13">
        <f>'Populations &amp; Dates'!R13*R$7</f>
        <v>0</v>
      </c>
      <c r="S13">
        <f>'Populations &amp; Dates'!S13*S$7</f>
        <v>0</v>
      </c>
      <c r="T13">
        <f>'Populations &amp; Dates'!T13*T$7</f>
        <v>0</v>
      </c>
      <c r="U13">
        <f>'Populations &amp; Dates'!U13*U$7</f>
        <v>0</v>
      </c>
      <c r="V13">
        <f>'Populations &amp; Dates'!V13*V$7</f>
        <v>0</v>
      </c>
      <c r="W13">
        <f>'Populations &amp; Dates'!W13*W$7</f>
        <v>0</v>
      </c>
      <c r="X13">
        <f>'Populations &amp; Dates'!X13*X$7</f>
        <v>0</v>
      </c>
      <c r="Y13">
        <f>'Populations &amp; Dates'!Y13*Y$7</f>
        <v>0</v>
      </c>
      <c r="Z13">
        <f>'Populations &amp; Dates'!Z13*Z$7</f>
        <v>0</v>
      </c>
      <c r="AA13">
        <f>'Populations &amp; Dates'!AA13*AA$7</f>
        <v>0</v>
      </c>
      <c r="AB13">
        <f>'Populations &amp; Dates'!AB13*AB$7</f>
        <v>0</v>
      </c>
      <c r="AC13">
        <f>'Populations &amp; Dates'!AC13*AC$7</f>
        <v>0</v>
      </c>
      <c r="AD13">
        <f>'Populations &amp; Dates'!AD13*AD$7</f>
        <v>0</v>
      </c>
      <c r="AE13">
        <f>'Populations &amp; Dates'!AE13*AE$7</f>
        <v>0</v>
      </c>
      <c r="AF13">
        <f>'Populations &amp; Dates'!AF13*AF$7</f>
        <v>0</v>
      </c>
      <c r="AG13">
        <f>'Populations &amp; Dates'!AG13*AG$7</f>
        <v>0</v>
      </c>
      <c r="AH13">
        <f>'Populations &amp; Dates'!AH13*AH$7</f>
        <v>0</v>
      </c>
      <c r="AI13">
        <f>'Populations &amp; Dates'!AI13*AI$7</f>
        <v>0</v>
      </c>
      <c r="AJ13">
        <f>'Populations &amp; Dates'!AJ13*AJ$7</f>
        <v>0</v>
      </c>
      <c r="AK13">
        <f>'Populations &amp; Dates'!AK13*AK$7</f>
        <v>0</v>
      </c>
      <c r="AL13">
        <f>'Populations &amp; Dates'!AL13*AL$7</f>
        <v>0</v>
      </c>
      <c r="AM13">
        <f>'Populations &amp; Dates'!AM13*AM$7</f>
        <v>0</v>
      </c>
      <c r="AN13">
        <f>'Populations &amp; Dates'!AN13*AN$7</f>
        <v>0</v>
      </c>
    </row>
    <row r="14" spans="1:40" x14ac:dyDescent="0.35">
      <c r="A14" t="s">
        <v>211</v>
      </c>
      <c r="B14">
        <f t="shared" si="0"/>
        <v>1</v>
      </c>
      <c r="C14">
        <f>'Populations &amp; Dates'!C14*C$7</f>
        <v>0</v>
      </c>
      <c r="D14">
        <f>'Populations &amp; Dates'!D14*D$7</f>
        <v>0</v>
      </c>
      <c r="E14">
        <f>'Populations &amp; Dates'!E14*E$7</f>
        <v>0</v>
      </c>
      <c r="F14">
        <f>'Populations &amp; Dates'!F14*F$7</f>
        <v>0</v>
      </c>
      <c r="G14">
        <f>'Populations &amp; Dates'!G14*G$7</f>
        <v>0</v>
      </c>
      <c r="H14">
        <f>'Populations &amp; Dates'!H14*H$7</f>
        <v>0</v>
      </c>
      <c r="I14">
        <f>'Populations &amp; Dates'!I14*I$7</f>
        <v>0</v>
      </c>
      <c r="J14">
        <f>'Populations &amp; Dates'!J14*J$7</f>
        <v>0</v>
      </c>
      <c r="K14">
        <f>'Populations &amp; Dates'!K14*K$7</f>
        <v>0</v>
      </c>
      <c r="L14">
        <f>'Populations &amp; Dates'!L14*L$7</f>
        <v>0</v>
      </c>
      <c r="M14">
        <f>'Populations &amp; Dates'!M14*M$7</f>
        <v>0</v>
      </c>
      <c r="N14">
        <f>'Populations &amp; Dates'!N14*N$7</f>
        <v>0</v>
      </c>
      <c r="O14">
        <f>'Populations &amp; Dates'!O14*O$7</f>
        <v>0</v>
      </c>
      <c r="P14">
        <f>'Populations &amp; Dates'!P14*P$7</f>
        <v>0</v>
      </c>
      <c r="Q14">
        <f>'Populations &amp; Dates'!Q14*Q$7</f>
        <v>0</v>
      </c>
      <c r="R14">
        <f>'Populations &amp; Dates'!R14*R$7</f>
        <v>0</v>
      </c>
      <c r="S14">
        <f>'Populations &amp; Dates'!S14*S$7</f>
        <v>0</v>
      </c>
      <c r="T14">
        <f>'Populations &amp; Dates'!T14*T$7</f>
        <v>0</v>
      </c>
      <c r="U14">
        <f>'Populations &amp; Dates'!U14*U$7</f>
        <v>0</v>
      </c>
      <c r="V14">
        <f>'Populations &amp; Dates'!V14*V$7</f>
        <v>0</v>
      </c>
      <c r="W14">
        <f>'Populations &amp; Dates'!W14*W$7</f>
        <v>0</v>
      </c>
      <c r="X14">
        <f>'Populations &amp; Dates'!X14*X$7</f>
        <v>0</v>
      </c>
      <c r="Y14">
        <f>'Populations &amp; Dates'!Y14*Y$7</f>
        <v>0</v>
      </c>
      <c r="Z14">
        <f>'Populations &amp; Dates'!Z14*Z$7</f>
        <v>0</v>
      </c>
      <c r="AA14">
        <f>'Populations &amp; Dates'!AA14*AA$7</f>
        <v>0</v>
      </c>
      <c r="AB14">
        <f>'Populations &amp; Dates'!AB14*AB$7</f>
        <v>0</v>
      </c>
      <c r="AC14">
        <f>'Populations &amp; Dates'!AC14*AC$7</f>
        <v>0</v>
      </c>
      <c r="AD14">
        <f>'Populations &amp; Dates'!AD14*AD$7</f>
        <v>0</v>
      </c>
      <c r="AE14">
        <f>'Populations &amp; Dates'!AE14*AE$7</f>
        <v>0</v>
      </c>
      <c r="AF14">
        <f>'Populations &amp; Dates'!AF14*AF$7</f>
        <v>0</v>
      </c>
      <c r="AG14">
        <f>'Populations &amp; Dates'!AG14*AG$7</f>
        <v>0</v>
      </c>
      <c r="AH14">
        <f>'Populations &amp; Dates'!AH14*AH$7</f>
        <v>0</v>
      </c>
      <c r="AI14">
        <f>'Populations &amp; Dates'!AI14*AI$7</f>
        <v>0</v>
      </c>
      <c r="AJ14">
        <f>'Populations &amp; Dates'!AJ14*AJ$7</f>
        <v>0</v>
      </c>
      <c r="AK14">
        <f>'Populations &amp; Dates'!AK14*AK$7</f>
        <v>0</v>
      </c>
      <c r="AL14">
        <f>'Populations &amp; Dates'!AL14*AL$7</f>
        <v>1</v>
      </c>
      <c r="AM14">
        <f>'Populations &amp; Dates'!AM14*AM$7</f>
        <v>0</v>
      </c>
      <c r="AN14">
        <f>'Populations &amp; Dates'!AN14*AN$7</f>
        <v>0</v>
      </c>
    </row>
    <row r="15" spans="1:40" x14ac:dyDescent="0.35">
      <c r="A15" t="s">
        <v>38</v>
      </c>
      <c r="B15">
        <f t="shared" si="0"/>
        <v>1</v>
      </c>
      <c r="C15">
        <f>'Populations &amp; Dates'!C15*C$7</f>
        <v>0</v>
      </c>
      <c r="D15">
        <f>'Populations &amp; Dates'!D15*D$7</f>
        <v>0</v>
      </c>
      <c r="E15">
        <f>'Populations &amp; Dates'!E15*E$7</f>
        <v>0</v>
      </c>
      <c r="F15">
        <f>'Populations &amp; Dates'!F15*F$7</f>
        <v>1</v>
      </c>
      <c r="G15">
        <f>'Populations &amp; Dates'!G15*G$7</f>
        <v>0</v>
      </c>
      <c r="H15">
        <f>'Populations &amp; Dates'!H15*H$7</f>
        <v>0</v>
      </c>
      <c r="I15">
        <f>'Populations &amp; Dates'!I15*I$7</f>
        <v>0</v>
      </c>
      <c r="J15">
        <f>'Populations &amp; Dates'!J15*J$7</f>
        <v>0</v>
      </c>
      <c r="K15">
        <f>'Populations &amp; Dates'!K15*K$7</f>
        <v>0</v>
      </c>
      <c r="L15">
        <f>'Populations &amp; Dates'!L15*L$7</f>
        <v>0</v>
      </c>
      <c r="M15">
        <f>'Populations &amp; Dates'!M15*M$7</f>
        <v>0</v>
      </c>
      <c r="N15">
        <f>'Populations &amp; Dates'!N15*N$7</f>
        <v>0</v>
      </c>
      <c r="O15">
        <f>'Populations &amp; Dates'!O15*O$7</f>
        <v>0</v>
      </c>
      <c r="P15">
        <f>'Populations &amp; Dates'!P15*P$7</f>
        <v>0</v>
      </c>
      <c r="Q15">
        <f>'Populations &amp; Dates'!Q15*Q$7</f>
        <v>0</v>
      </c>
      <c r="R15">
        <f>'Populations &amp; Dates'!R15*R$7</f>
        <v>0</v>
      </c>
      <c r="S15">
        <f>'Populations &amp; Dates'!S15*S$7</f>
        <v>0</v>
      </c>
      <c r="T15">
        <f>'Populations &amp; Dates'!T15*T$7</f>
        <v>0</v>
      </c>
      <c r="U15">
        <f>'Populations &amp; Dates'!U15*U$7</f>
        <v>0</v>
      </c>
      <c r="V15">
        <f>'Populations &amp; Dates'!V15*V$7</f>
        <v>0</v>
      </c>
      <c r="W15">
        <f>'Populations &amp; Dates'!W15*W$7</f>
        <v>0</v>
      </c>
      <c r="X15">
        <f>'Populations &amp; Dates'!X15*X$7</f>
        <v>0</v>
      </c>
      <c r="Y15">
        <f>'Populations &amp; Dates'!Y15*Y$7</f>
        <v>0</v>
      </c>
      <c r="Z15">
        <f>'Populations &amp; Dates'!Z15*Z$7</f>
        <v>0</v>
      </c>
      <c r="AA15">
        <f>'Populations &amp; Dates'!AA15*AA$7</f>
        <v>0</v>
      </c>
      <c r="AB15">
        <f>'Populations &amp; Dates'!AB15*AB$7</f>
        <v>0</v>
      </c>
      <c r="AC15">
        <f>'Populations &amp; Dates'!AC15*AC$7</f>
        <v>0</v>
      </c>
      <c r="AD15">
        <f>'Populations &amp; Dates'!AD15*AD$7</f>
        <v>0</v>
      </c>
      <c r="AE15">
        <f>'Populations &amp; Dates'!AE15*AE$7</f>
        <v>0</v>
      </c>
      <c r="AF15">
        <f>'Populations &amp; Dates'!AF15*AF$7</f>
        <v>0</v>
      </c>
      <c r="AG15">
        <f>'Populations &amp; Dates'!AG15*AG$7</f>
        <v>0</v>
      </c>
      <c r="AH15">
        <f>'Populations &amp; Dates'!AH15*AH$7</f>
        <v>0</v>
      </c>
      <c r="AI15">
        <f>'Populations &amp; Dates'!AI15*AI$7</f>
        <v>0</v>
      </c>
      <c r="AJ15">
        <f>'Populations &amp; Dates'!AJ15*AJ$7</f>
        <v>0</v>
      </c>
      <c r="AK15">
        <f>'Populations &amp; Dates'!AK15*AK$7</f>
        <v>0</v>
      </c>
      <c r="AL15">
        <f>'Populations &amp; Dates'!AL15*AL$7</f>
        <v>0</v>
      </c>
      <c r="AM15">
        <f>'Populations &amp; Dates'!AM15*AM$7</f>
        <v>0</v>
      </c>
      <c r="AN15">
        <f>'Populations &amp; Dates'!AN15*AN$7</f>
        <v>0</v>
      </c>
    </row>
    <row r="16" spans="1:40" x14ac:dyDescent="0.35">
      <c r="A16" t="s">
        <v>154</v>
      </c>
      <c r="B16">
        <f t="shared" si="0"/>
        <v>1</v>
      </c>
      <c r="C16">
        <f>'Populations &amp; Dates'!C16*C$7</f>
        <v>0</v>
      </c>
      <c r="D16">
        <f>'Populations &amp; Dates'!D16*D$7</f>
        <v>0</v>
      </c>
      <c r="E16">
        <f>'Populations &amp; Dates'!E16*E$7</f>
        <v>0</v>
      </c>
      <c r="F16">
        <f>'Populations &amp; Dates'!F16*F$7</f>
        <v>0</v>
      </c>
      <c r="G16">
        <f>'Populations &amp; Dates'!G16*G$7</f>
        <v>0</v>
      </c>
      <c r="H16">
        <f>'Populations &amp; Dates'!H16*H$7</f>
        <v>0</v>
      </c>
      <c r="I16">
        <f>'Populations &amp; Dates'!I16*I$7</f>
        <v>0</v>
      </c>
      <c r="J16">
        <f>'Populations &amp; Dates'!J16*J$7</f>
        <v>0</v>
      </c>
      <c r="K16">
        <f>'Populations &amp; Dates'!K16*K$7</f>
        <v>0</v>
      </c>
      <c r="L16">
        <f>'Populations &amp; Dates'!L16*L$7</f>
        <v>0</v>
      </c>
      <c r="M16">
        <f>'Populations &amp; Dates'!M16*M$7</f>
        <v>0</v>
      </c>
      <c r="N16">
        <f>'Populations &amp; Dates'!N16*N$7</f>
        <v>0</v>
      </c>
      <c r="O16">
        <f>'Populations &amp; Dates'!O16*O$7</f>
        <v>0</v>
      </c>
      <c r="P16">
        <f>'Populations &amp; Dates'!P16*P$7</f>
        <v>0</v>
      </c>
      <c r="Q16">
        <f>'Populations &amp; Dates'!Q16*Q$7</f>
        <v>0</v>
      </c>
      <c r="R16">
        <f>'Populations &amp; Dates'!R16*R$7</f>
        <v>0</v>
      </c>
      <c r="S16">
        <f>'Populations &amp; Dates'!S16*S$7</f>
        <v>1</v>
      </c>
      <c r="T16">
        <f>'Populations &amp; Dates'!T16*T$7</f>
        <v>0</v>
      </c>
      <c r="U16">
        <f>'Populations &amp; Dates'!U16*U$7</f>
        <v>0</v>
      </c>
      <c r="V16">
        <f>'Populations &amp; Dates'!V16*V$7</f>
        <v>0</v>
      </c>
      <c r="W16">
        <f>'Populations &amp; Dates'!W16*W$7</f>
        <v>0</v>
      </c>
      <c r="X16">
        <f>'Populations &amp; Dates'!X16*X$7</f>
        <v>0</v>
      </c>
      <c r="Y16">
        <f>'Populations &amp; Dates'!Y16*Y$7</f>
        <v>0</v>
      </c>
      <c r="Z16">
        <f>'Populations &amp; Dates'!Z16*Z$7</f>
        <v>0</v>
      </c>
      <c r="AA16">
        <f>'Populations &amp; Dates'!AA16*AA$7</f>
        <v>0</v>
      </c>
      <c r="AB16">
        <f>'Populations &amp; Dates'!AB16*AB$7</f>
        <v>0</v>
      </c>
      <c r="AC16">
        <f>'Populations &amp; Dates'!AC16*AC$7</f>
        <v>0</v>
      </c>
      <c r="AD16">
        <f>'Populations &amp; Dates'!AD16*AD$7</f>
        <v>0</v>
      </c>
      <c r="AE16">
        <f>'Populations &amp; Dates'!AE16*AE$7</f>
        <v>0</v>
      </c>
      <c r="AF16">
        <f>'Populations &amp; Dates'!AF16*AF$7</f>
        <v>0</v>
      </c>
      <c r="AG16">
        <f>'Populations &amp; Dates'!AG16*AG$7</f>
        <v>0</v>
      </c>
      <c r="AH16">
        <f>'Populations &amp; Dates'!AH16*AH$7</f>
        <v>0</v>
      </c>
      <c r="AI16">
        <f>'Populations &amp; Dates'!AI16*AI$7</f>
        <v>0</v>
      </c>
      <c r="AJ16">
        <f>'Populations &amp; Dates'!AJ16*AJ$7</f>
        <v>0</v>
      </c>
      <c r="AK16">
        <f>'Populations &amp; Dates'!AK16*AK$7</f>
        <v>0</v>
      </c>
      <c r="AL16">
        <f>'Populations &amp; Dates'!AL16*AL$7</f>
        <v>0</v>
      </c>
      <c r="AM16">
        <f>'Populations &amp; Dates'!AM16*AM$7</f>
        <v>0</v>
      </c>
      <c r="AN16">
        <f>'Populations &amp; Dates'!AN16*AN$7</f>
        <v>0</v>
      </c>
    </row>
    <row r="18" spans="1:40" x14ac:dyDescent="0.35">
      <c r="A18" t="s">
        <v>21</v>
      </c>
      <c r="B18">
        <f>SUM(C18:AN18)</f>
        <v>6</v>
      </c>
      <c r="C18">
        <f>'Populations &amp; Dates'!C18*C$7</f>
        <v>1</v>
      </c>
      <c r="D18">
        <f>'Populations &amp; Dates'!D18*D$7</f>
        <v>0</v>
      </c>
      <c r="E18">
        <f>'Populations &amp; Dates'!E18*E$7</f>
        <v>0</v>
      </c>
      <c r="F18">
        <f>'Populations &amp; Dates'!F18*F$7</f>
        <v>0</v>
      </c>
      <c r="G18">
        <f>'Populations &amp; Dates'!G18*G$7</f>
        <v>0</v>
      </c>
      <c r="H18">
        <f>'Populations &amp; Dates'!H18*H$7</f>
        <v>0</v>
      </c>
      <c r="I18">
        <f>'Populations &amp; Dates'!I18*I$7</f>
        <v>0</v>
      </c>
      <c r="J18">
        <f>'Populations &amp; Dates'!J18*J$7</f>
        <v>1</v>
      </c>
      <c r="K18">
        <f>'Populations &amp; Dates'!K18*K$7</f>
        <v>0</v>
      </c>
      <c r="L18">
        <f>'Populations &amp; Dates'!L18*L$7</f>
        <v>0</v>
      </c>
      <c r="M18">
        <f>'Populations &amp; Dates'!M18*M$7</f>
        <v>0</v>
      </c>
      <c r="N18">
        <f>'Populations &amp; Dates'!N18*N$7</f>
        <v>0</v>
      </c>
      <c r="O18">
        <f>'Populations &amp; Dates'!O18*O$7</f>
        <v>0</v>
      </c>
      <c r="P18">
        <f>'Populations &amp; Dates'!P18*P$7</f>
        <v>0</v>
      </c>
      <c r="Q18">
        <f>'Populations &amp; Dates'!Q18*Q$7</f>
        <v>0</v>
      </c>
      <c r="R18">
        <f>'Populations &amp; Dates'!R18*R$7</f>
        <v>1</v>
      </c>
      <c r="S18">
        <f>'Populations &amp; Dates'!S18*S$7</f>
        <v>0</v>
      </c>
      <c r="T18">
        <f>'Populations &amp; Dates'!T18*T$7</f>
        <v>0</v>
      </c>
      <c r="U18">
        <f>'Populations &amp; Dates'!U18*U$7</f>
        <v>0</v>
      </c>
      <c r="V18">
        <f>'Populations &amp; Dates'!V18*V$7</f>
        <v>0</v>
      </c>
      <c r="W18">
        <f>'Populations &amp; Dates'!W18*W$7</f>
        <v>0</v>
      </c>
      <c r="X18">
        <f>'Populations &amp; Dates'!X18*X$7</f>
        <v>0</v>
      </c>
      <c r="Y18">
        <f>'Populations &amp; Dates'!Y18*Y$7</f>
        <v>0</v>
      </c>
      <c r="Z18">
        <f>'Populations &amp; Dates'!Z18*Z$7</f>
        <v>0</v>
      </c>
      <c r="AA18">
        <f>'Populations &amp; Dates'!AA18*AA$7</f>
        <v>0</v>
      </c>
      <c r="AB18">
        <f>'Populations &amp; Dates'!AB18*AB$7</f>
        <v>0</v>
      </c>
      <c r="AC18">
        <f>'Populations &amp; Dates'!AC18*AC$7</f>
        <v>0</v>
      </c>
      <c r="AD18">
        <f>'Populations &amp; Dates'!AD18*AD$7</f>
        <v>0</v>
      </c>
      <c r="AE18">
        <f>'Populations &amp; Dates'!AE18*AE$7</f>
        <v>0</v>
      </c>
      <c r="AF18">
        <f>'Populations &amp; Dates'!AF18*AF$7</f>
        <v>1</v>
      </c>
      <c r="AG18">
        <f>'Populations &amp; Dates'!AG18*AG$7</f>
        <v>0</v>
      </c>
      <c r="AH18">
        <f>'Populations &amp; Dates'!AH18*AH$7</f>
        <v>0</v>
      </c>
      <c r="AI18">
        <f>'Populations &amp; Dates'!AI18*AI$7</f>
        <v>0</v>
      </c>
      <c r="AJ18">
        <f>'Populations &amp; Dates'!AJ18*AJ$7</f>
        <v>1</v>
      </c>
      <c r="AK18">
        <f>'Populations &amp; Dates'!AK18*AK$7</f>
        <v>1</v>
      </c>
      <c r="AL18">
        <f>'Populations &amp; Dates'!AL18*AL$7</f>
        <v>0</v>
      </c>
      <c r="AM18">
        <f>'Populations &amp; Dates'!AM18*AM$7</f>
        <v>0</v>
      </c>
      <c r="AN18">
        <f>'Populations &amp; Dates'!AN18*AN$7</f>
        <v>0</v>
      </c>
    </row>
    <row r="19" spans="1:40" x14ac:dyDescent="0.35">
      <c r="A19" t="s">
        <v>145</v>
      </c>
      <c r="B19">
        <f>SUM(C19:AN19)</f>
        <v>2</v>
      </c>
      <c r="C19">
        <f>'Populations &amp; Dates'!C19*C$7</f>
        <v>0</v>
      </c>
      <c r="D19">
        <f>'Populations &amp; Dates'!D19*D$7</f>
        <v>0</v>
      </c>
      <c r="E19">
        <f>'Populations &amp; Dates'!E19*E$7</f>
        <v>1</v>
      </c>
      <c r="F19">
        <f>'Populations &amp; Dates'!F19*F$7</f>
        <v>0</v>
      </c>
      <c r="G19">
        <f>'Populations &amp; Dates'!G19*G$7</f>
        <v>0</v>
      </c>
      <c r="H19">
        <f>'Populations &amp; Dates'!H19*H$7</f>
        <v>1</v>
      </c>
      <c r="I19">
        <f>'Populations &amp; Dates'!I19*I$7</f>
        <v>0</v>
      </c>
      <c r="J19">
        <f>'Populations &amp; Dates'!J19*J$7</f>
        <v>0</v>
      </c>
      <c r="K19">
        <f>'Populations &amp; Dates'!K19*K$7</f>
        <v>0</v>
      </c>
      <c r="L19">
        <f>'Populations &amp; Dates'!L19*L$7</f>
        <v>0</v>
      </c>
      <c r="M19">
        <f>'Populations &amp; Dates'!M19*M$7</f>
        <v>0</v>
      </c>
      <c r="N19">
        <f>'Populations &amp; Dates'!N19*N$7</f>
        <v>0</v>
      </c>
      <c r="O19">
        <f>'Populations &amp; Dates'!O19*O$7</f>
        <v>0</v>
      </c>
      <c r="P19">
        <f>'Populations &amp; Dates'!P19*P$7</f>
        <v>0</v>
      </c>
      <c r="Q19">
        <f>'Populations &amp; Dates'!Q19*Q$7</f>
        <v>0</v>
      </c>
      <c r="R19">
        <f>'Populations &amp; Dates'!R19*R$7</f>
        <v>0</v>
      </c>
      <c r="S19">
        <f>'Populations &amp; Dates'!S19*S$7</f>
        <v>0</v>
      </c>
      <c r="T19">
        <f>'Populations &amp; Dates'!T19*T$7</f>
        <v>0</v>
      </c>
      <c r="U19">
        <f>'Populations &amp; Dates'!U19*U$7</f>
        <v>0</v>
      </c>
      <c r="V19">
        <f>'Populations &amp; Dates'!V19*V$7</f>
        <v>0</v>
      </c>
      <c r="W19">
        <f>'Populations &amp; Dates'!W19*W$7</f>
        <v>0</v>
      </c>
      <c r="X19">
        <f>'Populations &amp; Dates'!X19*X$7</f>
        <v>0</v>
      </c>
      <c r="Y19">
        <f>'Populations &amp; Dates'!Y19*Y$7</f>
        <v>0</v>
      </c>
      <c r="Z19">
        <f>'Populations &amp; Dates'!Z19*Z$7</f>
        <v>0</v>
      </c>
      <c r="AA19">
        <f>'Populations &amp; Dates'!AA19*AA$7</f>
        <v>0</v>
      </c>
      <c r="AB19">
        <f>'Populations &amp; Dates'!AB19*AB$7</f>
        <v>0</v>
      </c>
      <c r="AC19">
        <f>'Populations &amp; Dates'!AC19*AC$7</f>
        <v>0</v>
      </c>
      <c r="AD19">
        <f>'Populations &amp; Dates'!AD19*AD$7</f>
        <v>0</v>
      </c>
      <c r="AE19">
        <f>'Populations &amp; Dates'!AE19*AE$7</f>
        <v>0</v>
      </c>
      <c r="AF19">
        <f>'Populations &amp; Dates'!AF19*AF$7</f>
        <v>0</v>
      </c>
      <c r="AG19">
        <f>'Populations &amp; Dates'!AG19*AG$7</f>
        <v>0</v>
      </c>
      <c r="AH19">
        <f>'Populations &amp; Dates'!AH19*AH$7</f>
        <v>0</v>
      </c>
      <c r="AI19">
        <f>'Populations &amp; Dates'!AI19*AI$7</f>
        <v>0</v>
      </c>
      <c r="AJ19">
        <f>'Populations &amp; Dates'!AJ19*AJ$7</f>
        <v>0</v>
      </c>
      <c r="AK19">
        <f>'Populations &amp; Dates'!AK19*AK$7</f>
        <v>0</v>
      </c>
      <c r="AL19">
        <f>'Populations &amp; Dates'!AL19*AL$7</f>
        <v>0</v>
      </c>
      <c r="AM19">
        <f>'Populations &amp; Dates'!AM19*AM$7</f>
        <v>0</v>
      </c>
      <c r="AN19">
        <f>'Populations &amp; Dates'!AN19*AN$7</f>
        <v>0</v>
      </c>
    </row>
    <row r="20" spans="1:40" x14ac:dyDescent="0.25">
      <c r="A20" t="s">
        <v>144</v>
      </c>
      <c r="B20">
        <f>SUM(C20:AN20)</f>
        <v>3</v>
      </c>
      <c r="C20">
        <f>'Populations &amp; Dates'!C20*C$7</f>
        <v>0</v>
      </c>
      <c r="D20">
        <f>'Populations &amp; Dates'!D20*D$7</f>
        <v>0</v>
      </c>
      <c r="E20">
        <f>'Populations &amp; Dates'!E20*E$7</f>
        <v>0</v>
      </c>
      <c r="F20">
        <f>'Populations &amp; Dates'!F20*F$7</f>
        <v>0</v>
      </c>
      <c r="G20">
        <f>'Populations &amp; Dates'!G20*G$7</f>
        <v>0</v>
      </c>
      <c r="H20">
        <f>'Populations &amp; Dates'!H20*H$7</f>
        <v>0</v>
      </c>
      <c r="I20">
        <f>'Populations &amp; Dates'!I20*I$7</f>
        <v>0</v>
      </c>
      <c r="J20">
        <f>'Populations &amp; Dates'!J20*J$7</f>
        <v>0</v>
      </c>
      <c r="K20">
        <f>'Populations &amp; Dates'!K20*K$7</f>
        <v>0</v>
      </c>
      <c r="L20">
        <f>'Populations &amp; Dates'!L20*L$7</f>
        <v>0</v>
      </c>
      <c r="M20">
        <f>'Populations &amp; Dates'!M20*M$7</f>
        <v>0</v>
      </c>
      <c r="N20">
        <f>'Populations &amp; Dates'!N20*N$7</f>
        <v>0</v>
      </c>
      <c r="O20">
        <f>'Populations &amp; Dates'!O20*O$7</f>
        <v>0</v>
      </c>
      <c r="P20">
        <f>'Populations &amp; Dates'!P20*P$7</f>
        <v>0</v>
      </c>
      <c r="Q20">
        <f>'Populations &amp; Dates'!Q20*Q$7</f>
        <v>0</v>
      </c>
      <c r="R20">
        <f>'Populations &amp; Dates'!R20*R$7</f>
        <v>0</v>
      </c>
      <c r="S20">
        <f>'Populations &amp; Dates'!S20*S$7</f>
        <v>0</v>
      </c>
      <c r="T20">
        <f>'Populations &amp; Dates'!T20*T$7</f>
        <v>0</v>
      </c>
      <c r="U20">
        <f>'Populations &amp; Dates'!U20*U$7</f>
        <v>1</v>
      </c>
      <c r="V20">
        <f>'Populations &amp; Dates'!V20*V$7</f>
        <v>0</v>
      </c>
      <c r="W20">
        <f>'Populations &amp; Dates'!W20*W$7</f>
        <v>0</v>
      </c>
      <c r="X20">
        <f>'Populations &amp; Dates'!X20*X$7</f>
        <v>0</v>
      </c>
      <c r="Y20">
        <f>'Populations &amp; Dates'!Y20*Y$7</f>
        <v>0</v>
      </c>
      <c r="Z20">
        <f>'Populations &amp; Dates'!Z20*Z$7</f>
        <v>0</v>
      </c>
      <c r="AA20">
        <f>'Populations &amp; Dates'!AA20*AA$7</f>
        <v>0</v>
      </c>
      <c r="AB20">
        <f>'Populations &amp; Dates'!AB20*AB$7</f>
        <v>1</v>
      </c>
      <c r="AC20">
        <f>'Populations &amp; Dates'!AC20*AC$7</f>
        <v>1</v>
      </c>
      <c r="AD20">
        <f>'Populations &amp; Dates'!AD20*AD$7</f>
        <v>0</v>
      </c>
      <c r="AE20">
        <f>'Populations &amp; Dates'!AE20*AE$7</f>
        <v>0</v>
      </c>
      <c r="AF20">
        <f>'Populations &amp; Dates'!AF20*AF$7</f>
        <v>0</v>
      </c>
      <c r="AG20">
        <f>'Populations &amp; Dates'!AG20*AG$7</f>
        <v>0</v>
      </c>
      <c r="AH20">
        <f>'Populations &amp; Dates'!AH20*AH$7</f>
        <v>0</v>
      </c>
      <c r="AI20">
        <f>'Populations &amp; Dates'!AI20*AI$7</f>
        <v>0</v>
      </c>
      <c r="AJ20">
        <f>'Populations &amp; Dates'!AJ20*AJ$7</f>
        <v>0</v>
      </c>
      <c r="AK20">
        <f>'Populations &amp; Dates'!AK20*AK$7</f>
        <v>0</v>
      </c>
      <c r="AL20">
        <f>'Populations &amp; Dates'!AL20*AL$7</f>
        <v>0</v>
      </c>
      <c r="AM20">
        <f>'Populations &amp; Dates'!AM20*AM$7</f>
        <v>0</v>
      </c>
      <c r="AN20">
        <f>'Populations &amp; Dates'!AN20*AN$7</f>
        <v>0</v>
      </c>
    </row>
    <row r="21" spans="1:40" x14ac:dyDescent="0.25">
      <c r="A21" t="s">
        <v>153</v>
      </c>
      <c r="B21">
        <f>SUM(C21:AN21)</f>
        <v>1</v>
      </c>
      <c r="C21">
        <f>'Populations &amp; Dates'!C21*C$7</f>
        <v>0</v>
      </c>
      <c r="D21">
        <f>'Populations &amp; Dates'!D21*D$7</f>
        <v>0</v>
      </c>
      <c r="E21">
        <f>'Populations &amp; Dates'!E21*E$7</f>
        <v>0</v>
      </c>
      <c r="F21">
        <f>'Populations &amp; Dates'!F21*F$7</f>
        <v>0</v>
      </c>
      <c r="G21">
        <f>'Populations &amp; Dates'!G21*G$7</f>
        <v>0</v>
      </c>
      <c r="H21">
        <f>'Populations &amp; Dates'!H21*H$7</f>
        <v>0</v>
      </c>
      <c r="I21">
        <f>'Populations &amp; Dates'!I21*I$7</f>
        <v>0</v>
      </c>
      <c r="J21">
        <f>'Populations &amp; Dates'!J21*J$7</f>
        <v>0</v>
      </c>
      <c r="K21">
        <f>'Populations &amp; Dates'!K21*K$7</f>
        <v>0</v>
      </c>
      <c r="L21">
        <f>'Populations &amp; Dates'!L21*L$7</f>
        <v>0</v>
      </c>
      <c r="M21">
        <f>'Populations &amp; Dates'!M21*M$7</f>
        <v>0</v>
      </c>
      <c r="N21">
        <f>'Populations &amp; Dates'!N21*N$7</f>
        <v>0</v>
      </c>
      <c r="O21">
        <f>'Populations &amp; Dates'!O21*O$7</f>
        <v>0</v>
      </c>
      <c r="P21">
        <f>'Populations &amp; Dates'!P21*P$7</f>
        <v>0</v>
      </c>
      <c r="Q21">
        <f>'Populations &amp; Dates'!Q21*Q$7</f>
        <v>0</v>
      </c>
      <c r="R21">
        <f>'Populations &amp; Dates'!R21*R$7</f>
        <v>0</v>
      </c>
      <c r="S21">
        <f>'Populations &amp; Dates'!S21*S$7</f>
        <v>0</v>
      </c>
      <c r="T21">
        <f>'Populations &amp; Dates'!T21*T$7</f>
        <v>0</v>
      </c>
      <c r="U21">
        <f>'Populations &amp; Dates'!U21*U$7</f>
        <v>0</v>
      </c>
      <c r="V21">
        <f>'Populations &amp; Dates'!V21*V$7</f>
        <v>0</v>
      </c>
      <c r="W21">
        <f>'Populations &amp; Dates'!W21*W$7</f>
        <v>0</v>
      </c>
      <c r="X21">
        <f>'Populations &amp; Dates'!X21*X$7</f>
        <v>0</v>
      </c>
      <c r="Y21">
        <f>'Populations &amp; Dates'!Y21*Y$7</f>
        <v>0</v>
      </c>
      <c r="Z21">
        <f>'Populations &amp; Dates'!Z21*Z$7</f>
        <v>0</v>
      </c>
      <c r="AA21">
        <f>'Populations &amp; Dates'!AA21*AA$7</f>
        <v>0</v>
      </c>
      <c r="AB21">
        <f>'Populations &amp; Dates'!AB21*AB$7</f>
        <v>0</v>
      </c>
      <c r="AC21">
        <f>'Populations &amp; Dates'!AC21*AC$7</f>
        <v>0</v>
      </c>
      <c r="AD21">
        <f>'Populations &amp; Dates'!AD21*AD$7</f>
        <v>0</v>
      </c>
      <c r="AE21">
        <f>'Populations &amp; Dates'!AE21*AE$7</f>
        <v>0</v>
      </c>
      <c r="AF21">
        <f>'Populations &amp; Dates'!AF21*AF$7</f>
        <v>0</v>
      </c>
      <c r="AG21">
        <f>'Populations &amp; Dates'!AG21*AG$7</f>
        <v>1</v>
      </c>
      <c r="AH21">
        <f>'Populations &amp; Dates'!AH21*AH$7</f>
        <v>0</v>
      </c>
      <c r="AI21">
        <f>'Populations &amp; Dates'!AI21*AI$7</f>
        <v>0</v>
      </c>
      <c r="AJ21">
        <f>'Populations &amp; Dates'!AJ21*AJ$7</f>
        <v>0</v>
      </c>
      <c r="AK21">
        <f>'Populations &amp; Dates'!AK21*AK$7</f>
        <v>0</v>
      </c>
      <c r="AL21">
        <f>'Populations &amp; Dates'!AL21*AL$7</f>
        <v>0</v>
      </c>
      <c r="AM21">
        <f>'Populations &amp; Dates'!AM21*AM$7</f>
        <v>0</v>
      </c>
      <c r="AN21">
        <f>'Populations &amp; Dates'!AN21*AN$7</f>
        <v>0</v>
      </c>
    </row>
    <row r="23" spans="1:40" x14ac:dyDescent="0.25">
      <c r="A23" t="s">
        <v>155</v>
      </c>
    </row>
    <row r="24" spans="1:40" x14ac:dyDescent="0.25">
      <c r="A24" t="s">
        <v>161</v>
      </c>
      <c r="B24">
        <f t="shared" ref="B24:B33" si="1">SUM(C24:AN24)</f>
        <v>1</v>
      </c>
      <c r="C24">
        <f>'Populations &amp; Dates'!C24*C$7</f>
        <v>0</v>
      </c>
      <c r="D24">
        <f>'Populations &amp; Dates'!D24*D$7</f>
        <v>0</v>
      </c>
      <c r="E24">
        <f>'Populations &amp; Dates'!E24*E$7</f>
        <v>0</v>
      </c>
      <c r="F24">
        <f>'Populations &amp; Dates'!F24*F$7</f>
        <v>1</v>
      </c>
      <c r="G24">
        <f>'Populations &amp; Dates'!G24*G$7</f>
        <v>0</v>
      </c>
      <c r="H24">
        <f>'Populations &amp; Dates'!H24*H$7</f>
        <v>0</v>
      </c>
      <c r="I24">
        <f>'Populations &amp; Dates'!I24*I$7</f>
        <v>0</v>
      </c>
      <c r="J24">
        <f>'Populations &amp; Dates'!J24*J$7</f>
        <v>0</v>
      </c>
      <c r="K24">
        <f>'Populations &amp; Dates'!K24*K$7</f>
        <v>0</v>
      </c>
      <c r="L24">
        <f>'Populations &amp; Dates'!L24*L$7</f>
        <v>0</v>
      </c>
      <c r="M24">
        <f>'Populations &amp; Dates'!M24*M$7</f>
        <v>0</v>
      </c>
      <c r="N24">
        <f>'Populations &amp; Dates'!N24*N$7</f>
        <v>0</v>
      </c>
      <c r="O24">
        <f>'Populations &amp; Dates'!O24*O$7</f>
        <v>0</v>
      </c>
      <c r="P24">
        <f>'Populations &amp; Dates'!P24*P$7</f>
        <v>0</v>
      </c>
      <c r="Q24">
        <f>'Populations &amp; Dates'!Q24*Q$7</f>
        <v>0</v>
      </c>
      <c r="R24">
        <f>'Populations &amp; Dates'!R24*R$7</f>
        <v>0</v>
      </c>
      <c r="S24">
        <f>'Populations &amp; Dates'!S24*S$7</f>
        <v>0</v>
      </c>
      <c r="T24">
        <f>'Populations &amp; Dates'!T24*T$7</f>
        <v>0</v>
      </c>
      <c r="U24">
        <f>'Populations &amp; Dates'!U24*U$7</f>
        <v>0</v>
      </c>
      <c r="V24">
        <f>'Populations &amp; Dates'!V24*V$7</f>
        <v>0</v>
      </c>
      <c r="W24">
        <f>'Populations &amp; Dates'!W24*W$7</f>
        <v>0</v>
      </c>
      <c r="X24">
        <f>'Populations &amp; Dates'!X24*X$7</f>
        <v>0</v>
      </c>
      <c r="Y24">
        <f>'Populations &amp; Dates'!Y24*Y$7</f>
        <v>0</v>
      </c>
      <c r="Z24">
        <f>'Populations &amp; Dates'!Z24*Z$7</f>
        <v>0</v>
      </c>
      <c r="AA24">
        <f>'Populations &amp; Dates'!AA24*AA$7</f>
        <v>0</v>
      </c>
      <c r="AB24">
        <f>'Populations &amp; Dates'!AB24*AB$7</f>
        <v>0</v>
      </c>
      <c r="AC24">
        <f>'Populations &amp; Dates'!AC24*AC$7</f>
        <v>0</v>
      </c>
      <c r="AD24">
        <f>'Populations &amp; Dates'!AD24*AD$7</f>
        <v>0</v>
      </c>
      <c r="AE24">
        <f>'Populations &amp; Dates'!AE24*AE$7</f>
        <v>0</v>
      </c>
      <c r="AF24">
        <f>'Populations &amp; Dates'!AF24*AF$7</f>
        <v>0</v>
      </c>
      <c r="AG24">
        <f>'Populations &amp; Dates'!AG24*AG$7</f>
        <v>0</v>
      </c>
      <c r="AH24">
        <f>'Populations &amp; Dates'!AH24*AH$7</f>
        <v>0</v>
      </c>
      <c r="AI24">
        <f>'Populations &amp; Dates'!AI24*AI$7</f>
        <v>0</v>
      </c>
      <c r="AJ24">
        <f>'Populations &amp; Dates'!AJ24*AJ$7</f>
        <v>0</v>
      </c>
      <c r="AK24">
        <f>'Populations &amp; Dates'!AK24*AK$7</f>
        <v>0</v>
      </c>
      <c r="AL24">
        <f>'Populations &amp; Dates'!AL24*AL$7</f>
        <v>0</v>
      </c>
      <c r="AM24">
        <f>'Populations &amp; Dates'!AM24*AM$7</f>
        <v>0</v>
      </c>
      <c r="AN24">
        <f>'Populations &amp; Dates'!AN24*AN$7</f>
        <v>0</v>
      </c>
    </row>
    <row r="25" spans="1:40" x14ac:dyDescent="0.25">
      <c r="A25" t="s">
        <v>162</v>
      </c>
      <c r="B25">
        <f t="shared" si="1"/>
        <v>1</v>
      </c>
      <c r="C25">
        <f>'Populations &amp; Dates'!C25*C$7</f>
        <v>0</v>
      </c>
      <c r="D25">
        <f>'Populations &amp; Dates'!D25*D$7</f>
        <v>0</v>
      </c>
      <c r="E25">
        <f>'Populations &amp; Dates'!E25*E$7</f>
        <v>0</v>
      </c>
      <c r="F25">
        <f>'Populations &amp; Dates'!F25*F$7</f>
        <v>1</v>
      </c>
      <c r="G25">
        <f>'Populations &amp; Dates'!G25*G$7</f>
        <v>0</v>
      </c>
      <c r="H25">
        <f>'Populations &amp; Dates'!H25*H$7</f>
        <v>0</v>
      </c>
      <c r="I25">
        <f>'Populations &amp; Dates'!I25*I$7</f>
        <v>0</v>
      </c>
      <c r="J25">
        <f>'Populations &amp; Dates'!J25*J$7</f>
        <v>0</v>
      </c>
      <c r="K25">
        <f>'Populations &amp; Dates'!K25*K$7</f>
        <v>0</v>
      </c>
      <c r="L25">
        <f>'Populations &amp; Dates'!L25*L$7</f>
        <v>0</v>
      </c>
      <c r="M25">
        <f>'Populations &amp; Dates'!M25*M$7</f>
        <v>0</v>
      </c>
      <c r="N25">
        <f>'Populations &amp; Dates'!N25*N$7</f>
        <v>0</v>
      </c>
      <c r="O25">
        <f>'Populations &amp; Dates'!O25*O$7</f>
        <v>0</v>
      </c>
      <c r="P25">
        <f>'Populations &amp; Dates'!P25*P$7</f>
        <v>0</v>
      </c>
      <c r="Q25">
        <f>'Populations &amp; Dates'!Q25*Q$7</f>
        <v>0</v>
      </c>
      <c r="R25">
        <f>'Populations &amp; Dates'!R25*R$7</f>
        <v>0</v>
      </c>
      <c r="S25">
        <f>'Populations &amp; Dates'!S25*S$7</f>
        <v>0</v>
      </c>
      <c r="T25">
        <f>'Populations &amp; Dates'!T25*T$7</f>
        <v>0</v>
      </c>
      <c r="U25">
        <f>'Populations &amp; Dates'!U25*U$7</f>
        <v>0</v>
      </c>
      <c r="V25">
        <f>'Populations &amp; Dates'!V25*V$7</f>
        <v>0</v>
      </c>
      <c r="W25">
        <f>'Populations &amp; Dates'!W25*W$7</f>
        <v>0</v>
      </c>
      <c r="X25">
        <f>'Populations &amp; Dates'!X25*X$7</f>
        <v>0</v>
      </c>
      <c r="Y25">
        <f>'Populations &amp; Dates'!Y25*Y$7</f>
        <v>0</v>
      </c>
      <c r="Z25">
        <f>'Populations &amp; Dates'!Z25*Z$7</f>
        <v>0</v>
      </c>
      <c r="AA25">
        <f>'Populations &amp; Dates'!AA25*AA$7</f>
        <v>0</v>
      </c>
      <c r="AB25">
        <f>'Populations &amp; Dates'!AB25*AB$7</f>
        <v>0</v>
      </c>
      <c r="AC25">
        <f>'Populations &amp; Dates'!AC25*AC$7</f>
        <v>0</v>
      </c>
      <c r="AD25">
        <f>'Populations &amp; Dates'!AD25*AD$7</f>
        <v>0</v>
      </c>
      <c r="AE25">
        <f>'Populations &amp; Dates'!AE25*AE$7</f>
        <v>0</v>
      </c>
      <c r="AF25">
        <f>'Populations &amp; Dates'!AF25*AF$7</f>
        <v>0</v>
      </c>
      <c r="AG25">
        <f>'Populations &amp; Dates'!AG25*AG$7</f>
        <v>0</v>
      </c>
      <c r="AH25">
        <f>'Populations &amp; Dates'!AH25*AH$7</f>
        <v>0</v>
      </c>
      <c r="AI25">
        <f>'Populations &amp; Dates'!AI25*AI$7</f>
        <v>0</v>
      </c>
      <c r="AJ25">
        <f>'Populations &amp; Dates'!AJ25*AJ$7</f>
        <v>0</v>
      </c>
      <c r="AK25">
        <f>'Populations &amp; Dates'!AK25*AK$7</f>
        <v>0</v>
      </c>
      <c r="AL25">
        <f>'Populations &amp; Dates'!AL25*AL$7</f>
        <v>0</v>
      </c>
      <c r="AM25">
        <f>'Populations &amp; Dates'!AM25*AM$7</f>
        <v>0</v>
      </c>
      <c r="AN25">
        <f>'Populations &amp; Dates'!AN25*AN$7</f>
        <v>0</v>
      </c>
    </row>
    <row r="26" spans="1:40" x14ac:dyDescent="0.25">
      <c r="A26" t="s">
        <v>163</v>
      </c>
      <c r="B26">
        <f t="shared" si="1"/>
        <v>1</v>
      </c>
      <c r="C26">
        <f>'Populations &amp; Dates'!C26*C$7</f>
        <v>0</v>
      </c>
      <c r="D26">
        <f>'Populations &amp; Dates'!D26*D$7</f>
        <v>0</v>
      </c>
      <c r="E26">
        <f>'Populations &amp; Dates'!E26*E$7</f>
        <v>0</v>
      </c>
      <c r="F26">
        <f>'Populations &amp; Dates'!F26*F$7</f>
        <v>0</v>
      </c>
      <c r="G26">
        <f>'Populations &amp; Dates'!G26*G$7</f>
        <v>0</v>
      </c>
      <c r="H26">
        <f>'Populations &amp; Dates'!H26*H$7</f>
        <v>0</v>
      </c>
      <c r="I26">
        <f>'Populations &amp; Dates'!I26*I$7</f>
        <v>0</v>
      </c>
      <c r="J26">
        <f>'Populations &amp; Dates'!J26*J$7</f>
        <v>0</v>
      </c>
      <c r="K26">
        <f>'Populations &amp; Dates'!K26*K$7</f>
        <v>0</v>
      </c>
      <c r="L26">
        <f>'Populations &amp; Dates'!L26*L$7</f>
        <v>0</v>
      </c>
      <c r="M26">
        <f>'Populations &amp; Dates'!M26*M$7</f>
        <v>0</v>
      </c>
      <c r="N26">
        <f>'Populations &amp; Dates'!N26*N$7</f>
        <v>0</v>
      </c>
      <c r="O26">
        <f>'Populations &amp; Dates'!O26*O$7</f>
        <v>0</v>
      </c>
      <c r="P26">
        <f>'Populations &amp; Dates'!P26*P$7</f>
        <v>0</v>
      </c>
      <c r="Q26">
        <f>'Populations &amp; Dates'!Q26*Q$7</f>
        <v>0</v>
      </c>
      <c r="R26">
        <f>'Populations &amp; Dates'!R26*R$7</f>
        <v>1</v>
      </c>
      <c r="S26">
        <f>'Populations &amp; Dates'!S26*S$7</f>
        <v>0</v>
      </c>
      <c r="T26">
        <f>'Populations &amp; Dates'!T26*T$7</f>
        <v>0</v>
      </c>
      <c r="U26">
        <f>'Populations &amp; Dates'!U26*U$7</f>
        <v>0</v>
      </c>
      <c r="V26">
        <f>'Populations &amp; Dates'!V26*V$7</f>
        <v>0</v>
      </c>
      <c r="W26">
        <f>'Populations &amp; Dates'!W26*W$7</f>
        <v>0</v>
      </c>
      <c r="X26">
        <f>'Populations &amp; Dates'!X26*X$7</f>
        <v>0</v>
      </c>
      <c r="Y26">
        <f>'Populations &amp; Dates'!Y26*Y$7</f>
        <v>0</v>
      </c>
      <c r="Z26">
        <f>'Populations &amp; Dates'!Z26*Z$7</f>
        <v>0</v>
      </c>
      <c r="AA26">
        <f>'Populations &amp; Dates'!AA26*AA$7</f>
        <v>0</v>
      </c>
      <c r="AB26">
        <f>'Populations &amp; Dates'!AB26*AB$7</f>
        <v>0</v>
      </c>
      <c r="AC26">
        <f>'Populations &amp; Dates'!AC26*AC$7</f>
        <v>0</v>
      </c>
      <c r="AD26">
        <f>'Populations &amp; Dates'!AD26*AD$7</f>
        <v>0</v>
      </c>
      <c r="AE26">
        <f>'Populations &amp; Dates'!AE26*AE$7</f>
        <v>0</v>
      </c>
      <c r="AF26">
        <f>'Populations &amp; Dates'!AF26*AF$7</f>
        <v>0</v>
      </c>
      <c r="AG26">
        <f>'Populations &amp; Dates'!AG26*AG$7</f>
        <v>0</v>
      </c>
      <c r="AH26">
        <f>'Populations &amp; Dates'!AH26*AH$7</f>
        <v>0</v>
      </c>
      <c r="AI26">
        <f>'Populations &amp; Dates'!AI26*AI$7</f>
        <v>0</v>
      </c>
      <c r="AJ26">
        <f>'Populations &amp; Dates'!AJ26*AJ$7</f>
        <v>0</v>
      </c>
      <c r="AK26">
        <f>'Populations &amp; Dates'!AK26*AK$7</f>
        <v>0</v>
      </c>
      <c r="AL26">
        <f>'Populations &amp; Dates'!AL26*AL$7</f>
        <v>0</v>
      </c>
      <c r="AM26">
        <f>'Populations &amp; Dates'!AM26*AM$7</f>
        <v>0</v>
      </c>
      <c r="AN26">
        <f>'Populations &amp; Dates'!AN26*AN$7</f>
        <v>0</v>
      </c>
    </row>
    <row r="27" spans="1:40" x14ac:dyDescent="0.25">
      <c r="A27" t="s">
        <v>164</v>
      </c>
      <c r="B27">
        <f t="shared" si="1"/>
        <v>1</v>
      </c>
      <c r="C27">
        <f>'Populations &amp; Dates'!C27*C$7</f>
        <v>0</v>
      </c>
      <c r="D27">
        <f>'Populations &amp; Dates'!D27*D$7</f>
        <v>0</v>
      </c>
      <c r="E27">
        <f>'Populations &amp; Dates'!E27*E$7</f>
        <v>0</v>
      </c>
      <c r="F27">
        <f>'Populations &amp; Dates'!F27*F$7</f>
        <v>0</v>
      </c>
      <c r="G27">
        <f>'Populations &amp; Dates'!G27*G$7</f>
        <v>0</v>
      </c>
      <c r="H27">
        <f>'Populations &amp; Dates'!H27*H$7</f>
        <v>0</v>
      </c>
      <c r="I27">
        <f>'Populations &amp; Dates'!I27*I$7</f>
        <v>0</v>
      </c>
      <c r="J27">
        <f>'Populations &amp; Dates'!J27*J$7</f>
        <v>0</v>
      </c>
      <c r="K27">
        <f>'Populations &amp; Dates'!K27*K$7</f>
        <v>0</v>
      </c>
      <c r="L27">
        <f>'Populations &amp; Dates'!L27*L$7</f>
        <v>0</v>
      </c>
      <c r="M27">
        <f>'Populations &amp; Dates'!M27*M$7</f>
        <v>0</v>
      </c>
      <c r="N27">
        <f>'Populations &amp; Dates'!N27*N$7</f>
        <v>0</v>
      </c>
      <c r="O27">
        <f>'Populations &amp; Dates'!O27*O$7</f>
        <v>0</v>
      </c>
      <c r="P27">
        <f>'Populations &amp; Dates'!P27*P$7</f>
        <v>0</v>
      </c>
      <c r="Q27">
        <f>'Populations &amp; Dates'!Q27*Q$7</f>
        <v>0</v>
      </c>
      <c r="R27">
        <f>'Populations &amp; Dates'!R27*R$7</f>
        <v>1</v>
      </c>
      <c r="S27">
        <f>'Populations &amp; Dates'!S27*S$7</f>
        <v>0</v>
      </c>
      <c r="T27">
        <f>'Populations &amp; Dates'!T27*T$7</f>
        <v>0</v>
      </c>
      <c r="U27">
        <f>'Populations &amp; Dates'!U27*U$7</f>
        <v>0</v>
      </c>
      <c r="V27">
        <f>'Populations &amp; Dates'!V27*V$7</f>
        <v>0</v>
      </c>
      <c r="W27">
        <f>'Populations &amp; Dates'!W27*W$7</f>
        <v>0</v>
      </c>
      <c r="X27">
        <f>'Populations &amp; Dates'!X27*X$7</f>
        <v>0</v>
      </c>
      <c r="Y27">
        <f>'Populations &amp; Dates'!Y27*Y$7</f>
        <v>0</v>
      </c>
      <c r="Z27">
        <f>'Populations &amp; Dates'!Z27*Z$7</f>
        <v>0</v>
      </c>
      <c r="AA27">
        <f>'Populations &amp; Dates'!AA27*AA$7</f>
        <v>0</v>
      </c>
      <c r="AB27">
        <f>'Populations &amp; Dates'!AB27*AB$7</f>
        <v>0</v>
      </c>
      <c r="AC27">
        <f>'Populations &amp; Dates'!AC27*AC$7</f>
        <v>0</v>
      </c>
      <c r="AD27">
        <f>'Populations &amp; Dates'!AD27*AD$7</f>
        <v>0</v>
      </c>
      <c r="AE27">
        <f>'Populations &amp; Dates'!AE27*AE$7</f>
        <v>0</v>
      </c>
      <c r="AF27">
        <f>'Populations &amp; Dates'!AF27*AF$7</f>
        <v>0</v>
      </c>
      <c r="AG27">
        <f>'Populations &amp; Dates'!AG27*AG$7</f>
        <v>0</v>
      </c>
      <c r="AH27">
        <f>'Populations &amp; Dates'!AH27*AH$7</f>
        <v>0</v>
      </c>
      <c r="AI27">
        <f>'Populations &amp; Dates'!AI27*AI$7</f>
        <v>0</v>
      </c>
      <c r="AJ27">
        <f>'Populations &amp; Dates'!AJ27*AJ$7</f>
        <v>0</v>
      </c>
      <c r="AK27">
        <f>'Populations &amp; Dates'!AK27*AK$7</f>
        <v>0</v>
      </c>
      <c r="AL27">
        <f>'Populations &amp; Dates'!AL27*AL$7</f>
        <v>0</v>
      </c>
      <c r="AM27">
        <f>'Populations &amp; Dates'!AM27*AM$7</f>
        <v>0</v>
      </c>
      <c r="AN27">
        <f>'Populations &amp; Dates'!AN27*AN$7</f>
        <v>0</v>
      </c>
    </row>
    <row r="28" spans="1:40" x14ac:dyDescent="0.25">
      <c r="A28" t="s">
        <v>165</v>
      </c>
      <c r="B28">
        <f t="shared" si="1"/>
        <v>1</v>
      </c>
      <c r="C28">
        <f>'Populations &amp; Dates'!C28*C$7</f>
        <v>0</v>
      </c>
      <c r="D28">
        <f>'Populations &amp; Dates'!D28*D$7</f>
        <v>0</v>
      </c>
      <c r="E28">
        <f>'Populations &amp; Dates'!E28*E$7</f>
        <v>0</v>
      </c>
      <c r="F28">
        <f>'Populations &amp; Dates'!F28*F$7</f>
        <v>0</v>
      </c>
      <c r="G28">
        <f>'Populations &amp; Dates'!G28*G$7</f>
        <v>0</v>
      </c>
      <c r="H28">
        <f>'Populations &amp; Dates'!H28*H$7</f>
        <v>0</v>
      </c>
      <c r="I28">
        <f>'Populations &amp; Dates'!I28*I$7</f>
        <v>0</v>
      </c>
      <c r="J28">
        <f>'Populations &amp; Dates'!J28*J$7</f>
        <v>0</v>
      </c>
      <c r="K28">
        <f>'Populations &amp; Dates'!K28*K$7</f>
        <v>0</v>
      </c>
      <c r="L28">
        <f>'Populations &amp; Dates'!L28*L$7</f>
        <v>0</v>
      </c>
      <c r="M28">
        <f>'Populations &amp; Dates'!M28*M$7</f>
        <v>0</v>
      </c>
      <c r="N28">
        <f>'Populations &amp; Dates'!N28*N$7</f>
        <v>0</v>
      </c>
      <c r="O28">
        <f>'Populations &amp; Dates'!O28*O$7</f>
        <v>0</v>
      </c>
      <c r="P28">
        <f>'Populations &amp; Dates'!P28*P$7</f>
        <v>0</v>
      </c>
      <c r="Q28">
        <f>'Populations &amp; Dates'!Q28*Q$7</f>
        <v>0</v>
      </c>
      <c r="R28">
        <f>'Populations &amp; Dates'!R28*R$7</f>
        <v>0</v>
      </c>
      <c r="S28">
        <f>'Populations &amp; Dates'!S28*S$7</f>
        <v>0</v>
      </c>
      <c r="T28">
        <f>'Populations &amp; Dates'!T28*T$7</f>
        <v>0</v>
      </c>
      <c r="U28">
        <f>'Populations &amp; Dates'!U28*U$7</f>
        <v>0</v>
      </c>
      <c r="V28">
        <f>'Populations &amp; Dates'!V28*V$7</f>
        <v>0</v>
      </c>
      <c r="W28">
        <f>'Populations &amp; Dates'!W28*W$7</f>
        <v>1</v>
      </c>
      <c r="X28">
        <f>'Populations &amp; Dates'!X28*X$7</f>
        <v>0</v>
      </c>
      <c r="Y28">
        <f>'Populations &amp; Dates'!Y28*Y$7</f>
        <v>0</v>
      </c>
      <c r="Z28">
        <f>'Populations &amp; Dates'!Z28*Z$7</f>
        <v>0</v>
      </c>
      <c r="AA28">
        <f>'Populations &amp; Dates'!AA28*AA$7</f>
        <v>0</v>
      </c>
      <c r="AB28">
        <f>'Populations &amp; Dates'!AB28*AB$7</f>
        <v>0</v>
      </c>
      <c r="AC28">
        <f>'Populations &amp; Dates'!AC28*AC$7</f>
        <v>0</v>
      </c>
      <c r="AD28">
        <f>'Populations &amp; Dates'!AD28*AD$7</f>
        <v>0</v>
      </c>
      <c r="AE28">
        <f>'Populations &amp; Dates'!AE28*AE$7</f>
        <v>0</v>
      </c>
      <c r="AF28">
        <f>'Populations &amp; Dates'!AF28*AF$7</f>
        <v>0</v>
      </c>
      <c r="AG28">
        <f>'Populations &amp; Dates'!AG28*AG$7</f>
        <v>0</v>
      </c>
      <c r="AH28">
        <f>'Populations &amp; Dates'!AH28*AH$7</f>
        <v>0</v>
      </c>
      <c r="AI28">
        <f>'Populations &amp; Dates'!AI28*AI$7</f>
        <v>0</v>
      </c>
      <c r="AJ28">
        <f>'Populations &amp; Dates'!AJ28*AJ$7</f>
        <v>0</v>
      </c>
      <c r="AK28">
        <f>'Populations &amp; Dates'!AK28*AK$7</f>
        <v>0</v>
      </c>
      <c r="AL28">
        <f>'Populations &amp; Dates'!AL28*AL$7</f>
        <v>0</v>
      </c>
      <c r="AM28">
        <f>'Populations &amp; Dates'!AM28*AM$7</f>
        <v>0</v>
      </c>
      <c r="AN28">
        <f>'Populations &amp; Dates'!AN28*AN$7</f>
        <v>0</v>
      </c>
    </row>
    <row r="29" spans="1:40" x14ac:dyDescent="0.25">
      <c r="A29" t="s">
        <v>166</v>
      </c>
      <c r="B29">
        <f t="shared" si="1"/>
        <v>4</v>
      </c>
      <c r="C29">
        <f>'Populations &amp; Dates'!C29*C$7</f>
        <v>0</v>
      </c>
      <c r="D29">
        <f>'Populations &amp; Dates'!D29*D$7</f>
        <v>1</v>
      </c>
      <c r="E29">
        <f>'Populations &amp; Dates'!E29*E$7</f>
        <v>0</v>
      </c>
      <c r="F29">
        <f>'Populations &amp; Dates'!F29*F$7</f>
        <v>0</v>
      </c>
      <c r="G29">
        <f>'Populations &amp; Dates'!G29*G$7</f>
        <v>0</v>
      </c>
      <c r="H29">
        <f>'Populations &amp; Dates'!H29*H$7</f>
        <v>0</v>
      </c>
      <c r="I29">
        <f>'Populations &amp; Dates'!I29*I$7</f>
        <v>0</v>
      </c>
      <c r="J29">
        <f>'Populations &amp; Dates'!J29*J$7</f>
        <v>0</v>
      </c>
      <c r="K29">
        <f>'Populations &amp; Dates'!K29*K$7</f>
        <v>0</v>
      </c>
      <c r="L29">
        <f>'Populations &amp; Dates'!L29*L$7</f>
        <v>0</v>
      </c>
      <c r="M29">
        <f>'Populations &amp; Dates'!M29*M$7</f>
        <v>0</v>
      </c>
      <c r="N29">
        <f>'Populations &amp; Dates'!N29*N$7</f>
        <v>0</v>
      </c>
      <c r="O29">
        <f>'Populations &amp; Dates'!O29*O$7</f>
        <v>0</v>
      </c>
      <c r="P29">
        <f>'Populations &amp; Dates'!P29*P$7</f>
        <v>0</v>
      </c>
      <c r="Q29">
        <f>'Populations &amp; Dates'!Q29*Q$7</f>
        <v>0</v>
      </c>
      <c r="R29">
        <f>'Populations &amp; Dates'!R29*R$7</f>
        <v>0</v>
      </c>
      <c r="S29">
        <f>'Populations &amp; Dates'!S29*S$7</f>
        <v>0</v>
      </c>
      <c r="T29">
        <f>'Populations &amp; Dates'!T29*T$7</f>
        <v>0</v>
      </c>
      <c r="U29">
        <f>'Populations &amp; Dates'!U29*U$7</f>
        <v>0</v>
      </c>
      <c r="V29">
        <f>'Populations &amp; Dates'!V29*V$7</f>
        <v>0</v>
      </c>
      <c r="W29">
        <f>'Populations &amp; Dates'!W29*W$7</f>
        <v>1</v>
      </c>
      <c r="X29">
        <f>'Populations &amp; Dates'!X29*X$7</f>
        <v>0</v>
      </c>
      <c r="Y29">
        <f>'Populations &amp; Dates'!Y29*Y$7</f>
        <v>0</v>
      </c>
      <c r="Z29">
        <f>'Populations &amp; Dates'!Z29*Z$7</f>
        <v>0</v>
      </c>
      <c r="AA29">
        <f>'Populations &amp; Dates'!AA29*AA$7</f>
        <v>0</v>
      </c>
      <c r="AB29">
        <f>'Populations &amp; Dates'!AB29*AB$7</f>
        <v>0</v>
      </c>
      <c r="AC29">
        <f>'Populations &amp; Dates'!AC29*AC$7</f>
        <v>0</v>
      </c>
      <c r="AD29">
        <f>'Populations &amp; Dates'!AD29*AD$7</f>
        <v>0</v>
      </c>
      <c r="AE29">
        <f>'Populations &amp; Dates'!AE29*AE$7</f>
        <v>0</v>
      </c>
      <c r="AF29">
        <f>'Populations &amp; Dates'!AF29*AF$7</f>
        <v>0</v>
      </c>
      <c r="AG29">
        <f>'Populations &amp; Dates'!AG29*AG$7</f>
        <v>0</v>
      </c>
      <c r="AH29">
        <f>'Populations &amp; Dates'!AH29*AH$7</f>
        <v>0</v>
      </c>
      <c r="AI29">
        <f>'Populations &amp; Dates'!AI29*AI$7</f>
        <v>1</v>
      </c>
      <c r="AJ29">
        <v>1</v>
      </c>
      <c r="AK29">
        <f>'Populations &amp; Dates'!AK29*AK$7</f>
        <v>0</v>
      </c>
      <c r="AL29">
        <f>'Populations &amp; Dates'!AL29*AL$7</f>
        <v>0</v>
      </c>
      <c r="AM29">
        <f>'Populations &amp; Dates'!AM29*AM$7</f>
        <v>0</v>
      </c>
      <c r="AN29">
        <f>'Populations &amp; Dates'!AN29*AN$7</f>
        <v>0</v>
      </c>
    </row>
    <row r="30" spans="1:40" x14ac:dyDescent="0.25">
      <c r="A30" t="s">
        <v>167</v>
      </c>
      <c r="B30">
        <f t="shared" si="1"/>
        <v>1</v>
      </c>
      <c r="C30">
        <f>'Populations &amp; Dates'!C30*C$7</f>
        <v>0</v>
      </c>
      <c r="D30">
        <f>'Populations &amp; Dates'!D30*D$7</f>
        <v>0</v>
      </c>
      <c r="E30">
        <f>'Populations &amp; Dates'!E30*E$7</f>
        <v>0</v>
      </c>
      <c r="F30">
        <f>'Populations &amp; Dates'!F30*F$7</f>
        <v>0</v>
      </c>
      <c r="G30">
        <f>'Populations &amp; Dates'!G30*G$7</f>
        <v>0</v>
      </c>
      <c r="H30">
        <f>'Populations &amp; Dates'!H30*H$7</f>
        <v>0</v>
      </c>
      <c r="I30">
        <f>'Populations &amp; Dates'!I30*I$7</f>
        <v>0</v>
      </c>
      <c r="J30">
        <f>'Populations &amp; Dates'!J30*J$7</f>
        <v>0</v>
      </c>
      <c r="K30">
        <f>'Populations &amp; Dates'!K30*K$7</f>
        <v>0</v>
      </c>
      <c r="L30">
        <f>'Populations &amp; Dates'!L30*L$7</f>
        <v>0</v>
      </c>
      <c r="M30">
        <f>'Populations &amp; Dates'!M30*M$7</f>
        <v>0</v>
      </c>
      <c r="N30">
        <f>'Populations &amp; Dates'!N30*N$7</f>
        <v>0</v>
      </c>
      <c r="O30">
        <f>'Populations &amp; Dates'!O30*O$7</f>
        <v>0</v>
      </c>
      <c r="P30">
        <f>'Populations &amp; Dates'!P30*P$7</f>
        <v>0</v>
      </c>
      <c r="Q30">
        <f>'Populations &amp; Dates'!Q30*Q$7</f>
        <v>0</v>
      </c>
      <c r="R30">
        <f>'Populations &amp; Dates'!R30*R$7</f>
        <v>0</v>
      </c>
      <c r="S30">
        <f>'Populations &amp; Dates'!S30*S$7</f>
        <v>0</v>
      </c>
      <c r="T30">
        <f>'Populations &amp; Dates'!T30*T$7</f>
        <v>0</v>
      </c>
      <c r="U30">
        <f>'Populations &amp; Dates'!U30*U$7</f>
        <v>0</v>
      </c>
      <c r="V30">
        <f>'Populations &amp; Dates'!V30*V$7</f>
        <v>0</v>
      </c>
      <c r="W30">
        <f>'Populations &amp; Dates'!W30*W$7</f>
        <v>0</v>
      </c>
      <c r="X30">
        <f>'Populations &amp; Dates'!X30*X$7</f>
        <v>0</v>
      </c>
      <c r="Y30">
        <f>'Populations &amp; Dates'!Y30*Y$7</f>
        <v>0</v>
      </c>
      <c r="Z30">
        <f>'Populations &amp; Dates'!Z30*Z$7</f>
        <v>1</v>
      </c>
      <c r="AA30">
        <f>'Populations &amp; Dates'!AA30*AA$7</f>
        <v>0</v>
      </c>
      <c r="AB30">
        <f>'Populations &amp; Dates'!AB30*AB$7</f>
        <v>0</v>
      </c>
      <c r="AC30">
        <f>'Populations &amp; Dates'!AC30*AC$7</f>
        <v>0</v>
      </c>
      <c r="AD30">
        <f>'Populations &amp; Dates'!AD30*AD$7</f>
        <v>0</v>
      </c>
      <c r="AE30">
        <f>'Populations &amp; Dates'!AE30*AE$7</f>
        <v>0</v>
      </c>
      <c r="AF30">
        <f>'Populations &amp; Dates'!AF30*AF$7</f>
        <v>0</v>
      </c>
      <c r="AG30">
        <f>'Populations &amp; Dates'!AG30*AG$7</f>
        <v>0</v>
      </c>
      <c r="AH30">
        <f>'Populations &amp; Dates'!AH30*AH$7</f>
        <v>0</v>
      </c>
      <c r="AI30">
        <f>'Populations &amp; Dates'!AI30*AI$7</f>
        <v>0</v>
      </c>
      <c r="AJ30">
        <f>'Populations &amp; Dates'!AJ30*AJ$7</f>
        <v>0</v>
      </c>
      <c r="AK30">
        <f>'Populations &amp; Dates'!AK30*AK$7</f>
        <v>0</v>
      </c>
      <c r="AL30">
        <f>'Populations &amp; Dates'!AL30*AL$7</f>
        <v>0</v>
      </c>
      <c r="AM30">
        <f>'Populations &amp; Dates'!AM30*AM$7</f>
        <v>0</v>
      </c>
      <c r="AN30">
        <f>'Populations &amp; Dates'!AN30*AN$7</f>
        <v>0</v>
      </c>
    </row>
    <row r="31" spans="1:40" x14ac:dyDescent="0.25">
      <c r="A31" t="s">
        <v>168</v>
      </c>
      <c r="B31">
        <f t="shared" si="1"/>
        <v>1</v>
      </c>
      <c r="C31">
        <f>'Populations &amp; Dates'!C31*C$7</f>
        <v>0</v>
      </c>
      <c r="D31">
        <f>'Populations &amp; Dates'!D31*D$7</f>
        <v>0</v>
      </c>
      <c r="E31">
        <f>'Populations &amp; Dates'!E31*E$7</f>
        <v>0</v>
      </c>
      <c r="F31">
        <f>'Populations &amp; Dates'!F31*F$7</f>
        <v>0</v>
      </c>
      <c r="G31">
        <f>'Populations &amp; Dates'!G31*G$7</f>
        <v>0</v>
      </c>
      <c r="H31">
        <f>'Populations &amp; Dates'!H31*H$7</f>
        <v>0</v>
      </c>
      <c r="I31">
        <f>'Populations &amp; Dates'!I31*I$7</f>
        <v>0</v>
      </c>
      <c r="J31">
        <f>'Populations &amp; Dates'!J31*J$7</f>
        <v>0</v>
      </c>
      <c r="K31">
        <f>'Populations &amp; Dates'!K31*K$7</f>
        <v>0</v>
      </c>
      <c r="L31">
        <f>'Populations &amp; Dates'!L31*L$7</f>
        <v>0</v>
      </c>
      <c r="M31">
        <f>'Populations &amp; Dates'!M31*M$7</f>
        <v>0</v>
      </c>
      <c r="N31">
        <f>'Populations &amp; Dates'!N31*N$7</f>
        <v>0</v>
      </c>
      <c r="O31">
        <f>'Populations &amp; Dates'!O31*O$7</f>
        <v>0</v>
      </c>
      <c r="P31">
        <f>'Populations &amp; Dates'!P31*P$7</f>
        <v>0</v>
      </c>
      <c r="Q31">
        <f>'Populations &amp; Dates'!Q31*Q$7</f>
        <v>0</v>
      </c>
      <c r="R31">
        <f>'Populations &amp; Dates'!R31*R$7</f>
        <v>0</v>
      </c>
      <c r="S31">
        <f>'Populations &amp; Dates'!S31*S$7</f>
        <v>0</v>
      </c>
      <c r="T31">
        <f>'Populations &amp; Dates'!T31*T$7</f>
        <v>0</v>
      </c>
      <c r="U31">
        <f>'Populations &amp; Dates'!U31*U$7</f>
        <v>0</v>
      </c>
      <c r="V31">
        <f>'Populations &amp; Dates'!V31*V$7</f>
        <v>0</v>
      </c>
      <c r="W31">
        <f>'Populations &amp; Dates'!W31*W$7</f>
        <v>0</v>
      </c>
      <c r="X31">
        <f>'Populations &amp; Dates'!X31*X$7</f>
        <v>0</v>
      </c>
      <c r="Y31">
        <f>'Populations &amp; Dates'!Y31*Y$7</f>
        <v>0</v>
      </c>
      <c r="Z31">
        <f>'Populations &amp; Dates'!Z31*Z$7</f>
        <v>1</v>
      </c>
      <c r="AA31">
        <f>'Populations &amp; Dates'!AA31*AA$7</f>
        <v>0</v>
      </c>
      <c r="AB31">
        <f>'Populations &amp; Dates'!AB31*AB$7</f>
        <v>0</v>
      </c>
      <c r="AC31">
        <f>'Populations &amp; Dates'!AC31*AC$7</f>
        <v>0</v>
      </c>
      <c r="AD31">
        <f>'Populations &amp; Dates'!AD31*AD$7</f>
        <v>0</v>
      </c>
      <c r="AE31">
        <f>'Populations &amp; Dates'!AE31*AE$7</f>
        <v>0</v>
      </c>
      <c r="AF31">
        <f>'Populations &amp; Dates'!AF31*AF$7</f>
        <v>0</v>
      </c>
      <c r="AG31">
        <f>'Populations &amp; Dates'!AG31*AG$7</f>
        <v>0</v>
      </c>
      <c r="AH31">
        <f>'Populations &amp; Dates'!AH31*AH$7</f>
        <v>0</v>
      </c>
      <c r="AI31">
        <f>'Populations &amp; Dates'!AI31*AI$7</f>
        <v>0</v>
      </c>
      <c r="AJ31">
        <f>'Populations &amp; Dates'!AJ31*AJ$7</f>
        <v>0</v>
      </c>
      <c r="AK31">
        <f>'Populations &amp; Dates'!AK31*AK$7</f>
        <v>0</v>
      </c>
      <c r="AL31">
        <f>'Populations &amp; Dates'!AL31*AL$7</f>
        <v>0</v>
      </c>
      <c r="AM31">
        <f>'Populations &amp; Dates'!AM31*AM$7</f>
        <v>0</v>
      </c>
      <c r="AN31">
        <f>'Populations &amp; Dates'!AN31*AN$7</f>
        <v>0</v>
      </c>
    </row>
    <row r="32" spans="1:40" x14ac:dyDescent="0.25">
      <c r="A32" t="s">
        <v>169</v>
      </c>
      <c r="B32">
        <f t="shared" si="1"/>
        <v>1</v>
      </c>
      <c r="C32">
        <f>'Populations &amp; Dates'!C32*C$7</f>
        <v>0</v>
      </c>
      <c r="D32">
        <f>'Populations &amp; Dates'!D32*D$7</f>
        <v>0</v>
      </c>
      <c r="E32">
        <f>'Populations &amp; Dates'!E32*E$7</f>
        <v>0</v>
      </c>
      <c r="F32">
        <f>'Populations &amp; Dates'!F32*F$7</f>
        <v>0</v>
      </c>
      <c r="G32">
        <f>'Populations &amp; Dates'!G32*G$7</f>
        <v>0</v>
      </c>
      <c r="H32">
        <f>'Populations &amp; Dates'!H32*H$7</f>
        <v>0</v>
      </c>
      <c r="I32">
        <f>'Populations &amp; Dates'!I32*I$7</f>
        <v>0</v>
      </c>
      <c r="J32">
        <f>'Populations &amp; Dates'!J32*J$7</f>
        <v>0</v>
      </c>
      <c r="K32">
        <f>'Populations &amp; Dates'!K32*K$7</f>
        <v>0</v>
      </c>
      <c r="L32">
        <f>'Populations &amp; Dates'!L32*L$7</f>
        <v>0</v>
      </c>
      <c r="M32">
        <f>'Populations &amp; Dates'!M32*M$7</f>
        <v>0</v>
      </c>
      <c r="N32">
        <f>'Populations &amp; Dates'!N32*N$7</f>
        <v>0</v>
      </c>
      <c r="O32">
        <f>'Populations &amp; Dates'!O32*O$7</f>
        <v>0</v>
      </c>
      <c r="P32">
        <f>'Populations &amp; Dates'!P32*P$7</f>
        <v>0</v>
      </c>
      <c r="Q32">
        <f>'Populations &amp; Dates'!Q32*Q$7</f>
        <v>0</v>
      </c>
      <c r="R32">
        <f>'Populations &amp; Dates'!R32*R$7</f>
        <v>0</v>
      </c>
      <c r="S32">
        <f>'Populations &amp; Dates'!S32*S$7</f>
        <v>0</v>
      </c>
      <c r="T32">
        <f>'Populations &amp; Dates'!T32*T$7</f>
        <v>0</v>
      </c>
      <c r="U32">
        <f>'Populations &amp; Dates'!U32*U$7</f>
        <v>0</v>
      </c>
      <c r="V32">
        <f>'Populations &amp; Dates'!V32*V$7</f>
        <v>0</v>
      </c>
      <c r="W32">
        <f>'Populations &amp; Dates'!W32*W$7</f>
        <v>0</v>
      </c>
      <c r="X32">
        <f>'Populations &amp; Dates'!X32*X$7</f>
        <v>0</v>
      </c>
      <c r="Y32">
        <f>'Populations &amp; Dates'!Y32*Y$7</f>
        <v>0</v>
      </c>
      <c r="Z32">
        <f>'Populations &amp; Dates'!Z32*Z$7</f>
        <v>0</v>
      </c>
      <c r="AA32">
        <f>'Populations &amp; Dates'!AA32*AA$7</f>
        <v>1</v>
      </c>
      <c r="AB32">
        <f>'Populations &amp; Dates'!AB32*AB$7</f>
        <v>0</v>
      </c>
      <c r="AC32">
        <f>'Populations &amp; Dates'!AC32*AC$7</f>
        <v>0</v>
      </c>
      <c r="AD32">
        <f>'Populations &amp; Dates'!AD32*AD$7</f>
        <v>0</v>
      </c>
      <c r="AE32">
        <f>'Populations &amp; Dates'!AE32*AE$7</f>
        <v>0</v>
      </c>
      <c r="AF32">
        <f>'Populations &amp; Dates'!AF32*AF$7</f>
        <v>0</v>
      </c>
      <c r="AG32">
        <f>'Populations &amp; Dates'!AG32*AG$7</f>
        <v>0</v>
      </c>
      <c r="AH32">
        <f>'Populations &amp; Dates'!AH32*AH$7</f>
        <v>0</v>
      </c>
      <c r="AI32">
        <f>'Populations &amp; Dates'!AI32*AI$7</f>
        <v>0</v>
      </c>
      <c r="AJ32">
        <f>'Populations &amp; Dates'!AJ32*AJ$7</f>
        <v>0</v>
      </c>
      <c r="AK32">
        <f>'Populations &amp; Dates'!AK32*AK$7</f>
        <v>0</v>
      </c>
      <c r="AL32">
        <f>'Populations &amp; Dates'!AL32*AL$7</f>
        <v>0</v>
      </c>
      <c r="AM32">
        <f>'Populations &amp; Dates'!AM32*AM$7</f>
        <v>0</v>
      </c>
      <c r="AN32">
        <f>'Populations &amp; Dates'!AN32*AN$7</f>
        <v>0</v>
      </c>
    </row>
    <row r="33" spans="1:40" x14ac:dyDescent="0.25">
      <c r="A33" t="s">
        <v>170</v>
      </c>
      <c r="B33">
        <f t="shared" si="1"/>
        <v>1</v>
      </c>
      <c r="C33">
        <f>'Populations &amp; Dates'!C33*C$7</f>
        <v>0</v>
      </c>
      <c r="D33">
        <f>'Populations &amp; Dates'!D33*D$7</f>
        <v>0</v>
      </c>
      <c r="E33">
        <f>'Populations &amp; Dates'!E33*E$7</f>
        <v>0</v>
      </c>
      <c r="F33">
        <f>'Populations &amp; Dates'!F33*F$7</f>
        <v>0</v>
      </c>
      <c r="G33">
        <f>'Populations &amp; Dates'!G33*G$7</f>
        <v>0</v>
      </c>
      <c r="H33">
        <f>'Populations &amp; Dates'!H33*H$7</f>
        <v>0</v>
      </c>
      <c r="I33">
        <f>'Populations &amp; Dates'!I33*I$7</f>
        <v>0</v>
      </c>
      <c r="J33">
        <f>'Populations &amp; Dates'!J33*J$7</f>
        <v>0</v>
      </c>
      <c r="K33">
        <f>'Populations &amp; Dates'!K33*K$7</f>
        <v>0</v>
      </c>
      <c r="L33">
        <f>'Populations &amp; Dates'!L33*L$7</f>
        <v>0</v>
      </c>
      <c r="M33">
        <f>'Populations &amp; Dates'!M33*M$7</f>
        <v>0</v>
      </c>
      <c r="N33">
        <f>'Populations &amp; Dates'!N33*N$7</f>
        <v>0</v>
      </c>
      <c r="O33">
        <f>'Populations &amp; Dates'!O33*O$7</f>
        <v>0</v>
      </c>
      <c r="P33">
        <f>'Populations &amp; Dates'!P33*P$7</f>
        <v>0</v>
      </c>
      <c r="Q33">
        <f>'Populations &amp; Dates'!Q33*Q$7</f>
        <v>0</v>
      </c>
      <c r="R33">
        <f>'Populations &amp; Dates'!R33*R$7</f>
        <v>0</v>
      </c>
      <c r="S33">
        <f>'Populations &amp; Dates'!S33*S$7</f>
        <v>0</v>
      </c>
      <c r="T33">
        <f>'Populations &amp; Dates'!T33*T$7</f>
        <v>0</v>
      </c>
      <c r="U33">
        <f>'Populations &amp; Dates'!U33*U$7</f>
        <v>0</v>
      </c>
      <c r="V33">
        <f>'Populations &amp; Dates'!V33*V$7</f>
        <v>0</v>
      </c>
      <c r="W33">
        <f>'Populations &amp; Dates'!W33*W$7</f>
        <v>0</v>
      </c>
      <c r="X33">
        <f>'Populations &amp; Dates'!X33*X$7</f>
        <v>0</v>
      </c>
      <c r="Y33">
        <f>'Populations &amp; Dates'!Y33*Y$7</f>
        <v>0</v>
      </c>
      <c r="Z33">
        <f>'Populations &amp; Dates'!Z33*Z$7</f>
        <v>0</v>
      </c>
      <c r="AA33">
        <f>'Populations &amp; Dates'!AA33*AA$7</f>
        <v>1</v>
      </c>
      <c r="AB33">
        <f>'Populations &amp; Dates'!AB33*AB$7</f>
        <v>0</v>
      </c>
      <c r="AC33">
        <f>'Populations &amp; Dates'!AC33*AC$7</f>
        <v>0</v>
      </c>
      <c r="AD33">
        <f>'Populations &amp; Dates'!AD33*AD$7</f>
        <v>0</v>
      </c>
      <c r="AE33">
        <f>'Populations &amp; Dates'!AE33*AE$7</f>
        <v>0</v>
      </c>
      <c r="AF33">
        <f>'Populations &amp; Dates'!AF33*AF$7</f>
        <v>0</v>
      </c>
      <c r="AG33">
        <f>'Populations &amp; Dates'!AG33*AG$7</f>
        <v>0</v>
      </c>
      <c r="AH33">
        <f>'Populations &amp; Dates'!AH33*AH$7</f>
        <v>0</v>
      </c>
      <c r="AI33">
        <f>'Populations &amp; Dates'!AI33*AI$7</f>
        <v>0</v>
      </c>
      <c r="AJ33">
        <f>'Populations &amp; Dates'!AJ33*AJ$7</f>
        <v>0</v>
      </c>
      <c r="AK33">
        <f>'Populations &amp; Dates'!AK33*AK$7</f>
        <v>0</v>
      </c>
      <c r="AL33">
        <f>'Populations &amp; Dates'!AL33*AL$7</f>
        <v>0</v>
      </c>
      <c r="AM33">
        <f>'Populations &amp; Dates'!AM33*AM$7</f>
        <v>0</v>
      </c>
      <c r="AN33">
        <f>'Populations &amp; Dates'!AN33*AN$7</f>
        <v>0</v>
      </c>
    </row>
  </sheetData>
  <dataConsolidate/>
  <conditionalFormatting sqref="A1:XFD1048576">
    <cfRule type="cellIs" dxfId="2" priority="1" operator="equal">
      <formula>1</formula>
    </cfRule>
  </conditionalFormatting>
  <pageMargins left="0.7" right="0.7" top="0.75" bottom="0.75" header="0.3" footer="0.3"/>
  <pageSetup paperSize="9" orientation="portrait" verticalDpi="597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topLeftCell="A46" workbookViewId="0">
      <selection activeCell="E66" sqref="E66"/>
    </sheetView>
  </sheetViews>
  <sheetFormatPr defaultRowHeight="15" x14ac:dyDescent="0.25"/>
  <cols>
    <col min="1" max="1" width="9.140625" style="9"/>
    <col min="8" max="8" width="10.28515625" customWidth="1"/>
    <col min="11" max="11" width="81.42578125" bestFit="1" customWidth="1"/>
  </cols>
  <sheetData>
    <row r="1" spans="1:12" ht="24.6" x14ac:dyDescent="0.35">
      <c r="D1" s="9" t="s">
        <v>254</v>
      </c>
      <c r="E1" s="9" t="s">
        <v>255</v>
      </c>
      <c r="F1" s="9"/>
      <c r="G1" s="11" t="s">
        <v>256</v>
      </c>
      <c r="H1" s="11" t="s">
        <v>257</v>
      </c>
    </row>
    <row r="2" spans="1:12" ht="14.45" x14ac:dyDescent="0.35">
      <c r="A2" s="9" t="s">
        <v>63</v>
      </c>
      <c r="K2" s="15" t="s">
        <v>267</v>
      </c>
      <c r="L2" s="16"/>
    </row>
    <row r="3" spans="1:12" ht="14.45" x14ac:dyDescent="0.35">
      <c r="K3" s="17"/>
      <c r="L3" s="18"/>
    </row>
    <row r="4" spans="1:12" ht="14.45" x14ac:dyDescent="0.35">
      <c r="B4" t="s">
        <v>184</v>
      </c>
      <c r="D4">
        <v>27</v>
      </c>
      <c r="E4">
        <v>211</v>
      </c>
      <c r="G4" t="s">
        <v>182</v>
      </c>
      <c r="H4" t="s">
        <v>23</v>
      </c>
      <c r="I4" s="5">
        <f>D4/E4</f>
        <v>0.12796208530805686</v>
      </c>
      <c r="K4" s="19" t="s">
        <v>414</v>
      </c>
      <c r="L4" s="18"/>
    </row>
    <row r="5" spans="1:12" ht="14.45" x14ac:dyDescent="0.35">
      <c r="B5" t="s">
        <v>187</v>
      </c>
      <c r="D5">
        <v>2718</v>
      </c>
      <c r="E5">
        <v>20822</v>
      </c>
      <c r="G5" t="s">
        <v>181</v>
      </c>
      <c r="H5" t="s">
        <v>23</v>
      </c>
      <c r="I5" s="5">
        <f>D5/E5</f>
        <v>0.13053501104600904</v>
      </c>
      <c r="K5" s="19" t="s">
        <v>403</v>
      </c>
      <c r="L5" s="18"/>
    </row>
    <row r="6" spans="1:12" ht="14.45" x14ac:dyDescent="0.35">
      <c r="B6" t="s">
        <v>376</v>
      </c>
      <c r="D6">
        <v>1505</v>
      </c>
      <c r="E6">
        <v>7099</v>
      </c>
      <c r="G6" t="s">
        <v>90</v>
      </c>
      <c r="H6" t="s">
        <v>23</v>
      </c>
      <c r="I6" s="5">
        <f>D6/E6</f>
        <v>0.2120016903789266</v>
      </c>
      <c r="K6" s="19"/>
      <c r="L6" s="18"/>
    </row>
    <row r="7" spans="1:12" ht="14.45" x14ac:dyDescent="0.35">
      <c r="B7" t="s">
        <v>312</v>
      </c>
      <c r="D7">
        <v>66</v>
      </c>
      <c r="E7">
        <v>316</v>
      </c>
      <c r="G7" t="s">
        <v>181</v>
      </c>
      <c r="H7" t="s">
        <v>96</v>
      </c>
      <c r="I7" s="5">
        <f>D7/E7</f>
        <v>0.20886075949367089</v>
      </c>
      <c r="K7" s="19" t="s">
        <v>375</v>
      </c>
      <c r="L7" s="18"/>
    </row>
    <row r="8" spans="1:12" ht="14.45" x14ac:dyDescent="0.35">
      <c r="B8" t="s">
        <v>185</v>
      </c>
      <c r="D8">
        <v>117</v>
      </c>
      <c r="E8">
        <v>441</v>
      </c>
      <c r="G8" t="s">
        <v>90</v>
      </c>
      <c r="H8" t="s">
        <v>296</v>
      </c>
      <c r="I8" s="5">
        <f>D8/E8</f>
        <v>0.26530612244897961</v>
      </c>
      <c r="K8" s="19" t="s">
        <v>420</v>
      </c>
      <c r="L8" s="18"/>
    </row>
    <row r="9" spans="1:12" ht="14.45" x14ac:dyDescent="0.35">
      <c r="E9">
        <f>SUM(E4:E8)</f>
        <v>28889</v>
      </c>
      <c r="I9" s="5"/>
      <c r="K9" s="19" t="s">
        <v>268</v>
      </c>
      <c r="L9" s="18"/>
    </row>
    <row r="10" spans="1:12" ht="14.45" x14ac:dyDescent="0.35">
      <c r="I10" s="5"/>
      <c r="K10" s="19" t="s">
        <v>269</v>
      </c>
      <c r="L10" s="18"/>
    </row>
    <row r="11" spans="1:12" ht="14.45" x14ac:dyDescent="0.35">
      <c r="B11" t="str">
        <f>B4</f>
        <v>Rees 2010</v>
      </c>
      <c r="D11">
        <f>D4</f>
        <v>27</v>
      </c>
      <c r="E11">
        <f>E4</f>
        <v>211</v>
      </c>
      <c r="G11" t="str">
        <f t="shared" ref="G11:I12" si="0">G4</f>
        <v>Bell I-III</v>
      </c>
      <c r="H11" t="str">
        <f t="shared" si="0"/>
        <v>In-hospital</v>
      </c>
      <c r="I11" s="6">
        <f t="shared" si="0"/>
        <v>0.12796208530805686</v>
      </c>
      <c r="K11" s="19" t="s">
        <v>421</v>
      </c>
      <c r="L11" s="18"/>
    </row>
    <row r="12" spans="1:12" ht="14.45" x14ac:dyDescent="0.35">
      <c r="B12" t="str">
        <f>B5</f>
        <v>Abdullah 2010</v>
      </c>
      <c r="D12">
        <f>D5</f>
        <v>2718</v>
      </c>
      <c r="E12">
        <f>E5</f>
        <v>20822</v>
      </c>
      <c r="G12" t="str">
        <f t="shared" si="0"/>
        <v>ICD-9</v>
      </c>
      <c r="H12" t="str">
        <f t="shared" si="0"/>
        <v>In-hospital</v>
      </c>
      <c r="I12" s="6">
        <f t="shared" si="0"/>
        <v>0.13053501104600904</v>
      </c>
      <c r="K12" s="19" t="s">
        <v>422</v>
      </c>
      <c r="L12" s="18"/>
    </row>
    <row r="13" spans="1:12" ht="14.45" x14ac:dyDescent="0.35">
      <c r="B13" t="str">
        <f>B7</f>
        <v>Ganapathy 2013</v>
      </c>
      <c r="D13">
        <f>D7</f>
        <v>66</v>
      </c>
      <c r="E13">
        <f>E7</f>
        <v>316</v>
      </c>
      <c r="G13" t="str">
        <f>G7</f>
        <v>ICD-9</v>
      </c>
      <c r="H13" t="str">
        <f>H7</f>
        <v>6 months</v>
      </c>
      <c r="I13" s="6">
        <f>I7</f>
        <v>0.20886075949367089</v>
      </c>
      <c r="K13" s="19" t="s">
        <v>378</v>
      </c>
      <c r="L13" s="18"/>
    </row>
    <row r="14" spans="1:12" ht="14.45" x14ac:dyDescent="0.35">
      <c r="E14">
        <f>SUM(E11:E13)</f>
        <v>21349</v>
      </c>
      <c r="I14" s="6"/>
      <c r="K14" s="19" t="s">
        <v>288</v>
      </c>
      <c r="L14" s="18"/>
    </row>
    <row r="15" spans="1:12" ht="14.45" x14ac:dyDescent="0.35">
      <c r="K15" s="17"/>
      <c r="L15" s="18"/>
    </row>
    <row r="16" spans="1:12" ht="14.45" x14ac:dyDescent="0.35">
      <c r="B16" t="str">
        <f>B6</f>
        <v>Clark 2012</v>
      </c>
      <c r="D16">
        <f>D6</f>
        <v>1505</v>
      </c>
      <c r="E16">
        <f>E6</f>
        <v>7099</v>
      </c>
      <c r="G16" t="str">
        <f>G6</f>
        <v>Bell II+</v>
      </c>
      <c r="H16" t="str">
        <f>H6</f>
        <v>In-hospital</v>
      </c>
      <c r="I16" s="6">
        <f>I6</f>
        <v>0.2120016903789266</v>
      </c>
      <c r="K16" s="17"/>
      <c r="L16" s="18"/>
    </row>
    <row r="17" spans="1:12" ht="14.45" x14ac:dyDescent="0.35">
      <c r="B17" t="str">
        <f>B8</f>
        <v>Heida 2017</v>
      </c>
      <c r="D17">
        <f>D8</f>
        <v>117</v>
      </c>
      <c r="E17">
        <f>E8</f>
        <v>441</v>
      </c>
      <c r="G17" t="str">
        <f>G8</f>
        <v>Bell II+</v>
      </c>
      <c r="H17" t="str">
        <f>H8</f>
        <v>30 days</v>
      </c>
      <c r="I17" s="6">
        <f>I8</f>
        <v>0.26530612244897961</v>
      </c>
      <c r="K17" s="17"/>
      <c r="L17" s="18"/>
    </row>
    <row r="18" spans="1:12" ht="14.45" x14ac:dyDescent="0.35">
      <c r="E18">
        <f>SUM(E16:E17)</f>
        <v>7540</v>
      </c>
      <c r="I18" s="5"/>
      <c r="K18" s="17"/>
      <c r="L18" s="18"/>
    </row>
    <row r="19" spans="1:12" ht="14.45" x14ac:dyDescent="0.35">
      <c r="K19" s="17"/>
      <c r="L19" s="18"/>
    </row>
    <row r="20" spans="1:12" ht="14.45" x14ac:dyDescent="0.35">
      <c r="A20" s="9" t="s">
        <v>21</v>
      </c>
      <c r="K20" s="17"/>
      <c r="L20" s="18"/>
    </row>
    <row r="21" spans="1:12" ht="14.45" x14ac:dyDescent="0.35">
      <c r="K21" s="17"/>
      <c r="L21" s="18"/>
    </row>
    <row r="22" spans="1:12" ht="14.45" x14ac:dyDescent="0.35">
      <c r="A22" s="48" t="s">
        <v>328</v>
      </c>
      <c r="B22" s="49" t="s">
        <v>191</v>
      </c>
      <c r="C22" s="49"/>
      <c r="D22" s="49">
        <v>1660</v>
      </c>
      <c r="E22" s="49">
        <v>5374</v>
      </c>
      <c r="F22" s="49"/>
      <c r="G22" s="49"/>
      <c r="H22" s="49" t="s">
        <v>23</v>
      </c>
      <c r="I22" s="50">
        <f>D22/E22</f>
        <v>0.30889467807964271</v>
      </c>
      <c r="K22" s="17"/>
      <c r="L22" s="18"/>
    </row>
    <row r="23" spans="1:12" ht="14.45" x14ac:dyDescent="0.35">
      <c r="A23" s="48"/>
      <c r="B23" s="49" t="s">
        <v>194</v>
      </c>
      <c r="C23" s="49"/>
      <c r="D23" s="49">
        <v>1115</v>
      </c>
      <c r="E23" s="49">
        <v>4657</v>
      </c>
      <c r="F23" s="49"/>
      <c r="G23" s="49"/>
      <c r="H23" s="49" t="s">
        <v>23</v>
      </c>
      <c r="I23" s="50">
        <f>D23/E23</f>
        <v>0.23942452222460811</v>
      </c>
      <c r="K23" s="17"/>
      <c r="L23" s="18"/>
    </row>
    <row r="24" spans="1:12" ht="14.45" x14ac:dyDescent="0.35">
      <c r="I24" s="5"/>
      <c r="K24" s="17"/>
      <c r="L24" s="18"/>
    </row>
    <row r="25" spans="1:12" ht="14.45" x14ac:dyDescent="0.35">
      <c r="B25" t="s">
        <v>192</v>
      </c>
      <c r="D25">
        <v>259</v>
      </c>
      <c r="E25">
        <v>753</v>
      </c>
      <c r="H25" t="s">
        <v>23</v>
      </c>
      <c r="I25" s="5">
        <f>D25/E25</f>
        <v>0.34395750332005315</v>
      </c>
      <c r="K25" s="17"/>
      <c r="L25" s="18"/>
    </row>
    <row r="26" spans="1:12" ht="14.45" x14ac:dyDescent="0.35">
      <c r="B26" t="s">
        <v>380</v>
      </c>
      <c r="D26">
        <v>473</v>
      </c>
      <c r="E26">
        <v>1375</v>
      </c>
      <c r="H26" t="s">
        <v>23</v>
      </c>
      <c r="I26" s="5">
        <f>D26/E26</f>
        <v>0.34399999999999997</v>
      </c>
      <c r="K26" s="17"/>
      <c r="L26" s="18"/>
    </row>
    <row r="27" spans="1:12" ht="14.45" x14ac:dyDescent="0.35">
      <c r="B27" t="s">
        <v>399</v>
      </c>
      <c r="D27">
        <v>247</v>
      </c>
      <c r="E27">
        <v>531</v>
      </c>
      <c r="H27" t="s">
        <v>23</v>
      </c>
      <c r="I27" s="5">
        <f>D27/E27</f>
        <v>0.46516007532956688</v>
      </c>
      <c r="K27" s="17"/>
      <c r="L27" s="18"/>
    </row>
    <row r="28" spans="1:12" ht="14.45" x14ac:dyDescent="0.35">
      <c r="B28" t="s">
        <v>359</v>
      </c>
      <c r="D28">
        <v>41</v>
      </c>
      <c r="E28">
        <v>159</v>
      </c>
      <c r="H28" t="s">
        <v>83</v>
      </c>
      <c r="I28" s="5">
        <f>D28/E28</f>
        <v>0.25786163522012578</v>
      </c>
      <c r="K28" s="17"/>
      <c r="L28" s="18"/>
    </row>
    <row r="29" spans="1:12" ht="14.45" x14ac:dyDescent="0.35">
      <c r="B29" s="7" t="s">
        <v>312</v>
      </c>
      <c r="D29">
        <v>38</v>
      </c>
      <c r="E29">
        <v>111</v>
      </c>
      <c r="H29" t="s">
        <v>96</v>
      </c>
      <c r="I29" s="5">
        <f>D29/E29</f>
        <v>0.34234234234234234</v>
      </c>
      <c r="K29" s="17"/>
      <c r="L29" s="18"/>
    </row>
    <row r="30" spans="1:12" ht="14.45" x14ac:dyDescent="0.35">
      <c r="E30">
        <f>-E23</f>
        <v>-4657</v>
      </c>
      <c r="I30" s="5"/>
      <c r="K30" s="17"/>
      <c r="L30" s="18"/>
    </row>
    <row r="31" spans="1:12" ht="14.45" x14ac:dyDescent="0.35">
      <c r="E31">
        <f>SUM(E22:E30)</f>
        <v>8303</v>
      </c>
      <c r="I31" s="5"/>
      <c r="K31" s="17"/>
      <c r="L31" s="18"/>
    </row>
    <row r="32" spans="1:12" ht="14.45" x14ac:dyDescent="0.35">
      <c r="K32" s="20"/>
      <c r="L32" s="21"/>
    </row>
    <row r="33" spans="1:9" ht="14.45" x14ac:dyDescent="0.35">
      <c r="A33" s="9" t="s">
        <v>175</v>
      </c>
    </row>
    <row r="34" spans="1:9" ht="14.45" x14ac:dyDescent="0.35">
      <c r="B34" t="s">
        <v>189</v>
      </c>
      <c r="D34">
        <v>4804</v>
      </c>
      <c r="E34">
        <v>17156</v>
      </c>
      <c r="G34" t="s">
        <v>90</v>
      </c>
      <c r="H34" t="s">
        <v>83</v>
      </c>
      <c r="I34" s="5">
        <f>D34/E34</f>
        <v>0.28001865236651902</v>
      </c>
    </row>
    <row r="35" spans="1:9" ht="14.45" x14ac:dyDescent="0.35">
      <c r="B35" t="s">
        <v>323</v>
      </c>
      <c r="D35">
        <v>645</v>
      </c>
      <c r="E35">
        <v>2780</v>
      </c>
      <c r="G35" t="s">
        <v>179</v>
      </c>
      <c r="H35" t="s">
        <v>23</v>
      </c>
      <c r="I35" s="5">
        <f>D35/E35</f>
        <v>0.23201438848920863</v>
      </c>
    </row>
    <row r="36" spans="1:9" ht="14.45" x14ac:dyDescent="0.35">
      <c r="B36" t="s">
        <v>188</v>
      </c>
      <c r="D36">
        <v>63</v>
      </c>
      <c r="E36">
        <v>149</v>
      </c>
      <c r="G36" t="s">
        <v>90</v>
      </c>
      <c r="H36" t="s">
        <v>23</v>
      </c>
      <c r="I36" s="5">
        <f>D36/E36</f>
        <v>0.42281879194630873</v>
      </c>
    </row>
    <row r="37" spans="1:9" ht="14.45" x14ac:dyDescent="0.35">
      <c r="B37" t="s">
        <v>252</v>
      </c>
      <c r="D37">
        <v>411</v>
      </c>
      <c r="E37">
        <v>1879</v>
      </c>
      <c r="G37" t="s">
        <v>90</v>
      </c>
      <c r="H37" t="s">
        <v>251</v>
      </c>
      <c r="I37" s="5">
        <f>D37/E37</f>
        <v>0.21873336881319852</v>
      </c>
    </row>
    <row r="38" spans="1:9" ht="14.45" x14ac:dyDescent="0.35">
      <c r="B38" t="s">
        <v>253</v>
      </c>
      <c r="D38">
        <v>17</v>
      </c>
      <c r="E38">
        <v>44</v>
      </c>
      <c r="G38" t="s">
        <v>90</v>
      </c>
      <c r="H38" t="s">
        <v>23</v>
      </c>
      <c r="I38" s="5">
        <f>D38/E38</f>
        <v>0.38636363636363635</v>
      </c>
    </row>
    <row r="39" spans="1:9" ht="14.45" x14ac:dyDescent="0.35">
      <c r="E39">
        <f>SUM(E34:E38)-E35</f>
        <v>19228</v>
      </c>
      <c r="I39" s="5"/>
    </row>
    <row r="40" spans="1:9" ht="14.45" x14ac:dyDescent="0.35">
      <c r="I40" s="5"/>
    </row>
    <row r="41" spans="1:9" ht="14.45" x14ac:dyDescent="0.35">
      <c r="I41" s="5"/>
    </row>
    <row r="42" spans="1:9" ht="14.45" x14ac:dyDescent="0.35">
      <c r="A42" s="9" t="s">
        <v>259</v>
      </c>
    </row>
    <row r="43" spans="1:9" ht="14.45" x14ac:dyDescent="0.35">
      <c r="B43" t="s">
        <v>258</v>
      </c>
      <c r="D43">
        <v>105</v>
      </c>
      <c r="E43">
        <v>208</v>
      </c>
      <c r="G43" t="s">
        <v>90</v>
      </c>
      <c r="H43" t="s">
        <v>266</v>
      </c>
      <c r="I43" s="5">
        <f>D43/E43</f>
        <v>0.50480769230769229</v>
      </c>
    </row>
    <row r="44" spans="1:9" ht="14.45" x14ac:dyDescent="0.35">
      <c r="B44" t="s">
        <v>260</v>
      </c>
      <c r="D44">
        <v>952</v>
      </c>
      <c r="E44">
        <v>2881</v>
      </c>
      <c r="G44" t="s">
        <v>90</v>
      </c>
      <c r="H44" t="s">
        <v>266</v>
      </c>
      <c r="I44" s="5">
        <f>D44/E44</f>
        <v>0.33044081916001389</v>
      </c>
    </row>
    <row r="45" spans="1:9" ht="14.45" x14ac:dyDescent="0.35">
      <c r="E45">
        <f>SUM(E43:E44)</f>
        <v>3089</v>
      </c>
    </row>
    <row r="46" spans="1:9" ht="14.45" x14ac:dyDescent="0.35">
      <c r="I46" s="5"/>
    </row>
    <row r="48" spans="1:9" ht="14.45" x14ac:dyDescent="0.35">
      <c r="A48" s="9" t="s">
        <v>261</v>
      </c>
    </row>
    <row r="49" spans="1:9" ht="14.45" x14ac:dyDescent="0.35">
      <c r="I49" s="5"/>
    </row>
    <row r="50" spans="1:9" ht="14.45" x14ac:dyDescent="0.35">
      <c r="B50" t="s">
        <v>412</v>
      </c>
      <c r="D50">
        <v>322</v>
      </c>
      <c r="E50">
        <v>706</v>
      </c>
      <c r="H50" t="s">
        <v>23</v>
      </c>
      <c r="I50" s="5">
        <f t="shared" ref="I50:I55" si="1">D50/E50</f>
        <v>0.45609065155807366</v>
      </c>
    </row>
    <row r="51" spans="1:9" ht="14.45" x14ac:dyDescent="0.35">
      <c r="B51" t="s">
        <v>393</v>
      </c>
      <c r="D51">
        <v>496</v>
      </c>
      <c r="E51">
        <v>1272</v>
      </c>
      <c r="H51" t="s">
        <v>23</v>
      </c>
      <c r="I51" s="5">
        <f t="shared" si="1"/>
        <v>0.38993710691823902</v>
      </c>
    </row>
    <row r="52" spans="1:9" ht="14.45" x14ac:dyDescent="0.35">
      <c r="B52" t="s">
        <v>188</v>
      </c>
      <c r="D52">
        <v>23</v>
      </c>
      <c r="E52">
        <v>77</v>
      </c>
      <c r="H52" t="s">
        <v>23</v>
      </c>
      <c r="I52" s="5">
        <f t="shared" si="1"/>
        <v>0.29870129870129869</v>
      </c>
    </row>
    <row r="53" spans="1:9" ht="14.45" x14ac:dyDescent="0.35">
      <c r="B53" s="49" t="s">
        <v>265</v>
      </c>
      <c r="C53" s="49"/>
      <c r="D53" s="51">
        <v>1547</v>
      </c>
      <c r="E53" s="51">
        <v>4072</v>
      </c>
      <c r="F53" s="49"/>
      <c r="G53" s="49"/>
      <c r="H53" s="49" t="s">
        <v>23</v>
      </c>
      <c r="I53" s="50">
        <f t="shared" si="1"/>
        <v>0.37991159135559921</v>
      </c>
    </row>
    <row r="54" spans="1:9" ht="14.45" x14ac:dyDescent="0.35">
      <c r="B54" s="49" t="s">
        <v>264</v>
      </c>
      <c r="C54" s="49"/>
      <c r="D54" s="51">
        <v>1742</v>
      </c>
      <c r="E54" s="51">
        <v>4328</v>
      </c>
      <c r="F54" s="49"/>
      <c r="G54" s="49"/>
      <c r="H54" s="49" t="s">
        <v>23</v>
      </c>
      <c r="I54" s="50">
        <f t="shared" si="1"/>
        <v>0.40249537892791126</v>
      </c>
    </row>
    <row r="55" spans="1:9" ht="14.45" x14ac:dyDescent="0.35">
      <c r="B55" s="52" t="s">
        <v>189</v>
      </c>
      <c r="C55" s="49"/>
      <c r="D55" s="49">
        <v>3127</v>
      </c>
      <c r="E55" s="49">
        <v>8935</v>
      </c>
      <c r="F55" s="49"/>
      <c r="G55" s="49"/>
      <c r="H55" s="49" t="s">
        <v>83</v>
      </c>
      <c r="I55" s="50">
        <f t="shared" si="1"/>
        <v>0.34997202014549522</v>
      </c>
    </row>
    <row r="56" spans="1:9" ht="14.45" x14ac:dyDescent="0.35">
      <c r="E56">
        <f>-E55-E53</f>
        <v>-13007</v>
      </c>
      <c r="I56" s="5"/>
    </row>
    <row r="57" spans="1:9" ht="14.45" x14ac:dyDescent="0.35">
      <c r="E57">
        <f>SUM(E47:E56)</f>
        <v>6383</v>
      </c>
      <c r="I57" s="5"/>
    </row>
    <row r="59" spans="1:9" x14ac:dyDescent="0.25">
      <c r="A59" s="9" t="s">
        <v>263</v>
      </c>
    </row>
    <row r="60" spans="1:9" x14ac:dyDescent="0.25">
      <c r="B60" t="s">
        <v>262</v>
      </c>
      <c r="D60" s="12">
        <v>252</v>
      </c>
      <c r="E60" s="12">
        <v>472</v>
      </c>
      <c r="H60" t="s">
        <v>266</v>
      </c>
      <c r="I60" s="5">
        <f>D60/E60</f>
        <v>0.53389830508474578</v>
      </c>
    </row>
    <row r="61" spans="1:9" x14ac:dyDescent="0.25">
      <c r="B61" t="s">
        <v>324</v>
      </c>
      <c r="D61" s="12">
        <f>205+317</f>
        <v>522</v>
      </c>
      <c r="E61" s="12">
        <v>886</v>
      </c>
      <c r="H61" t="s">
        <v>266</v>
      </c>
      <c r="I61" s="5">
        <f>D61/E61</f>
        <v>0.58916478555304741</v>
      </c>
    </row>
    <row r="62" spans="1:9" x14ac:dyDescent="0.25">
      <c r="B62" s="227" t="s">
        <v>265</v>
      </c>
      <c r="C62" s="227"/>
      <c r="D62" s="228">
        <v>1127</v>
      </c>
      <c r="E62" s="228">
        <v>2782</v>
      </c>
      <c r="F62" s="227"/>
      <c r="G62" s="227"/>
      <c r="H62" s="227" t="s">
        <v>23</v>
      </c>
      <c r="I62" s="230">
        <f>D62/E62</f>
        <v>0.40510424155283969</v>
      </c>
    </row>
    <row r="63" spans="1:9" x14ac:dyDescent="0.25">
      <c r="B63" s="227" t="s">
        <v>260</v>
      </c>
      <c r="C63" s="227"/>
      <c r="D63" s="228">
        <v>637</v>
      </c>
      <c r="E63" s="229">
        <v>1668</v>
      </c>
      <c r="F63" s="227"/>
      <c r="G63" s="227"/>
      <c r="H63" s="227" t="s">
        <v>266</v>
      </c>
      <c r="I63" s="230">
        <f>D63/E63</f>
        <v>0.38189448441247004</v>
      </c>
    </row>
    <row r="64" spans="1:9" x14ac:dyDescent="0.25">
      <c r="E64">
        <f>-E63</f>
        <v>-1668</v>
      </c>
      <c r="I64" s="5"/>
    </row>
    <row r="65" spans="5:5" x14ac:dyDescent="0.25">
      <c r="E65">
        <f>SUM(E61:E64)</f>
        <v>3668</v>
      </c>
    </row>
    <row r="66" spans="5:5" x14ac:dyDescent="0.25">
      <c r="E66">
        <v>2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A42"/>
  <sheetViews>
    <sheetView topLeftCell="A17" zoomScaleNormal="100" workbookViewId="0">
      <selection activeCell="D33" sqref="D33"/>
    </sheetView>
  </sheetViews>
  <sheetFormatPr defaultRowHeight="15" x14ac:dyDescent="0.25"/>
  <cols>
    <col min="2" max="2" width="17.28515625" style="80" customWidth="1"/>
    <col min="3" max="3" width="2.85546875" style="1" customWidth="1"/>
    <col min="4" max="4" width="12.140625" bestFit="1" customWidth="1"/>
    <col min="5" max="5" width="20.42578125" bestFit="1" customWidth="1"/>
    <col min="6" max="6" width="21.140625" bestFit="1" customWidth="1"/>
    <col min="7" max="7" width="9.85546875" bestFit="1" customWidth="1"/>
    <col min="8" max="8" width="12.7109375" customWidth="1"/>
    <col min="10" max="10" width="11.140625" bestFit="1" customWidth="1"/>
    <col min="15" max="15" width="35.5703125" bestFit="1" customWidth="1"/>
    <col min="16" max="16" width="6" bestFit="1" customWidth="1"/>
    <col min="17" max="17" width="14.42578125" bestFit="1" customWidth="1"/>
    <col min="19" max="19" width="12.5703125" style="80" bestFit="1" customWidth="1"/>
    <col min="20" max="20" width="2.7109375" customWidth="1"/>
    <col min="21" max="21" width="6" customWidth="1"/>
    <col min="22" max="22" width="5" bestFit="1" customWidth="1"/>
    <col min="23" max="24" width="6.140625" bestFit="1" customWidth="1"/>
    <col min="25" max="25" width="5" bestFit="1" customWidth="1"/>
    <col min="26" max="26" width="6.140625" bestFit="1" customWidth="1"/>
    <col min="27" max="27" width="12.42578125" customWidth="1"/>
  </cols>
  <sheetData>
    <row r="1" spans="2:27" thickBot="1" x14ac:dyDescent="0.4"/>
    <row r="2" spans="2:27" s="27" customFormat="1" ht="27" thickBot="1" x14ac:dyDescent="0.3">
      <c r="B2" s="117" t="s">
        <v>289</v>
      </c>
      <c r="C2" s="118"/>
      <c r="D2" s="53" t="s">
        <v>149</v>
      </c>
      <c r="E2" s="54" t="s">
        <v>256</v>
      </c>
      <c r="F2" s="53" t="s">
        <v>293</v>
      </c>
      <c r="G2" s="55" t="s">
        <v>290</v>
      </c>
      <c r="H2" s="56" t="s">
        <v>291</v>
      </c>
      <c r="I2" s="57" t="s">
        <v>300</v>
      </c>
      <c r="O2" s="36" t="s">
        <v>314</v>
      </c>
      <c r="P2" s="36" t="s">
        <v>255</v>
      </c>
      <c r="Q2" s="238" t="s">
        <v>318</v>
      </c>
      <c r="S2" s="261"/>
      <c r="T2" s="110"/>
      <c r="U2" s="278" t="s">
        <v>352</v>
      </c>
      <c r="V2" s="279"/>
      <c r="W2" s="280"/>
      <c r="X2" s="278" t="s">
        <v>355</v>
      </c>
      <c r="Y2" s="279"/>
      <c r="Z2" s="280"/>
      <c r="AA2" s="281" t="s">
        <v>356</v>
      </c>
    </row>
    <row r="3" spans="2:27" ht="18" thickBot="1" x14ac:dyDescent="0.3">
      <c r="B3" s="83" t="str">
        <f>'Mortality (2)'!B4</f>
        <v>Rees 2010</v>
      </c>
      <c r="C3" s="94">
        <f>VLOOKUP(B3,References!A3:C40,3,FALSE)</f>
        <v>33</v>
      </c>
      <c r="D3" s="92" t="s">
        <v>292</v>
      </c>
      <c r="E3" s="100" t="str">
        <f>'Mortality (2)'!G4</f>
        <v>Bell I-III</v>
      </c>
      <c r="F3" s="92" t="str">
        <f>'Mortality (2)'!H4</f>
        <v>In-hospital</v>
      </c>
      <c r="G3" s="101">
        <f>'Mortality (2)'!D4</f>
        <v>27</v>
      </c>
      <c r="H3" s="101">
        <f>'Mortality (2)'!E4</f>
        <v>211</v>
      </c>
      <c r="I3" s="93">
        <f>G3/H3</f>
        <v>0.12796208530805686</v>
      </c>
      <c r="K3">
        <v>1</v>
      </c>
      <c r="L3">
        <f>K3+L2</f>
        <v>1</v>
      </c>
      <c r="O3" s="34" t="s">
        <v>431</v>
      </c>
      <c r="P3" s="34">
        <f>'Mortality (2)'!E14</f>
        <v>21349</v>
      </c>
      <c r="Q3" s="239" t="s">
        <v>434</v>
      </c>
      <c r="S3" s="264" t="s">
        <v>289</v>
      </c>
      <c r="T3" s="112"/>
      <c r="U3" s="107" t="s">
        <v>353</v>
      </c>
      <c r="V3" s="106" t="s">
        <v>255</v>
      </c>
      <c r="W3" s="108" t="s">
        <v>354</v>
      </c>
      <c r="X3" s="107" t="s">
        <v>353</v>
      </c>
      <c r="Y3" s="106" t="s">
        <v>255</v>
      </c>
      <c r="Z3" s="108" t="s">
        <v>354</v>
      </c>
      <c r="AA3" s="282"/>
    </row>
    <row r="4" spans="2:27" ht="16.5" x14ac:dyDescent="0.35">
      <c r="B4" s="83" t="str">
        <f>'Mortality (2)'!B5</f>
        <v>Abdullah 2010</v>
      </c>
      <c r="C4" s="94">
        <f>VLOOKUP(B4,References!A3:C41,3,FALSE)</f>
        <v>9</v>
      </c>
      <c r="D4" s="95" t="s">
        <v>292</v>
      </c>
      <c r="E4" s="102" t="str">
        <f>'Mortality (2)'!G5</f>
        <v>ICD-9</v>
      </c>
      <c r="F4" s="95" t="str">
        <f>'Mortality (2)'!H5</f>
        <v>In-hospital</v>
      </c>
      <c r="G4" s="103">
        <f>'Mortality (2)'!D5</f>
        <v>2718</v>
      </c>
      <c r="H4" s="103">
        <f>'Mortality (2)'!E5</f>
        <v>20822</v>
      </c>
      <c r="I4" s="97">
        <f t="shared" ref="I4:I37" si="0">G4/H4</f>
        <v>0.13053501104600904</v>
      </c>
      <c r="K4">
        <v>1</v>
      </c>
      <c r="L4">
        <f t="shared" ref="L4:L30" si="1">K4+L3</f>
        <v>2</v>
      </c>
      <c r="O4" s="34" t="s">
        <v>432</v>
      </c>
      <c r="P4" s="34">
        <f>'Mortality (2)'!E18</f>
        <v>7540</v>
      </c>
      <c r="Q4" s="240" t="s">
        <v>433</v>
      </c>
      <c r="S4" s="134" t="s">
        <v>359</v>
      </c>
      <c r="T4" s="119">
        <f>C14</f>
        <v>12</v>
      </c>
      <c r="U4" s="120">
        <v>29</v>
      </c>
      <c r="V4" s="121">
        <v>189</v>
      </c>
      <c r="W4" s="122">
        <f>U4/V4</f>
        <v>0.15343915343915343</v>
      </c>
      <c r="X4" s="120">
        <v>41</v>
      </c>
      <c r="Y4" s="121">
        <v>159</v>
      </c>
      <c r="Z4" s="122">
        <f>X4/Y4</f>
        <v>0.25786163522012578</v>
      </c>
      <c r="AA4" s="256">
        <f>(X4-U4)/X4</f>
        <v>0.29268292682926828</v>
      </c>
    </row>
    <row r="5" spans="2:27" ht="16.5" x14ac:dyDescent="0.35">
      <c r="B5" s="83" t="str">
        <f>'Mortality (2)'!B6</f>
        <v>Clark 2012</v>
      </c>
      <c r="C5" s="208">
        <f>References!C12</f>
        <v>18</v>
      </c>
      <c r="D5" s="95" t="s">
        <v>292</v>
      </c>
      <c r="E5" s="102" t="str">
        <f>'Mortality (2)'!G6</f>
        <v>Bell II+</v>
      </c>
      <c r="F5" s="95" t="str">
        <f>'Mortality (2)'!H6</f>
        <v>In-hospital</v>
      </c>
      <c r="G5" s="103">
        <f>'Mortality (2)'!D6</f>
        <v>1505</v>
      </c>
      <c r="H5" s="103">
        <f>'Mortality (2)'!E6</f>
        <v>7099</v>
      </c>
      <c r="I5" s="97">
        <f t="shared" si="0"/>
        <v>0.2120016903789266</v>
      </c>
      <c r="K5">
        <v>1</v>
      </c>
      <c r="L5">
        <f t="shared" si="1"/>
        <v>3</v>
      </c>
      <c r="O5" s="34" t="s">
        <v>315</v>
      </c>
      <c r="P5" s="34">
        <f>'Mortality (2)'!E31</f>
        <v>8303</v>
      </c>
      <c r="Q5" s="240" t="s">
        <v>426</v>
      </c>
      <c r="S5" s="123" t="s">
        <v>185</v>
      </c>
      <c r="T5" s="124">
        <f>VLOOKUP(S5,References!A4:C41,3,FALSE)</f>
        <v>25</v>
      </c>
      <c r="U5" s="125">
        <v>117</v>
      </c>
      <c r="V5" s="126">
        <v>441</v>
      </c>
      <c r="W5" s="127">
        <f>U5/V5</f>
        <v>0.26530612244897961</v>
      </c>
      <c r="X5" s="125">
        <v>147</v>
      </c>
      <c r="Y5" s="126">
        <v>441</v>
      </c>
      <c r="Z5" s="127">
        <f>X5/Y5</f>
        <v>0.33333333333333331</v>
      </c>
      <c r="AA5" s="128">
        <f>(X5-U5)/X5</f>
        <v>0.20408163265306123</v>
      </c>
    </row>
    <row r="6" spans="2:27" ht="16.5" x14ac:dyDescent="0.35">
      <c r="B6" s="83" t="str">
        <f>'Mortality (2)'!B7</f>
        <v>Ganapathy 2013</v>
      </c>
      <c r="C6" s="94">
        <f>VLOOKUP(B6,References!A5:C42,3,FALSE)</f>
        <v>23</v>
      </c>
      <c r="D6" s="95" t="s">
        <v>292</v>
      </c>
      <c r="E6" s="102" t="str">
        <f>'Mortality (2)'!G7</f>
        <v>ICD-9</v>
      </c>
      <c r="F6" s="95" t="str">
        <f>'Mortality (2)'!H7</f>
        <v>6 months</v>
      </c>
      <c r="G6" s="103">
        <f>'Mortality (2)'!D7</f>
        <v>66</v>
      </c>
      <c r="H6" s="103">
        <f>'Mortality (2)'!E7</f>
        <v>316</v>
      </c>
      <c r="I6" s="97">
        <f t="shared" si="0"/>
        <v>0.20886075949367089</v>
      </c>
      <c r="K6">
        <v>1</v>
      </c>
      <c r="L6">
        <f t="shared" si="1"/>
        <v>4</v>
      </c>
      <c r="O6" s="34" t="s">
        <v>436</v>
      </c>
      <c r="P6" s="34">
        <f>'Mortality (2)'!E39</f>
        <v>19228</v>
      </c>
      <c r="Q6" s="240" t="s">
        <v>435</v>
      </c>
      <c r="R6" s="5"/>
      <c r="S6" s="262" t="s">
        <v>324</v>
      </c>
      <c r="T6" s="260">
        <f>VLOOKUP(S6,References!A4:C41,3,FALSE)</f>
        <v>41</v>
      </c>
      <c r="U6" s="257">
        <v>363</v>
      </c>
      <c r="V6" s="258">
        <v>886</v>
      </c>
      <c r="W6" s="259">
        <f>U6/V6</f>
        <v>0.40970654627539504</v>
      </c>
      <c r="X6" s="257">
        <v>522</v>
      </c>
      <c r="Y6" s="258">
        <v>886</v>
      </c>
      <c r="Z6" s="259">
        <f>X6/Y6</f>
        <v>0.58916478555304741</v>
      </c>
      <c r="AA6" s="128">
        <f>(X6-U6)/X6</f>
        <v>0.3045977011494253</v>
      </c>
    </row>
    <row r="7" spans="2:27" ht="17.100000000000001" thickBot="1" x14ac:dyDescent="0.4">
      <c r="B7" s="83" t="str">
        <f>'Mortality (2)'!B8</f>
        <v>Heida 2017</v>
      </c>
      <c r="C7" s="94">
        <f>VLOOKUP(B7,References!A6:C43,3,FALSE)</f>
        <v>25</v>
      </c>
      <c r="D7" s="95" t="s">
        <v>292</v>
      </c>
      <c r="E7" s="102" t="str">
        <f>'Mortality (2)'!G8</f>
        <v>Bell II+</v>
      </c>
      <c r="F7" s="95" t="s">
        <v>379</v>
      </c>
      <c r="G7" s="103">
        <f>'Mortality (2)'!D8</f>
        <v>117</v>
      </c>
      <c r="H7" s="103">
        <f>'Mortality (2)'!E8</f>
        <v>441</v>
      </c>
      <c r="I7" s="97">
        <f t="shared" si="0"/>
        <v>0.26530612244897961</v>
      </c>
      <c r="K7">
        <v>1</v>
      </c>
      <c r="L7">
        <f t="shared" si="1"/>
        <v>5</v>
      </c>
      <c r="O7" s="34" t="s">
        <v>437</v>
      </c>
      <c r="P7" s="34">
        <f>'Mortality (2)'!E45</f>
        <v>3089</v>
      </c>
      <c r="Q7" s="240" t="s">
        <v>319</v>
      </c>
      <c r="R7" s="5"/>
      <c r="S7" s="129" t="s">
        <v>260</v>
      </c>
      <c r="T7" s="149">
        <f>VLOOKUP(S7,References!A6:C43,3,FALSE)</f>
        <v>22</v>
      </c>
      <c r="U7" s="130">
        <v>904</v>
      </c>
      <c r="V7" s="131">
        <v>2881</v>
      </c>
      <c r="W7" s="132">
        <f>U7/V7</f>
        <v>0.31377993752169386</v>
      </c>
      <c r="X7" s="130">
        <f>G22</f>
        <v>952</v>
      </c>
      <c r="Y7" s="131">
        <f>H22</f>
        <v>2881</v>
      </c>
      <c r="Z7" s="132">
        <f>X7/Y7</f>
        <v>0.33044081916001389</v>
      </c>
      <c r="AA7" s="133">
        <f>(X7-U7)/X7</f>
        <v>5.0420168067226892E-2</v>
      </c>
    </row>
    <row r="8" spans="2:27" ht="16.5" x14ac:dyDescent="0.35">
      <c r="B8" s="231" t="str">
        <f>'Mortality (2)'!B22</f>
        <v>Zhang 2011</v>
      </c>
      <c r="C8" s="113">
        <f>VLOOKUP(B8,References!A7:C44,3,FALSE)</f>
        <v>46</v>
      </c>
      <c r="D8" s="65" t="s">
        <v>292</v>
      </c>
      <c r="E8" s="64" t="s">
        <v>294</v>
      </c>
      <c r="F8" s="65" t="str">
        <f>'Mortality (2)'!H22</f>
        <v>In-hospital</v>
      </c>
      <c r="G8" s="66">
        <f>'Mortality (2)'!D22</f>
        <v>1660</v>
      </c>
      <c r="H8" s="66">
        <f>'Mortality (2)'!E22</f>
        <v>5374</v>
      </c>
      <c r="I8" s="74">
        <f t="shared" si="0"/>
        <v>0.30889467807964271</v>
      </c>
      <c r="K8">
        <v>1</v>
      </c>
      <c r="L8">
        <f t="shared" si="1"/>
        <v>6</v>
      </c>
      <c r="O8" s="34" t="s">
        <v>316</v>
      </c>
      <c r="P8" s="34">
        <f>'Mortality (2)'!E57</f>
        <v>6383</v>
      </c>
      <c r="Q8" s="240" t="s">
        <v>427</v>
      </c>
      <c r="R8" s="5"/>
    </row>
    <row r="9" spans="2:27" ht="17.100000000000001" thickBot="1" x14ac:dyDescent="0.4">
      <c r="B9" s="232" t="str">
        <f>'Mortality (2)'!B23</f>
        <v>Choo 2011</v>
      </c>
      <c r="C9" s="85">
        <f>VLOOKUP(B9,References!A9:C45,3,FALSE)</f>
        <v>17</v>
      </c>
      <c r="D9" s="68" t="s">
        <v>292</v>
      </c>
      <c r="E9" s="67" t="s">
        <v>294</v>
      </c>
      <c r="F9" s="68" t="str">
        <f>'Mortality (2)'!H23</f>
        <v>In-hospital</v>
      </c>
      <c r="G9" s="69">
        <f>'Mortality (2)'!D23</f>
        <v>1115</v>
      </c>
      <c r="H9" s="69">
        <f>'Mortality (2)'!E23</f>
        <v>4657</v>
      </c>
      <c r="I9" s="75">
        <f t="shared" si="0"/>
        <v>0.23942452222460811</v>
      </c>
      <c r="K9">
        <v>1</v>
      </c>
      <c r="L9">
        <f t="shared" si="1"/>
        <v>7</v>
      </c>
      <c r="O9" s="35" t="s">
        <v>317</v>
      </c>
      <c r="P9" s="35">
        <f>'Mortality (2)'!E65</f>
        <v>3668</v>
      </c>
      <c r="Q9" s="241" t="s">
        <v>428</v>
      </c>
      <c r="R9" s="5"/>
    </row>
    <row r="10" spans="2:27" ht="16.5" x14ac:dyDescent="0.35">
      <c r="B10" s="232" t="str">
        <f>'Mortality (2)'!B25</f>
        <v>Murthy 2014</v>
      </c>
      <c r="C10" s="85">
        <f>VLOOKUP(B10,References!A11:C47,3,FALSE)</f>
        <v>31</v>
      </c>
      <c r="D10" s="68" t="s">
        <v>292</v>
      </c>
      <c r="E10" s="67" t="s">
        <v>294</v>
      </c>
      <c r="F10" s="68" t="str">
        <f>'Mortality (2)'!H25</f>
        <v>In-hospital</v>
      </c>
      <c r="G10" s="69">
        <f>'Mortality (2)'!D25</f>
        <v>259</v>
      </c>
      <c r="H10" s="69">
        <f>'Mortality (2)'!E25</f>
        <v>753</v>
      </c>
      <c r="I10" s="75">
        <f t="shared" si="0"/>
        <v>0.34395750332005315</v>
      </c>
      <c r="K10">
        <v>1</v>
      </c>
      <c r="L10">
        <f t="shared" si="1"/>
        <v>8</v>
      </c>
      <c r="Q10" s="5"/>
    </row>
    <row r="11" spans="2:27" ht="16.5" x14ac:dyDescent="0.35">
      <c r="B11" s="232" t="str">
        <f>'Mortality (2)'!B26</f>
        <v>Stey 2015</v>
      </c>
      <c r="C11" s="85">
        <f>VLOOKUP(B11,References!A13:C48,3,FALSE)</f>
        <v>39</v>
      </c>
      <c r="D11" s="68" t="s">
        <v>292</v>
      </c>
      <c r="E11" s="67" t="s">
        <v>294</v>
      </c>
      <c r="F11" s="68" t="str">
        <f>'Mortality (2)'!H26</f>
        <v>In-hospital</v>
      </c>
      <c r="G11" s="69">
        <f>'Mortality (2)'!D26</f>
        <v>473</v>
      </c>
      <c r="H11" s="69">
        <f>'Mortality (2)'!E26</f>
        <v>1375</v>
      </c>
      <c r="I11" s="75">
        <f>G11/H11</f>
        <v>0.34399999999999997</v>
      </c>
      <c r="K11">
        <v>1</v>
      </c>
      <c r="L11">
        <f t="shared" si="1"/>
        <v>9</v>
      </c>
      <c r="Q11" s="5"/>
    </row>
    <row r="12" spans="2:27" ht="16.5" x14ac:dyDescent="0.35">
      <c r="B12" s="232" t="s">
        <v>398</v>
      </c>
      <c r="C12" s="85">
        <f>References!C8</f>
        <v>14</v>
      </c>
      <c r="D12" s="68" t="s">
        <v>292</v>
      </c>
      <c r="E12" s="67" t="s">
        <v>294</v>
      </c>
      <c r="F12" s="68" t="s">
        <v>23</v>
      </c>
      <c r="G12" s="69">
        <f>'Mortality (2)'!D27</f>
        <v>247</v>
      </c>
      <c r="H12" s="69">
        <f>'Mortality (2)'!E27</f>
        <v>531</v>
      </c>
      <c r="I12" s="75">
        <f>G12/H12</f>
        <v>0.46516007532956688</v>
      </c>
      <c r="K12">
        <v>1</v>
      </c>
      <c r="L12">
        <f t="shared" si="1"/>
        <v>10</v>
      </c>
      <c r="Q12" s="5"/>
    </row>
    <row r="13" spans="2:27" ht="16.5" x14ac:dyDescent="0.35">
      <c r="B13" s="232" t="s">
        <v>195</v>
      </c>
      <c r="C13" s="85">
        <f>References!C5</f>
        <v>11</v>
      </c>
      <c r="D13" s="68" t="s">
        <v>292</v>
      </c>
      <c r="E13" s="67" t="s">
        <v>294</v>
      </c>
      <c r="F13" s="68" t="s">
        <v>400</v>
      </c>
      <c r="G13" s="69">
        <v>29</v>
      </c>
      <c r="H13" s="69">
        <v>189</v>
      </c>
      <c r="I13" s="75">
        <f t="shared" si="0"/>
        <v>0.15343915343915343</v>
      </c>
      <c r="K13">
        <v>1</v>
      </c>
      <c r="L13">
        <f>K13+L12</f>
        <v>11</v>
      </c>
    </row>
    <row r="14" spans="2:27" ht="16.5" x14ac:dyDescent="0.35">
      <c r="B14" s="232" t="str">
        <f>'Mortality (2)'!B28</f>
        <v>Allin 2018</v>
      </c>
      <c r="C14" s="85">
        <f>References!C6</f>
        <v>12</v>
      </c>
      <c r="D14" s="68" t="s">
        <v>292</v>
      </c>
      <c r="E14" s="67" t="s">
        <v>294</v>
      </c>
      <c r="F14" s="68" t="str">
        <f>'Mortality (2)'!H28</f>
        <v>1 year</v>
      </c>
      <c r="G14" s="69">
        <f>'Mortality (2)'!D28</f>
        <v>41</v>
      </c>
      <c r="H14" s="69">
        <f>'Mortality (2)'!E28</f>
        <v>159</v>
      </c>
      <c r="I14" s="75">
        <f t="shared" si="0"/>
        <v>0.25786163522012578</v>
      </c>
      <c r="K14">
        <v>1</v>
      </c>
      <c r="L14">
        <f t="shared" si="1"/>
        <v>12</v>
      </c>
      <c r="Q14" s="5"/>
    </row>
    <row r="15" spans="2:27" ht="16.5" x14ac:dyDescent="0.35">
      <c r="B15" s="233" t="str">
        <f>'Mortality (2)'!B29 &amp; "*"</f>
        <v>Ganapathy 2013*</v>
      </c>
      <c r="C15" s="114">
        <f>VLOOKUP(B15,References!A15:C51,3,FALSE)</f>
        <v>23</v>
      </c>
      <c r="D15" s="71" t="s">
        <v>292</v>
      </c>
      <c r="E15" s="70" t="s">
        <v>294</v>
      </c>
      <c r="F15" s="71" t="str">
        <f>'Mortality (2)'!H29</f>
        <v>6 months</v>
      </c>
      <c r="G15" s="72">
        <f>'Mortality (2)'!D29</f>
        <v>38</v>
      </c>
      <c r="H15" s="72">
        <f>'Mortality (2)'!E29</f>
        <v>111</v>
      </c>
      <c r="I15" s="76">
        <f t="shared" si="0"/>
        <v>0.34234234234234234</v>
      </c>
      <c r="L15">
        <f t="shared" si="1"/>
        <v>12</v>
      </c>
      <c r="Q15" s="5"/>
    </row>
    <row r="16" spans="2:27" ht="16.5" x14ac:dyDescent="0.35">
      <c r="B16" s="83" t="str">
        <f>'Mortality (2)'!B34</f>
        <v>Hull 2014</v>
      </c>
      <c r="C16" s="94">
        <f>VLOOKUP(B16,References!A16:C52,3,FALSE)</f>
        <v>26</v>
      </c>
      <c r="D16" s="95" t="s">
        <v>297</v>
      </c>
      <c r="E16" s="102" t="str">
        <f>'Mortality (2)'!G34</f>
        <v>Bell II+</v>
      </c>
      <c r="F16" s="95" t="s">
        <v>23</v>
      </c>
      <c r="G16" s="103">
        <f>'Mortality (2)'!D34</f>
        <v>4804</v>
      </c>
      <c r="H16" s="103">
        <f>'Mortality (2)'!E34</f>
        <v>17156</v>
      </c>
      <c r="I16" s="97">
        <f t="shared" si="0"/>
        <v>0.28001865236651902</v>
      </c>
      <c r="K16">
        <v>1</v>
      </c>
      <c r="L16">
        <f t="shared" si="1"/>
        <v>13</v>
      </c>
      <c r="Q16" s="5"/>
    </row>
    <row r="17" spans="2:20" ht="16.5" x14ac:dyDescent="0.35">
      <c r="B17" s="83" t="str">
        <f>'Mortality (2)'!B35</f>
        <v>Autmizguine 2015</v>
      </c>
      <c r="C17" s="94">
        <f>References!C7</f>
        <v>13</v>
      </c>
      <c r="D17" s="95" t="s">
        <v>297</v>
      </c>
      <c r="E17" s="102" t="str">
        <f>'Mortality (2)'!G35</f>
        <v>All NEC</v>
      </c>
      <c r="F17" s="105" t="str">
        <f>'Mortality (2)'!H35</f>
        <v>In-hospital</v>
      </c>
      <c r="G17" s="103">
        <f>'Mortality (2)'!D35</f>
        <v>645</v>
      </c>
      <c r="H17" s="103">
        <f>'Mortality (2)'!E35</f>
        <v>2780</v>
      </c>
      <c r="I17" s="97">
        <f t="shared" si="0"/>
        <v>0.23201438848920863</v>
      </c>
      <c r="K17">
        <v>1</v>
      </c>
      <c r="L17">
        <f t="shared" si="1"/>
        <v>14</v>
      </c>
    </row>
    <row r="18" spans="2:20" ht="16.5" x14ac:dyDescent="0.35">
      <c r="B18" s="83" t="str">
        <f>'Mortality (2)'!B36</f>
        <v>Youn 2015</v>
      </c>
      <c r="C18" s="94">
        <f>VLOOKUP(B18,References!A18:C54,3,FALSE)</f>
        <v>45</v>
      </c>
      <c r="D18" s="95" t="s">
        <v>297</v>
      </c>
      <c r="E18" s="102" t="str">
        <f>'Mortality (2)'!G36</f>
        <v>Bell II+</v>
      </c>
      <c r="F18" s="95" t="str">
        <f>'Mortality (2)'!H36</f>
        <v>In-hospital</v>
      </c>
      <c r="G18" s="103">
        <f>'Mortality (2)'!D36</f>
        <v>63</v>
      </c>
      <c r="H18" s="103">
        <f>'Mortality (2)'!E36</f>
        <v>149</v>
      </c>
      <c r="I18" s="97">
        <f t="shared" si="0"/>
        <v>0.42281879194630873</v>
      </c>
      <c r="K18">
        <v>1</v>
      </c>
      <c r="L18">
        <f t="shared" si="1"/>
        <v>15</v>
      </c>
    </row>
    <row r="19" spans="2:20" ht="16.5" x14ac:dyDescent="0.35">
      <c r="B19" s="83" t="str">
        <f>'Mortality (2)'!B37</f>
        <v>Kastenberg 2015</v>
      </c>
      <c r="C19" s="94">
        <f>VLOOKUP(B19,References!A19:C55,3,FALSE)</f>
        <v>27</v>
      </c>
      <c r="D19" s="95" t="s">
        <v>297</v>
      </c>
      <c r="E19" s="102" t="str">
        <f>'Mortality (2)'!G37</f>
        <v>Bell II+</v>
      </c>
      <c r="F19" s="95" t="str">
        <f>'Mortality (2)'!H37</f>
        <v>unclear</v>
      </c>
      <c r="G19" s="103">
        <f>'Mortality (2)'!D37</f>
        <v>411</v>
      </c>
      <c r="H19" s="103">
        <f>'Mortality (2)'!E37</f>
        <v>1879</v>
      </c>
      <c r="I19" s="97">
        <f t="shared" si="0"/>
        <v>0.21873336881319852</v>
      </c>
      <c r="K19">
        <v>1</v>
      </c>
      <c r="L19">
        <f t="shared" si="1"/>
        <v>16</v>
      </c>
    </row>
    <row r="20" spans="2:20" ht="16.5" x14ac:dyDescent="0.35">
      <c r="B20" s="83" t="str">
        <f>'Mortality (2)'!B38</f>
        <v>Hayakawa 2015</v>
      </c>
      <c r="C20" s="94">
        <f>References!C18</f>
        <v>24</v>
      </c>
      <c r="D20" s="95" t="s">
        <v>297</v>
      </c>
      <c r="E20" s="102" t="str">
        <f>'Mortality (2)'!G38</f>
        <v>Bell II+</v>
      </c>
      <c r="F20" s="95" t="str">
        <f>'Mortality (2)'!H38</f>
        <v>In-hospital</v>
      </c>
      <c r="G20" s="103">
        <f>'Mortality (2)'!D38</f>
        <v>17</v>
      </c>
      <c r="H20" s="103">
        <f>'Mortality (2)'!E38</f>
        <v>44</v>
      </c>
      <c r="I20" s="97">
        <f t="shared" si="0"/>
        <v>0.38636363636363635</v>
      </c>
      <c r="K20">
        <v>1</v>
      </c>
      <c r="L20">
        <f t="shared" si="1"/>
        <v>17</v>
      </c>
    </row>
    <row r="21" spans="2:20" ht="16.5" x14ac:dyDescent="0.35">
      <c r="B21" s="231" t="str">
        <f>'Mortality (2)'!B43</f>
        <v>Shah 2012</v>
      </c>
      <c r="C21" s="113">
        <f>VLOOKUP(B21,References!A21:C57,3,FALSE)</f>
        <v>36</v>
      </c>
      <c r="D21" s="65" t="s">
        <v>298</v>
      </c>
      <c r="E21" s="64" t="str">
        <f>'Mortality (2)'!G43</f>
        <v>Bell II+</v>
      </c>
      <c r="F21" s="65" t="s">
        <v>23</v>
      </c>
      <c r="G21" s="66">
        <f>'Mortality (2)'!D43</f>
        <v>105</v>
      </c>
      <c r="H21" s="66">
        <f>'Mortality (2)'!E43</f>
        <v>208</v>
      </c>
      <c r="I21" s="74">
        <f t="shared" si="0"/>
        <v>0.50480769230769229</v>
      </c>
      <c r="K21">
        <v>1</v>
      </c>
      <c r="L21">
        <f t="shared" si="1"/>
        <v>18</v>
      </c>
      <c r="R21" s="5"/>
    </row>
    <row r="22" spans="2:20" ht="16.5" x14ac:dyDescent="0.35">
      <c r="B22" s="233" t="str">
        <f>'Mortality (2)'!B44</f>
        <v>Fullerton 2017</v>
      </c>
      <c r="C22" s="114">
        <f>References!C16</f>
        <v>22</v>
      </c>
      <c r="D22" s="71" t="s">
        <v>298</v>
      </c>
      <c r="E22" s="70" t="str">
        <f>'Mortality (2)'!G44</f>
        <v>Bell II+</v>
      </c>
      <c r="F22" s="71" t="str">
        <f>'Mortality (2)'!H44</f>
        <v>2 years</v>
      </c>
      <c r="G22" s="72">
        <f>'Mortality (2)'!D44</f>
        <v>952</v>
      </c>
      <c r="H22" s="72">
        <f>'Mortality (2)'!E44</f>
        <v>2881</v>
      </c>
      <c r="I22" s="76">
        <f t="shared" si="0"/>
        <v>0.33044081916001389</v>
      </c>
      <c r="K22">
        <v>1</v>
      </c>
      <c r="L22">
        <f t="shared" si="1"/>
        <v>19</v>
      </c>
      <c r="R22" s="5"/>
    </row>
    <row r="23" spans="2:20" ht="16.5" x14ac:dyDescent="0.35">
      <c r="B23" s="83" t="str">
        <f>'Mortality (2)'!B51</f>
        <v>Kelley-Quon 2012</v>
      </c>
      <c r="C23" s="94">
        <f>References!C22</f>
        <v>28</v>
      </c>
      <c r="D23" s="95" t="s">
        <v>297</v>
      </c>
      <c r="E23" s="102" t="s">
        <v>294</v>
      </c>
      <c r="F23" s="95" t="str">
        <f>'Mortality (2)'!H51</f>
        <v>In-hospital</v>
      </c>
      <c r="G23" s="235">
        <f>'Mortality (2)'!D51</f>
        <v>496</v>
      </c>
      <c r="H23" s="236">
        <f>'Mortality (2)'!E51</f>
        <v>1272</v>
      </c>
      <c r="I23" s="97">
        <f t="shared" si="0"/>
        <v>0.38993710691823902</v>
      </c>
      <c r="J23" s="5"/>
      <c r="K23">
        <v>1</v>
      </c>
      <c r="L23">
        <f t="shared" si="1"/>
        <v>20</v>
      </c>
    </row>
    <row r="24" spans="2:20" ht="16.5" x14ac:dyDescent="0.35">
      <c r="B24" s="83" t="str">
        <f>'Mortality (2)'!B53</f>
        <v>Fisher 2014</v>
      </c>
      <c r="C24" s="94">
        <f>References!C14</f>
        <v>20</v>
      </c>
      <c r="D24" s="95" t="s">
        <v>297</v>
      </c>
      <c r="E24" s="102" t="s">
        <v>294</v>
      </c>
      <c r="F24" s="95" t="str">
        <f>'Mortality (2)'!H53</f>
        <v>In-hospital</v>
      </c>
      <c r="G24" s="235">
        <f>'Mortality (2)'!D53</f>
        <v>1547</v>
      </c>
      <c r="H24" s="95">
        <f>'Mortality (2)'!E53</f>
        <v>4072</v>
      </c>
      <c r="I24" s="97">
        <f t="shared" si="0"/>
        <v>0.37991159135559921</v>
      </c>
      <c r="J24" s="5"/>
      <c r="K24">
        <v>1</v>
      </c>
      <c r="L24">
        <f>K24+L23</f>
        <v>21</v>
      </c>
    </row>
    <row r="25" spans="2:20" ht="16.5" x14ac:dyDescent="0.35">
      <c r="B25" s="83" t="str">
        <f>'Mortality (2)'!B54</f>
        <v>Fullerton 2016</v>
      </c>
      <c r="C25" s="94">
        <f>References!C15</f>
        <v>21</v>
      </c>
      <c r="D25" s="95" t="s">
        <v>297</v>
      </c>
      <c r="E25" s="102" t="s">
        <v>294</v>
      </c>
      <c r="F25" s="105" t="str">
        <f>'Mortality (2)'!H54</f>
        <v>In-hospital</v>
      </c>
      <c r="G25" s="235">
        <f>'Mortality (2)'!D54</f>
        <v>1742</v>
      </c>
      <c r="H25" s="95">
        <f>'Mortality (2)'!E54</f>
        <v>4328</v>
      </c>
      <c r="I25" s="97">
        <f t="shared" si="0"/>
        <v>0.40249537892791126</v>
      </c>
      <c r="J25" s="5"/>
      <c r="K25">
        <v>1</v>
      </c>
      <c r="L25">
        <f t="shared" si="1"/>
        <v>22</v>
      </c>
      <c r="S25" s="263"/>
      <c r="T25" s="5"/>
    </row>
    <row r="26" spans="2:20" ht="16.5" x14ac:dyDescent="0.35">
      <c r="B26" s="83" t="str">
        <f>'Mortality (2)'!B55&amp; "*"</f>
        <v>Hull 2014*</v>
      </c>
      <c r="C26" s="94">
        <f>References!C20</f>
        <v>26</v>
      </c>
      <c r="D26" s="95" t="s">
        <v>297</v>
      </c>
      <c r="E26" s="102" t="s">
        <v>294</v>
      </c>
      <c r="F26" s="95" t="s">
        <v>23</v>
      </c>
      <c r="G26" s="235">
        <f>'Mortality (2)'!D55</f>
        <v>3127</v>
      </c>
      <c r="H26" s="95">
        <f>'Mortality (2)'!E55</f>
        <v>8935</v>
      </c>
      <c r="I26" s="97">
        <f>G26/H26</f>
        <v>0.34997202014549522</v>
      </c>
      <c r="J26" s="5"/>
      <c r="S26" s="263"/>
      <c r="T26" s="5"/>
    </row>
    <row r="27" spans="2:20" ht="16.5" x14ac:dyDescent="0.35">
      <c r="B27" s="83" t="str">
        <f>'Mortality (2)'!B50</f>
        <v>Autmizguine 2015*</v>
      </c>
      <c r="C27" s="94">
        <f>References!C7</f>
        <v>13</v>
      </c>
      <c r="D27" s="95" t="s">
        <v>297</v>
      </c>
      <c r="E27" s="102" t="s">
        <v>294</v>
      </c>
      <c r="F27" s="95" t="str">
        <f>'Mortality (2)'!H50</f>
        <v>In-hospital</v>
      </c>
      <c r="G27" s="235">
        <f>'Mortality (2)'!D50</f>
        <v>322</v>
      </c>
      <c r="H27" s="95">
        <f>'Mortality (2)'!E50</f>
        <v>706</v>
      </c>
      <c r="I27" s="97">
        <f>G27/H27</f>
        <v>0.45609065155807366</v>
      </c>
      <c r="J27" s="5"/>
      <c r="S27" s="263"/>
      <c r="T27" s="5"/>
    </row>
    <row r="28" spans="2:20" ht="17.25" x14ac:dyDescent="0.25">
      <c r="B28" s="234" t="s">
        <v>415</v>
      </c>
      <c r="C28" s="94">
        <f>VLOOKUP(B28,References!A28:C64,3,FALSE)</f>
        <v>45</v>
      </c>
      <c r="D28" s="95" t="s">
        <v>297</v>
      </c>
      <c r="E28" s="102" t="s">
        <v>294</v>
      </c>
      <c r="F28" s="95" t="s">
        <v>23</v>
      </c>
      <c r="G28" s="14">
        <v>23</v>
      </c>
      <c r="H28" s="237">
        <v>77</v>
      </c>
      <c r="I28" s="97">
        <f>G28/H28</f>
        <v>0.29870129870129869</v>
      </c>
      <c r="J28" s="5"/>
      <c r="L28">
        <f>K28+L25</f>
        <v>22</v>
      </c>
      <c r="S28" s="263"/>
      <c r="T28" s="5"/>
    </row>
    <row r="29" spans="2:20" ht="17.25" x14ac:dyDescent="0.25">
      <c r="B29" s="231" t="str">
        <f>'Mortality (2)'!B60</f>
        <v>Wadhawan 2014</v>
      </c>
      <c r="C29" s="113">
        <f>VLOOKUP(B29,References!A27:C63,3,FALSE)</f>
        <v>44</v>
      </c>
      <c r="D29" s="65" t="s">
        <v>298</v>
      </c>
      <c r="E29" s="64" t="s">
        <v>294</v>
      </c>
      <c r="F29" s="64" t="s">
        <v>23</v>
      </c>
      <c r="G29" s="64">
        <f>'Mortality (2)'!D60</f>
        <v>252</v>
      </c>
      <c r="H29" s="64">
        <f>'Mortality (2)'!E60</f>
        <v>472</v>
      </c>
      <c r="I29" s="77">
        <f t="shared" si="0"/>
        <v>0.53389830508474578</v>
      </c>
      <c r="K29">
        <v>1</v>
      </c>
      <c r="L29">
        <f t="shared" si="1"/>
        <v>23</v>
      </c>
      <c r="S29" s="263"/>
      <c r="T29" s="5"/>
    </row>
    <row r="30" spans="2:20" ht="17.25" x14ac:dyDescent="0.25">
      <c r="B30" s="232" t="str">
        <f>'Mortality (2)'!B61</f>
        <v>Tashiro 2017</v>
      </c>
      <c r="C30" s="85">
        <f>VLOOKUP(B30,References!A28:C64,3,FALSE)</f>
        <v>41</v>
      </c>
      <c r="D30" s="68" t="s">
        <v>298</v>
      </c>
      <c r="E30" s="67" t="s">
        <v>294</v>
      </c>
      <c r="F30" s="67" t="str">
        <f>'Mortality (2)'!H61</f>
        <v>2 years</v>
      </c>
      <c r="G30" s="67">
        <f>'Mortality (2)'!D61</f>
        <v>522</v>
      </c>
      <c r="H30" s="67">
        <f>'Mortality (2)'!E61</f>
        <v>886</v>
      </c>
      <c r="I30" s="78">
        <f t="shared" si="0"/>
        <v>0.58916478555304741</v>
      </c>
      <c r="K30">
        <v>1</v>
      </c>
      <c r="L30">
        <f t="shared" si="1"/>
        <v>24</v>
      </c>
      <c r="S30" s="263"/>
      <c r="T30" s="5"/>
    </row>
    <row r="31" spans="2:20" ht="17.25" x14ac:dyDescent="0.25">
      <c r="B31" s="232" t="s">
        <v>424</v>
      </c>
      <c r="C31" s="85">
        <f>C24</f>
        <v>20</v>
      </c>
      <c r="D31" s="68" t="s">
        <v>298</v>
      </c>
      <c r="E31" s="67" t="s">
        <v>294</v>
      </c>
      <c r="F31" s="67" t="s">
        <v>23</v>
      </c>
      <c r="G31" s="67">
        <f>'Mortality (2)'!D62</f>
        <v>1127</v>
      </c>
      <c r="H31" s="67">
        <f>'Mortality (2)'!E62</f>
        <v>2782</v>
      </c>
      <c r="I31" s="78">
        <f t="shared" si="0"/>
        <v>0.40510424155283969</v>
      </c>
      <c r="S31" s="263"/>
      <c r="T31" s="5"/>
    </row>
    <row r="32" spans="2:20" ht="17.25" x14ac:dyDescent="0.25">
      <c r="B32" s="233" t="str">
        <f>'Mortality (2)'!B63&amp; "*"</f>
        <v>Fullerton 2017*</v>
      </c>
      <c r="C32" s="114">
        <f>C22</f>
        <v>22</v>
      </c>
      <c r="D32" s="71" t="s">
        <v>298</v>
      </c>
      <c r="E32" s="70" t="s">
        <v>294</v>
      </c>
      <c r="F32" s="70" t="str">
        <f>'Mortality (2)'!H63</f>
        <v>2 years</v>
      </c>
      <c r="G32" s="70">
        <f>'Mortality (2)'!D63</f>
        <v>637</v>
      </c>
      <c r="H32" s="70">
        <f>'Mortality (2)'!E63</f>
        <v>1668</v>
      </c>
      <c r="I32" s="79">
        <f t="shared" si="0"/>
        <v>0.38189448441247004</v>
      </c>
      <c r="L32">
        <f>K32+L30</f>
        <v>24</v>
      </c>
      <c r="S32" s="263"/>
      <c r="T32" s="5"/>
    </row>
    <row r="33" spans="2:20" ht="17.25" x14ac:dyDescent="0.25">
      <c r="B33" s="83" t="s">
        <v>299</v>
      </c>
      <c r="C33" s="94">
        <f>References!C24</f>
        <v>30</v>
      </c>
      <c r="D33" s="95" t="s">
        <v>154</v>
      </c>
      <c r="E33" s="102" t="s">
        <v>181</v>
      </c>
      <c r="F33" s="102" t="s">
        <v>23</v>
      </c>
      <c r="G33" s="102">
        <v>38</v>
      </c>
      <c r="H33" s="95">
        <v>194</v>
      </c>
      <c r="I33" s="97">
        <f>G33/H33</f>
        <v>0.19587628865979381</v>
      </c>
      <c r="K33">
        <v>1</v>
      </c>
      <c r="L33">
        <f>K33+L32</f>
        <v>25</v>
      </c>
      <c r="S33" s="263"/>
      <c r="T33" s="5"/>
    </row>
    <row r="34" spans="2:20" ht="17.25" x14ac:dyDescent="0.25">
      <c r="B34" s="83" t="s">
        <v>301</v>
      </c>
      <c r="C34" s="94">
        <f>VLOOKUP(B34,References!A30:C66,3,FALSE)</f>
        <v>37</v>
      </c>
      <c r="D34" s="95" t="s">
        <v>49</v>
      </c>
      <c r="E34" s="102" t="s">
        <v>90</v>
      </c>
      <c r="F34" s="104" t="str">
        <f>'Mortality (2)'!H63</f>
        <v>2 years</v>
      </c>
      <c r="G34" s="102">
        <v>225</v>
      </c>
      <c r="H34" s="95">
        <v>784</v>
      </c>
      <c r="I34" s="97">
        <f>G34/H34</f>
        <v>0.28698979591836737</v>
      </c>
      <c r="K34">
        <v>1</v>
      </c>
      <c r="L34">
        <f>K34+L33</f>
        <v>26</v>
      </c>
    </row>
    <row r="35" spans="2:20" ht="17.25" x14ac:dyDescent="0.25">
      <c r="B35" s="83" t="s">
        <v>344</v>
      </c>
      <c r="C35" s="94">
        <f>References!C28</f>
        <v>34</v>
      </c>
      <c r="D35" s="95" t="s">
        <v>57</v>
      </c>
      <c r="E35" s="102" t="s">
        <v>181</v>
      </c>
      <c r="F35" s="102" t="s">
        <v>23</v>
      </c>
      <c r="G35" s="102">
        <v>528</v>
      </c>
      <c r="H35" s="95">
        <v>1542</v>
      </c>
      <c r="I35" s="97">
        <f>G35/H35</f>
        <v>0.34241245136186771</v>
      </c>
      <c r="K35">
        <v>1</v>
      </c>
      <c r="L35">
        <f>K35+L34</f>
        <v>27</v>
      </c>
    </row>
    <row r="36" spans="2:20" ht="17.25" x14ac:dyDescent="0.25">
      <c r="B36" s="83" t="s">
        <v>283</v>
      </c>
      <c r="C36" s="94">
        <f>References!C10</f>
        <v>16</v>
      </c>
      <c r="D36" s="95" t="s">
        <v>57</v>
      </c>
      <c r="E36" s="102" t="s">
        <v>294</v>
      </c>
      <c r="F36" s="102" t="s">
        <v>23</v>
      </c>
      <c r="G36" s="102">
        <v>83</v>
      </c>
      <c r="H36" s="95">
        <v>223</v>
      </c>
      <c r="I36" s="97">
        <f>G36/H36</f>
        <v>0.37219730941704038</v>
      </c>
      <c r="K36">
        <v>1</v>
      </c>
      <c r="L36">
        <f>K36+L35</f>
        <v>28</v>
      </c>
    </row>
    <row r="37" spans="2:20" ht="18" thickBot="1" x14ac:dyDescent="0.3">
      <c r="B37" s="83" t="s">
        <v>302</v>
      </c>
      <c r="C37" s="94">
        <f>VLOOKUP(B37,References!A34:C70,3,FALSE)</f>
        <v>43</v>
      </c>
      <c r="D37" s="95" t="s">
        <v>303</v>
      </c>
      <c r="E37" s="102" t="s">
        <v>90</v>
      </c>
      <c r="F37" s="102" t="s">
        <v>23</v>
      </c>
      <c r="G37" s="102">
        <v>179</v>
      </c>
      <c r="H37" s="95">
        <v>1629</v>
      </c>
      <c r="I37" s="97">
        <f t="shared" si="0"/>
        <v>0.10988336402701043</v>
      </c>
      <c r="K37">
        <v>1</v>
      </c>
      <c r="L37">
        <f>K37+L36</f>
        <v>29</v>
      </c>
    </row>
    <row r="38" spans="2:20" ht="17.25" x14ac:dyDescent="0.25">
      <c r="B38" s="81" t="s">
        <v>304</v>
      </c>
      <c r="C38" s="115">
        <f>References!C29</f>
        <v>35</v>
      </c>
      <c r="D38" s="28" t="s">
        <v>292</v>
      </c>
      <c r="E38" s="28" t="s">
        <v>309</v>
      </c>
      <c r="F38" s="29" t="s">
        <v>307</v>
      </c>
      <c r="G38" s="29"/>
      <c r="H38" s="29"/>
      <c r="I38" s="30"/>
    </row>
    <row r="39" spans="2:20" ht="17.25" x14ac:dyDescent="0.25">
      <c r="B39" s="82" t="s">
        <v>305</v>
      </c>
      <c r="C39" s="116">
        <f>References!C26</f>
        <v>32</v>
      </c>
      <c r="D39" s="31" t="s">
        <v>236</v>
      </c>
      <c r="E39" s="31" t="s">
        <v>309</v>
      </c>
      <c r="F39" s="32" t="s">
        <v>310</v>
      </c>
      <c r="G39" s="32"/>
      <c r="H39" s="32"/>
      <c r="I39" s="33"/>
    </row>
    <row r="40" spans="2:20" ht="18" thickBot="1" x14ac:dyDescent="0.3">
      <c r="B40" s="82" t="s">
        <v>306</v>
      </c>
      <c r="C40" s="116">
        <f>References!C9</f>
        <v>15</v>
      </c>
      <c r="D40" s="31" t="s">
        <v>49</v>
      </c>
      <c r="E40" s="31" t="s">
        <v>309</v>
      </c>
      <c r="F40" s="32" t="s">
        <v>308</v>
      </c>
      <c r="G40" s="32"/>
      <c r="H40" s="32"/>
      <c r="I40" s="33"/>
    </row>
    <row r="41" spans="2:20" x14ac:dyDescent="0.25">
      <c r="B41" s="221" t="s">
        <v>313</v>
      </c>
      <c r="C41" s="222"/>
      <c r="D41" s="223"/>
      <c r="E41" s="223"/>
      <c r="F41" s="223"/>
      <c r="G41" s="223"/>
      <c r="H41" s="223"/>
      <c r="I41" s="224"/>
    </row>
    <row r="42" spans="2:20" ht="15.75" thickBot="1" x14ac:dyDescent="0.3">
      <c r="B42" s="283" t="s">
        <v>394</v>
      </c>
      <c r="C42" s="284"/>
      <c r="D42" s="284"/>
      <c r="E42" s="284"/>
      <c r="F42" s="284"/>
      <c r="G42" s="284"/>
      <c r="H42" s="284"/>
      <c r="I42" s="285"/>
    </row>
  </sheetData>
  <mergeCells count="4">
    <mergeCell ref="U2:W2"/>
    <mergeCell ref="X2:Z2"/>
    <mergeCell ref="AA2:AA3"/>
    <mergeCell ref="B42:I42"/>
  </mergeCells>
  <pageMargins left="0.7" right="0.7" top="0.75" bottom="0.75" header="0.3" footer="0.3"/>
  <pageSetup paperSize="9" scale="30" orientation="portrait" verticalDpi="597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workbookViewId="0">
      <selection activeCell="C2" sqref="C2"/>
    </sheetView>
  </sheetViews>
  <sheetFormatPr defaultRowHeight="15" x14ac:dyDescent="0.25"/>
  <cols>
    <col min="1" max="1" width="15.42578125" bestFit="1" customWidth="1"/>
    <col min="3" max="3" width="20.42578125" bestFit="1" customWidth="1"/>
    <col min="6" max="6" width="11.85546875" bestFit="1" customWidth="1"/>
  </cols>
  <sheetData>
    <row r="1" spans="1:8" ht="14.45" x14ac:dyDescent="0.35">
      <c r="A1" s="9" t="s">
        <v>382</v>
      </c>
      <c r="B1" s="9" t="s">
        <v>383</v>
      </c>
      <c r="C1" s="9" t="s">
        <v>384</v>
      </c>
      <c r="D1" s="209" t="s">
        <v>385</v>
      </c>
      <c r="E1" s="209" t="s">
        <v>255</v>
      </c>
      <c r="F1" s="9" t="s">
        <v>386</v>
      </c>
      <c r="G1" s="9" t="s">
        <v>387</v>
      </c>
      <c r="H1" s="9" t="s">
        <v>149</v>
      </c>
    </row>
    <row r="2" spans="1:8" ht="14.45" x14ac:dyDescent="0.35">
      <c r="A2" t="s">
        <v>64</v>
      </c>
      <c r="B2">
        <v>2010</v>
      </c>
      <c r="C2" t="str">
        <f>'Mortality (3)'!B3 &amp; "(" &amp; 'Mortality (3)'!C3 &amp; ")"</f>
        <v>Rees 2010(33)</v>
      </c>
      <c r="D2">
        <f>'Mortality (3)'!G3</f>
        <v>27</v>
      </c>
      <c r="E2">
        <f>'Mortality (3)'!H3</f>
        <v>211</v>
      </c>
      <c r="F2" t="str">
        <f>'Mortality (3)'!E3</f>
        <v>Bell I-III</v>
      </c>
      <c r="G2" t="str">
        <f>'Mortality (3)'!F3</f>
        <v>In-hospital</v>
      </c>
      <c r="H2" t="s">
        <v>63</v>
      </c>
    </row>
    <row r="3" spans="1:8" ht="14.45" x14ac:dyDescent="0.35">
      <c r="A3" t="s">
        <v>138</v>
      </c>
      <c r="B3">
        <v>2010</v>
      </c>
      <c r="C3" t="str">
        <f>'Mortality (3)'!B4 &amp; "(" &amp; 'Mortality (3)'!C4 &amp; ")"</f>
        <v>Abdullah 2010(9)</v>
      </c>
      <c r="D3">
        <f>'Mortality (3)'!G4</f>
        <v>2718</v>
      </c>
      <c r="E3">
        <f>'Mortality (3)'!H4</f>
        <v>20822</v>
      </c>
      <c r="F3" t="str">
        <f>'Mortality (3)'!E4</f>
        <v>ICD-9</v>
      </c>
      <c r="G3" t="str">
        <f>'Mortality (3)'!F4</f>
        <v>In-hospital</v>
      </c>
      <c r="H3" t="s">
        <v>63</v>
      </c>
    </row>
    <row r="4" spans="1:8" ht="14.45" x14ac:dyDescent="0.35">
      <c r="A4" t="s">
        <v>360</v>
      </c>
      <c r="B4">
        <v>2012</v>
      </c>
      <c r="C4" t="str">
        <f>'Mortality (3)'!B5 &amp; "(" &amp; 'Mortality (3)'!C5 &amp; ")"</f>
        <v>Clark 2012(18)</v>
      </c>
      <c r="D4">
        <f>'Mortality (3)'!G5</f>
        <v>1505</v>
      </c>
      <c r="E4">
        <f>'Mortality (3)'!H5</f>
        <v>7099</v>
      </c>
      <c r="F4" t="str">
        <f>'Mortality (3)'!E5</f>
        <v>Bell II+</v>
      </c>
      <c r="G4" t="str">
        <f>'Mortality (3)'!F5</f>
        <v>In-hospital</v>
      </c>
      <c r="H4" t="s">
        <v>63</v>
      </c>
    </row>
    <row r="5" spans="1:8" ht="14.45" x14ac:dyDescent="0.35">
      <c r="A5" t="s">
        <v>311</v>
      </c>
      <c r="B5">
        <v>2013</v>
      </c>
      <c r="C5" t="str">
        <f>'Mortality (3)'!B6 &amp; "(" &amp; 'Mortality (3)'!C6 &amp; ")"</f>
        <v>Ganapathy 2013(23)</v>
      </c>
      <c r="D5">
        <f>'Mortality (3)'!G6</f>
        <v>66</v>
      </c>
      <c r="E5">
        <f>'Mortality (3)'!H6</f>
        <v>316</v>
      </c>
      <c r="F5" t="str">
        <f>'Mortality (3)'!E6</f>
        <v>ICD-9</v>
      </c>
      <c r="G5" t="str">
        <f>'Mortality (3)'!F6</f>
        <v>6 months</v>
      </c>
      <c r="H5" t="s">
        <v>63</v>
      </c>
    </row>
    <row r="6" spans="1:8" ht="14.45" x14ac:dyDescent="0.35">
      <c r="A6" t="s">
        <v>85</v>
      </c>
      <c r="B6">
        <v>2017</v>
      </c>
      <c r="C6" t="str">
        <f>'Mortality (3)'!B7 &amp; "(" &amp; 'Mortality (3)'!C7 &amp; ")"</f>
        <v>Heida 2017(25)</v>
      </c>
      <c r="D6">
        <f>'Mortality (3)'!G7</f>
        <v>117</v>
      </c>
      <c r="E6">
        <f>'Mortality (3)'!H7</f>
        <v>441</v>
      </c>
      <c r="F6" t="str">
        <f>'Mortality (3)'!E7</f>
        <v>Bell II+</v>
      </c>
      <c r="G6" t="str">
        <f>'Mortality (3)'!F7</f>
        <v>30 day</v>
      </c>
      <c r="H6" t="s">
        <v>63</v>
      </c>
    </row>
    <row r="7" spans="1:8" ht="14.45" x14ac:dyDescent="0.35">
      <c r="A7" s="49" t="s">
        <v>19</v>
      </c>
      <c r="B7">
        <v>2011</v>
      </c>
      <c r="C7" t="str">
        <f>'Mortality (3)'!B8 &amp; "(" &amp; 'Mortality (3)'!C8 &amp; ")"</f>
        <v>Zhang 2011(46)</v>
      </c>
      <c r="D7">
        <f>'Mortality (3)'!G8</f>
        <v>1660</v>
      </c>
      <c r="E7">
        <f>'Mortality (3)'!H8</f>
        <v>5374</v>
      </c>
      <c r="F7" t="str">
        <f>'Mortality (3)'!E8</f>
        <v>Surgical NEC</v>
      </c>
      <c r="G7" t="str">
        <f>'Mortality (3)'!F8</f>
        <v>In-hospital</v>
      </c>
      <c r="H7" t="s">
        <v>388</v>
      </c>
    </row>
    <row r="8" spans="1:8" ht="14.45" x14ac:dyDescent="0.35">
      <c r="A8" s="49" t="s">
        <v>194</v>
      </c>
    </row>
    <row r="9" spans="1:8" ht="14.45" x14ac:dyDescent="0.35">
      <c r="A9" t="s">
        <v>67</v>
      </c>
      <c r="B9">
        <v>2014</v>
      </c>
      <c r="C9" t="str">
        <f>'Mortality (3)'!B10 &amp; "(" &amp; 'Mortality (3)'!C10 &amp; ")"</f>
        <v>Murthy 2014(31)</v>
      </c>
      <c r="D9">
        <f>'Mortality (3)'!G10</f>
        <v>259</v>
      </c>
      <c r="E9">
        <f>'Mortality (3)'!H10</f>
        <v>753</v>
      </c>
      <c r="F9" t="str">
        <f>'Mortality (3)'!E10</f>
        <v>Surgical NEC</v>
      </c>
      <c r="G9" t="str">
        <f>'Mortality (3)'!F10</f>
        <v>In-hospital</v>
      </c>
      <c r="H9" t="s">
        <v>388</v>
      </c>
    </row>
    <row r="10" spans="1:8" ht="14.45" x14ac:dyDescent="0.35">
      <c r="A10" t="s">
        <v>363</v>
      </c>
      <c r="B10">
        <v>2015</v>
      </c>
      <c r="C10" t="str">
        <f>'Mortality (3)'!B11 &amp; "(" &amp; 'Mortality (3)'!C11 &amp; ")"</f>
        <v>Stey 2015(39)</v>
      </c>
      <c r="D10">
        <f>'Mortality (3)'!G11</f>
        <v>473</v>
      </c>
      <c r="E10">
        <f>'Mortality (3)'!H11</f>
        <v>1375</v>
      </c>
      <c r="F10" t="str">
        <f>'Mortality (3)'!E11</f>
        <v>Surgical NEC</v>
      </c>
      <c r="G10" t="str">
        <f>'Mortality (3)'!F11</f>
        <v>In-hospital</v>
      </c>
      <c r="H10" t="s">
        <v>388</v>
      </c>
    </row>
    <row r="11" spans="1:8" ht="14.45" x14ac:dyDescent="0.35">
      <c r="A11" t="s">
        <v>395</v>
      </c>
      <c r="B11">
        <v>2017</v>
      </c>
      <c r="C11" t="str">
        <f>'Mortality (3)'!B12 &amp; "(" &amp; 'Mortality (3)'!C12 &amp; ")"</f>
        <v>Battersby 2017(14)</v>
      </c>
      <c r="D11">
        <f>'Mortality (3)'!G12</f>
        <v>247</v>
      </c>
      <c r="E11">
        <f>'Mortality (3)'!H12</f>
        <v>531</v>
      </c>
      <c r="F11" t="str">
        <f>'Mortality (3)'!E12</f>
        <v>Surgical NEC</v>
      </c>
      <c r="G11" t="str">
        <f>'Mortality (3)'!F12</f>
        <v>In-hospital</v>
      </c>
      <c r="H11" t="s">
        <v>388</v>
      </c>
    </row>
    <row r="12" spans="1:8" ht="14.45" x14ac:dyDescent="0.35">
      <c r="A12" s="49" t="s">
        <v>195</v>
      </c>
    </row>
    <row r="13" spans="1:8" ht="14.45" x14ac:dyDescent="0.35">
      <c r="A13" t="s">
        <v>359</v>
      </c>
      <c r="B13">
        <v>2018</v>
      </c>
      <c r="C13" t="str">
        <f>'Mortality (3)'!B14 &amp; "(" &amp; 'Mortality (3)'!C14 &amp; ")"</f>
        <v>Allin 2018(12)</v>
      </c>
      <c r="D13">
        <f>'Mortality (3)'!G14</f>
        <v>41</v>
      </c>
      <c r="E13">
        <f>'Mortality (3)'!H14</f>
        <v>159</v>
      </c>
      <c r="F13" t="str">
        <f>'Mortality (3)'!E14</f>
        <v>Surgical NEC</v>
      </c>
      <c r="G13" t="str">
        <f>'Mortality (3)'!F14</f>
        <v>1 year</v>
      </c>
      <c r="H13" t="s">
        <v>388</v>
      </c>
    </row>
    <row r="14" spans="1:8" x14ac:dyDescent="0.25">
      <c r="A14" t="s">
        <v>311</v>
      </c>
      <c r="B14">
        <v>2013</v>
      </c>
      <c r="C14" t="str">
        <f>'Mortality (3)'!B15 &amp; "(" &amp; 'Mortality (3)'!C15 &amp; ")"</f>
        <v>Ganapathy 2013*(23)</v>
      </c>
      <c r="D14">
        <f>'Mortality (3)'!G15</f>
        <v>38</v>
      </c>
      <c r="E14">
        <f>'Mortality (3)'!H15</f>
        <v>111</v>
      </c>
      <c r="F14" t="str">
        <f>'Mortality (3)'!E15</f>
        <v>Surgical NEC</v>
      </c>
      <c r="G14" t="str">
        <f>'Mortality (3)'!F15</f>
        <v>6 months</v>
      </c>
      <c r="H14" t="s">
        <v>388</v>
      </c>
    </row>
    <row r="15" spans="1:8" x14ac:dyDescent="0.25">
      <c r="A15" t="s">
        <v>80</v>
      </c>
      <c r="B15">
        <v>2014</v>
      </c>
      <c r="C15" t="str">
        <f>'Mortality (3)'!B16 &amp; "(" &amp; 'Mortality (3)'!C16 &amp; ")"</f>
        <v>Hull 2014(26)</v>
      </c>
      <c r="D15">
        <f>'Mortality (3)'!G16</f>
        <v>4804</v>
      </c>
      <c r="E15">
        <f>'Mortality (3)'!H16</f>
        <v>17156</v>
      </c>
      <c r="F15" t="str">
        <f>'Mortality (3)'!E16</f>
        <v>Bell II+</v>
      </c>
      <c r="G15" t="str">
        <f>'Mortality (3)'!F16</f>
        <v>In-hospital</v>
      </c>
      <c r="H15" t="s">
        <v>175</v>
      </c>
    </row>
    <row r="16" spans="1:8" x14ac:dyDescent="0.25">
      <c r="A16" t="s">
        <v>130</v>
      </c>
      <c r="B16">
        <v>2015</v>
      </c>
      <c r="C16" t="str">
        <f>'Mortality (3)'!B17 &amp; "(" &amp; 'Mortality (3)'!C17 &amp; ")"</f>
        <v>Autmizguine 2015(13)</v>
      </c>
      <c r="D16">
        <f>'Mortality (3)'!G17</f>
        <v>645</v>
      </c>
      <c r="E16">
        <f>'Mortality (3)'!H17</f>
        <v>2780</v>
      </c>
      <c r="F16" t="str">
        <f>'Mortality (3)'!E17</f>
        <v>All NEC</v>
      </c>
      <c r="G16" t="str">
        <f>'Mortality (3)'!F17</f>
        <v>In-hospital</v>
      </c>
      <c r="H16" t="s">
        <v>175</v>
      </c>
    </row>
    <row r="17" spans="1:9" x14ac:dyDescent="0.25">
      <c r="A17" t="s">
        <v>24</v>
      </c>
      <c r="B17">
        <v>2015</v>
      </c>
      <c r="C17" t="str">
        <f>'Mortality (3)'!B18 &amp; "(" &amp; 'Mortality (3)'!C18 &amp; ")"</f>
        <v>Youn 2015(45)</v>
      </c>
      <c r="D17">
        <f>'Mortality (3)'!G18</f>
        <v>63</v>
      </c>
      <c r="E17">
        <f>'Mortality (3)'!H18</f>
        <v>149</v>
      </c>
      <c r="F17" t="str">
        <f>'Mortality (3)'!E18</f>
        <v>Bell II+</v>
      </c>
      <c r="G17" t="str">
        <f>'Mortality (3)'!F18</f>
        <v>In-hospital</v>
      </c>
      <c r="H17" t="s">
        <v>175</v>
      </c>
    </row>
    <row r="18" spans="1:9" x14ac:dyDescent="0.25">
      <c r="A18" t="s">
        <v>75</v>
      </c>
      <c r="B18">
        <v>2015</v>
      </c>
      <c r="C18" t="str">
        <f>'Mortality (3)'!B19 &amp; "(" &amp; 'Mortality (3)'!C19 &amp; ")"</f>
        <v>Kastenberg 2015(27)</v>
      </c>
      <c r="D18">
        <f>'Mortality (3)'!G19</f>
        <v>411</v>
      </c>
      <c r="E18">
        <f>'Mortality (3)'!H19</f>
        <v>1879</v>
      </c>
      <c r="F18" t="str">
        <f>'Mortality (3)'!E19</f>
        <v>Bell II+</v>
      </c>
      <c r="G18" t="str">
        <f>'Mortality (3)'!F19</f>
        <v>unclear</v>
      </c>
      <c r="H18" t="s">
        <v>175</v>
      </c>
    </row>
    <row r="19" spans="1:9" x14ac:dyDescent="0.25">
      <c r="A19" t="s">
        <v>201</v>
      </c>
      <c r="B19">
        <v>2015</v>
      </c>
      <c r="C19" t="str">
        <f>'Mortality (3)'!B20 &amp; "(" &amp; 'Mortality (3)'!C20 &amp; ")"</f>
        <v>Hayakawa 2015(24)</v>
      </c>
      <c r="D19">
        <f>'Mortality (3)'!G20</f>
        <v>17</v>
      </c>
      <c r="E19">
        <f>'Mortality (3)'!H20</f>
        <v>44</v>
      </c>
      <c r="F19" t="str">
        <f>'Mortality (3)'!E20</f>
        <v>Bell II+</v>
      </c>
      <c r="G19" t="str">
        <f>'Mortality (3)'!F20</f>
        <v>In-hospital</v>
      </c>
      <c r="H19" t="s">
        <v>175</v>
      </c>
    </row>
    <row r="20" spans="1:9" x14ac:dyDescent="0.25">
      <c r="A20" t="s">
        <v>48</v>
      </c>
      <c r="B20">
        <v>2012</v>
      </c>
      <c r="C20" t="str">
        <f>'Mortality (3)'!B21 &amp; "(" &amp; 'Mortality (3)'!C21 &amp; ")"</f>
        <v>Shah 2012(36)</v>
      </c>
      <c r="D20">
        <f>'Mortality (3)'!G21</f>
        <v>105</v>
      </c>
      <c r="E20">
        <f>'Mortality (3)'!H21</f>
        <v>208</v>
      </c>
      <c r="F20" t="str">
        <f>'Mortality (3)'!E21</f>
        <v>Bell II+</v>
      </c>
      <c r="G20" t="str">
        <f>'Mortality (3)'!F21</f>
        <v>In-hospital</v>
      </c>
      <c r="H20" t="s">
        <v>259</v>
      </c>
    </row>
    <row r="21" spans="1:9" x14ac:dyDescent="0.25">
      <c r="A21" t="s">
        <v>100</v>
      </c>
      <c r="B21">
        <v>2017</v>
      </c>
      <c r="C21" t="str">
        <f>'Mortality (3)'!B22 &amp; "(" &amp; 'Mortality (3)'!C22 &amp; ")"</f>
        <v>Fullerton 2017(22)</v>
      </c>
      <c r="D21">
        <f>'Mortality (3)'!G22</f>
        <v>952</v>
      </c>
      <c r="E21">
        <f>'Mortality (3)'!H22</f>
        <v>2881</v>
      </c>
      <c r="F21" t="str">
        <f>'Mortality (3)'!E22</f>
        <v>Bell II+</v>
      </c>
      <c r="G21" t="str">
        <f>'Mortality (3)'!F22</f>
        <v>2 years</v>
      </c>
      <c r="H21" t="s">
        <v>259</v>
      </c>
    </row>
    <row r="22" spans="1:9" x14ac:dyDescent="0.25">
      <c r="A22" t="s">
        <v>389</v>
      </c>
      <c r="B22">
        <v>2012</v>
      </c>
      <c r="C22" t="str">
        <f>'Mortality (3)'!B23 &amp; "(" &amp; 'Mortality (3)'!C23 &amp; ")"</f>
        <v>Kelley-Quon 2012(28)</v>
      </c>
      <c r="D22">
        <f>'Mortality (3)'!G23</f>
        <v>496</v>
      </c>
      <c r="E22">
        <f>'Mortality (3)'!H23</f>
        <v>1272</v>
      </c>
      <c r="F22" t="str">
        <f>'Mortality (3)'!E23</f>
        <v>Surgical NEC</v>
      </c>
      <c r="G22" t="str">
        <f>'Mortality (3)'!F23</f>
        <v>In-hospital</v>
      </c>
      <c r="H22" t="s">
        <v>425</v>
      </c>
    </row>
    <row r="23" spans="1:9" x14ac:dyDescent="0.25">
      <c r="A23" s="49" t="s">
        <v>265</v>
      </c>
    </row>
    <row r="24" spans="1:9" x14ac:dyDescent="0.25">
      <c r="A24" s="49" t="s">
        <v>100</v>
      </c>
      <c r="B24">
        <v>2016</v>
      </c>
      <c r="C24" t="str">
        <f>'Mortality (3)'!B25 &amp; "(" &amp; 'Mortality (3)'!C25 &amp; ")"</f>
        <v>Fullerton 2016(21)</v>
      </c>
      <c r="D24">
        <f>'Mortality (3)'!G25</f>
        <v>1742</v>
      </c>
      <c r="E24">
        <f>'Mortality (3)'!H25</f>
        <v>4328</v>
      </c>
      <c r="F24" t="str">
        <f>'Mortality (3)'!E25</f>
        <v>Surgical NEC</v>
      </c>
      <c r="G24" t="str">
        <f>'Mortality (3)'!F25</f>
        <v>In-hospital</v>
      </c>
      <c r="H24" t="s">
        <v>425</v>
      </c>
    </row>
    <row r="25" spans="1:9" x14ac:dyDescent="0.25">
      <c r="A25" s="52" t="s">
        <v>189</v>
      </c>
    </row>
    <row r="26" spans="1:9" x14ac:dyDescent="0.25">
      <c r="A26" t="s">
        <v>130</v>
      </c>
      <c r="B26">
        <v>2015</v>
      </c>
      <c r="C26" t="str">
        <f>'Mortality (3)'!B27 &amp; "(" &amp; 'Mortality (3)'!C27 &amp; ")"</f>
        <v>Autmizguine 2015*(13)</v>
      </c>
      <c r="D26">
        <f>'Mortality (3)'!G27</f>
        <v>322</v>
      </c>
      <c r="E26">
        <f>'Mortality (3)'!H27</f>
        <v>706</v>
      </c>
      <c r="F26" t="str">
        <f>'Mortality (3)'!E27</f>
        <v>Surgical NEC</v>
      </c>
      <c r="G26" t="str">
        <f>'Mortality (3)'!F27</f>
        <v>In-hospital</v>
      </c>
      <c r="H26" t="s">
        <v>425</v>
      </c>
    </row>
    <row r="27" spans="1:9" x14ac:dyDescent="0.25">
      <c r="A27" t="s">
        <v>24</v>
      </c>
      <c r="B27">
        <v>2015</v>
      </c>
      <c r="C27" t="str">
        <f>'Mortality (3)'!B28 &amp; "(" &amp; 'Mortality (3)'!C28 &amp; ")"</f>
        <v>Youn 2015*(45)</v>
      </c>
      <c r="D27">
        <f>'Mortality (3)'!G28</f>
        <v>23</v>
      </c>
      <c r="E27">
        <f>'Mortality (3)'!H28</f>
        <v>77</v>
      </c>
      <c r="F27" t="str">
        <f>'Mortality (3)'!E28</f>
        <v>Surgical NEC</v>
      </c>
      <c r="G27" t="str">
        <f>'Mortality (3)'!F28</f>
        <v>In-hospital</v>
      </c>
      <c r="H27" t="s">
        <v>425</v>
      </c>
    </row>
    <row r="28" spans="1:9" x14ac:dyDescent="0.25">
      <c r="A28" s="226" t="s">
        <v>423</v>
      </c>
      <c r="B28">
        <v>2014</v>
      </c>
      <c r="C28" t="str">
        <f>'Mortality (3)'!B29 &amp; "(" &amp; 'Mortality (3)'!C29 &amp; ")"</f>
        <v>Wadhawan 2014(44)</v>
      </c>
      <c r="D28">
        <f>'Mortality (3)'!G29</f>
        <v>252</v>
      </c>
      <c r="E28">
        <f>'Mortality (3)'!H29</f>
        <v>472</v>
      </c>
      <c r="F28" t="str">
        <f>'Mortality (3)'!E29</f>
        <v>Surgical NEC</v>
      </c>
      <c r="G28" t="str">
        <f>'Mortality (3)'!F29</f>
        <v>In-hospital</v>
      </c>
      <c r="H28" t="s">
        <v>278</v>
      </c>
    </row>
    <row r="29" spans="1:9" x14ac:dyDescent="0.25">
      <c r="A29" s="226" t="s">
        <v>231</v>
      </c>
      <c r="B29">
        <v>2017</v>
      </c>
      <c r="C29" t="str">
        <f>'Mortality (3)'!B30 &amp; "(" &amp; 'Mortality (3)'!C30 &amp; ")"</f>
        <v>Tashiro 2017(41)</v>
      </c>
      <c r="D29">
        <f>'Mortality (3)'!G30</f>
        <v>522</v>
      </c>
      <c r="E29">
        <f>'Mortality (3)'!H30</f>
        <v>886</v>
      </c>
      <c r="F29" t="str">
        <f>'Mortality (3)'!E30</f>
        <v>Surgical NEC</v>
      </c>
      <c r="G29" t="str">
        <f>'Mortality (3)'!F30</f>
        <v>2 years</v>
      </c>
      <c r="H29" t="s">
        <v>278</v>
      </c>
    </row>
    <row r="30" spans="1:9" x14ac:dyDescent="0.25">
      <c r="A30" s="227" t="s">
        <v>109</v>
      </c>
      <c r="B30" s="227">
        <v>2014</v>
      </c>
      <c r="C30" s="227" t="str">
        <f>'Mortality (3)'!B31 &amp; "(" &amp; 'Mortality (3)'!C31 &amp; ")"</f>
        <v>Fisher 2014*(20)</v>
      </c>
      <c r="D30" s="227">
        <f>'Mortality (3)'!G31</f>
        <v>1127</v>
      </c>
      <c r="E30" s="227">
        <f>'Mortality (3)'!H31</f>
        <v>2782</v>
      </c>
      <c r="F30" s="227" t="str">
        <f>'Mortality (3)'!E31</f>
        <v>Surgical NEC</v>
      </c>
      <c r="G30" s="227" t="str">
        <f>'Mortality (3)'!F31</f>
        <v>In-hospital</v>
      </c>
      <c r="H30" s="227" t="s">
        <v>278</v>
      </c>
      <c r="I30" s="227"/>
    </row>
    <row r="31" spans="1:9" x14ac:dyDescent="0.25">
      <c r="A31" s="227" t="s">
        <v>100</v>
      </c>
      <c r="B31" s="227"/>
      <c r="C31" s="227"/>
      <c r="D31" s="227"/>
      <c r="E31" s="227"/>
      <c r="F31" s="227"/>
      <c r="G31" s="227"/>
      <c r="H31" s="227"/>
      <c r="I31" s="227"/>
    </row>
    <row r="48" spans="1:1" x14ac:dyDescent="0.25">
      <c r="A48" t="s">
        <v>262</v>
      </c>
    </row>
    <row r="49" spans="1:1" x14ac:dyDescent="0.25">
      <c r="A49" t="s">
        <v>324</v>
      </c>
    </row>
    <row r="50" spans="1:1" x14ac:dyDescent="0.25">
      <c r="A50" s="7" t="s">
        <v>260</v>
      </c>
    </row>
  </sheetData>
  <pageMargins left="0.7" right="0.7" top="0.75" bottom="0.75" header="0.3" footer="0.3"/>
  <pageSetup paperSize="9" orientation="portrait" verticalDpi="597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3"/>
  <sheetViews>
    <sheetView workbookViewId="0">
      <pane xSplit="1" ySplit="6" topLeftCell="J7" activePane="bottomRight" state="frozen"/>
      <selection pane="topRight" activeCell="B1" sqref="B1"/>
      <selection pane="bottomLeft" activeCell="A7" sqref="A7"/>
      <selection pane="bottomRight" activeCell="Y7" sqref="Y7"/>
    </sheetView>
  </sheetViews>
  <sheetFormatPr defaultRowHeight="15" x14ac:dyDescent="0.25"/>
  <cols>
    <col min="1" max="1" width="10.5703125" bestFit="1" customWidth="1"/>
    <col min="2" max="2" width="10.7109375" bestFit="1" customWidth="1"/>
    <col min="36" max="36" width="9.85546875" customWidth="1"/>
  </cols>
  <sheetData>
    <row r="1" spans="1:40" x14ac:dyDescent="0.35">
      <c r="B1" t="s">
        <v>146</v>
      </c>
      <c r="C1">
        <f>'Data Extraction'!C4</f>
        <v>21843711</v>
      </c>
      <c r="D1">
        <f>'Data Extraction'!D4</f>
        <v>26566361</v>
      </c>
      <c r="E1">
        <f>'Data Extraction'!E4</f>
        <v>24135709</v>
      </c>
      <c r="F1">
        <f>'Data Extraction'!F4</f>
        <v>29111080</v>
      </c>
      <c r="G1">
        <f>'Data Extraction'!G4</f>
        <v>28087725</v>
      </c>
      <c r="H1">
        <f>'Data Extraction'!H4</f>
        <v>28985839</v>
      </c>
      <c r="I1">
        <f>'Data Extraction'!I4</f>
        <v>27758929</v>
      </c>
      <c r="J1">
        <f>'Data Extraction'!J4</f>
        <v>25869373</v>
      </c>
      <c r="K1">
        <f>'Data Extraction'!K4</f>
        <v>26014127</v>
      </c>
      <c r="L1">
        <f>'Data Extraction'!L4</f>
        <v>25927271</v>
      </c>
      <c r="M1">
        <f>'Data Extraction'!M4</f>
        <v>22157625</v>
      </c>
      <c r="N1">
        <f>'Data Extraction'!N4</f>
        <v>26946352</v>
      </c>
      <c r="O1">
        <f>'Data Extraction'!O4</f>
        <v>26995520</v>
      </c>
      <c r="P1">
        <f>'Data Extraction'!P4</f>
        <v>20638514</v>
      </c>
      <c r="Q1">
        <f>'Data Extraction'!Q4</f>
        <v>25607427</v>
      </c>
      <c r="R1">
        <f>'Data Extraction'!R4</f>
        <v>25144157</v>
      </c>
      <c r="S1">
        <f>'Data Extraction'!S4</f>
        <v>20404291</v>
      </c>
      <c r="T1">
        <f>'Data Extraction'!T4</f>
        <v>20598317</v>
      </c>
      <c r="U1">
        <f>'Data Extraction'!U4</f>
        <v>22770955</v>
      </c>
      <c r="V1">
        <f>'Data Extraction'!V4</f>
        <v>25383940</v>
      </c>
      <c r="W1">
        <f>'Data Extraction'!W4</f>
        <v>24468227</v>
      </c>
      <c r="X1">
        <f>'Data Extraction'!X4</f>
        <v>27923478</v>
      </c>
      <c r="Y1">
        <f>'Data Extraction'!Y4</f>
        <v>25639880</v>
      </c>
      <c r="Z1">
        <f>'Data Extraction'!Z4</f>
        <v>23962093</v>
      </c>
      <c r="AA1">
        <f>'Data Extraction'!AA4</f>
        <v>29079317</v>
      </c>
      <c r="AB1">
        <f>'Data Extraction'!AB4</f>
        <v>27230800</v>
      </c>
      <c r="AC1">
        <f>'Data Extraction'!AC4</f>
        <v>25092079</v>
      </c>
      <c r="AD1">
        <f>'Data Extraction'!AD4</f>
        <v>20447649</v>
      </c>
      <c r="AE1">
        <f>'Data Extraction'!AE4</f>
        <v>21593813</v>
      </c>
      <c r="AF1">
        <f>'Data Extraction'!AF4</f>
        <v>21400031</v>
      </c>
      <c r="AG1">
        <f>'Data Extraction'!AG4</f>
        <v>29173311</v>
      </c>
      <c r="AH1">
        <f>'Data Extraction'!AH4</f>
        <v>21868028</v>
      </c>
      <c r="AI1">
        <f>'Data Extraction'!AI4</f>
        <v>28404014</v>
      </c>
      <c r="AJ1">
        <f>'Data Extraction'!AJ4</f>
        <v>25511117</v>
      </c>
      <c r="AK1">
        <f>'Data Extraction'!AK4</f>
        <v>29092912</v>
      </c>
      <c r="AL1">
        <f>'Data Extraction'!AL4</f>
        <v>28128283</v>
      </c>
      <c r="AM1">
        <f>'Data Extraction'!AM4</f>
        <v>23582139</v>
      </c>
      <c r="AN1">
        <f>'Data Extraction'!AN4</f>
        <v>20080523</v>
      </c>
    </row>
    <row r="2" spans="1:40" x14ac:dyDescent="0.35">
      <c r="B2" t="s">
        <v>147</v>
      </c>
      <c r="C2">
        <f>'Data Extraction'!C5</f>
        <v>2011</v>
      </c>
      <c r="D2">
        <f>'Data Extraction'!D5</f>
        <v>2015</v>
      </c>
      <c r="E2">
        <f>'Data Extraction'!E5</f>
        <v>2014</v>
      </c>
      <c r="F2">
        <f>'Data Extraction'!F5</f>
        <v>2017</v>
      </c>
      <c r="G2">
        <f>'Data Extraction'!G5</f>
        <v>2017</v>
      </c>
      <c r="H2">
        <f>'Data Extraction'!H5</f>
        <v>2017</v>
      </c>
      <c r="I2">
        <f>'Data Extraction'!I5</f>
        <v>2016</v>
      </c>
      <c r="J2">
        <f>'Data Extraction'!J5</f>
        <v>2015</v>
      </c>
      <c r="K2">
        <f>'Data Extraction'!K5</f>
        <v>2015</v>
      </c>
      <c r="L2">
        <f>'Data Extraction'!L5</f>
        <v>2015</v>
      </c>
      <c r="M2">
        <f>'Data Extraction'!M5</f>
        <v>2012</v>
      </c>
      <c r="N2">
        <f>'Data Extraction'!N5</f>
        <v>2016</v>
      </c>
      <c r="O2">
        <f>'Data Extraction'!O5</f>
        <v>2016</v>
      </c>
      <c r="P2">
        <f>'Data Extraction'!P5</f>
        <v>2010</v>
      </c>
      <c r="Q2">
        <f>'Data Extraction'!Q5</f>
        <v>2015</v>
      </c>
      <c r="R2">
        <f>'Data Extraction'!R5</f>
        <v>2014</v>
      </c>
      <c r="S2">
        <f>'Data Extraction'!S5</f>
        <v>2010</v>
      </c>
      <c r="T2">
        <f>'Data Extraction'!T5</f>
        <v>2010</v>
      </c>
      <c r="U2">
        <f>'Data Extraction'!U5</f>
        <v>2012</v>
      </c>
      <c r="V2">
        <f>'Data Extraction'!V5</f>
        <v>2015</v>
      </c>
      <c r="W2">
        <f>'Data Extraction'!W5</f>
        <v>2014</v>
      </c>
      <c r="X2">
        <f>'Data Extraction'!X5</f>
        <v>2017</v>
      </c>
      <c r="Y2">
        <f>'Data Extraction'!Y5</f>
        <v>2015</v>
      </c>
      <c r="Z2">
        <f>'Data Extraction'!Z5</f>
        <v>2013</v>
      </c>
      <c r="AA2">
        <f>'Data Extraction'!AA5</f>
        <v>2017</v>
      </c>
      <c r="AB2">
        <f>'Data Extraction'!AB5</f>
        <v>2016</v>
      </c>
      <c r="AC2">
        <f>'Data Extraction'!AC5</f>
        <v>2014</v>
      </c>
      <c r="AD2">
        <f>'Data Extraction'!AD5</f>
        <v>2010</v>
      </c>
      <c r="AE2">
        <f>'Data Extraction'!AE5</f>
        <v>2012</v>
      </c>
      <c r="AF2">
        <f>'Data Extraction'!AF5</f>
        <v>2011</v>
      </c>
      <c r="AG2">
        <f>'Data Extraction'!AG5</f>
        <v>2017</v>
      </c>
      <c r="AH2">
        <f>'Data Extraction'!AH5</f>
        <v>2012</v>
      </c>
      <c r="AI2">
        <f>'Data Extraction'!AI5</f>
        <v>2017</v>
      </c>
      <c r="AJ2">
        <f>'Data Extraction'!AJ5</f>
        <v>2015</v>
      </c>
      <c r="AK2">
        <f>'Data Extraction'!AK5</f>
        <v>2018</v>
      </c>
      <c r="AL2">
        <f>'Data Extraction'!AL5</f>
        <v>2017</v>
      </c>
      <c r="AM2">
        <f>'Data Extraction'!AM5</f>
        <v>2013</v>
      </c>
      <c r="AN2">
        <f>'Data Extraction'!AN5</f>
        <v>2010</v>
      </c>
    </row>
    <row r="3" spans="1:40" x14ac:dyDescent="0.35">
      <c r="B3" t="s">
        <v>148</v>
      </c>
      <c r="C3" t="str">
        <f>'Data Extraction'!C6</f>
        <v>Zhang</v>
      </c>
      <c r="D3" t="str">
        <f>'Data Extraction'!D6</f>
        <v>Youn</v>
      </c>
      <c r="E3" t="str">
        <f>'Data Extraction'!E6</f>
        <v>Wadhawan</v>
      </c>
      <c r="F3" t="str">
        <f>'Data Extraction'!F6</f>
        <v>Velazco</v>
      </c>
      <c r="G3" t="str">
        <f>'Data Extraction'!G6</f>
        <v>Thome</v>
      </c>
      <c r="H3" t="str">
        <f>'Data Extraction'!H6</f>
        <v>Tashiro</v>
      </c>
      <c r="I3" t="str">
        <f>'Data Extraction'!I6</f>
        <v>Synnes</v>
      </c>
      <c r="J3" t="str">
        <f>'Data Extraction'!J6</f>
        <v>Stey</v>
      </c>
      <c r="K3" t="str">
        <f>'Data Extraction'!K6</f>
        <v>Steurer</v>
      </c>
      <c r="L3" t="str">
        <f>'Data Extraction'!L6</f>
        <v>Shah</v>
      </c>
      <c r="M3" t="str">
        <f>'Data Extraction'!M6</f>
        <v>Shah</v>
      </c>
      <c r="N3" t="str">
        <f>'Data Extraction'!N6</f>
        <v>Seeman</v>
      </c>
      <c r="O3" t="str">
        <f>'Data Extraction'!O6</f>
        <v>Sayari</v>
      </c>
      <c r="P3" t="str">
        <f>'Data Extraction'!P6</f>
        <v>Rees</v>
      </c>
      <c r="Q3" t="str">
        <f>'Data Extraction'!Q6</f>
        <v>Patel</v>
      </c>
      <c r="R3" t="str">
        <f>'Data Extraction'!R6</f>
        <v>Murthy</v>
      </c>
      <c r="S3" t="str">
        <f>'Data Extraction'!S6</f>
        <v>Mukherjee</v>
      </c>
      <c r="T3" t="str">
        <f>'Data Extraction'!T6</f>
        <v>Martin</v>
      </c>
      <c r="U3" t="str">
        <f>'Data Extraction'!U6</f>
        <v>Kelley-Quon</v>
      </c>
      <c r="V3" t="str">
        <f>'Data Extraction'!V6</f>
        <v>Kastenberg</v>
      </c>
      <c r="W3" t="str">
        <f>'Data Extraction'!W6</f>
        <v>Hull</v>
      </c>
      <c r="X3" t="str">
        <f>'Data Extraction'!X6</f>
        <v>Heida</v>
      </c>
      <c r="Y3" t="str">
        <f>'Data Extraction'!Y6</f>
        <v>Hayakawa</v>
      </c>
      <c r="Z3" t="str">
        <f>'Data Extraction'!Z6</f>
        <v>Ganapathy</v>
      </c>
      <c r="AA3" t="str">
        <f>'Data Extraction'!AA6</f>
        <v>Fullerton</v>
      </c>
      <c r="AB3" t="str">
        <f>'Data Extraction'!AB6</f>
        <v>Fullerton</v>
      </c>
      <c r="AC3" t="str">
        <f>'Data Extraction'!AC6</f>
        <v>Fisher</v>
      </c>
      <c r="AD3" t="str">
        <f>'Data Extraction'!AD6</f>
        <v>Duro</v>
      </c>
      <c r="AE3" t="str">
        <f>'Data Extraction'!AE6</f>
        <v>Clark</v>
      </c>
      <c r="AF3" t="str">
        <f>'Data Extraction'!AF6</f>
        <v>Choo</v>
      </c>
      <c r="AG3" t="str">
        <f>'Data Extraction'!AG6</f>
        <v>Bhatt</v>
      </c>
      <c r="AH3" t="str">
        <f>'Data Extraction'!AH6</f>
        <v>Berrington</v>
      </c>
      <c r="AI3" t="str">
        <f>'Data Extraction'!AI6</f>
        <v>Battersby</v>
      </c>
      <c r="AJ3" t="str">
        <f>'Data Extraction'!AJ6</f>
        <v>Autmizguine</v>
      </c>
      <c r="AK3" t="str">
        <f>'Data Extraction'!AK6</f>
        <v>Allin</v>
      </c>
      <c r="AL3" t="str">
        <f>'Data Extraction'!AL6</f>
        <v>Allin</v>
      </c>
      <c r="AM3" t="str">
        <f>'Data Extraction'!AM6</f>
        <v>Adams-Chapman</v>
      </c>
      <c r="AN3" t="str">
        <f>'Data Extraction'!AN6</f>
        <v>Abdullah</v>
      </c>
    </row>
    <row r="4" spans="1:40" x14ac:dyDescent="0.35">
      <c r="B4" t="s">
        <v>149</v>
      </c>
      <c r="C4" t="str">
        <f>'Data Extraction'!C7</f>
        <v>Surgery for NEC</v>
      </c>
      <c r="D4" t="str">
        <f>'Data Extraction'!D7</f>
        <v>VLBW</v>
      </c>
      <c r="E4" t="str">
        <f>'Data Extraction'!E7</f>
        <v>ELBW + Surgery</v>
      </c>
      <c r="F4" t="str">
        <f>'Data Extraction'!F7</f>
        <v>&gt;2500g</v>
      </c>
      <c r="G4" t="str">
        <f>'Data Extraction'!G7</f>
        <v>ELBW</v>
      </c>
      <c r="H4" t="str">
        <f>'Data Extraction'!H7</f>
        <v>ELBW + surgery</v>
      </c>
      <c r="I4" t="str">
        <f>'Data Extraction'!I7</f>
        <v>&lt;29/40</v>
      </c>
      <c r="J4" t="str">
        <f>'Data Extraction'!J7</f>
        <v>Surgery for NEC</v>
      </c>
      <c r="K4" t="str">
        <f>'Data Extraction'!K7</f>
        <v>&lt;32/40</v>
      </c>
      <c r="L4" t="str">
        <f>'Data Extraction'!L7</f>
        <v xml:space="preserve">&lt;32/40 </v>
      </c>
      <c r="M4" t="str">
        <f>'Data Extraction'!M7</f>
        <v>ELBW</v>
      </c>
      <c r="N4" t="str">
        <f>'Data Extraction'!N7</f>
        <v>Neonates</v>
      </c>
      <c r="O4" t="str">
        <f>'Data Extraction'!O7</f>
        <v>&lt;37/40</v>
      </c>
      <c r="P4" t="str">
        <f>'Data Extraction'!P7</f>
        <v>Neonates</v>
      </c>
      <c r="Q4" t="str">
        <f>'Data Extraction'!Q7</f>
        <v>&lt;29/40</v>
      </c>
      <c r="R4" t="str">
        <f>'Data Extraction'!R7</f>
        <v>Surgery for NEC</v>
      </c>
      <c r="S4" t="str">
        <f>'Data Extraction'!S7</f>
        <v>CHD</v>
      </c>
      <c r="T4" t="str">
        <f>'Data Extraction'!T7</f>
        <v>&lt;28/40</v>
      </c>
      <c r="U4" t="str">
        <f>'Data Extraction'!U7</f>
        <v>VLBW + Surgery</v>
      </c>
      <c r="V4" t="str">
        <f>'Data Extraction'!V7</f>
        <v>VLBW</v>
      </c>
      <c r="W4" t="str">
        <f>'Data Extraction'!W7</f>
        <v>VLBW</v>
      </c>
      <c r="X4" t="str">
        <f>'Data Extraction'!X7</f>
        <v>Neonates</v>
      </c>
      <c r="Y4" t="str">
        <f>'Data Extraction'!Y7</f>
        <v>VLBW</v>
      </c>
      <c r="Z4" t="str">
        <f>'Data Extraction'!Z7</f>
        <v>Neonates</v>
      </c>
      <c r="AA4" t="str">
        <f>'Data Extraction'!AA7</f>
        <v>ELBW</v>
      </c>
      <c r="AB4" t="str">
        <f>'Data Extraction'!AB7</f>
        <v>VLBW + Surgery</v>
      </c>
      <c r="AC4" t="str">
        <f>'Data Extraction'!AC7</f>
        <v>VLBW + Surgery</v>
      </c>
      <c r="AD4" t="str">
        <f>'Data Extraction'!AD7</f>
        <v>Neonates</v>
      </c>
      <c r="AE4" t="str">
        <f>'Data Extraction'!AE7</f>
        <v>Neonates</v>
      </c>
      <c r="AF4" t="str">
        <f>'Data Extraction'!AF7</f>
        <v>Surgery for NEC</v>
      </c>
      <c r="AG4" t="str">
        <f>'Data Extraction'!AG7</f>
        <v>&lt;37/40 + Surgery</v>
      </c>
      <c r="AH4" t="str">
        <f>'Data Extraction'!AH7</f>
        <v>&lt;32/40</v>
      </c>
      <c r="AI4" t="str">
        <f>'Data Extraction'!AI7</f>
        <v>Surgery for NEC</v>
      </c>
      <c r="AJ4" t="str">
        <f>'Data Extraction'!AJ7</f>
        <v>VLBW</v>
      </c>
      <c r="AK4" t="str">
        <f>'Data Extraction'!AK7</f>
        <v>Surgery for NEC</v>
      </c>
      <c r="AL4" t="str">
        <f>'Data Extraction'!AL7</f>
        <v>Surgery for NEC</v>
      </c>
      <c r="AM4" t="str">
        <f>'Data Extraction'!AM7</f>
        <v>&lt;28/40</v>
      </c>
      <c r="AN4" t="str">
        <f>'Data Extraction'!AN7</f>
        <v>Neonates</v>
      </c>
    </row>
    <row r="5" spans="1:40" x14ac:dyDescent="0.35">
      <c r="B5" t="s">
        <v>151</v>
      </c>
      <c r="C5" t="str">
        <f>'Data Extraction'!C9</f>
        <v>US: NIS &amp; KID databases</v>
      </c>
      <c r="D5" t="str">
        <f>'Data Extraction'!D9</f>
        <v>Korea</v>
      </c>
      <c r="E5" t="str">
        <f>'Data Extraction'!E9</f>
        <v>USA - NRN</v>
      </c>
      <c r="F5" t="str">
        <f>'Data Extraction'!F9</f>
        <v>USA/Canada - N.American members of VON</v>
      </c>
      <c r="G5" t="str">
        <f>'Data Extraction'!G9</f>
        <v>Germany</v>
      </c>
      <c r="H5" t="str">
        <f>'Data Extraction'!H9</f>
        <v>US: KID database</v>
      </c>
      <c r="I5" t="str">
        <f>'Data Extraction'!I9</f>
        <v>Canada</v>
      </c>
      <c r="J5" t="str">
        <f>'Data Extraction'!J9</f>
        <v>California OSHPD Linked Birth File Dataset</v>
      </c>
      <c r="K5" t="str">
        <f>'Data Extraction'!K9</f>
        <v>Switzerland</v>
      </c>
      <c r="L5" t="str">
        <f>'Data Extraction'!L9</f>
        <v>Canada</v>
      </c>
      <c r="M5" t="str">
        <f>'Data Extraction'!M9</f>
        <v>US</v>
      </c>
      <c r="N5" t="str">
        <f>'Data Extraction'!N9</f>
        <v>US</v>
      </c>
      <c r="O5" t="str">
        <f>'Data Extraction'!O9</f>
        <v>USA: KID</v>
      </c>
      <c r="P5" t="str">
        <f>'Data Extraction'!P9</f>
        <v>UK</v>
      </c>
      <c r="Q5" t="str">
        <f>'Data Extraction'!Q9</f>
        <v>US</v>
      </c>
      <c r="R5" t="str">
        <f>'Data Extraction'!R9</f>
        <v>US - Children’s Hospital Neonatal Database</v>
      </c>
      <c r="S5" t="str">
        <f>'Data Extraction'!S9</f>
        <v>US: NIS &amp; KID databases</v>
      </c>
      <c r="T5" t="str">
        <f>'Data Extraction'!T9</f>
        <v>US</v>
      </c>
      <c r="U5" t="str">
        <f>'Data Extraction'!U9</f>
        <v>US: California</v>
      </c>
      <c r="V5" t="str">
        <f>'Data Extraction'!V9</f>
        <v>US - California</v>
      </c>
      <c r="W5" t="str">
        <f>'Data Extraction'!W9</f>
        <v>US VON (US centres)</v>
      </c>
      <c r="X5" t="str">
        <f>'Data Extraction'!X9</f>
        <v>Netherlands</v>
      </c>
      <c r="Y5" t="str">
        <f>'Data Extraction'!Y9</f>
        <v>Japan</v>
      </c>
      <c r="Z5" t="str">
        <f>'Data Extraction'!Z9</f>
        <v>USA: Texas</v>
      </c>
      <c r="AA5" t="str">
        <f>'Data Extraction'!AA9</f>
        <v>US: VON (47 US centres)</v>
      </c>
      <c r="AB5" t="str">
        <f>'Data Extraction'!AB9</f>
        <v>US</v>
      </c>
      <c r="AC5" t="str">
        <f>'Data Extraction'!AC9</f>
        <v>US: VON - US centres</v>
      </c>
      <c r="AD5" t="str">
        <f>'Data Extraction'!AD9</f>
        <v>US - six centres</v>
      </c>
      <c r="AE5" t="str">
        <f>'Data Extraction'!AE9</f>
        <v>US (Pediatrix Medical Group)</v>
      </c>
      <c r="AF5" t="str">
        <f>'Data Extraction'!AF9</f>
        <v>US: NIS &amp; KID databases</v>
      </c>
      <c r="AG5" t="str">
        <f>'Data Extraction'!AG9</f>
        <v>US - Children's Healthcare, Atlanta</v>
      </c>
      <c r="AH5" t="str">
        <f>'Data Extraction'!AH9</f>
        <v>UK</v>
      </c>
      <c r="AI5" t="str">
        <f>'Data Extraction'!AI9</f>
        <v>UK</v>
      </c>
      <c r="AJ5" t="str">
        <f>'Data Extraction'!AJ9</f>
        <v>US - Pediatrix medical group</v>
      </c>
      <c r="AK5" t="str">
        <f>'Data Extraction'!AK9</f>
        <v>UK</v>
      </c>
      <c r="AL5" t="str">
        <f>'Data Extraction'!AL9</f>
        <v>UK</v>
      </c>
      <c r="AM5" t="str">
        <f>'Data Extraction'!AM9</f>
        <v>US</v>
      </c>
      <c r="AN5" t="str">
        <f>'Data Extraction'!AN9</f>
        <v>US: NIS &amp; KID databases</v>
      </c>
    </row>
    <row r="6" spans="1:40" x14ac:dyDescent="0.35">
      <c r="B6" t="s">
        <v>150</v>
      </c>
      <c r="C6" t="str">
        <f>'Data Extraction'!C11</f>
        <v>1988 - 2003</v>
      </c>
      <c r="D6" t="str">
        <f>'Data Extraction'!D11</f>
        <v>2013-14</v>
      </c>
      <c r="E6" t="str">
        <f>'Data Extraction'!E11</f>
        <v>2000-2005</v>
      </c>
      <c r="F6" t="str">
        <f>'Data Extraction'!F11</f>
        <v>2009-2015</v>
      </c>
      <c r="G6" t="str">
        <f>'Data Extraction'!G11</f>
        <v>2008-2012</v>
      </c>
      <c r="H6" t="str">
        <f>'Data Extraction'!H11</f>
        <v>2003-2009</v>
      </c>
      <c r="I6" t="str">
        <f>'Data Extraction'!I11</f>
        <v>2009-11</v>
      </c>
      <c r="J6" t="str">
        <f>'Data Extraction'!J11</f>
        <v>99-07</v>
      </c>
      <c r="K6" t="str">
        <f>'Data Extraction'!K11</f>
        <v>2002-11</v>
      </c>
      <c r="L6" t="str">
        <f>'Data Extraction'!L11</f>
        <v>2010-2013</v>
      </c>
      <c r="M6" t="str">
        <f>'Data Extraction'!M11</f>
        <v>1998-2009</v>
      </c>
      <c r="N6" t="str">
        <f>'Data Extraction'!N11</f>
        <v>2010-2013</v>
      </c>
      <c r="O6" t="str">
        <f>'Data Extraction'!O11</f>
        <v>2003, 2006, 2009</v>
      </c>
      <c r="P6" t="str">
        <f>'Data Extraction'!P11</f>
        <v>2005 - 2006 (4months)</v>
      </c>
      <c r="Q6" t="str">
        <f>'Data Extraction'!Q11</f>
        <v>2000-2011</v>
      </c>
      <c r="R6" t="str">
        <f>'Data Extraction'!R11</f>
        <v>2010-2013</v>
      </c>
      <c r="S6" t="str">
        <f>'Data Extraction'!S11</f>
        <v>88-2003 (in groups)</v>
      </c>
      <c r="T6" t="str">
        <f>'Data Extraction'!T11</f>
        <v>2002-4</v>
      </c>
      <c r="U6" t="str">
        <f>'Data Extraction'!U11</f>
        <v>1999-07</v>
      </c>
      <c r="V6" t="str">
        <f>'Data Extraction'!V11</f>
        <v>2005-2011</v>
      </c>
      <c r="W6" t="str">
        <f>'Data Extraction'!W11</f>
        <v>2006-2010</v>
      </c>
      <c r="X6" t="str">
        <f>'Data Extraction'!X11</f>
        <v>2005-13</v>
      </c>
      <c r="Y6" t="str">
        <f>'Data Extraction'!Y11</f>
        <v>2003-12</v>
      </c>
      <c r="Z6" t="str">
        <f>'Data Extraction'!Z11</f>
        <v>2002-3</v>
      </c>
      <c r="AA6" t="str">
        <f>'Data Extraction'!AA11</f>
        <v>1999-2012</v>
      </c>
      <c r="AB6" t="str">
        <f>'Data Extraction'!AB11</f>
        <v>2009-13</v>
      </c>
      <c r="AC6" t="str">
        <f>'Data Extraction'!AC11</f>
        <v>2006-10</v>
      </c>
      <c r="AD6" t="str">
        <f>'Data Extraction'!AD11</f>
        <v>2004-2007</v>
      </c>
      <c r="AE6" t="str">
        <f>'Data Extraction'!AE11</f>
        <v>97-09</v>
      </c>
      <c r="AF6" t="str">
        <f>'Data Extraction'!AF11</f>
        <v>1988 - 2005</v>
      </c>
      <c r="AG6" t="str">
        <f>'Data Extraction'!AG11</f>
        <v>2009-15</v>
      </c>
      <c r="AH6" t="str">
        <f>'Data Extraction'!AH11</f>
        <v>1988-2008</v>
      </c>
      <c r="AI6" t="str">
        <f>'Data Extraction'!AI11</f>
        <v>2012-13</v>
      </c>
      <c r="AJ6" t="str">
        <f>'Data Extraction'!AJ11</f>
        <v>1997-2002</v>
      </c>
      <c r="AK6" t="str">
        <f>'Data Extraction'!AK11</f>
        <v>2013-14</v>
      </c>
      <c r="AL6" t="str">
        <f>'Data Extraction'!AL11</f>
        <v>2013-14</v>
      </c>
      <c r="AM6" t="str">
        <f>'Data Extraction'!AM11</f>
        <v>2006-8</v>
      </c>
      <c r="AN6" t="str">
        <f>'Data Extraction'!AN11</f>
        <v>88 - 96 - 02 - 03</v>
      </c>
    </row>
    <row r="7" spans="1:40" x14ac:dyDescent="0.35">
      <c r="A7" s="10" t="s">
        <v>270</v>
      </c>
      <c r="B7">
        <f t="shared" ref="B7:B16" si="0">SUM(C7:AN7)</f>
        <v>4</v>
      </c>
      <c r="C7">
        <f>'Data Extraction'!C18</f>
        <v>0</v>
      </c>
      <c r="D7">
        <f>'Data Extraction'!D18</f>
        <v>0</v>
      </c>
      <c r="E7">
        <f>'Data Extraction'!E18</f>
        <v>1</v>
      </c>
      <c r="F7">
        <f>'Data Extraction'!F18</f>
        <v>0</v>
      </c>
      <c r="G7">
        <f>'Data Extraction'!G18</f>
        <v>0</v>
      </c>
      <c r="H7">
        <f>'Data Extraction'!H18</f>
        <v>0</v>
      </c>
      <c r="I7">
        <f>'Data Extraction'!I18</f>
        <v>0</v>
      </c>
      <c r="J7">
        <f>'Data Extraction'!J18</f>
        <v>0</v>
      </c>
      <c r="K7">
        <f>'Data Extraction'!K18</f>
        <v>0</v>
      </c>
      <c r="L7">
        <f>'Data Extraction'!L18</f>
        <v>0</v>
      </c>
      <c r="M7">
        <f>'Data Extraction'!M18</f>
        <v>0</v>
      </c>
      <c r="N7">
        <f>'Data Extraction'!N18</f>
        <v>0</v>
      </c>
      <c r="O7">
        <f>'Data Extraction'!O18</f>
        <v>0</v>
      </c>
      <c r="P7">
        <f>'Data Extraction'!P18</f>
        <v>0</v>
      </c>
      <c r="Q7">
        <f>'Data Extraction'!Q18</f>
        <v>0</v>
      </c>
      <c r="R7">
        <f>'Data Extraction'!R18</f>
        <v>0</v>
      </c>
      <c r="S7">
        <f>'Data Extraction'!S18</f>
        <v>0</v>
      </c>
      <c r="T7">
        <f>'Data Extraction'!T18</f>
        <v>0</v>
      </c>
      <c r="U7">
        <f>'Data Extraction'!U18</f>
        <v>0</v>
      </c>
      <c r="V7">
        <f>'Data Extraction'!V18</f>
        <v>0</v>
      </c>
      <c r="W7">
        <f>'Data Extraction'!W18</f>
        <v>0</v>
      </c>
      <c r="X7">
        <f>'Data Extraction'!X18</f>
        <v>0</v>
      </c>
      <c r="Y7">
        <f>'Data Extraction'!Y18</f>
        <v>1</v>
      </c>
      <c r="Z7">
        <f>'Data Extraction'!Z18</f>
        <v>1</v>
      </c>
      <c r="AA7">
        <f>'Data Extraction'!AA18</f>
        <v>1</v>
      </c>
      <c r="AB7">
        <f>'Data Extraction'!AB18</f>
        <v>0</v>
      </c>
      <c r="AC7">
        <f>'Data Extraction'!AC18</f>
        <v>0</v>
      </c>
      <c r="AD7">
        <f>'Data Extraction'!AD18</f>
        <v>0</v>
      </c>
      <c r="AE7">
        <f>'Data Extraction'!AE18</f>
        <v>0</v>
      </c>
      <c r="AF7">
        <f>'Data Extraction'!AF18</f>
        <v>0</v>
      </c>
      <c r="AG7">
        <f>'Data Extraction'!AG18</f>
        <v>0</v>
      </c>
      <c r="AH7">
        <f>'Data Extraction'!AH18</f>
        <v>0</v>
      </c>
      <c r="AI7">
        <f>'Data Extraction'!AI18</f>
        <v>0</v>
      </c>
      <c r="AJ7">
        <f>'Data Extraction'!AJ18</f>
        <v>0</v>
      </c>
      <c r="AK7">
        <f>'Data Extraction'!AK18</f>
        <v>0</v>
      </c>
      <c r="AL7">
        <f>'Data Extraction'!AL18</f>
        <v>0</v>
      </c>
      <c r="AM7">
        <f>'Data Extraction'!AM18</f>
        <v>0</v>
      </c>
      <c r="AN7">
        <f>'Data Extraction'!AN18</f>
        <v>0</v>
      </c>
    </row>
    <row r="8" spans="1:40" x14ac:dyDescent="0.35">
      <c r="A8" t="s">
        <v>152</v>
      </c>
      <c r="B8">
        <f t="shared" si="0"/>
        <v>1</v>
      </c>
      <c r="C8">
        <f>'Populations &amp; Dates'!C8*C$7</f>
        <v>0</v>
      </c>
      <c r="D8">
        <f>'Populations &amp; Dates'!D8*D$7</f>
        <v>0</v>
      </c>
      <c r="E8">
        <f>'Populations &amp; Dates'!E8*E$7</f>
        <v>0</v>
      </c>
      <c r="F8">
        <f>'Populations &amp; Dates'!F8*F$7</f>
        <v>0</v>
      </c>
      <c r="G8">
        <f>'Populations &amp; Dates'!G8*G$7</f>
        <v>0</v>
      </c>
      <c r="H8">
        <f>'Populations &amp; Dates'!H8*H$7</f>
        <v>0</v>
      </c>
      <c r="I8">
        <f>'Populations &amp; Dates'!I8*I$7</f>
        <v>0</v>
      </c>
      <c r="J8">
        <f>'Populations &amp; Dates'!J8*J$7</f>
        <v>0</v>
      </c>
      <c r="K8">
        <f>'Populations &amp; Dates'!K8*K$7</f>
        <v>0</v>
      </c>
      <c r="L8">
        <f>'Populations &amp; Dates'!L8*L$7</f>
        <v>0</v>
      </c>
      <c r="M8">
        <f>'Populations &amp; Dates'!M8*M$7</f>
        <v>0</v>
      </c>
      <c r="N8">
        <f>'Populations &amp; Dates'!N8*N$7</f>
        <v>0</v>
      </c>
      <c r="O8">
        <f>'Populations &amp; Dates'!O8*O$7</f>
        <v>0</v>
      </c>
      <c r="P8">
        <f>'Populations &amp; Dates'!P8*P$7</f>
        <v>0</v>
      </c>
      <c r="Q8">
        <f>'Populations &amp; Dates'!Q8*Q$7</f>
        <v>0</v>
      </c>
      <c r="R8">
        <f>'Populations &amp; Dates'!R8*R$7</f>
        <v>0</v>
      </c>
      <c r="S8">
        <f>'Populations &amp; Dates'!S8*S$7</f>
        <v>0</v>
      </c>
      <c r="T8">
        <f>'Populations &amp; Dates'!T8*T$7</f>
        <v>0</v>
      </c>
      <c r="U8">
        <f>'Populations &amp; Dates'!U8*U$7</f>
        <v>0</v>
      </c>
      <c r="V8">
        <f>'Populations &amp; Dates'!V8*V$7</f>
        <v>0</v>
      </c>
      <c r="W8">
        <f>'Populations &amp; Dates'!W8*W$7</f>
        <v>0</v>
      </c>
      <c r="X8">
        <f>'Populations &amp; Dates'!X8*X$7</f>
        <v>0</v>
      </c>
      <c r="Y8">
        <f>'Populations &amp; Dates'!Y8*Y$7</f>
        <v>0</v>
      </c>
      <c r="Z8">
        <f>'Populations &amp; Dates'!Z8*Z$7</f>
        <v>1</v>
      </c>
      <c r="AA8">
        <f>'Populations &amp; Dates'!AA8*AA$7</f>
        <v>0</v>
      </c>
      <c r="AB8">
        <f>'Populations &amp; Dates'!AB8*AB$7</f>
        <v>0</v>
      </c>
      <c r="AC8">
        <f>'Populations &amp; Dates'!AC8*AC$7</f>
        <v>0</v>
      </c>
      <c r="AD8">
        <f>'Populations &amp; Dates'!AD8*AD$7</f>
        <v>0</v>
      </c>
      <c r="AE8">
        <f>'Populations &amp; Dates'!AE8*AE$7</f>
        <v>0</v>
      </c>
      <c r="AF8">
        <f>'Populations &amp; Dates'!AF8*AF$7</f>
        <v>0</v>
      </c>
      <c r="AG8">
        <f>'Populations &amp; Dates'!AG8*AG$7</f>
        <v>0</v>
      </c>
      <c r="AH8">
        <f>'Populations &amp; Dates'!AH8*AH$7</f>
        <v>0</v>
      </c>
      <c r="AI8">
        <f>'Populations &amp; Dates'!AI8*AI$7</f>
        <v>0</v>
      </c>
      <c r="AJ8">
        <f>'Populations &amp; Dates'!AI8*AJ$7</f>
        <v>0</v>
      </c>
      <c r="AK8">
        <f>'Populations &amp; Dates'!AJ8*AK$7</f>
        <v>0</v>
      </c>
      <c r="AL8">
        <f>'Populations &amp; Dates'!AK8*AL$7</f>
        <v>0</v>
      </c>
      <c r="AM8">
        <f>'Populations &amp; Dates'!AL8*AM$7</f>
        <v>0</v>
      </c>
      <c r="AN8">
        <f>'Populations &amp; Dates'!AM8*AN$7</f>
        <v>0</v>
      </c>
    </row>
    <row r="9" spans="1:40" x14ac:dyDescent="0.35">
      <c r="A9" t="s">
        <v>143</v>
      </c>
      <c r="B9">
        <f t="shared" si="0"/>
        <v>1</v>
      </c>
      <c r="C9">
        <f>'Populations &amp; Dates'!C9*C$7</f>
        <v>0</v>
      </c>
      <c r="D9">
        <f>'Populations &amp; Dates'!D9*D$7</f>
        <v>0</v>
      </c>
      <c r="E9">
        <f>'Populations &amp; Dates'!E9*E$7</f>
        <v>0</v>
      </c>
      <c r="F9">
        <f>'Populations &amp; Dates'!F9*F$7</f>
        <v>0</v>
      </c>
      <c r="G9">
        <f>'Populations &amp; Dates'!G9*G$7</f>
        <v>0</v>
      </c>
      <c r="H9">
        <f>'Populations &amp; Dates'!H9*H$7</f>
        <v>0</v>
      </c>
      <c r="I9">
        <f>'Populations &amp; Dates'!I9*I$7</f>
        <v>0</v>
      </c>
      <c r="J9">
        <f>'Populations &amp; Dates'!J9*J$7</f>
        <v>0</v>
      </c>
      <c r="K9">
        <f>'Populations &amp; Dates'!K9*K$7</f>
        <v>0</v>
      </c>
      <c r="L9">
        <f>'Populations &amp; Dates'!L9*L$7</f>
        <v>0</v>
      </c>
      <c r="M9">
        <f>'Populations &amp; Dates'!M9*M$7</f>
        <v>0</v>
      </c>
      <c r="N9">
        <f>'Populations &amp; Dates'!N9*N$7</f>
        <v>0</v>
      </c>
      <c r="O9">
        <f>'Populations &amp; Dates'!O9*O$7</f>
        <v>0</v>
      </c>
      <c r="P9">
        <f>'Populations &amp; Dates'!P9*P$7</f>
        <v>0</v>
      </c>
      <c r="Q9">
        <f>'Populations &amp; Dates'!Q9*Q$7</f>
        <v>0</v>
      </c>
      <c r="R9">
        <f>'Populations &amp; Dates'!R9*R$7</f>
        <v>0</v>
      </c>
      <c r="S9">
        <f>'Populations &amp; Dates'!S9*S$7</f>
        <v>0</v>
      </c>
      <c r="T9">
        <f>'Populations &amp; Dates'!T9*T$7</f>
        <v>0</v>
      </c>
      <c r="U9">
        <f>'Populations &amp; Dates'!U9*U$7</f>
        <v>0</v>
      </c>
      <c r="V9">
        <f>'Populations &amp; Dates'!V9*V$7</f>
        <v>0</v>
      </c>
      <c r="W9">
        <f>'Populations &amp; Dates'!W9*W$7</f>
        <v>0</v>
      </c>
      <c r="X9">
        <f>'Populations &amp; Dates'!X9*X$7</f>
        <v>0</v>
      </c>
      <c r="Y9">
        <f>'Populations &amp; Dates'!Y9*Y$7</f>
        <v>0</v>
      </c>
      <c r="Z9">
        <f>'Populations &amp; Dates'!Z9*Z$7</f>
        <v>0</v>
      </c>
      <c r="AA9">
        <f>'Populations &amp; Dates'!AA9*AA$7</f>
        <v>1</v>
      </c>
      <c r="AB9">
        <f>'Populations &amp; Dates'!AB9*AB$7</f>
        <v>0</v>
      </c>
      <c r="AC9">
        <f>'Populations &amp; Dates'!AC9*AC$7</f>
        <v>0</v>
      </c>
      <c r="AD9">
        <f>'Populations &amp; Dates'!AD9*AD$7</f>
        <v>0</v>
      </c>
      <c r="AE9">
        <f>'Populations &amp; Dates'!AE9*AE$7</f>
        <v>0</v>
      </c>
      <c r="AF9">
        <f>'Populations &amp; Dates'!AF9*AF$7</f>
        <v>0</v>
      </c>
      <c r="AG9">
        <f>'Populations &amp; Dates'!AG9*AG$7</f>
        <v>0</v>
      </c>
      <c r="AH9">
        <f>'Populations &amp; Dates'!AH9*AH$7</f>
        <v>0</v>
      </c>
      <c r="AI9">
        <f>'Populations &amp; Dates'!AI9*AI$7</f>
        <v>0</v>
      </c>
      <c r="AJ9">
        <f>'Populations &amp; Dates'!AI9*AJ$7</f>
        <v>0</v>
      </c>
      <c r="AK9">
        <f>'Populations &amp; Dates'!AJ9*AK$7</f>
        <v>0</v>
      </c>
      <c r="AL9">
        <f>'Populations &amp; Dates'!AK9*AL$7</f>
        <v>0</v>
      </c>
      <c r="AM9">
        <f>'Populations &amp; Dates'!AL9*AM$7</f>
        <v>0</v>
      </c>
      <c r="AN9">
        <f>'Populations &amp; Dates'!AM9*AN$7</f>
        <v>0</v>
      </c>
    </row>
    <row r="10" spans="1:40" x14ac:dyDescent="0.35">
      <c r="A10" t="s">
        <v>25</v>
      </c>
      <c r="B10">
        <f t="shared" si="0"/>
        <v>1</v>
      </c>
      <c r="C10">
        <f>'Populations &amp; Dates'!C10*C$7</f>
        <v>0</v>
      </c>
      <c r="D10">
        <f>'Populations &amp; Dates'!D10*D$7</f>
        <v>0</v>
      </c>
      <c r="E10">
        <f>'Populations &amp; Dates'!E10*E$7</f>
        <v>0</v>
      </c>
      <c r="F10">
        <f>'Populations &amp; Dates'!F10*F$7</f>
        <v>0</v>
      </c>
      <c r="G10">
        <f>'Populations &amp; Dates'!G10*G$7</f>
        <v>0</v>
      </c>
      <c r="H10">
        <f>'Populations &amp; Dates'!H10*H$7</f>
        <v>0</v>
      </c>
      <c r="I10">
        <f>'Populations &amp; Dates'!I10*I$7</f>
        <v>0</v>
      </c>
      <c r="J10">
        <f>'Populations &amp; Dates'!J10*J$7</f>
        <v>0</v>
      </c>
      <c r="K10">
        <f>'Populations &amp; Dates'!K10*K$7</f>
        <v>0</v>
      </c>
      <c r="L10">
        <f>'Populations &amp; Dates'!L10*L$7</f>
        <v>0</v>
      </c>
      <c r="M10">
        <f>'Populations &amp; Dates'!M10*M$7</f>
        <v>0</v>
      </c>
      <c r="N10">
        <f>'Populations &amp; Dates'!N10*N$7</f>
        <v>0</v>
      </c>
      <c r="O10">
        <f>'Populations &amp; Dates'!O10*O$7</f>
        <v>0</v>
      </c>
      <c r="P10">
        <f>'Populations &amp; Dates'!P10*P$7</f>
        <v>0</v>
      </c>
      <c r="Q10">
        <f>'Populations &amp; Dates'!Q10*Q$7</f>
        <v>0</v>
      </c>
      <c r="R10">
        <f>'Populations &amp; Dates'!R10*R$7</f>
        <v>0</v>
      </c>
      <c r="S10">
        <f>'Populations &amp; Dates'!S10*S$7</f>
        <v>0</v>
      </c>
      <c r="T10">
        <f>'Populations &amp; Dates'!T10*T$7</f>
        <v>0</v>
      </c>
      <c r="U10">
        <f>'Populations &amp; Dates'!U10*U$7</f>
        <v>0</v>
      </c>
      <c r="V10">
        <f>'Populations &amp; Dates'!V10*V$7</f>
        <v>0</v>
      </c>
      <c r="W10">
        <f>'Populations &amp; Dates'!W10*W$7</f>
        <v>0</v>
      </c>
      <c r="X10">
        <f>'Populations &amp; Dates'!X10*X$7</f>
        <v>0</v>
      </c>
      <c r="Y10">
        <f>'Populations &amp; Dates'!Y10*Y$7</f>
        <v>1</v>
      </c>
      <c r="Z10">
        <f>'Populations &amp; Dates'!Z10*Z$7</f>
        <v>0</v>
      </c>
      <c r="AA10">
        <f>'Populations &amp; Dates'!AA10*AA$7</f>
        <v>0</v>
      </c>
      <c r="AB10">
        <f>'Populations &amp; Dates'!AB10*AB$7</f>
        <v>0</v>
      </c>
      <c r="AC10">
        <f>'Populations &amp; Dates'!AC10*AC$7</f>
        <v>0</v>
      </c>
      <c r="AD10">
        <f>'Populations &amp; Dates'!AD10*AD$7</f>
        <v>0</v>
      </c>
      <c r="AE10">
        <f>'Populations &amp; Dates'!AE10*AE$7</f>
        <v>0</v>
      </c>
      <c r="AF10">
        <f>'Populations &amp; Dates'!AF10*AF$7</f>
        <v>0</v>
      </c>
      <c r="AG10">
        <f>'Populations &amp; Dates'!AG10*AG$7</f>
        <v>0</v>
      </c>
      <c r="AH10">
        <f>'Populations &amp; Dates'!AH10*AH$7</f>
        <v>0</v>
      </c>
      <c r="AI10">
        <f>'Populations &amp; Dates'!AI10*AI$7</f>
        <v>0</v>
      </c>
      <c r="AJ10">
        <f>'Populations &amp; Dates'!AI10*AJ$7</f>
        <v>0</v>
      </c>
      <c r="AK10">
        <f>'Populations &amp; Dates'!AJ10*AK$7</f>
        <v>0</v>
      </c>
      <c r="AL10">
        <f>'Populations &amp; Dates'!AK10*AL$7</f>
        <v>0</v>
      </c>
      <c r="AM10">
        <f>'Populations &amp; Dates'!AL10*AM$7</f>
        <v>0</v>
      </c>
      <c r="AN10">
        <f>'Populations &amp; Dates'!AM10*AN$7</f>
        <v>0</v>
      </c>
    </row>
    <row r="11" spans="1:40" x14ac:dyDescent="0.35">
      <c r="A11" t="s">
        <v>49</v>
      </c>
      <c r="B11">
        <f t="shared" si="0"/>
        <v>0</v>
      </c>
      <c r="C11">
        <f>'Populations &amp; Dates'!C11*C$7</f>
        <v>0</v>
      </c>
      <c r="D11">
        <f>'Populations &amp; Dates'!D11*D$7</f>
        <v>0</v>
      </c>
      <c r="E11">
        <f>'Populations &amp; Dates'!E11*E$7</f>
        <v>0</v>
      </c>
      <c r="F11">
        <f>'Populations &amp; Dates'!F11*F$7</f>
        <v>0</v>
      </c>
      <c r="G11">
        <f>'Populations &amp; Dates'!G11*G$7</f>
        <v>0</v>
      </c>
      <c r="H11">
        <f>'Populations &amp; Dates'!H11*H$7</f>
        <v>0</v>
      </c>
      <c r="I11">
        <f>'Populations &amp; Dates'!I11*I$7</f>
        <v>0</v>
      </c>
      <c r="J11">
        <f>'Populations &amp; Dates'!J11*J$7</f>
        <v>0</v>
      </c>
      <c r="K11">
        <f>'Populations &amp; Dates'!K11*K$7</f>
        <v>0</v>
      </c>
      <c r="L11">
        <f>'Populations &amp; Dates'!L11*L$7</f>
        <v>0</v>
      </c>
      <c r="M11">
        <f>'Populations &amp; Dates'!M11*M$7</f>
        <v>0</v>
      </c>
      <c r="N11">
        <f>'Populations &amp; Dates'!N11*N$7</f>
        <v>0</v>
      </c>
      <c r="O11">
        <f>'Populations &amp; Dates'!O11*O$7</f>
        <v>0</v>
      </c>
      <c r="P11">
        <f>'Populations &amp; Dates'!P11*P$7</f>
        <v>0</v>
      </c>
      <c r="Q11">
        <f>'Populations &amp; Dates'!Q11*Q$7</f>
        <v>0</v>
      </c>
      <c r="R11">
        <f>'Populations &amp; Dates'!R11*R$7</f>
        <v>0</v>
      </c>
      <c r="S11">
        <f>'Populations &amp; Dates'!S11*S$7</f>
        <v>0</v>
      </c>
      <c r="T11">
        <f>'Populations &amp; Dates'!T11*T$7</f>
        <v>0</v>
      </c>
      <c r="U11">
        <f>'Populations &amp; Dates'!U11*U$7</f>
        <v>0</v>
      </c>
      <c r="V11">
        <f>'Populations &amp; Dates'!V11*V$7</f>
        <v>0</v>
      </c>
      <c r="W11">
        <f>'Populations &amp; Dates'!W11*W$7</f>
        <v>0</v>
      </c>
      <c r="X11">
        <f>'Populations &amp; Dates'!X11*X$7</f>
        <v>0</v>
      </c>
      <c r="Y11">
        <f>'Populations &amp; Dates'!Y11*Y$7</f>
        <v>0</v>
      </c>
      <c r="Z11">
        <f>'Populations &amp; Dates'!Z11*Z$7</f>
        <v>0</v>
      </c>
      <c r="AA11">
        <f>'Populations &amp; Dates'!AA11*AA$7</f>
        <v>0</v>
      </c>
      <c r="AB11">
        <f>'Populations &amp; Dates'!AB11*AB$7</f>
        <v>0</v>
      </c>
      <c r="AC11">
        <f>'Populations &amp; Dates'!AC11*AC$7</f>
        <v>0</v>
      </c>
      <c r="AD11">
        <f>'Populations &amp; Dates'!AD11*AD$7</f>
        <v>0</v>
      </c>
      <c r="AE11">
        <f>'Populations &amp; Dates'!AE11*AE$7</f>
        <v>0</v>
      </c>
      <c r="AF11">
        <f>'Populations &amp; Dates'!AF11*AF$7</f>
        <v>0</v>
      </c>
      <c r="AG11">
        <f>'Populations &amp; Dates'!AG11*AG$7</f>
        <v>0</v>
      </c>
      <c r="AH11">
        <f>'Populations &amp; Dates'!AH11*AH$7</f>
        <v>0</v>
      </c>
      <c r="AI11">
        <f>'Populations &amp; Dates'!AI11*AI$7</f>
        <v>0</v>
      </c>
      <c r="AJ11">
        <f>'Populations &amp; Dates'!AI11*AJ$7</f>
        <v>0</v>
      </c>
      <c r="AK11">
        <f>'Populations &amp; Dates'!AJ11*AK$7</f>
        <v>0</v>
      </c>
      <c r="AL11">
        <f>'Populations &amp; Dates'!AK11*AL$7</f>
        <v>0</v>
      </c>
      <c r="AM11">
        <f>'Populations &amp; Dates'!AL11*AM$7</f>
        <v>0</v>
      </c>
      <c r="AN11">
        <f>'Populations &amp; Dates'!AM11*AN$7</f>
        <v>0</v>
      </c>
    </row>
    <row r="12" spans="1:40" x14ac:dyDescent="0.35">
      <c r="A12" t="s">
        <v>57</v>
      </c>
      <c r="B12">
        <f t="shared" si="0"/>
        <v>0</v>
      </c>
      <c r="C12">
        <f>'Populations &amp; Dates'!C12*C$7</f>
        <v>0</v>
      </c>
      <c r="D12">
        <f>'Populations &amp; Dates'!D12*D$7</f>
        <v>0</v>
      </c>
      <c r="E12">
        <f>'Populations &amp; Dates'!E12*E$7</f>
        <v>0</v>
      </c>
      <c r="F12">
        <f>'Populations &amp; Dates'!F12*F$7</f>
        <v>0</v>
      </c>
      <c r="G12">
        <f>'Populations &amp; Dates'!G12*G$7</f>
        <v>0</v>
      </c>
      <c r="H12">
        <f>'Populations &amp; Dates'!H12*H$7</f>
        <v>0</v>
      </c>
      <c r="I12">
        <f>'Populations &amp; Dates'!I12*I$7</f>
        <v>0</v>
      </c>
      <c r="J12">
        <f>'Populations &amp; Dates'!J12*J$7</f>
        <v>0</v>
      </c>
      <c r="K12">
        <f>'Populations &amp; Dates'!K12*K$7</f>
        <v>0</v>
      </c>
      <c r="L12">
        <f>'Populations &amp; Dates'!L12*L$7</f>
        <v>0</v>
      </c>
      <c r="M12">
        <f>'Populations &amp; Dates'!M12*M$7</f>
        <v>0</v>
      </c>
      <c r="N12">
        <f>'Populations &amp; Dates'!N12*N$7</f>
        <v>0</v>
      </c>
      <c r="O12">
        <f>'Populations &amp; Dates'!O12*O$7</f>
        <v>0</v>
      </c>
      <c r="P12">
        <f>'Populations &amp; Dates'!P12*P$7</f>
        <v>0</v>
      </c>
      <c r="Q12">
        <f>'Populations &amp; Dates'!Q12*Q$7</f>
        <v>0</v>
      </c>
      <c r="R12">
        <f>'Populations &amp; Dates'!R12*R$7</f>
        <v>0</v>
      </c>
      <c r="S12">
        <f>'Populations &amp; Dates'!S12*S$7</f>
        <v>0</v>
      </c>
      <c r="T12">
        <f>'Populations &amp; Dates'!T12*T$7</f>
        <v>0</v>
      </c>
      <c r="U12">
        <f>'Populations &amp; Dates'!U12*U$7</f>
        <v>0</v>
      </c>
      <c r="V12">
        <f>'Populations &amp; Dates'!V12*V$7</f>
        <v>0</v>
      </c>
      <c r="W12">
        <f>'Populations &amp; Dates'!W12*W$7</f>
        <v>0</v>
      </c>
      <c r="X12">
        <f>'Populations &amp; Dates'!X12*X$7</f>
        <v>0</v>
      </c>
      <c r="Y12">
        <f>'Populations &amp; Dates'!Y12*Y$7</f>
        <v>0</v>
      </c>
      <c r="Z12">
        <f>'Populations &amp; Dates'!Z12*Z$7</f>
        <v>0</v>
      </c>
      <c r="AA12">
        <f>'Populations &amp; Dates'!AA12*AA$7</f>
        <v>0</v>
      </c>
      <c r="AB12">
        <f>'Populations &amp; Dates'!AB12*AB$7</f>
        <v>0</v>
      </c>
      <c r="AC12">
        <f>'Populations &amp; Dates'!AC12*AC$7</f>
        <v>0</v>
      </c>
      <c r="AD12">
        <f>'Populations &amp; Dates'!AD12*AD$7</f>
        <v>0</v>
      </c>
      <c r="AE12">
        <f>'Populations &amp; Dates'!AE12*AE$7</f>
        <v>0</v>
      </c>
      <c r="AF12">
        <f>'Populations &amp; Dates'!AF12*AF$7</f>
        <v>0</v>
      </c>
      <c r="AG12">
        <f>'Populations &amp; Dates'!AG12*AG$7</f>
        <v>0</v>
      </c>
      <c r="AH12">
        <f>'Populations &amp; Dates'!AH12*AH$7</f>
        <v>0</v>
      </c>
      <c r="AI12">
        <f>'Populations &amp; Dates'!AI12*AI$7</f>
        <v>0</v>
      </c>
      <c r="AJ12">
        <f>'Populations &amp; Dates'!AI12*AJ$7</f>
        <v>0</v>
      </c>
      <c r="AK12">
        <f>'Populations &amp; Dates'!AJ12*AK$7</f>
        <v>0</v>
      </c>
      <c r="AL12">
        <f>'Populations &amp; Dates'!AK12*AL$7</f>
        <v>0</v>
      </c>
      <c r="AM12">
        <f>'Populations &amp; Dates'!AL12*AM$7</f>
        <v>0</v>
      </c>
      <c r="AN12">
        <f>'Populations &amp; Dates'!AM12*AN$7</f>
        <v>0</v>
      </c>
    </row>
    <row r="13" spans="1:40" x14ac:dyDescent="0.35">
      <c r="A13" t="s">
        <v>236</v>
      </c>
      <c r="B13">
        <f t="shared" si="0"/>
        <v>0</v>
      </c>
      <c r="C13">
        <f>'Populations &amp; Dates'!C13*C$7</f>
        <v>0</v>
      </c>
      <c r="D13">
        <f>'Populations &amp; Dates'!D13*D$7</f>
        <v>0</v>
      </c>
      <c r="E13">
        <f>'Populations &amp; Dates'!E13*E$7</f>
        <v>0</v>
      </c>
      <c r="F13">
        <f>'Populations &amp; Dates'!F13*F$7</f>
        <v>0</v>
      </c>
      <c r="G13">
        <f>'Populations &amp; Dates'!G13*G$7</f>
        <v>0</v>
      </c>
      <c r="H13">
        <f>'Populations &amp; Dates'!H13*H$7</f>
        <v>0</v>
      </c>
      <c r="I13">
        <f>'Populations &amp; Dates'!I13*I$7</f>
        <v>0</v>
      </c>
      <c r="J13">
        <f>'Populations &amp; Dates'!J13*J$7</f>
        <v>0</v>
      </c>
      <c r="K13">
        <f>'Populations &amp; Dates'!K13*K$7</f>
        <v>0</v>
      </c>
      <c r="L13">
        <f>'Populations &amp; Dates'!L13*L$7</f>
        <v>0</v>
      </c>
      <c r="M13">
        <f>'Populations &amp; Dates'!M13*M$7</f>
        <v>0</v>
      </c>
      <c r="N13">
        <f>'Populations &amp; Dates'!N13*N$7</f>
        <v>0</v>
      </c>
      <c r="O13">
        <f>'Populations &amp; Dates'!O13*O$7</f>
        <v>0</v>
      </c>
      <c r="P13">
        <f>'Populations &amp; Dates'!P13*P$7</f>
        <v>0</v>
      </c>
      <c r="Q13">
        <f>'Populations &amp; Dates'!Q13*Q$7</f>
        <v>0</v>
      </c>
      <c r="R13">
        <f>'Populations &amp; Dates'!R13*R$7</f>
        <v>0</v>
      </c>
      <c r="S13">
        <f>'Populations &amp; Dates'!S13*S$7</f>
        <v>0</v>
      </c>
      <c r="T13">
        <f>'Populations &amp; Dates'!T13*T$7</f>
        <v>0</v>
      </c>
      <c r="U13">
        <f>'Populations &amp; Dates'!U13*U$7</f>
        <v>0</v>
      </c>
      <c r="V13">
        <f>'Populations &amp; Dates'!V13*V$7</f>
        <v>0</v>
      </c>
      <c r="W13">
        <f>'Populations &amp; Dates'!W13*W$7</f>
        <v>0</v>
      </c>
      <c r="X13">
        <f>'Populations &amp; Dates'!X13*X$7</f>
        <v>0</v>
      </c>
      <c r="Y13">
        <f>'Populations &amp; Dates'!Y13*Y$7</f>
        <v>0</v>
      </c>
      <c r="Z13">
        <f>'Populations &amp; Dates'!Z13*Z$7</f>
        <v>0</v>
      </c>
      <c r="AA13">
        <f>'Populations &amp; Dates'!AA13*AA$7</f>
        <v>0</v>
      </c>
      <c r="AB13">
        <f>'Populations &amp; Dates'!AB13*AB$7</f>
        <v>0</v>
      </c>
      <c r="AC13">
        <f>'Populations &amp; Dates'!AC13*AC$7</f>
        <v>0</v>
      </c>
      <c r="AD13">
        <f>'Populations &amp; Dates'!AD13*AD$7</f>
        <v>0</v>
      </c>
      <c r="AE13">
        <f>'Populations &amp; Dates'!AE13*AE$7</f>
        <v>0</v>
      </c>
      <c r="AF13">
        <f>'Populations &amp; Dates'!AF13*AF$7</f>
        <v>0</v>
      </c>
      <c r="AG13">
        <f>'Populations &amp; Dates'!AG13*AG$7</f>
        <v>0</v>
      </c>
      <c r="AH13">
        <f>'Populations &amp; Dates'!AH13*AH$7</f>
        <v>0</v>
      </c>
      <c r="AI13">
        <f>'Populations &amp; Dates'!AI13*AI$7</f>
        <v>0</v>
      </c>
      <c r="AJ13">
        <f>'Populations &amp; Dates'!AI13*AJ$7</f>
        <v>0</v>
      </c>
      <c r="AK13">
        <f>'Populations &amp; Dates'!AJ13*AK$7</f>
        <v>0</v>
      </c>
      <c r="AL13">
        <f>'Populations &amp; Dates'!AK13*AL$7</f>
        <v>0</v>
      </c>
      <c r="AM13">
        <f>'Populations &amp; Dates'!AL13*AM$7</f>
        <v>0</v>
      </c>
      <c r="AN13">
        <f>'Populations &amp; Dates'!AM13*AN$7</f>
        <v>0</v>
      </c>
    </row>
    <row r="14" spans="1:40" x14ac:dyDescent="0.35">
      <c r="A14" t="s">
        <v>211</v>
      </c>
      <c r="B14">
        <f t="shared" si="0"/>
        <v>0</v>
      </c>
      <c r="C14">
        <f>'Populations &amp; Dates'!C14*C$7</f>
        <v>0</v>
      </c>
      <c r="D14">
        <f>'Populations &amp; Dates'!D14*D$7</f>
        <v>0</v>
      </c>
      <c r="E14">
        <f>'Populations &amp; Dates'!E14*E$7</f>
        <v>0</v>
      </c>
      <c r="F14">
        <f>'Populations &amp; Dates'!F14*F$7</f>
        <v>0</v>
      </c>
      <c r="G14">
        <f>'Populations &amp; Dates'!G14*G$7</f>
        <v>0</v>
      </c>
      <c r="H14">
        <f>'Populations &amp; Dates'!H14*H$7</f>
        <v>0</v>
      </c>
      <c r="I14">
        <f>'Populations &amp; Dates'!I14*I$7</f>
        <v>0</v>
      </c>
      <c r="J14">
        <f>'Populations &amp; Dates'!J14*J$7</f>
        <v>0</v>
      </c>
      <c r="K14">
        <f>'Populations &amp; Dates'!K14*K$7</f>
        <v>0</v>
      </c>
      <c r="L14">
        <f>'Populations &amp; Dates'!L14*L$7</f>
        <v>0</v>
      </c>
      <c r="M14">
        <f>'Populations &amp; Dates'!M14*M$7</f>
        <v>0</v>
      </c>
      <c r="N14">
        <f>'Populations &amp; Dates'!N14*N$7</f>
        <v>0</v>
      </c>
      <c r="O14">
        <f>'Populations &amp; Dates'!O14*O$7</f>
        <v>0</v>
      </c>
      <c r="P14">
        <f>'Populations &amp; Dates'!P14*P$7</f>
        <v>0</v>
      </c>
      <c r="Q14">
        <f>'Populations &amp; Dates'!Q14*Q$7</f>
        <v>0</v>
      </c>
      <c r="R14">
        <f>'Populations &amp; Dates'!R14*R$7</f>
        <v>0</v>
      </c>
      <c r="S14">
        <f>'Populations &amp; Dates'!S14*S$7</f>
        <v>0</v>
      </c>
      <c r="T14">
        <f>'Populations &amp; Dates'!T14*T$7</f>
        <v>0</v>
      </c>
      <c r="U14">
        <f>'Populations &amp; Dates'!U14*U$7</f>
        <v>0</v>
      </c>
      <c r="V14">
        <f>'Populations &amp; Dates'!V14*V$7</f>
        <v>0</v>
      </c>
      <c r="W14">
        <f>'Populations &amp; Dates'!W14*W$7</f>
        <v>0</v>
      </c>
      <c r="X14">
        <f>'Populations &amp; Dates'!X14*X$7</f>
        <v>0</v>
      </c>
      <c r="Y14">
        <f>'Populations &amp; Dates'!Y14*Y$7</f>
        <v>0</v>
      </c>
      <c r="Z14">
        <f>'Populations &amp; Dates'!Z14*Z$7</f>
        <v>0</v>
      </c>
      <c r="AA14">
        <f>'Populations &amp; Dates'!AA14*AA$7</f>
        <v>0</v>
      </c>
      <c r="AB14">
        <f>'Populations &amp; Dates'!AB14*AB$7</f>
        <v>0</v>
      </c>
      <c r="AC14">
        <f>'Populations &amp; Dates'!AC14*AC$7</f>
        <v>0</v>
      </c>
      <c r="AD14">
        <f>'Populations &amp; Dates'!AD14*AD$7</f>
        <v>0</v>
      </c>
      <c r="AE14">
        <f>'Populations &amp; Dates'!AE14*AE$7</f>
        <v>0</v>
      </c>
      <c r="AF14">
        <f>'Populations &amp; Dates'!AF14*AF$7</f>
        <v>0</v>
      </c>
      <c r="AG14">
        <f>'Populations &amp; Dates'!AG14*AG$7</f>
        <v>0</v>
      </c>
      <c r="AH14">
        <f>'Populations &amp; Dates'!AH14*AH$7</f>
        <v>0</v>
      </c>
      <c r="AI14">
        <f>'Populations &amp; Dates'!AI14*AI$7</f>
        <v>0</v>
      </c>
      <c r="AJ14">
        <f>'Populations &amp; Dates'!AI14*AJ$7</f>
        <v>0</v>
      </c>
      <c r="AK14">
        <f>'Populations &amp; Dates'!AJ14*AK$7</f>
        <v>0</v>
      </c>
      <c r="AL14">
        <f>'Populations &amp; Dates'!AK14*AL$7</f>
        <v>0</v>
      </c>
      <c r="AM14">
        <f>'Populations &amp; Dates'!AL14*AM$7</f>
        <v>0</v>
      </c>
      <c r="AN14">
        <f>'Populations &amp; Dates'!AM14*AN$7</f>
        <v>0</v>
      </c>
    </row>
    <row r="15" spans="1:40" x14ac:dyDescent="0.35">
      <c r="A15" t="s">
        <v>38</v>
      </c>
      <c r="B15">
        <f t="shared" si="0"/>
        <v>0</v>
      </c>
      <c r="C15">
        <f>'Populations &amp; Dates'!C15*C$7</f>
        <v>0</v>
      </c>
      <c r="D15">
        <f>'Populations &amp; Dates'!D15*D$7</f>
        <v>0</v>
      </c>
      <c r="E15">
        <f>'Populations &amp; Dates'!E15*E$7</f>
        <v>0</v>
      </c>
      <c r="F15">
        <f>'Populations &amp; Dates'!F15*F$7</f>
        <v>0</v>
      </c>
      <c r="G15">
        <f>'Populations &amp; Dates'!G15*G$7</f>
        <v>0</v>
      </c>
      <c r="H15">
        <f>'Populations &amp; Dates'!H15*H$7</f>
        <v>0</v>
      </c>
      <c r="I15">
        <f>'Populations &amp; Dates'!I15*I$7</f>
        <v>0</v>
      </c>
      <c r="J15">
        <f>'Populations &amp; Dates'!J15*J$7</f>
        <v>0</v>
      </c>
      <c r="K15">
        <f>'Populations &amp; Dates'!K15*K$7</f>
        <v>0</v>
      </c>
      <c r="L15">
        <f>'Populations &amp; Dates'!L15*L$7</f>
        <v>0</v>
      </c>
      <c r="M15">
        <f>'Populations &amp; Dates'!M15*M$7</f>
        <v>0</v>
      </c>
      <c r="N15">
        <f>'Populations &amp; Dates'!N15*N$7</f>
        <v>0</v>
      </c>
      <c r="O15">
        <f>'Populations &amp; Dates'!O15*O$7</f>
        <v>0</v>
      </c>
      <c r="P15">
        <f>'Populations &amp; Dates'!P15*P$7</f>
        <v>0</v>
      </c>
      <c r="Q15">
        <f>'Populations &amp; Dates'!Q15*Q$7</f>
        <v>0</v>
      </c>
      <c r="R15">
        <f>'Populations &amp; Dates'!R15*R$7</f>
        <v>0</v>
      </c>
      <c r="S15">
        <f>'Populations &amp; Dates'!S15*S$7</f>
        <v>0</v>
      </c>
      <c r="T15">
        <f>'Populations &amp; Dates'!T15*T$7</f>
        <v>0</v>
      </c>
      <c r="U15">
        <f>'Populations &amp; Dates'!U15*U$7</f>
        <v>0</v>
      </c>
      <c r="V15">
        <f>'Populations &amp; Dates'!V15*V$7</f>
        <v>0</v>
      </c>
      <c r="W15">
        <f>'Populations &amp; Dates'!W15*W$7</f>
        <v>0</v>
      </c>
      <c r="X15">
        <f>'Populations &amp; Dates'!X15*X$7</f>
        <v>0</v>
      </c>
      <c r="Y15">
        <f>'Populations &amp; Dates'!Y15*Y$7</f>
        <v>0</v>
      </c>
      <c r="Z15">
        <f>'Populations &amp; Dates'!Z15*Z$7</f>
        <v>0</v>
      </c>
      <c r="AA15">
        <f>'Populations &amp; Dates'!AA15*AA$7</f>
        <v>0</v>
      </c>
      <c r="AB15">
        <f>'Populations &amp; Dates'!AB15*AB$7</f>
        <v>0</v>
      </c>
      <c r="AC15">
        <f>'Populations &amp; Dates'!AC15*AC$7</f>
        <v>0</v>
      </c>
      <c r="AD15">
        <f>'Populations &amp; Dates'!AD15*AD$7</f>
        <v>0</v>
      </c>
      <c r="AE15">
        <f>'Populations &amp; Dates'!AE15*AE$7</f>
        <v>0</v>
      </c>
      <c r="AF15">
        <f>'Populations &amp; Dates'!AF15*AF$7</f>
        <v>0</v>
      </c>
      <c r="AG15">
        <f>'Populations &amp; Dates'!AG15*AG$7</f>
        <v>0</v>
      </c>
      <c r="AH15">
        <f>'Populations &amp; Dates'!AH15*AH$7</f>
        <v>0</v>
      </c>
      <c r="AI15">
        <f>'Populations &amp; Dates'!AI15*AI$7</f>
        <v>0</v>
      </c>
      <c r="AJ15">
        <f>'Populations &amp; Dates'!AI15*AJ$7</f>
        <v>0</v>
      </c>
      <c r="AK15">
        <f>'Populations &amp; Dates'!AJ15*AK$7</f>
        <v>0</v>
      </c>
      <c r="AL15">
        <f>'Populations &amp; Dates'!AK15*AL$7</f>
        <v>0</v>
      </c>
      <c r="AM15">
        <f>'Populations &amp; Dates'!AL15*AM$7</f>
        <v>0</v>
      </c>
      <c r="AN15">
        <f>'Populations &amp; Dates'!AM15*AN$7</f>
        <v>0</v>
      </c>
    </row>
    <row r="16" spans="1:40" x14ac:dyDescent="0.35">
      <c r="A16" t="s">
        <v>154</v>
      </c>
      <c r="B16">
        <f t="shared" si="0"/>
        <v>0</v>
      </c>
      <c r="C16">
        <f>'Populations &amp; Dates'!C16*C$7</f>
        <v>0</v>
      </c>
      <c r="D16">
        <f>'Populations &amp; Dates'!D16*D$7</f>
        <v>0</v>
      </c>
      <c r="E16">
        <f>'Populations &amp; Dates'!E16*E$7</f>
        <v>0</v>
      </c>
      <c r="F16">
        <f>'Populations &amp; Dates'!F16*F$7</f>
        <v>0</v>
      </c>
      <c r="G16">
        <f>'Populations &amp; Dates'!G16*G$7</f>
        <v>0</v>
      </c>
      <c r="H16">
        <f>'Populations &amp; Dates'!H16*H$7</f>
        <v>0</v>
      </c>
      <c r="I16">
        <f>'Populations &amp; Dates'!I16*I$7</f>
        <v>0</v>
      </c>
      <c r="J16">
        <f>'Populations &amp; Dates'!J16*J$7</f>
        <v>0</v>
      </c>
      <c r="K16">
        <f>'Populations &amp; Dates'!K16*K$7</f>
        <v>0</v>
      </c>
      <c r="L16">
        <f>'Populations &amp; Dates'!L16*L$7</f>
        <v>0</v>
      </c>
      <c r="M16">
        <f>'Populations &amp; Dates'!M16*M$7</f>
        <v>0</v>
      </c>
      <c r="N16">
        <f>'Populations &amp; Dates'!N16*N$7</f>
        <v>0</v>
      </c>
      <c r="O16">
        <f>'Populations &amp; Dates'!O16*O$7</f>
        <v>0</v>
      </c>
      <c r="P16">
        <f>'Populations &amp; Dates'!P16*P$7</f>
        <v>0</v>
      </c>
      <c r="Q16">
        <f>'Populations &amp; Dates'!Q16*Q$7</f>
        <v>0</v>
      </c>
      <c r="R16">
        <f>'Populations &amp; Dates'!R16*R$7</f>
        <v>0</v>
      </c>
      <c r="S16">
        <f>'Populations &amp; Dates'!S16*S$7</f>
        <v>0</v>
      </c>
      <c r="T16">
        <f>'Populations &amp; Dates'!T16*T$7</f>
        <v>0</v>
      </c>
      <c r="U16">
        <f>'Populations &amp; Dates'!U16*U$7</f>
        <v>0</v>
      </c>
      <c r="V16">
        <f>'Populations &amp; Dates'!V16*V$7</f>
        <v>0</v>
      </c>
      <c r="W16">
        <f>'Populations &amp; Dates'!W16*W$7</f>
        <v>0</v>
      </c>
      <c r="X16">
        <f>'Populations &amp; Dates'!X16*X$7</f>
        <v>0</v>
      </c>
      <c r="Y16">
        <f>'Populations &amp; Dates'!Y16*Y$7</f>
        <v>0</v>
      </c>
      <c r="Z16">
        <f>'Populations &amp; Dates'!Z16*Z$7</f>
        <v>0</v>
      </c>
      <c r="AA16">
        <f>'Populations &amp; Dates'!AA16*AA$7</f>
        <v>0</v>
      </c>
      <c r="AB16">
        <f>'Populations &amp; Dates'!AB16*AB$7</f>
        <v>0</v>
      </c>
      <c r="AC16">
        <f>'Populations &amp; Dates'!AC16*AC$7</f>
        <v>0</v>
      </c>
      <c r="AD16">
        <f>'Populations &amp; Dates'!AD16*AD$7</f>
        <v>0</v>
      </c>
      <c r="AE16">
        <f>'Populations &amp; Dates'!AE16*AE$7</f>
        <v>0</v>
      </c>
      <c r="AF16">
        <f>'Populations &amp; Dates'!AF16*AF$7</f>
        <v>0</v>
      </c>
      <c r="AG16">
        <f>'Populations &amp; Dates'!AG16*AG$7</f>
        <v>0</v>
      </c>
      <c r="AH16">
        <f>'Populations &amp; Dates'!AH16*AH$7</f>
        <v>0</v>
      </c>
      <c r="AI16">
        <f>'Populations &amp; Dates'!AI16*AI$7</f>
        <v>0</v>
      </c>
      <c r="AJ16">
        <f>'Populations &amp; Dates'!AI16*AJ$7</f>
        <v>0</v>
      </c>
      <c r="AK16">
        <f>'Populations &amp; Dates'!AJ16*AK$7</f>
        <v>0</v>
      </c>
      <c r="AL16">
        <f>'Populations &amp; Dates'!AK16*AL$7</f>
        <v>0</v>
      </c>
      <c r="AM16">
        <f>'Populations &amp; Dates'!AL16*AM$7</f>
        <v>0</v>
      </c>
      <c r="AN16">
        <f>'Populations &amp; Dates'!AM16*AN$7</f>
        <v>0</v>
      </c>
    </row>
    <row r="18" spans="1:40" x14ac:dyDescent="0.35">
      <c r="A18" t="s">
        <v>21</v>
      </c>
      <c r="B18">
        <f>SUM(C18:AN18)</f>
        <v>0</v>
      </c>
      <c r="C18">
        <f>'Populations &amp; Dates'!C18*C$7</f>
        <v>0</v>
      </c>
      <c r="D18">
        <f>'Populations &amp; Dates'!D18*D$7</f>
        <v>0</v>
      </c>
      <c r="E18">
        <f>'Populations &amp; Dates'!E18*E$7</f>
        <v>0</v>
      </c>
      <c r="F18">
        <f>'Populations &amp; Dates'!F18*F$7</f>
        <v>0</v>
      </c>
      <c r="G18">
        <f>'Populations &amp; Dates'!G18*G$7</f>
        <v>0</v>
      </c>
      <c r="H18">
        <f>'Populations &amp; Dates'!H18*H$7</f>
        <v>0</v>
      </c>
      <c r="I18">
        <f>'Populations &amp; Dates'!I18*I$7</f>
        <v>0</v>
      </c>
      <c r="J18">
        <f>'Populations &amp; Dates'!J18*J$7</f>
        <v>0</v>
      </c>
      <c r="K18">
        <f>'Populations &amp; Dates'!K18*K$7</f>
        <v>0</v>
      </c>
      <c r="L18">
        <f>'Populations &amp; Dates'!L18*L$7</f>
        <v>0</v>
      </c>
      <c r="M18">
        <f>'Populations &amp; Dates'!M18*M$7</f>
        <v>0</v>
      </c>
      <c r="N18">
        <f>'Populations &amp; Dates'!N18*N$7</f>
        <v>0</v>
      </c>
      <c r="O18">
        <f>'Populations &amp; Dates'!O18*O$7</f>
        <v>0</v>
      </c>
      <c r="P18">
        <f>'Populations &amp; Dates'!P18*P$7</f>
        <v>0</v>
      </c>
      <c r="Q18">
        <f>'Populations &amp; Dates'!Q18*Q$7</f>
        <v>0</v>
      </c>
      <c r="R18">
        <f>'Populations &amp; Dates'!R18*R$7</f>
        <v>0</v>
      </c>
      <c r="S18">
        <f>'Populations &amp; Dates'!S18*S$7</f>
        <v>0</v>
      </c>
      <c r="T18">
        <f>'Populations &amp; Dates'!T18*T$7</f>
        <v>0</v>
      </c>
      <c r="U18">
        <f>'Populations &amp; Dates'!U18*U$7</f>
        <v>0</v>
      </c>
      <c r="V18">
        <f>'Populations &amp; Dates'!V18*V$7</f>
        <v>0</v>
      </c>
      <c r="W18">
        <f>'Populations &amp; Dates'!W18*W$7</f>
        <v>0</v>
      </c>
      <c r="X18">
        <f>'Populations &amp; Dates'!X18*X$7</f>
        <v>0</v>
      </c>
      <c r="Y18">
        <f>'Populations &amp; Dates'!Y18*Y$7</f>
        <v>0</v>
      </c>
      <c r="Z18">
        <f>'Populations &amp; Dates'!Z18*Z$7</f>
        <v>0</v>
      </c>
      <c r="AA18">
        <f>'Populations &amp; Dates'!AA18*AA$7</f>
        <v>0</v>
      </c>
      <c r="AB18">
        <f>'Populations &amp; Dates'!AB18*AB$7</f>
        <v>0</v>
      </c>
      <c r="AC18">
        <f>'Populations &amp; Dates'!AC18*AC$7</f>
        <v>0</v>
      </c>
      <c r="AD18">
        <f>'Populations &amp; Dates'!AD18*AD$7</f>
        <v>0</v>
      </c>
      <c r="AE18">
        <f>'Populations &amp; Dates'!AE18*AE$7</f>
        <v>0</v>
      </c>
      <c r="AF18">
        <f>'Populations &amp; Dates'!AF18*AF$7</f>
        <v>0</v>
      </c>
      <c r="AG18">
        <f>'Populations &amp; Dates'!AG18*AG$7</f>
        <v>0</v>
      </c>
      <c r="AH18">
        <f>'Populations &amp; Dates'!AH18*AH$7</f>
        <v>0</v>
      </c>
      <c r="AI18">
        <f>'Populations &amp; Dates'!AI18*AI$7</f>
        <v>0</v>
      </c>
      <c r="AJ18">
        <f>'Populations &amp; Dates'!AI18*AJ$7</f>
        <v>0</v>
      </c>
      <c r="AK18">
        <f>'Populations &amp; Dates'!AJ18*AK$7</f>
        <v>0</v>
      </c>
      <c r="AL18">
        <f>'Populations &amp; Dates'!AK18*AL$7</f>
        <v>0</v>
      </c>
      <c r="AM18">
        <f>'Populations &amp; Dates'!AL18*AM$7</f>
        <v>0</v>
      </c>
      <c r="AN18">
        <f>'Populations &amp; Dates'!AM18*AN$7</f>
        <v>0</v>
      </c>
    </row>
    <row r="19" spans="1:40" x14ac:dyDescent="0.35">
      <c r="A19" t="s">
        <v>145</v>
      </c>
      <c r="B19">
        <f>SUM(C19:AN19)</f>
        <v>1</v>
      </c>
      <c r="C19">
        <f>'Populations &amp; Dates'!C19*C$7</f>
        <v>0</v>
      </c>
      <c r="D19">
        <f>'Populations &amp; Dates'!D19*D$7</f>
        <v>0</v>
      </c>
      <c r="E19">
        <f>'Populations &amp; Dates'!E19*E$7</f>
        <v>1</v>
      </c>
      <c r="F19">
        <f>'Populations &amp; Dates'!F19*F$7</f>
        <v>0</v>
      </c>
      <c r="G19">
        <f>'Populations &amp; Dates'!G19*G$7</f>
        <v>0</v>
      </c>
      <c r="H19">
        <f>'Populations &amp; Dates'!H19*H$7</f>
        <v>0</v>
      </c>
      <c r="I19">
        <f>'Populations &amp; Dates'!I19*I$7</f>
        <v>0</v>
      </c>
      <c r="J19">
        <f>'Populations &amp; Dates'!J19*J$7</f>
        <v>0</v>
      </c>
      <c r="K19">
        <f>'Populations &amp; Dates'!K19*K$7</f>
        <v>0</v>
      </c>
      <c r="L19">
        <f>'Populations &amp; Dates'!L19*L$7</f>
        <v>0</v>
      </c>
      <c r="M19">
        <f>'Populations &amp; Dates'!M19*M$7</f>
        <v>0</v>
      </c>
      <c r="N19">
        <f>'Populations &amp; Dates'!N19*N$7</f>
        <v>0</v>
      </c>
      <c r="O19">
        <f>'Populations &amp; Dates'!O19*O$7</f>
        <v>0</v>
      </c>
      <c r="P19">
        <f>'Populations &amp; Dates'!P19*P$7</f>
        <v>0</v>
      </c>
      <c r="Q19">
        <f>'Populations &amp; Dates'!Q19*Q$7</f>
        <v>0</v>
      </c>
      <c r="R19">
        <f>'Populations &amp; Dates'!R19*R$7</f>
        <v>0</v>
      </c>
      <c r="S19">
        <f>'Populations &amp; Dates'!S19*S$7</f>
        <v>0</v>
      </c>
      <c r="T19">
        <f>'Populations &amp; Dates'!T19*T$7</f>
        <v>0</v>
      </c>
      <c r="U19">
        <f>'Populations &amp; Dates'!U19*U$7</f>
        <v>0</v>
      </c>
      <c r="V19">
        <f>'Populations &amp; Dates'!V19*V$7</f>
        <v>0</v>
      </c>
      <c r="W19">
        <f>'Populations &amp; Dates'!W19*W$7</f>
        <v>0</v>
      </c>
      <c r="X19">
        <f>'Populations &amp; Dates'!X19*X$7</f>
        <v>0</v>
      </c>
      <c r="Y19">
        <f>'Populations &amp; Dates'!Y19*Y$7</f>
        <v>0</v>
      </c>
      <c r="Z19">
        <f>'Populations &amp; Dates'!Z19*Z$7</f>
        <v>0</v>
      </c>
      <c r="AA19">
        <f>'Populations &amp; Dates'!AA19*AA$7</f>
        <v>0</v>
      </c>
      <c r="AB19">
        <f>'Populations &amp; Dates'!AB19*AB$7</f>
        <v>0</v>
      </c>
      <c r="AC19">
        <f>'Populations &amp; Dates'!AC19*AC$7</f>
        <v>0</v>
      </c>
      <c r="AD19">
        <f>'Populations &amp; Dates'!AD19*AD$7</f>
        <v>0</v>
      </c>
      <c r="AE19">
        <f>'Populations &amp; Dates'!AE19*AE$7</f>
        <v>0</v>
      </c>
      <c r="AF19">
        <f>'Populations &amp; Dates'!AF19*AF$7</f>
        <v>0</v>
      </c>
      <c r="AG19">
        <f>'Populations &amp; Dates'!AG19*AG$7</f>
        <v>0</v>
      </c>
      <c r="AH19">
        <f>'Populations &amp; Dates'!AH19*AH$7</f>
        <v>0</v>
      </c>
      <c r="AI19">
        <f>'Populations &amp; Dates'!AI19*AI$7</f>
        <v>0</v>
      </c>
      <c r="AJ19">
        <f>'Populations &amp; Dates'!AI19*AJ$7</f>
        <v>0</v>
      </c>
      <c r="AK19">
        <f>'Populations &amp; Dates'!AJ19*AK$7</f>
        <v>0</v>
      </c>
      <c r="AL19">
        <f>'Populations &amp; Dates'!AK19*AL$7</f>
        <v>0</v>
      </c>
      <c r="AM19">
        <f>'Populations &amp; Dates'!AL19*AM$7</f>
        <v>0</v>
      </c>
      <c r="AN19">
        <f>'Populations &amp; Dates'!AM19*AN$7</f>
        <v>0</v>
      </c>
    </row>
    <row r="20" spans="1:40" x14ac:dyDescent="0.25">
      <c r="A20" t="s">
        <v>144</v>
      </c>
      <c r="B20">
        <f>SUM(C20:AN20)</f>
        <v>0</v>
      </c>
      <c r="C20">
        <f>'Populations &amp; Dates'!C20*C$7</f>
        <v>0</v>
      </c>
      <c r="D20">
        <f>'Populations &amp; Dates'!D20*D$7</f>
        <v>0</v>
      </c>
      <c r="E20">
        <f>'Populations &amp; Dates'!E20*E$7</f>
        <v>0</v>
      </c>
      <c r="F20">
        <f>'Populations &amp; Dates'!F20*F$7</f>
        <v>0</v>
      </c>
      <c r="G20">
        <f>'Populations &amp; Dates'!G20*G$7</f>
        <v>0</v>
      </c>
      <c r="H20">
        <f>'Populations &amp; Dates'!H20*H$7</f>
        <v>0</v>
      </c>
      <c r="I20">
        <f>'Populations &amp; Dates'!I20*I$7</f>
        <v>0</v>
      </c>
      <c r="J20">
        <f>'Populations &amp; Dates'!J20*J$7</f>
        <v>0</v>
      </c>
      <c r="K20">
        <f>'Populations &amp; Dates'!K20*K$7</f>
        <v>0</v>
      </c>
      <c r="L20">
        <f>'Populations &amp; Dates'!L20*L$7</f>
        <v>0</v>
      </c>
      <c r="M20">
        <f>'Populations &amp; Dates'!M20*M$7</f>
        <v>0</v>
      </c>
      <c r="N20">
        <f>'Populations &amp; Dates'!N20*N$7</f>
        <v>0</v>
      </c>
      <c r="O20">
        <f>'Populations &amp; Dates'!O20*O$7</f>
        <v>0</v>
      </c>
      <c r="P20">
        <f>'Populations &amp; Dates'!P20*P$7</f>
        <v>0</v>
      </c>
      <c r="Q20">
        <f>'Populations &amp; Dates'!Q20*Q$7</f>
        <v>0</v>
      </c>
      <c r="R20">
        <f>'Populations &amp; Dates'!R20*R$7</f>
        <v>0</v>
      </c>
      <c r="S20">
        <f>'Populations &amp; Dates'!S20*S$7</f>
        <v>0</v>
      </c>
      <c r="T20">
        <f>'Populations &amp; Dates'!T20*T$7</f>
        <v>0</v>
      </c>
      <c r="U20">
        <f>'Populations &amp; Dates'!U20*U$7</f>
        <v>0</v>
      </c>
      <c r="V20">
        <f>'Populations &amp; Dates'!V20*V$7</f>
        <v>0</v>
      </c>
      <c r="W20">
        <f>'Populations &amp; Dates'!W20*W$7</f>
        <v>0</v>
      </c>
      <c r="X20">
        <f>'Populations &amp; Dates'!X20*X$7</f>
        <v>0</v>
      </c>
      <c r="Y20">
        <f>'Populations &amp; Dates'!Y20*Y$7</f>
        <v>0</v>
      </c>
      <c r="Z20">
        <f>'Populations &amp; Dates'!Z20*Z$7</f>
        <v>0</v>
      </c>
      <c r="AA20">
        <f>'Populations &amp; Dates'!AA20*AA$7</f>
        <v>0</v>
      </c>
      <c r="AB20">
        <f>'Populations &amp; Dates'!AB20*AB$7</f>
        <v>0</v>
      </c>
      <c r="AC20">
        <f>'Populations &amp; Dates'!AC20*AC$7</f>
        <v>0</v>
      </c>
      <c r="AD20">
        <f>'Populations &amp; Dates'!AD20*AD$7</f>
        <v>0</v>
      </c>
      <c r="AE20">
        <f>'Populations &amp; Dates'!AE20*AE$7</f>
        <v>0</v>
      </c>
      <c r="AF20">
        <f>'Populations &amp; Dates'!AF20*AF$7</f>
        <v>0</v>
      </c>
      <c r="AG20">
        <f>'Populations &amp; Dates'!AG20*AG$7</f>
        <v>0</v>
      </c>
      <c r="AH20">
        <f>'Populations &amp; Dates'!AH20*AH$7</f>
        <v>0</v>
      </c>
      <c r="AI20">
        <f>'Populations &amp; Dates'!AI20*AI$7</f>
        <v>0</v>
      </c>
      <c r="AJ20">
        <f>'Populations &amp; Dates'!AI20*AJ$7</f>
        <v>0</v>
      </c>
      <c r="AK20">
        <f>'Populations &amp; Dates'!AJ20*AK$7</f>
        <v>0</v>
      </c>
      <c r="AL20">
        <f>'Populations &amp; Dates'!AK20*AL$7</f>
        <v>0</v>
      </c>
      <c r="AM20">
        <f>'Populations &amp; Dates'!AL20*AM$7</f>
        <v>0</v>
      </c>
      <c r="AN20">
        <f>'Populations &amp; Dates'!AM20*AN$7</f>
        <v>0</v>
      </c>
    </row>
    <row r="21" spans="1:40" x14ac:dyDescent="0.25">
      <c r="A21" t="s">
        <v>153</v>
      </c>
      <c r="B21">
        <f>SUM(C21:AN21)</f>
        <v>0</v>
      </c>
      <c r="C21">
        <f>'Populations &amp; Dates'!C21*C$7</f>
        <v>0</v>
      </c>
      <c r="D21">
        <f>'Populations &amp; Dates'!D21*D$7</f>
        <v>0</v>
      </c>
      <c r="E21">
        <f>'Populations &amp; Dates'!E21*E$7</f>
        <v>0</v>
      </c>
      <c r="F21">
        <f>'Populations &amp; Dates'!F21*F$7</f>
        <v>0</v>
      </c>
      <c r="G21">
        <f>'Populations &amp; Dates'!G21*G$7</f>
        <v>0</v>
      </c>
      <c r="H21">
        <f>'Populations &amp; Dates'!H21*H$7</f>
        <v>0</v>
      </c>
      <c r="I21">
        <f>'Populations &amp; Dates'!I21*I$7</f>
        <v>0</v>
      </c>
      <c r="J21">
        <f>'Populations &amp; Dates'!J21*J$7</f>
        <v>0</v>
      </c>
      <c r="K21">
        <f>'Populations &amp; Dates'!K21*K$7</f>
        <v>0</v>
      </c>
      <c r="L21">
        <f>'Populations &amp; Dates'!L21*L$7</f>
        <v>0</v>
      </c>
      <c r="M21">
        <f>'Populations &amp; Dates'!M21*M$7</f>
        <v>0</v>
      </c>
      <c r="N21">
        <f>'Populations &amp; Dates'!N21*N$7</f>
        <v>0</v>
      </c>
      <c r="O21">
        <f>'Populations &amp; Dates'!O21*O$7</f>
        <v>0</v>
      </c>
      <c r="P21">
        <f>'Populations &amp; Dates'!P21*P$7</f>
        <v>0</v>
      </c>
      <c r="Q21">
        <f>'Populations &amp; Dates'!Q21*Q$7</f>
        <v>0</v>
      </c>
      <c r="R21">
        <f>'Populations &amp; Dates'!R21*R$7</f>
        <v>0</v>
      </c>
      <c r="S21">
        <f>'Populations &amp; Dates'!S21*S$7</f>
        <v>0</v>
      </c>
      <c r="T21">
        <f>'Populations &amp; Dates'!T21*T$7</f>
        <v>0</v>
      </c>
      <c r="U21">
        <f>'Populations &amp; Dates'!U21*U$7</f>
        <v>0</v>
      </c>
      <c r="V21">
        <f>'Populations &amp; Dates'!V21*V$7</f>
        <v>0</v>
      </c>
      <c r="W21">
        <f>'Populations &amp; Dates'!W21*W$7</f>
        <v>0</v>
      </c>
      <c r="X21">
        <f>'Populations &amp; Dates'!X21*X$7</f>
        <v>0</v>
      </c>
      <c r="Y21">
        <f>'Populations &amp; Dates'!Y21*Y$7</f>
        <v>0</v>
      </c>
      <c r="Z21">
        <f>'Populations &amp; Dates'!Z21*Z$7</f>
        <v>0</v>
      </c>
      <c r="AA21">
        <f>'Populations &amp; Dates'!AA21*AA$7</f>
        <v>0</v>
      </c>
      <c r="AB21">
        <f>'Populations &amp; Dates'!AB21*AB$7</f>
        <v>0</v>
      </c>
      <c r="AC21">
        <f>'Populations &amp; Dates'!AC21*AC$7</f>
        <v>0</v>
      </c>
      <c r="AD21">
        <f>'Populations &amp; Dates'!AD21*AD$7</f>
        <v>0</v>
      </c>
      <c r="AE21">
        <f>'Populations &amp; Dates'!AE21*AE$7</f>
        <v>0</v>
      </c>
      <c r="AF21">
        <f>'Populations &amp; Dates'!AF21*AF$7</f>
        <v>0</v>
      </c>
      <c r="AG21">
        <f>'Populations &amp; Dates'!AG21*AG$7</f>
        <v>0</v>
      </c>
      <c r="AH21">
        <f>'Populations &amp; Dates'!AH21*AH$7</f>
        <v>0</v>
      </c>
      <c r="AI21">
        <f>'Populations &amp; Dates'!AI21*AI$7</f>
        <v>0</v>
      </c>
      <c r="AJ21">
        <f>'Populations &amp; Dates'!AI21*AJ$7</f>
        <v>0</v>
      </c>
      <c r="AK21">
        <f>'Populations &amp; Dates'!AJ21*AK$7</f>
        <v>0</v>
      </c>
      <c r="AL21">
        <f>'Populations &amp; Dates'!AK21*AL$7</f>
        <v>0</v>
      </c>
      <c r="AM21">
        <f>'Populations &amp; Dates'!AL21*AM$7</f>
        <v>0</v>
      </c>
      <c r="AN21">
        <f>'Populations &amp; Dates'!AM21*AN$7</f>
        <v>0</v>
      </c>
    </row>
    <row r="23" spans="1:40" x14ac:dyDescent="0.25">
      <c r="A23" t="s">
        <v>155</v>
      </c>
    </row>
    <row r="24" spans="1:40" x14ac:dyDescent="0.25">
      <c r="A24" t="s">
        <v>161</v>
      </c>
      <c r="B24">
        <f t="shared" ref="B24:B33" si="1">SUM(C24:AN24)</f>
        <v>0</v>
      </c>
      <c r="C24">
        <f>'Populations &amp; Dates'!C24*C$7</f>
        <v>0</v>
      </c>
      <c r="D24">
        <f>'Populations &amp; Dates'!D24*D$7</f>
        <v>0</v>
      </c>
      <c r="E24">
        <f>'Populations &amp; Dates'!E24*E$7</f>
        <v>0</v>
      </c>
      <c r="F24">
        <f>'Populations &amp; Dates'!F24*F$7</f>
        <v>0</v>
      </c>
      <c r="G24">
        <f>'Populations &amp; Dates'!G24*G$7</f>
        <v>0</v>
      </c>
      <c r="H24">
        <f>'Populations &amp; Dates'!H24*H$7</f>
        <v>0</v>
      </c>
      <c r="I24">
        <f>'Populations &amp; Dates'!I24*I$7</f>
        <v>0</v>
      </c>
      <c r="J24">
        <f>'Populations &amp; Dates'!J24*J$7</f>
        <v>0</v>
      </c>
      <c r="K24">
        <f>'Populations &amp; Dates'!K24*K$7</f>
        <v>0</v>
      </c>
      <c r="L24">
        <f>'Populations &amp; Dates'!L24*L$7</f>
        <v>0</v>
      </c>
      <c r="M24">
        <f>'Populations &amp; Dates'!M24*M$7</f>
        <v>0</v>
      </c>
      <c r="N24">
        <f>'Populations &amp; Dates'!N24*N$7</f>
        <v>0</v>
      </c>
      <c r="O24">
        <f>'Populations &amp; Dates'!O24*O$7</f>
        <v>0</v>
      </c>
      <c r="P24">
        <f>'Populations &amp; Dates'!P24*P$7</f>
        <v>0</v>
      </c>
      <c r="Q24">
        <f>'Populations &amp; Dates'!Q24*Q$7</f>
        <v>0</v>
      </c>
      <c r="R24">
        <f>'Populations &amp; Dates'!R24*R$7</f>
        <v>0</v>
      </c>
      <c r="S24">
        <f>'Populations &amp; Dates'!S24*S$7</f>
        <v>0</v>
      </c>
      <c r="T24">
        <f>'Populations &amp; Dates'!T24*T$7</f>
        <v>0</v>
      </c>
      <c r="U24">
        <f>'Populations &amp; Dates'!U24*U$7</f>
        <v>0</v>
      </c>
      <c r="V24">
        <f>'Populations &amp; Dates'!V24*V$7</f>
        <v>0</v>
      </c>
      <c r="W24">
        <f>'Populations &amp; Dates'!W24*W$7</f>
        <v>0</v>
      </c>
      <c r="X24">
        <f>'Populations &amp; Dates'!X24*X$7</f>
        <v>0</v>
      </c>
      <c r="Y24">
        <f>'Populations &amp; Dates'!Y24*Y$7</f>
        <v>0</v>
      </c>
      <c r="Z24">
        <f>'Populations &amp; Dates'!Z24*Z$7</f>
        <v>0</v>
      </c>
      <c r="AA24">
        <f>'Populations &amp; Dates'!AA24*AA$7</f>
        <v>0</v>
      </c>
      <c r="AB24">
        <f>'Populations &amp; Dates'!AB24*AB$7</f>
        <v>0</v>
      </c>
      <c r="AC24">
        <f>'Populations &amp; Dates'!AC24*AC$7</f>
        <v>0</v>
      </c>
      <c r="AD24">
        <f>'Populations &amp; Dates'!AD24*AD$7</f>
        <v>0</v>
      </c>
      <c r="AE24">
        <f>'Populations &amp; Dates'!AE24*AE$7</f>
        <v>0</v>
      </c>
      <c r="AF24">
        <f>'Populations &amp; Dates'!AF24*AF$7</f>
        <v>0</v>
      </c>
      <c r="AG24">
        <f>'Populations &amp; Dates'!AG24*AG$7</f>
        <v>0</v>
      </c>
      <c r="AH24">
        <f>'Populations &amp; Dates'!AH24*AH$7</f>
        <v>0</v>
      </c>
      <c r="AI24">
        <f>'Populations &amp; Dates'!AI24*AI$7</f>
        <v>0</v>
      </c>
      <c r="AJ24">
        <f>'Populations &amp; Dates'!AI24*AJ$7</f>
        <v>0</v>
      </c>
      <c r="AK24">
        <f>'Populations &amp; Dates'!AJ24*AK$7</f>
        <v>0</v>
      </c>
      <c r="AL24">
        <f>'Populations &amp; Dates'!AK24*AL$7</f>
        <v>0</v>
      </c>
      <c r="AM24">
        <f>'Populations &amp; Dates'!AL24*AM$7</f>
        <v>0</v>
      </c>
      <c r="AN24">
        <f>'Populations &amp; Dates'!AM24*AN$7</f>
        <v>0</v>
      </c>
    </row>
    <row r="25" spans="1:40" x14ac:dyDescent="0.25">
      <c r="A25" t="s">
        <v>162</v>
      </c>
      <c r="B25">
        <f t="shared" si="1"/>
        <v>0</v>
      </c>
      <c r="C25">
        <f>'Populations &amp; Dates'!C25*C$7</f>
        <v>0</v>
      </c>
      <c r="D25">
        <f>'Populations &amp; Dates'!D25*D$7</f>
        <v>0</v>
      </c>
      <c r="E25">
        <f>'Populations &amp; Dates'!E25*E$7</f>
        <v>0</v>
      </c>
      <c r="F25">
        <f>'Populations &amp; Dates'!F25*F$7</f>
        <v>0</v>
      </c>
      <c r="G25">
        <f>'Populations &amp; Dates'!G25*G$7</f>
        <v>0</v>
      </c>
      <c r="H25">
        <f>'Populations &amp; Dates'!H25*H$7</f>
        <v>0</v>
      </c>
      <c r="I25">
        <f>'Populations &amp; Dates'!I25*I$7</f>
        <v>0</v>
      </c>
      <c r="J25">
        <f>'Populations &amp; Dates'!J25*J$7</f>
        <v>0</v>
      </c>
      <c r="K25">
        <f>'Populations &amp; Dates'!K25*K$7</f>
        <v>0</v>
      </c>
      <c r="L25">
        <f>'Populations &amp; Dates'!L25*L$7</f>
        <v>0</v>
      </c>
      <c r="M25">
        <f>'Populations &amp; Dates'!M25*M$7</f>
        <v>0</v>
      </c>
      <c r="N25">
        <f>'Populations &amp; Dates'!N25*N$7</f>
        <v>0</v>
      </c>
      <c r="O25">
        <f>'Populations &amp; Dates'!O25*O$7</f>
        <v>0</v>
      </c>
      <c r="P25">
        <f>'Populations &amp; Dates'!P25*P$7</f>
        <v>0</v>
      </c>
      <c r="Q25">
        <f>'Populations &amp; Dates'!Q25*Q$7</f>
        <v>0</v>
      </c>
      <c r="R25">
        <f>'Populations &amp; Dates'!R25*R$7</f>
        <v>0</v>
      </c>
      <c r="S25">
        <f>'Populations &amp; Dates'!S25*S$7</f>
        <v>0</v>
      </c>
      <c r="T25">
        <f>'Populations &amp; Dates'!T25*T$7</f>
        <v>0</v>
      </c>
      <c r="U25">
        <f>'Populations &amp; Dates'!U25*U$7</f>
        <v>0</v>
      </c>
      <c r="V25">
        <f>'Populations &amp; Dates'!V25*V$7</f>
        <v>0</v>
      </c>
      <c r="W25">
        <f>'Populations &amp; Dates'!W25*W$7</f>
        <v>0</v>
      </c>
      <c r="X25">
        <f>'Populations &amp; Dates'!X25*X$7</f>
        <v>0</v>
      </c>
      <c r="Y25">
        <f>'Populations &amp; Dates'!Y25*Y$7</f>
        <v>0</v>
      </c>
      <c r="Z25">
        <f>'Populations &amp; Dates'!Z25*Z$7</f>
        <v>0</v>
      </c>
      <c r="AA25">
        <f>'Populations &amp; Dates'!AA25*AA$7</f>
        <v>0</v>
      </c>
      <c r="AB25">
        <f>'Populations &amp; Dates'!AB25*AB$7</f>
        <v>0</v>
      </c>
      <c r="AC25">
        <f>'Populations &amp; Dates'!AC25*AC$7</f>
        <v>0</v>
      </c>
      <c r="AD25">
        <f>'Populations &amp; Dates'!AD25*AD$7</f>
        <v>0</v>
      </c>
      <c r="AE25">
        <f>'Populations &amp; Dates'!AE25*AE$7</f>
        <v>0</v>
      </c>
      <c r="AF25">
        <f>'Populations &amp; Dates'!AF25*AF$7</f>
        <v>0</v>
      </c>
      <c r="AG25">
        <f>'Populations &amp; Dates'!AG25*AG$7</f>
        <v>0</v>
      </c>
      <c r="AH25">
        <f>'Populations &amp; Dates'!AH25*AH$7</f>
        <v>0</v>
      </c>
      <c r="AI25">
        <f>'Populations &amp; Dates'!AI25*AI$7</f>
        <v>0</v>
      </c>
      <c r="AJ25">
        <f>'Populations &amp; Dates'!AI25*AJ$7</f>
        <v>0</v>
      </c>
      <c r="AK25">
        <f>'Populations &amp; Dates'!AJ25*AK$7</f>
        <v>0</v>
      </c>
      <c r="AL25">
        <f>'Populations &amp; Dates'!AK25*AL$7</f>
        <v>0</v>
      </c>
      <c r="AM25">
        <f>'Populations &amp; Dates'!AL25*AM$7</f>
        <v>0</v>
      </c>
      <c r="AN25">
        <f>'Populations &amp; Dates'!AM25*AN$7</f>
        <v>0</v>
      </c>
    </row>
    <row r="26" spans="1:40" x14ac:dyDescent="0.25">
      <c r="A26" t="s">
        <v>163</v>
      </c>
      <c r="B26">
        <f t="shared" si="1"/>
        <v>0</v>
      </c>
      <c r="C26">
        <f>'Populations &amp; Dates'!C26*C$7</f>
        <v>0</v>
      </c>
      <c r="D26">
        <f>'Populations &amp; Dates'!D26*D$7</f>
        <v>0</v>
      </c>
      <c r="E26">
        <f>'Populations &amp; Dates'!E26*E$7</f>
        <v>0</v>
      </c>
      <c r="F26">
        <f>'Populations &amp; Dates'!F26*F$7</f>
        <v>0</v>
      </c>
      <c r="G26">
        <f>'Populations &amp; Dates'!G26*G$7</f>
        <v>0</v>
      </c>
      <c r="H26">
        <f>'Populations &amp; Dates'!H26*H$7</f>
        <v>0</v>
      </c>
      <c r="I26">
        <f>'Populations &amp; Dates'!I26*I$7</f>
        <v>0</v>
      </c>
      <c r="J26">
        <f>'Populations &amp; Dates'!J26*J$7</f>
        <v>0</v>
      </c>
      <c r="K26">
        <f>'Populations &amp; Dates'!K26*K$7</f>
        <v>0</v>
      </c>
      <c r="L26">
        <f>'Populations &amp; Dates'!L26*L$7</f>
        <v>0</v>
      </c>
      <c r="M26">
        <f>'Populations &amp; Dates'!M26*M$7</f>
        <v>0</v>
      </c>
      <c r="N26">
        <f>'Populations &amp; Dates'!N26*N$7</f>
        <v>0</v>
      </c>
      <c r="O26">
        <f>'Populations &amp; Dates'!O26*O$7</f>
        <v>0</v>
      </c>
      <c r="P26">
        <f>'Populations &amp; Dates'!P26*P$7</f>
        <v>0</v>
      </c>
      <c r="Q26">
        <f>'Populations &amp; Dates'!Q26*Q$7</f>
        <v>0</v>
      </c>
      <c r="R26">
        <f>'Populations &amp; Dates'!R26*R$7</f>
        <v>0</v>
      </c>
      <c r="S26">
        <f>'Populations &amp; Dates'!S26*S$7</f>
        <v>0</v>
      </c>
      <c r="T26">
        <f>'Populations &amp; Dates'!T26*T$7</f>
        <v>0</v>
      </c>
      <c r="U26">
        <f>'Populations &amp; Dates'!U26*U$7</f>
        <v>0</v>
      </c>
      <c r="V26">
        <f>'Populations &amp; Dates'!V26*V$7</f>
        <v>0</v>
      </c>
      <c r="W26">
        <f>'Populations &amp; Dates'!W26*W$7</f>
        <v>0</v>
      </c>
      <c r="X26">
        <f>'Populations &amp; Dates'!X26*X$7</f>
        <v>0</v>
      </c>
      <c r="Y26">
        <f>'Populations &amp; Dates'!Y26*Y$7</f>
        <v>0</v>
      </c>
      <c r="Z26">
        <f>'Populations &amp; Dates'!Z26*Z$7</f>
        <v>0</v>
      </c>
      <c r="AA26">
        <f>'Populations &amp; Dates'!AA26*AA$7</f>
        <v>0</v>
      </c>
      <c r="AB26">
        <f>'Populations &amp; Dates'!AB26*AB$7</f>
        <v>0</v>
      </c>
      <c r="AC26">
        <f>'Populations &amp; Dates'!AC26*AC$7</f>
        <v>0</v>
      </c>
      <c r="AD26">
        <f>'Populations &amp; Dates'!AD26*AD$7</f>
        <v>0</v>
      </c>
      <c r="AE26">
        <f>'Populations &amp; Dates'!AE26*AE$7</f>
        <v>0</v>
      </c>
      <c r="AF26">
        <f>'Populations &amp; Dates'!AF26*AF$7</f>
        <v>0</v>
      </c>
      <c r="AG26">
        <f>'Populations &amp; Dates'!AG26*AG$7</f>
        <v>0</v>
      </c>
      <c r="AH26">
        <f>'Populations &amp; Dates'!AH26*AH$7</f>
        <v>0</v>
      </c>
      <c r="AI26">
        <f>'Populations &amp; Dates'!AI26*AI$7</f>
        <v>0</v>
      </c>
      <c r="AJ26">
        <f>'Populations &amp; Dates'!AI26*AJ$7</f>
        <v>0</v>
      </c>
      <c r="AK26">
        <f>'Populations &amp; Dates'!AJ26*AK$7</f>
        <v>0</v>
      </c>
      <c r="AL26">
        <f>'Populations &amp; Dates'!AK26*AL$7</f>
        <v>0</v>
      </c>
      <c r="AM26">
        <f>'Populations &amp; Dates'!AL26*AM$7</f>
        <v>0</v>
      </c>
      <c r="AN26">
        <f>'Populations &amp; Dates'!AM26*AN$7</f>
        <v>0</v>
      </c>
    </row>
    <row r="27" spans="1:40" x14ac:dyDescent="0.25">
      <c r="A27" t="s">
        <v>164</v>
      </c>
      <c r="B27">
        <f t="shared" si="1"/>
        <v>0</v>
      </c>
      <c r="C27">
        <f>'Populations &amp; Dates'!C27*C$7</f>
        <v>0</v>
      </c>
      <c r="D27">
        <f>'Populations &amp; Dates'!D27*D$7</f>
        <v>0</v>
      </c>
      <c r="E27">
        <f>'Populations &amp; Dates'!E27*E$7</f>
        <v>0</v>
      </c>
      <c r="F27">
        <f>'Populations &amp; Dates'!F27*F$7</f>
        <v>0</v>
      </c>
      <c r="G27">
        <f>'Populations &amp; Dates'!G27*G$7</f>
        <v>0</v>
      </c>
      <c r="H27">
        <f>'Populations &amp; Dates'!H27*H$7</f>
        <v>0</v>
      </c>
      <c r="I27">
        <f>'Populations &amp; Dates'!I27*I$7</f>
        <v>0</v>
      </c>
      <c r="J27">
        <f>'Populations &amp; Dates'!J27*J$7</f>
        <v>0</v>
      </c>
      <c r="K27">
        <f>'Populations &amp; Dates'!K27*K$7</f>
        <v>0</v>
      </c>
      <c r="L27">
        <f>'Populations &amp; Dates'!L27*L$7</f>
        <v>0</v>
      </c>
      <c r="M27">
        <f>'Populations &amp; Dates'!M27*M$7</f>
        <v>0</v>
      </c>
      <c r="N27">
        <f>'Populations &amp; Dates'!N27*N$7</f>
        <v>0</v>
      </c>
      <c r="O27">
        <f>'Populations &amp; Dates'!O27*O$7</f>
        <v>0</v>
      </c>
      <c r="P27">
        <f>'Populations &amp; Dates'!P27*P$7</f>
        <v>0</v>
      </c>
      <c r="Q27">
        <f>'Populations &amp; Dates'!Q27*Q$7</f>
        <v>0</v>
      </c>
      <c r="R27">
        <f>'Populations &amp; Dates'!R27*R$7</f>
        <v>0</v>
      </c>
      <c r="S27">
        <f>'Populations &amp; Dates'!S27*S$7</f>
        <v>0</v>
      </c>
      <c r="T27">
        <f>'Populations &amp; Dates'!T27*T$7</f>
        <v>0</v>
      </c>
      <c r="U27">
        <f>'Populations &amp; Dates'!U27*U$7</f>
        <v>0</v>
      </c>
      <c r="V27">
        <f>'Populations &amp; Dates'!V27*V$7</f>
        <v>0</v>
      </c>
      <c r="W27">
        <f>'Populations &amp; Dates'!W27*W$7</f>
        <v>0</v>
      </c>
      <c r="X27">
        <f>'Populations &amp; Dates'!X27*X$7</f>
        <v>0</v>
      </c>
      <c r="Y27">
        <f>'Populations &amp; Dates'!Y27*Y$7</f>
        <v>0</v>
      </c>
      <c r="Z27">
        <f>'Populations &amp; Dates'!Z27*Z$7</f>
        <v>0</v>
      </c>
      <c r="AA27">
        <f>'Populations &amp; Dates'!AA27*AA$7</f>
        <v>0</v>
      </c>
      <c r="AB27">
        <f>'Populations &amp; Dates'!AB27*AB$7</f>
        <v>0</v>
      </c>
      <c r="AC27">
        <f>'Populations &amp; Dates'!AC27*AC$7</f>
        <v>0</v>
      </c>
      <c r="AD27">
        <f>'Populations &amp; Dates'!AD27*AD$7</f>
        <v>0</v>
      </c>
      <c r="AE27">
        <f>'Populations &amp; Dates'!AE27*AE$7</f>
        <v>0</v>
      </c>
      <c r="AF27">
        <f>'Populations &amp; Dates'!AF27*AF$7</f>
        <v>0</v>
      </c>
      <c r="AG27">
        <f>'Populations &amp; Dates'!AG27*AG$7</f>
        <v>0</v>
      </c>
      <c r="AH27">
        <f>'Populations &amp; Dates'!AH27*AH$7</f>
        <v>0</v>
      </c>
      <c r="AI27">
        <f>'Populations &amp; Dates'!AI27*AI$7</f>
        <v>0</v>
      </c>
      <c r="AJ27">
        <f>'Populations &amp; Dates'!AI27*AJ$7</f>
        <v>0</v>
      </c>
      <c r="AK27">
        <f>'Populations &amp; Dates'!AJ27*AK$7</f>
        <v>0</v>
      </c>
      <c r="AL27">
        <f>'Populations &amp; Dates'!AK27*AL$7</f>
        <v>0</v>
      </c>
      <c r="AM27">
        <f>'Populations &amp; Dates'!AL27*AM$7</f>
        <v>0</v>
      </c>
      <c r="AN27">
        <f>'Populations &amp; Dates'!AM27*AN$7</f>
        <v>0</v>
      </c>
    </row>
    <row r="28" spans="1:40" x14ac:dyDescent="0.25">
      <c r="A28" t="s">
        <v>165</v>
      </c>
      <c r="B28">
        <f t="shared" si="1"/>
        <v>0</v>
      </c>
      <c r="C28">
        <f>'Populations &amp; Dates'!C28*C$7</f>
        <v>0</v>
      </c>
      <c r="D28">
        <f>'Populations &amp; Dates'!D28*D$7</f>
        <v>0</v>
      </c>
      <c r="E28">
        <f>'Populations &amp; Dates'!E28*E$7</f>
        <v>0</v>
      </c>
      <c r="F28">
        <f>'Populations &amp; Dates'!F28*F$7</f>
        <v>0</v>
      </c>
      <c r="G28">
        <f>'Populations &amp; Dates'!G28*G$7</f>
        <v>0</v>
      </c>
      <c r="H28">
        <f>'Populations &amp; Dates'!H28*H$7</f>
        <v>0</v>
      </c>
      <c r="I28">
        <f>'Populations &amp; Dates'!I28*I$7</f>
        <v>0</v>
      </c>
      <c r="J28">
        <f>'Populations &amp; Dates'!J28*J$7</f>
        <v>0</v>
      </c>
      <c r="K28">
        <f>'Populations &amp; Dates'!K28*K$7</f>
        <v>0</v>
      </c>
      <c r="L28">
        <f>'Populations &amp; Dates'!L28*L$7</f>
        <v>0</v>
      </c>
      <c r="M28">
        <f>'Populations &amp; Dates'!M28*M$7</f>
        <v>0</v>
      </c>
      <c r="N28">
        <f>'Populations &amp; Dates'!N28*N$7</f>
        <v>0</v>
      </c>
      <c r="O28">
        <f>'Populations &amp; Dates'!O28*O$7</f>
        <v>0</v>
      </c>
      <c r="P28">
        <f>'Populations &amp; Dates'!P28*P$7</f>
        <v>0</v>
      </c>
      <c r="Q28">
        <f>'Populations &amp; Dates'!Q28*Q$7</f>
        <v>0</v>
      </c>
      <c r="R28">
        <f>'Populations &amp; Dates'!R28*R$7</f>
        <v>0</v>
      </c>
      <c r="S28">
        <f>'Populations &amp; Dates'!S28*S$7</f>
        <v>0</v>
      </c>
      <c r="T28">
        <f>'Populations &amp; Dates'!T28*T$7</f>
        <v>0</v>
      </c>
      <c r="U28">
        <f>'Populations &amp; Dates'!U28*U$7</f>
        <v>0</v>
      </c>
      <c r="V28">
        <f>'Populations &amp; Dates'!V28*V$7</f>
        <v>0</v>
      </c>
      <c r="W28">
        <f>'Populations &amp; Dates'!W28*W$7</f>
        <v>0</v>
      </c>
      <c r="X28">
        <f>'Populations &amp; Dates'!X28*X$7</f>
        <v>0</v>
      </c>
      <c r="Y28">
        <f>'Populations &amp; Dates'!Y28*Y$7</f>
        <v>0</v>
      </c>
      <c r="Z28">
        <f>'Populations &amp; Dates'!Z28*Z$7</f>
        <v>0</v>
      </c>
      <c r="AA28">
        <f>'Populations &amp; Dates'!AA28*AA$7</f>
        <v>0</v>
      </c>
      <c r="AB28">
        <f>'Populations &amp; Dates'!AB28*AB$7</f>
        <v>0</v>
      </c>
      <c r="AC28">
        <f>'Populations &amp; Dates'!AC28*AC$7</f>
        <v>0</v>
      </c>
      <c r="AD28">
        <f>'Populations &amp; Dates'!AD28*AD$7</f>
        <v>0</v>
      </c>
      <c r="AE28">
        <f>'Populations &amp; Dates'!AE28*AE$7</f>
        <v>0</v>
      </c>
      <c r="AF28">
        <f>'Populations &amp; Dates'!AF28*AF$7</f>
        <v>0</v>
      </c>
      <c r="AG28">
        <f>'Populations &amp; Dates'!AG28*AG$7</f>
        <v>0</v>
      </c>
      <c r="AH28">
        <f>'Populations &amp; Dates'!AH28*AH$7</f>
        <v>0</v>
      </c>
      <c r="AI28">
        <f>'Populations &amp; Dates'!AI28*AI$7</f>
        <v>0</v>
      </c>
      <c r="AJ28">
        <f>'Populations &amp; Dates'!AI28*AJ$7</f>
        <v>0</v>
      </c>
      <c r="AK28">
        <f>'Populations &amp; Dates'!AJ28*AK$7</f>
        <v>0</v>
      </c>
      <c r="AL28">
        <f>'Populations &amp; Dates'!AK28*AL$7</f>
        <v>0</v>
      </c>
      <c r="AM28">
        <f>'Populations &amp; Dates'!AL28*AM$7</f>
        <v>0</v>
      </c>
      <c r="AN28">
        <f>'Populations &amp; Dates'!AM28*AN$7</f>
        <v>0</v>
      </c>
    </row>
    <row r="29" spans="1:40" x14ac:dyDescent="0.25">
      <c r="A29" t="s">
        <v>166</v>
      </c>
      <c r="B29">
        <f t="shared" si="1"/>
        <v>0</v>
      </c>
      <c r="C29">
        <f>'Populations &amp; Dates'!C29*C$7</f>
        <v>0</v>
      </c>
      <c r="D29">
        <f>'Populations &amp; Dates'!D29*D$7</f>
        <v>0</v>
      </c>
      <c r="E29">
        <f>'Populations &amp; Dates'!E29*E$7</f>
        <v>0</v>
      </c>
      <c r="F29">
        <f>'Populations &amp; Dates'!F29*F$7</f>
        <v>0</v>
      </c>
      <c r="G29">
        <f>'Populations &amp; Dates'!G29*G$7</f>
        <v>0</v>
      </c>
      <c r="H29">
        <f>'Populations &amp; Dates'!H29*H$7</f>
        <v>0</v>
      </c>
      <c r="I29">
        <f>'Populations &amp; Dates'!I29*I$7</f>
        <v>0</v>
      </c>
      <c r="J29">
        <f>'Populations &amp; Dates'!J29*J$7</f>
        <v>0</v>
      </c>
      <c r="K29">
        <f>'Populations &amp; Dates'!K29*K$7</f>
        <v>0</v>
      </c>
      <c r="L29">
        <f>'Populations &amp; Dates'!L29*L$7</f>
        <v>0</v>
      </c>
      <c r="M29">
        <f>'Populations &amp; Dates'!M29*M$7</f>
        <v>0</v>
      </c>
      <c r="N29">
        <f>'Populations &amp; Dates'!N29*N$7</f>
        <v>0</v>
      </c>
      <c r="O29">
        <f>'Populations &amp; Dates'!O29*O$7</f>
        <v>0</v>
      </c>
      <c r="P29">
        <f>'Populations &amp; Dates'!P29*P$7</f>
        <v>0</v>
      </c>
      <c r="Q29">
        <f>'Populations &amp; Dates'!Q29*Q$7</f>
        <v>0</v>
      </c>
      <c r="R29">
        <f>'Populations &amp; Dates'!R29*R$7</f>
        <v>0</v>
      </c>
      <c r="S29">
        <f>'Populations &amp; Dates'!S29*S$7</f>
        <v>0</v>
      </c>
      <c r="T29">
        <f>'Populations &amp; Dates'!T29*T$7</f>
        <v>0</v>
      </c>
      <c r="U29">
        <f>'Populations &amp; Dates'!U29*U$7</f>
        <v>0</v>
      </c>
      <c r="V29">
        <f>'Populations &amp; Dates'!V29*V$7</f>
        <v>0</v>
      </c>
      <c r="W29">
        <f>'Populations &amp; Dates'!W29*W$7</f>
        <v>0</v>
      </c>
      <c r="X29">
        <f>'Populations &amp; Dates'!X29*X$7</f>
        <v>0</v>
      </c>
      <c r="Y29">
        <f>'Populations &amp; Dates'!Y29*Y$7</f>
        <v>0</v>
      </c>
      <c r="Z29">
        <f>'Populations &amp; Dates'!Z29*Z$7</f>
        <v>0</v>
      </c>
      <c r="AA29">
        <f>'Populations &amp; Dates'!AA29*AA$7</f>
        <v>0</v>
      </c>
      <c r="AB29">
        <f>'Populations &amp; Dates'!AB29*AB$7</f>
        <v>0</v>
      </c>
      <c r="AC29">
        <f>'Populations &amp; Dates'!AC29*AC$7</f>
        <v>0</v>
      </c>
      <c r="AD29">
        <f>'Populations &amp; Dates'!AD29*AD$7</f>
        <v>0</v>
      </c>
      <c r="AE29">
        <f>'Populations &amp; Dates'!AE29*AE$7</f>
        <v>0</v>
      </c>
      <c r="AF29">
        <f>'Populations &amp; Dates'!AF29*AF$7</f>
        <v>0</v>
      </c>
      <c r="AG29">
        <f>'Populations &amp; Dates'!AG29*AG$7</f>
        <v>0</v>
      </c>
      <c r="AH29">
        <f>'Populations &amp; Dates'!AH29*AH$7</f>
        <v>0</v>
      </c>
      <c r="AI29">
        <f>'Populations &amp; Dates'!AI29*AI$7</f>
        <v>0</v>
      </c>
      <c r="AJ29">
        <f>'Populations &amp; Dates'!AI29*AJ$7</f>
        <v>0</v>
      </c>
      <c r="AK29">
        <f>'Populations &amp; Dates'!AJ29*AK$7</f>
        <v>0</v>
      </c>
      <c r="AL29">
        <f>'Populations &amp; Dates'!AK29*AL$7</f>
        <v>0</v>
      </c>
      <c r="AM29">
        <f>'Populations &amp; Dates'!AL29*AM$7</f>
        <v>0</v>
      </c>
      <c r="AN29">
        <f>'Populations &amp; Dates'!AM29*AN$7</f>
        <v>0</v>
      </c>
    </row>
    <row r="30" spans="1:40" x14ac:dyDescent="0.25">
      <c r="A30" t="s">
        <v>167</v>
      </c>
      <c r="B30">
        <f t="shared" si="1"/>
        <v>1</v>
      </c>
      <c r="C30">
        <f>'Populations &amp; Dates'!C30*C$7</f>
        <v>0</v>
      </c>
      <c r="D30">
        <f>'Populations &amp; Dates'!D30*D$7</f>
        <v>0</v>
      </c>
      <c r="E30">
        <f>'Populations &amp; Dates'!E30*E$7</f>
        <v>0</v>
      </c>
      <c r="F30">
        <f>'Populations &amp; Dates'!F30*F$7</f>
        <v>0</v>
      </c>
      <c r="G30">
        <f>'Populations &amp; Dates'!G30*G$7</f>
        <v>0</v>
      </c>
      <c r="H30">
        <f>'Populations &amp; Dates'!H30*H$7</f>
        <v>0</v>
      </c>
      <c r="I30">
        <f>'Populations &amp; Dates'!I30*I$7</f>
        <v>0</v>
      </c>
      <c r="J30">
        <f>'Populations &amp; Dates'!J30*J$7</f>
        <v>0</v>
      </c>
      <c r="K30">
        <f>'Populations &amp; Dates'!K30*K$7</f>
        <v>0</v>
      </c>
      <c r="L30">
        <f>'Populations &amp; Dates'!L30*L$7</f>
        <v>0</v>
      </c>
      <c r="M30">
        <f>'Populations &amp; Dates'!M30*M$7</f>
        <v>0</v>
      </c>
      <c r="N30">
        <f>'Populations &amp; Dates'!N30*N$7</f>
        <v>0</v>
      </c>
      <c r="O30">
        <f>'Populations &amp; Dates'!O30*O$7</f>
        <v>0</v>
      </c>
      <c r="P30">
        <f>'Populations &amp; Dates'!P30*P$7</f>
        <v>0</v>
      </c>
      <c r="Q30">
        <f>'Populations &amp; Dates'!Q30*Q$7</f>
        <v>0</v>
      </c>
      <c r="R30">
        <f>'Populations &amp; Dates'!R30*R$7</f>
        <v>0</v>
      </c>
      <c r="S30">
        <f>'Populations &amp; Dates'!S30*S$7</f>
        <v>0</v>
      </c>
      <c r="T30">
        <f>'Populations &amp; Dates'!T30*T$7</f>
        <v>0</v>
      </c>
      <c r="U30">
        <f>'Populations &amp; Dates'!U30*U$7</f>
        <v>0</v>
      </c>
      <c r="V30">
        <f>'Populations &amp; Dates'!V30*V$7</f>
        <v>0</v>
      </c>
      <c r="W30">
        <f>'Populations &amp; Dates'!W30*W$7</f>
        <v>0</v>
      </c>
      <c r="X30">
        <f>'Populations &amp; Dates'!X30*X$7</f>
        <v>0</v>
      </c>
      <c r="Y30">
        <f>'Populations &amp; Dates'!Y30*Y$7</f>
        <v>0</v>
      </c>
      <c r="Z30">
        <f>'Populations &amp; Dates'!Z30*Z$7</f>
        <v>1</v>
      </c>
      <c r="AA30">
        <f>'Populations &amp; Dates'!AA30*AA$7</f>
        <v>0</v>
      </c>
      <c r="AB30">
        <f>'Populations &amp; Dates'!AB30*AB$7</f>
        <v>0</v>
      </c>
      <c r="AC30">
        <f>'Populations &amp; Dates'!AC30*AC$7</f>
        <v>0</v>
      </c>
      <c r="AD30">
        <f>'Populations &amp; Dates'!AD30*AD$7</f>
        <v>0</v>
      </c>
      <c r="AE30">
        <f>'Populations &amp; Dates'!AE30*AE$7</f>
        <v>0</v>
      </c>
      <c r="AF30">
        <f>'Populations &amp; Dates'!AF30*AF$7</f>
        <v>0</v>
      </c>
      <c r="AG30">
        <f>'Populations &amp; Dates'!AG30*AG$7</f>
        <v>0</v>
      </c>
      <c r="AH30">
        <f>'Populations &amp; Dates'!AH30*AH$7</f>
        <v>0</v>
      </c>
      <c r="AI30">
        <f>'Populations &amp; Dates'!AI30*AI$7</f>
        <v>0</v>
      </c>
      <c r="AJ30">
        <f>'Populations &amp; Dates'!AI30*AJ$7</f>
        <v>0</v>
      </c>
      <c r="AK30">
        <f>'Populations &amp; Dates'!AJ30*AK$7</f>
        <v>0</v>
      </c>
      <c r="AL30">
        <f>'Populations &amp; Dates'!AK30*AL$7</f>
        <v>0</v>
      </c>
      <c r="AM30">
        <f>'Populations &amp; Dates'!AL30*AM$7</f>
        <v>0</v>
      </c>
      <c r="AN30">
        <f>'Populations &amp; Dates'!AM30*AN$7</f>
        <v>0</v>
      </c>
    </row>
    <row r="31" spans="1:40" x14ac:dyDescent="0.25">
      <c r="A31" t="s">
        <v>168</v>
      </c>
      <c r="B31">
        <f t="shared" si="1"/>
        <v>1</v>
      </c>
      <c r="C31">
        <f>'Populations &amp; Dates'!C31*C$7</f>
        <v>0</v>
      </c>
      <c r="D31">
        <f>'Populations &amp; Dates'!D31*D$7</f>
        <v>0</v>
      </c>
      <c r="E31">
        <f>'Populations &amp; Dates'!E31*E$7</f>
        <v>0</v>
      </c>
      <c r="F31">
        <f>'Populations &amp; Dates'!F31*F$7</f>
        <v>0</v>
      </c>
      <c r="G31">
        <f>'Populations &amp; Dates'!G31*G$7</f>
        <v>0</v>
      </c>
      <c r="H31">
        <f>'Populations &amp; Dates'!H31*H$7</f>
        <v>0</v>
      </c>
      <c r="I31">
        <f>'Populations &amp; Dates'!I31*I$7</f>
        <v>0</v>
      </c>
      <c r="J31">
        <f>'Populations &amp; Dates'!J31*J$7</f>
        <v>0</v>
      </c>
      <c r="K31">
        <f>'Populations &amp; Dates'!K31*K$7</f>
        <v>0</v>
      </c>
      <c r="L31">
        <f>'Populations &amp; Dates'!L31*L$7</f>
        <v>0</v>
      </c>
      <c r="M31">
        <f>'Populations &amp; Dates'!M31*M$7</f>
        <v>0</v>
      </c>
      <c r="N31">
        <f>'Populations &amp; Dates'!N31*N$7</f>
        <v>0</v>
      </c>
      <c r="O31">
        <f>'Populations &amp; Dates'!O31*O$7</f>
        <v>0</v>
      </c>
      <c r="P31">
        <f>'Populations &amp; Dates'!P31*P$7</f>
        <v>0</v>
      </c>
      <c r="Q31">
        <f>'Populations &amp; Dates'!Q31*Q$7</f>
        <v>0</v>
      </c>
      <c r="R31">
        <f>'Populations &amp; Dates'!R31*R$7</f>
        <v>0</v>
      </c>
      <c r="S31">
        <f>'Populations &amp; Dates'!S31*S$7</f>
        <v>0</v>
      </c>
      <c r="T31">
        <f>'Populations &amp; Dates'!T31*T$7</f>
        <v>0</v>
      </c>
      <c r="U31">
        <f>'Populations &amp; Dates'!U31*U$7</f>
        <v>0</v>
      </c>
      <c r="V31">
        <f>'Populations &amp; Dates'!V31*V$7</f>
        <v>0</v>
      </c>
      <c r="W31">
        <f>'Populations &amp; Dates'!W31*W$7</f>
        <v>0</v>
      </c>
      <c r="X31">
        <f>'Populations &amp; Dates'!X31*X$7</f>
        <v>0</v>
      </c>
      <c r="Y31">
        <f>'Populations &amp; Dates'!Y31*Y$7</f>
        <v>0</v>
      </c>
      <c r="Z31">
        <f>'Populations &amp; Dates'!Z31*Z$7</f>
        <v>1</v>
      </c>
      <c r="AA31">
        <f>'Populations &amp; Dates'!AA31*AA$7</f>
        <v>0</v>
      </c>
      <c r="AB31">
        <f>'Populations &amp; Dates'!AB31*AB$7</f>
        <v>0</v>
      </c>
      <c r="AC31">
        <f>'Populations &amp; Dates'!AC31*AC$7</f>
        <v>0</v>
      </c>
      <c r="AD31">
        <f>'Populations &amp; Dates'!AD31*AD$7</f>
        <v>0</v>
      </c>
      <c r="AE31">
        <f>'Populations &amp; Dates'!AE31*AE$7</f>
        <v>0</v>
      </c>
      <c r="AF31">
        <f>'Populations &amp; Dates'!AF31*AF$7</f>
        <v>0</v>
      </c>
      <c r="AG31">
        <f>'Populations &amp; Dates'!AG31*AG$7</f>
        <v>0</v>
      </c>
      <c r="AH31">
        <f>'Populations &amp; Dates'!AH31*AH$7</f>
        <v>0</v>
      </c>
      <c r="AI31">
        <f>'Populations &amp; Dates'!AI31*AI$7</f>
        <v>0</v>
      </c>
      <c r="AJ31">
        <f>'Populations &amp; Dates'!AI31*AJ$7</f>
        <v>0</v>
      </c>
      <c r="AK31">
        <f>'Populations &amp; Dates'!AJ31*AK$7</f>
        <v>0</v>
      </c>
      <c r="AL31">
        <f>'Populations &amp; Dates'!AK31*AL$7</f>
        <v>0</v>
      </c>
      <c r="AM31">
        <f>'Populations &amp; Dates'!AL31*AM$7</f>
        <v>0</v>
      </c>
      <c r="AN31">
        <f>'Populations &amp; Dates'!AM31*AN$7</f>
        <v>0</v>
      </c>
    </row>
    <row r="32" spans="1:40" x14ac:dyDescent="0.25">
      <c r="A32" t="s">
        <v>169</v>
      </c>
      <c r="B32">
        <f t="shared" si="1"/>
        <v>1</v>
      </c>
      <c r="C32">
        <f>'Populations &amp; Dates'!C32*C$7</f>
        <v>0</v>
      </c>
      <c r="D32">
        <f>'Populations &amp; Dates'!D32*D$7</f>
        <v>0</v>
      </c>
      <c r="E32">
        <f>'Populations &amp; Dates'!E32*E$7</f>
        <v>0</v>
      </c>
      <c r="F32">
        <f>'Populations &amp; Dates'!F32*F$7</f>
        <v>0</v>
      </c>
      <c r="G32">
        <f>'Populations &amp; Dates'!G32*G$7</f>
        <v>0</v>
      </c>
      <c r="H32">
        <f>'Populations &amp; Dates'!H32*H$7</f>
        <v>0</v>
      </c>
      <c r="I32">
        <f>'Populations &amp; Dates'!I32*I$7</f>
        <v>0</v>
      </c>
      <c r="J32">
        <f>'Populations &amp; Dates'!J32*J$7</f>
        <v>0</v>
      </c>
      <c r="K32">
        <f>'Populations &amp; Dates'!K32*K$7</f>
        <v>0</v>
      </c>
      <c r="L32">
        <f>'Populations &amp; Dates'!L32*L$7</f>
        <v>0</v>
      </c>
      <c r="M32">
        <f>'Populations &amp; Dates'!M32*M$7</f>
        <v>0</v>
      </c>
      <c r="N32">
        <f>'Populations &amp; Dates'!N32*N$7</f>
        <v>0</v>
      </c>
      <c r="O32">
        <f>'Populations &amp; Dates'!O32*O$7</f>
        <v>0</v>
      </c>
      <c r="P32">
        <f>'Populations &amp; Dates'!P32*P$7</f>
        <v>0</v>
      </c>
      <c r="Q32">
        <f>'Populations &amp; Dates'!Q32*Q$7</f>
        <v>0</v>
      </c>
      <c r="R32">
        <f>'Populations &amp; Dates'!R32*R$7</f>
        <v>0</v>
      </c>
      <c r="S32">
        <f>'Populations &amp; Dates'!S32*S$7</f>
        <v>0</v>
      </c>
      <c r="T32">
        <f>'Populations &amp; Dates'!T32*T$7</f>
        <v>0</v>
      </c>
      <c r="U32">
        <f>'Populations &amp; Dates'!U32*U$7</f>
        <v>0</v>
      </c>
      <c r="V32">
        <f>'Populations &amp; Dates'!V32*V$7</f>
        <v>0</v>
      </c>
      <c r="W32">
        <f>'Populations &amp; Dates'!W32*W$7</f>
        <v>0</v>
      </c>
      <c r="X32">
        <f>'Populations &amp; Dates'!X32*X$7</f>
        <v>0</v>
      </c>
      <c r="Y32">
        <f>'Populations &amp; Dates'!Y32*Y$7</f>
        <v>0</v>
      </c>
      <c r="Z32">
        <f>'Populations &amp; Dates'!Z32*Z$7</f>
        <v>0</v>
      </c>
      <c r="AA32">
        <f>'Populations &amp; Dates'!AA32*AA$7</f>
        <v>1</v>
      </c>
      <c r="AB32">
        <f>'Populations &amp; Dates'!AB32*AB$7</f>
        <v>0</v>
      </c>
      <c r="AC32">
        <f>'Populations &amp; Dates'!AC32*AC$7</f>
        <v>0</v>
      </c>
      <c r="AD32">
        <f>'Populations &amp; Dates'!AD32*AD$7</f>
        <v>0</v>
      </c>
      <c r="AE32">
        <f>'Populations &amp; Dates'!AE32*AE$7</f>
        <v>0</v>
      </c>
      <c r="AF32">
        <f>'Populations &amp; Dates'!AF32*AF$7</f>
        <v>0</v>
      </c>
      <c r="AG32">
        <f>'Populations &amp; Dates'!AG32*AG$7</f>
        <v>0</v>
      </c>
      <c r="AH32">
        <f>'Populations &amp; Dates'!AH32*AH$7</f>
        <v>0</v>
      </c>
      <c r="AI32">
        <f>'Populations &amp; Dates'!AI32*AI$7</f>
        <v>0</v>
      </c>
      <c r="AJ32">
        <f>'Populations &amp; Dates'!AI32*AJ$7</f>
        <v>0</v>
      </c>
      <c r="AK32">
        <f>'Populations &amp; Dates'!AJ32*AK$7</f>
        <v>0</v>
      </c>
      <c r="AL32">
        <f>'Populations &amp; Dates'!AK32*AL$7</f>
        <v>0</v>
      </c>
      <c r="AM32">
        <f>'Populations &amp; Dates'!AL32*AM$7</f>
        <v>0</v>
      </c>
      <c r="AN32">
        <f>'Populations &amp; Dates'!AM32*AN$7</f>
        <v>0</v>
      </c>
    </row>
    <row r="33" spans="1:40" x14ac:dyDescent="0.25">
      <c r="A33" t="s">
        <v>170</v>
      </c>
      <c r="B33">
        <f t="shared" si="1"/>
        <v>1</v>
      </c>
      <c r="C33">
        <f>'Populations &amp; Dates'!C33*C$7</f>
        <v>0</v>
      </c>
      <c r="D33">
        <f>'Populations &amp; Dates'!D33*D$7</f>
        <v>0</v>
      </c>
      <c r="E33">
        <f>'Populations &amp; Dates'!E33*E$7</f>
        <v>0</v>
      </c>
      <c r="F33">
        <f>'Populations &amp; Dates'!F33*F$7</f>
        <v>0</v>
      </c>
      <c r="G33">
        <f>'Populations &amp; Dates'!G33*G$7</f>
        <v>0</v>
      </c>
      <c r="H33">
        <f>'Populations &amp; Dates'!H33*H$7</f>
        <v>0</v>
      </c>
      <c r="I33">
        <f>'Populations &amp; Dates'!I33*I$7</f>
        <v>0</v>
      </c>
      <c r="J33">
        <f>'Populations &amp; Dates'!J33*J$7</f>
        <v>0</v>
      </c>
      <c r="K33">
        <f>'Populations &amp; Dates'!K33*K$7</f>
        <v>0</v>
      </c>
      <c r="L33">
        <f>'Populations &amp; Dates'!L33*L$7</f>
        <v>0</v>
      </c>
      <c r="M33">
        <f>'Populations &amp; Dates'!M33*M$7</f>
        <v>0</v>
      </c>
      <c r="N33">
        <f>'Populations &amp; Dates'!N33*N$7</f>
        <v>0</v>
      </c>
      <c r="O33">
        <f>'Populations &amp; Dates'!O33*O$7</f>
        <v>0</v>
      </c>
      <c r="P33">
        <f>'Populations &amp; Dates'!P33*P$7</f>
        <v>0</v>
      </c>
      <c r="Q33">
        <f>'Populations &amp; Dates'!Q33*Q$7</f>
        <v>0</v>
      </c>
      <c r="R33">
        <f>'Populations &amp; Dates'!R33*R$7</f>
        <v>0</v>
      </c>
      <c r="S33">
        <f>'Populations &amp; Dates'!S33*S$7</f>
        <v>0</v>
      </c>
      <c r="T33">
        <f>'Populations &amp; Dates'!T33*T$7</f>
        <v>0</v>
      </c>
      <c r="U33">
        <f>'Populations &amp; Dates'!U33*U$7</f>
        <v>0</v>
      </c>
      <c r="V33">
        <f>'Populations &amp; Dates'!V33*V$7</f>
        <v>0</v>
      </c>
      <c r="W33">
        <f>'Populations &amp; Dates'!W33*W$7</f>
        <v>0</v>
      </c>
      <c r="X33">
        <f>'Populations &amp; Dates'!X33*X$7</f>
        <v>0</v>
      </c>
      <c r="Y33">
        <f>'Populations &amp; Dates'!Y33*Y$7</f>
        <v>0</v>
      </c>
      <c r="Z33">
        <f>'Populations &amp; Dates'!Z33*Z$7</f>
        <v>0</v>
      </c>
      <c r="AA33">
        <f>'Populations &amp; Dates'!AA33*AA$7</f>
        <v>1</v>
      </c>
      <c r="AB33">
        <f>'Populations &amp; Dates'!AB33*AB$7</f>
        <v>0</v>
      </c>
      <c r="AC33">
        <f>'Populations &amp; Dates'!AC33*AC$7</f>
        <v>0</v>
      </c>
      <c r="AD33">
        <f>'Populations &amp; Dates'!AD33*AD$7</f>
        <v>0</v>
      </c>
      <c r="AE33">
        <f>'Populations &amp; Dates'!AE33*AE$7</f>
        <v>0</v>
      </c>
      <c r="AF33">
        <f>'Populations &amp; Dates'!AF33*AF$7</f>
        <v>0</v>
      </c>
      <c r="AG33">
        <f>'Populations &amp; Dates'!AG33*AG$7</f>
        <v>0</v>
      </c>
      <c r="AH33">
        <f>'Populations &amp; Dates'!AH33*AH$7</f>
        <v>0</v>
      </c>
      <c r="AI33">
        <f>'Populations &amp; Dates'!AI33*AI$7</f>
        <v>0</v>
      </c>
      <c r="AJ33">
        <f>'Populations &amp; Dates'!AI33*AJ$7</f>
        <v>0</v>
      </c>
      <c r="AK33">
        <f>'Populations &amp; Dates'!AJ33*AK$7</f>
        <v>0</v>
      </c>
      <c r="AL33">
        <f>'Populations &amp; Dates'!AK33*AL$7</f>
        <v>0</v>
      </c>
      <c r="AM33">
        <f>'Populations &amp; Dates'!AL33*AM$7</f>
        <v>0</v>
      </c>
      <c r="AN33">
        <f>'Populations &amp; Dates'!AM33*AN$7</f>
        <v>0</v>
      </c>
    </row>
  </sheetData>
  <dataConsolidate/>
  <conditionalFormatting sqref="A1:XFD1048576">
    <cfRule type="cellIs" dxfId="1" priority="1" operator="equal">
      <formula>1</formula>
    </cfRule>
  </conditionalFormatting>
  <pageMargins left="0.7" right="0.7" top="0.75" bottom="0.75" header="0.3" footer="0.3"/>
  <pageSetup paperSize="9"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Summary</vt:lpstr>
      <vt:lpstr>Data Extraction</vt:lpstr>
      <vt:lpstr>Populations &amp; Dates</vt:lpstr>
      <vt:lpstr>Potential Conflicts (US)</vt:lpstr>
      <vt:lpstr>Mortality (1)</vt:lpstr>
      <vt:lpstr>Mortality (2)</vt:lpstr>
      <vt:lpstr>Mortality (3)</vt:lpstr>
      <vt:lpstr>data</vt:lpstr>
      <vt:lpstr>NDD (1)</vt:lpstr>
      <vt:lpstr>NDD (2)</vt:lpstr>
      <vt:lpstr>NDD (3)</vt:lpstr>
      <vt:lpstr>IF (1)</vt:lpstr>
      <vt:lpstr>IF (2)</vt:lpstr>
      <vt:lpstr>IF (3)</vt:lpstr>
      <vt:lpstr>References</vt:lpstr>
      <vt:lpstr>Mortality for thesis tables</vt:lpstr>
      <vt:lpstr>NDD for thesis tables</vt:lpstr>
      <vt:lpstr>IF for thesis tables</vt:lpstr>
      <vt:lpstr>data(TH)</vt:lpstr>
      <vt:lpstr>Mortality(CAPS)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Jones</dc:creator>
  <cp:lastModifiedBy>Ian Jones</cp:lastModifiedBy>
  <cp:lastPrinted>2019-04-18T11:22:33Z</cp:lastPrinted>
  <dcterms:created xsi:type="dcterms:W3CDTF">2018-09-03T07:09:26Z</dcterms:created>
  <dcterms:modified xsi:type="dcterms:W3CDTF">2020-12-18T11:13:07Z</dcterms:modified>
</cp:coreProperties>
</file>