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tore.soton.ac.uk\users\ihj1v17\mydocuments\Files\Data\"/>
    </mc:Choice>
  </mc:AlternateContent>
  <bookViews>
    <workbookView xWindow="960" yWindow="720" windowWidth="17715" windowHeight="11445" tabRatio="846" firstSheet="1" activeTab="6"/>
  </bookViews>
  <sheets>
    <sheet name="Data 2" sheetId="6" r:id="rId1"/>
    <sheet name="2 Macroscopic" sheetId="1" r:id="rId2"/>
    <sheet name="2 Microscopic (combined)" sheetId="10" r:id="rId3"/>
    <sheet name="2 Microscopic (DT)" sheetId="3" r:id="rId4"/>
    <sheet name="2 Microscopic (NH)" sheetId="8" r:id="rId5"/>
    <sheet name="2 Microscopic (IJ)" sheetId="9" r:id="rId6"/>
    <sheet name="2 Macroscopic charts" sheetId="11" r:id="rId7"/>
    <sheet name="Cytokines" sheetId="12" r:id="rId8"/>
  </sheets>
  <externalReferences>
    <externalReference r:id="rId9"/>
    <externalReference r:id="rId10"/>
  </externalReferences>
  <definedNames>
    <definedName name="_xlnm._FilterDatabase" localSheetId="1" hidden="1">'2 Macroscopic'!$M$1:$AO$46</definedName>
    <definedName name="_xlnm._FilterDatabase" localSheetId="2" hidden="1">'2 Microscopic (combined)'!$Z$2:$AD$45</definedName>
    <definedName name="_xlnm._FilterDatabase" localSheetId="3" hidden="1">'2 Microscopic (DT)'!$A$1:$L$37</definedName>
    <definedName name="_xlnm._FilterDatabase" localSheetId="5" hidden="1">'2 Microscopic (IJ)'!$A$1:$L$37</definedName>
    <definedName name="_xlnm._FilterDatabase" localSheetId="4" hidden="1">'2 Microscopic (NH)'!$A$1:$L$37</definedName>
    <definedName name="_xlnm._FilterDatabase" localSheetId="0" hidden="1">'Data 2'!$K$1:$K$39</definedName>
  </definedNames>
  <calcPr calcId="162913"/>
</workbook>
</file>

<file path=xl/calcChain.xml><?xml version="1.0" encoding="utf-8"?>
<calcChain xmlns="http://schemas.openxmlformats.org/spreadsheetml/2006/main">
  <c r="J7" i="12" l="1"/>
  <c r="I7" i="12"/>
  <c r="K7" i="12"/>
  <c r="H7" i="12"/>
  <c r="G7" i="12"/>
  <c r="F7" i="12"/>
  <c r="E7" i="12"/>
  <c r="D7" i="12"/>
  <c r="C7" i="12"/>
  <c r="D29" i="12"/>
  <c r="J6" i="12"/>
  <c r="J5" i="12"/>
  <c r="J4" i="12"/>
  <c r="J3" i="12"/>
  <c r="J2" i="12"/>
  <c r="I6" i="12"/>
  <c r="I5" i="12"/>
  <c r="I4" i="12"/>
  <c r="I3" i="12"/>
  <c r="I2" i="12"/>
  <c r="K6" i="12"/>
  <c r="H6" i="12"/>
  <c r="G6" i="12"/>
  <c r="F6" i="12"/>
  <c r="E6" i="12"/>
  <c r="D6" i="12"/>
  <c r="K5" i="12"/>
  <c r="H5" i="12"/>
  <c r="G5" i="12"/>
  <c r="F5" i="12"/>
  <c r="E5" i="12"/>
  <c r="D5" i="12"/>
  <c r="K4" i="12"/>
  <c r="H4" i="12"/>
  <c r="G4" i="12"/>
  <c r="F4" i="12"/>
  <c r="E4" i="12"/>
  <c r="D4" i="12"/>
  <c r="K3" i="12"/>
  <c r="H3" i="12"/>
  <c r="G3" i="12"/>
  <c r="F3" i="12"/>
  <c r="E3" i="12"/>
  <c r="D3" i="12"/>
  <c r="K2" i="12"/>
  <c r="H2" i="12"/>
  <c r="G2" i="12"/>
  <c r="F2" i="12"/>
  <c r="E2" i="12"/>
  <c r="D2" i="12"/>
  <c r="K25" i="12"/>
  <c r="J25" i="12"/>
  <c r="I25" i="12"/>
  <c r="H25" i="12"/>
  <c r="G25" i="12"/>
  <c r="F25" i="12"/>
  <c r="E25" i="12"/>
  <c r="D25" i="12"/>
  <c r="C25" i="12"/>
  <c r="K24" i="12"/>
  <c r="J24" i="12"/>
  <c r="I24" i="12"/>
  <c r="H24" i="12"/>
  <c r="G24" i="12"/>
  <c r="F24" i="12"/>
  <c r="E24" i="12"/>
  <c r="D24" i="12"/>
  <c r="C24" i="12"/>
  <c r="K21" i="12"/>
  <c r="J21" i="12"/>
  <c r="I21" i="12"/>
  <c r="H21" i="12"/>
  <c r="G21" i="12"/>
  <c r="F21" i="12"/>
  <c r="E21" i="12"/>
  <c r="D21" i="12"/>
  <c r="C21" i="12"/>
  <c r="K20" i="12"/>
  <c r="J20" i="12"/>
  <c r="I20" i="12"/>
  <c r="H20" i="12"/>
  <c r="G20" i="12"/>
  <c r="F20" i="12"/>
  <c r="E20" i="12"/>
  <c r="D20" i="12"/>
  <c r="C20" i="12"/>
  <c r="K19" i="12"/>
  <c r="J19" i="12"/>
  <c r="I19" i="12"/>
  <c r="H19" i="12"/>
  <c r="G19" i="12"/>
  <c r="F19" i="12"/>
  <c r="E19" i="12"/>
  <c r="D19" i="12"/>
  <c r="C19" i="12"/>
  <c r="K18" i="12"/>
  <c r="J18" i="12"/>
  <c r="I18" i="12"/>
  <c r="H18" i="12"/>
  <c r="G18" i="12"/>
  <c r="F18" i="12"/>
  <c r="E18" i="12"/>
  <c r="D18" i="12"/>
  <c r="C18" i="12"/>
  <c r="K17" i="12"/>
  <c r="J17" i="12"/>
  <c r="I17" i="12"/>
  <c r="H17" i="12"/>
  <c r="G17" i="12"/>
  <c r="F17" i="12"/>
  <c r="E17" i="12"/>
  <c r="D17" i="12"/>
  <c r="C17" i="12"/>
  <c r="K16" i="12"/>
  <c r="J16" i="12"/>
  <c r="I16" i="12"/>
  <c r="H16" i="12"/>
  <c r="G16" i="12"/>
  <c r="F16" i="12"/>
  <c r="E16" i="12"/>
  <c r="D16" i="12"/>
  <c r="C16" i="12"/>
  <c r="K15" i="12"/>
  <c r="J15" i="12"/>
  <c r="I15" i="12"/>
  <c r="H15" i="12"/>
  <c r="G15" i="12"/>
  <c r="F15" i="12"/>
  <c r="E15" i="12"/>
  <c r="D15" i="12"/>
  <c r="C15" i="12"/>
  <c r="K13" i="12"/>
  <c r="J13" i="12"/>
  <c r="I13" i="12"/>
  <c r="H13" i="12"/>
  <c r="G13" i="12"/>
  <c r="F13" i="12"/>
  <c r="E13" i="12"/>
  <c r="D13" i="12"/>
  <c r="C13" i="12"/>
  <c r="K12" i="12"/>
  <c r="J12" i="12"/>
  <c r="I12" i="12"/>
  <c r="H12" i="12"/>
  <c r="G12" i="12"/>
  <c r="F12" i="12"/>
  <c r="E12" i="12"/>
  <c r="D12" i="12"/>
  <c r="C12" i="12"/>
  <c r="K10" i="12"/>
  <c r="J10" i="12"/>
  <c r="I10" i="12"/>
  <c r="H10" i="12"/>
  <c r="G10" i="12"/>
  <c r="F10" i="12"/>
  <c r="E10" i="12"/>
  <c r="D10" i="12"/>
  <c r="C10" i="12"/>
  <c r="C3" i="12" s="1"/>
  <c r="K1" i="12"/>
  <c r="J1" i="12"/>
  <c r="I1" i="12"/>
  <c r="H1" i="12"/>
  <c r="G1" i="12"/>
  <c r="F1" i="12"/>
  <c r="E1" i="12"/>
  <c r="D1" i="12"/>
  <c r="C1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C4" i="12" l="1"/>
  <c r="C5" i="12"/>
  <c r="C2" i="12"/>
  <c r="C6" i="12"/>
  <c r="J4" i="6"/>
  <c r="E20" i="3"/>
  <c r="J18" i="6" l="1"/>
  <c r="I18" i="6"/>
  <c r="H18" i="6"/>
  <c r="G18" i="6"/>
  <c r="J17" i="6"/>
  <c r="I17" i="6"/>
  <c r="H17" i="6"/>
  <c r="G17" i="6"/>
  <c r="J16" i="6"/>
  <c r="I16" i="6"/>
  <c r="H16" i="6"/>
  <c r="G16" i="6"/>
  <c r="J15" i="6"/>
  <c r="I15" i="6"/>
  <c r="H15" i="6"/>
  <c r="G15" i="6"/>
  <c r="J14" i="6"/>
  <c r="I14" i="6"/>
  <c r="H14" i="6"/>
  <c r="G14" i="6"/>
  <c r="J13" i="6"/>
  <c r="I13" i="6"/>
  <c r="H13" i="6"/>
  <c r="G13" i="6"/>
  <c r="J12" i="6"/>
  <c r="I12" i="6"/>
  <c r="H12" i="6"/>
  <c r="G12" i="6"/>
  <c r="J11" i="6"/>
  <c r="I11" i="6"/>
  <c r="H11" i="6"/>
  <c r="G11" i="6"/>
  <c r="J10" i="6"/>
  <c r="I10" i="6"/>
  <c r="H10" i="6"/>
  <c r="G10" i="6"/>
  <c r="J9" i="6"/>
  <c r="I9" i="6"/>
  <c r="H9" i="6"/>
  <c r="G9" i="6"/>
  <c r="J8" i="6"/>
  <c r="I8" i="6"/>
  <c r="H8" i="6"/>
  <c r="G8" i="6"/>
  <c r="J7" i="6"/>
  <c r="I7" i="6"/>
  <c r="H7" i="6"/>
  <c r="G7" i="6"/>
  <c r="J6" i="6"/>
  <c r="I6" i="6"/>
  <c r="H6" i="6"/>
  <c r="G6" i="6"/>
  <c r="J5" i="6"/>
  <c r="I5" i="6"/>
  <c r="H5" i="6"/>
  <c r="G5" i="6"/>
  <c r="I4" i="6"/>
  <c r="H4" i="6"/>
  <c r="G4" i="6"/>
  <c r="J3" i="6"/>
  <c r="I3" i="6"/>
  <c r="H3" i="6"/>
  <c r="G3" i="6"/>
  <c r="F18" i="6"/>
  <c r="E18" i="6"/>
  <c r="F17" i="6"/>
  <c r="E17" i="6"/>
  <c r="F16" i="6"/>
  <c r="E16" i="6"/>
  <c r="F15" i="6"/>
  <c r="E15" i="6"/>
  <c r="F14" i="6"/>
  <c r="E14" i="6"/>
  <c r="F13" i="6"/>
  <c r="E13" i="6"/>
  <c r="F12" i="6"/>
  <c r="E12" i="6"/>
  <c r="F11" i="6"/>
  <c r="E11" i="6"/>
  <c r="F10" i="6"/>
  <c r="E10" i="6"/>
  <c r="F9" i="6"/>
  <c r="E9" i="6"/>
  <c r="F8" i="6"/>
  <c r="E8" i="6"/>
  <c r="F7" i="6"/>
  <c r="E7" i="6"/>
  <c r="F6" i="6"/>
  <c r="E6" i="6"/>
  <c r="F5" i="6"/>
  <c r="E5" i="6"/>
  <c r="F4" i="6"/>
  <c r="E4" i="6"/>
  <c r="F3" i="6"/>
  <c r="E3" i="6"/>
  <c r="D18" i="6"/>
  <c r="C18" i="6"/>
  <c r="B18" i="6"/>
  <c r="D17" i="6"/>
  <c r="C17" i="6"/>
  <c r="B17" i="6"/>
  <c r="D16" i="6"/>
  <c r="C16" i="6"/>
  <c r="B16" i="6"/>
  <c r="D15" i="6"/>
  <c r="C15" i="6"/>
  <c r="B15" i="6"/>
  <c r="D14" i="6"/>
  <c r="C14" i="6"/>
  <c r="B14" i="6"/>
  <c r="D13" i="6"/>
  <c r="C13" i="6"/>
  <c r="B13" i="6"/>
  <c r="D12" i="6"/>
  <c r="C12" i="6"/>
  <c r="B12" i="6"/>
  <c r="D11" i="6"/>
  <c r="C11" i="6"/>
  <c r="B11" i="6"/>
  <c r="D10" i="6"/>
  <c r="C10" i="6"/>
  <c r="B10" i="6"/>
  <c r="D9" i="6"/>
  <c r="C9" i="6"/>
  <c r="B9" i="6"/>
  <c r="D8" i="6"/>
  <c r="C8" i="6"/>
  <c r="B8" i="6"/>
  <c r="D7" i="6"/>
  <c r="C7" i="6"/>
  <c r="B7" i="6"/>
  <c r="D6" i="6"/>
  <c r="C6" i="6"/>
  <c r="B6" i="6"/>
  <c r="D5" i="6"/>
  <c r="C5" i="6"/>
  <c r="B5" i="6"/>
  <c r="D4" i="6"/>
  <c r="C4" i="6"/>
  <c r="B4" i="6"/>
  <c r="D13" i="10"/>
  <c r="C13" i="10"/>
  <c r="B18" i="9"/>
  <c r="B17" i="9"/>
  <c r="B16" i="9"/>
  <c r="B15" i="9"/>
  <c r="B14" i="9"/>
  <c r="B13" i="9"/>
  <c r="B12" i="9"/>
  <c r="B11" i="9"/>
  <c r="B10" i="9"/>
  <c r="B9" i="9"/>
  <c r="B8" i="9"/>
  <c r="B7" i="9"/>
  <c r="C26" i="1"/>
  <c r="I25" i="1"/>
  <c r="J25" i="1" s="1"/>
  <c r="K25" i="1" s="1"/>
  <c r="H25" i="1"/>
  <c r="F25" i="1"/>
  <c r="C25" i="1"/>
  <c r="I24" i="1"/>
  <c r="J24" i="1" s="1"/>
  <c r="K24" i="1" s="1"/>
  <c r="H24" i="1"/>
  <c r="F24" i="1"/>
  <c r="C24" i="1"/>
  <c r="I23" i="1"/>
  <c r="J23" i="1" s="1"/>
  <c r="K23" i="1" s="1"/>
  <c r="H23" i="1"/>
  <c r="F23" i="1"/>
  <c r="C23" i="1"/>
  <c r="I22" i="1"/>
  <c r="J22" i="1" s="1"/>
  <c r="K22" i="1" s="1"/>
  <c r="H22" i="1"/>
  <c r="F22" i="1"/>
  <c r="C22" i="1"/>
  <c r="I21" i="1"/>
  <c r="J21" i="1" s="1"/>
  <c r="K21" i="1" s="1"/>
  <c r="H21" i="1"/>
  <c r="F21" i="1"/>
  <c r="C21" i="1"/>
  <c r="I20" i="1"/>
  <c r="J20" i="1" s="1"/>
  <c r="K20" i="1" s="1"/>
  <c r="H20" i="1"/>
  <c r="F20" i="1"/>
  <c r="C20" i="1"/>
  <c r="I19" i="1"/>
  <c r="J19" i="1" s="1"/>
  <c r="K19" i="1" s="1"/>
  <c r="H19" i="1"/>
  <c r="F19" i="1"/>
  <c r="C19" i="1"/>
  <c r="C17" i="1"/>
  <c r="F17" i="1"/>
  <c r="H17" i="1"/>
  <c r="I17" i="1"/>
  <c r="J17" i="1"/>
  <c r="K17" i="1" s="1"/>
  <c r="U8" i="11" l="1"/>
  <c r="T8" i="11"/>
  <c r="S8" i="11"/>
  <c r="U7" i="11"/>
  <c r="T7" i="11"/>
  <c r="S7" i="11"/>
  <c r="U6" i="11"/>
  <c r="T6" i="11"/>
  <c r="S6" i="11"/>
  <c r="U5" i="11"/>
  <c r="T5" i="11"/>
  <c r="S5" i="11"/>
  <c r="U4" i="11"/>
  <c r="T4" i="11"/>
  <c r="S4" i="11"/>
  <c r="U3" i="11"/>
  <c r="O15" i="11" s="1"/>
  <c r="T3" i="11"/>
  <c r="N15" i="11" s="1"/>
  <c r="S3" i="11"/>
  <c r="P15" i="11" s="1"/>
  <c r="U2" i="11"/>
  <c r="T2" i="11"/>
  <c r="S2" i="11"/>
  <c r="R2" i="11"/>
  <c r="K8" i="11"/>
  <c r="J8" i="11"/>
  <c r="I8" i="11"/>
  <c r="F8" i="11"/>
  <c r="E8" i="11"/>
  <c r="D8" i="11"/>
  <c r="K7" i="11"/>
  <c r="J7" i="11"/>
  <c r="I7" i="11"/>
  <c r="F7" i="11"/>
  <c r="E7" i="11"/>
  <c r="D7" i="11"/>
  <c r="K6" i="11"/>
  <c r="J6" i="11"/>
  <c r="I6" i="11"/>
  <c r="F6" i="11"/>
  <c r="E6" i="11"/>
  <c r="D6" i="11"/>
  <c r="K5" i="11"/>
  <c r="J5" i="11"/>
  <c r="I5" i="11"/>
  <c r="F5" i="11"/>
  <c r="E5" i="11"/>
  <c r="D5" i="11"/>
  <c r="K4" i="11"/>
  <c r="J4" i="11"/>
  <c r="I4" i="11"/>
  <c r="F4" i="11"/>
  <c r="E4" i="11"/>
  <c r="D4" i="11"/>
  <c r="K3" i="11"/>
  <c r="J3" i="11"/>
  <c r="I3" i="11"/>
  <c r="F3" i="11"/>
  <c r="E3" i="11"/>
  <c r="D3" i="11"/>
  <c r="V5" i="6" l="1"/>
  <c r="U5" i="6"/>
  <c r="E14" i="11" l="1"/>
  <c r="D14" i="11"/>
  <c r="E13" i="11"/>
  <c r="D13" i="11"/>
  <c r="J14" i="11"/>
  <c r="O14" i="11" s="1"/>
  <c r="I14" i="11"/>
  <c r="N14" i="11" s="1"/>
  <c r="J13" i="11"/>
  <c r="O13" i="11" s="1"/>
  <c r="I13" i="11"/>
  <c r="N13" i="11" s="1"/>
  <c r="C9" i="10"/>
  <c r="C10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18" i="1"/>
  <c r="C16" i="1"/>
  <c r="C15" i="1"/>
  <c r="C14" i="1"/>
  <c r="C13" i="1"/>
  <c r="C12" i="1"/>
  <c r="C11" i="1"/>
  <c r="G5" i="1"/>
  <c r="G4" i="1"/>
  <c r="A3" i="1" l="1"/>
  <c r="F14" i="11"/>
  <c r="K13" i="11"/>
  <c r="P13" i="11" s="1"/>
  <c r="F13" i="11"/>
  <c r="K14" i="11"/>
  <c r="P14" i="11" s="1"/>
  <c r="C11" i="10"/>
  <c r="C15" i="10"/>
  <c r="C20" i="10"/>
  <c r="D20" i="10"/>
  <c r="E20" i="10" l="1"/>
  <c r="V18" i="6"/>
  <c r="U18" i="6"/>
  <c r="V17" i="6"/>
  <c r="U17" i="6"/>
  <c r="V15" i="6"/>
  <c r="U15" i="6"/>
  <c r="V14" i="6"/>
  <c r="U14" i="6"/>
  <c r="V13" i="6"/>
  <c r="U13" i="6"/>
  <c r="V12" i="6"/>
  <c r="U12" i="6"/>
  <c r="V11" i="6"/>
  <c r="U11" i="6"/>
  <c r="V10" i="6"/>
  <c r="U10" i="6"/>
  <c r="V9" i="6"/>
  <c r="U9" i="6"/>
  <c r="V8" i="6"/>
  <c r="U8" i="6"/>
  <c r="V6" i="6"/>
  <c r="U6" i="6"/>
  <c r="V3" i="6"/>
  <c r="U3" i="6"/>
  <c r="D24" i="10" l="1"/>
  <c r="C24" i="10"/>
  <c r="D18" i="10"/>
  <c r="C18" i="10"/>
  <c r="A18" i="6"/>
  <c r="A17" i="6"/>
  <c r="A16" i="6"/>
  <c r="A15" i="6"/>
  <c r="A14" i="6"/>
  <c r="A13" i="6"/>
  <c r="A12" i="6"/>
  <c r="E18" i="10" l="1"/>
  <c r="E24" i="10"/>
  <c r="B18" i="8"/>
  <c r="B17" i="8"/>
  <c r="B16" i="8"/>
  <c r="B15" i="8"/>
  <c r="B14" i="8"/>
  <c r="B13" i="8"/>
  <c r="B12" i="8"/>
  <c r="B6" i="9"/>
  <c r="B5" i="9"/>
  <c r="B4" i="9"/>
  <c r="B3" i="9"/>
  <c r="B18" i="3"/>
  <c r="B17" i="3"/>
  <c r="B16" i="3"/>
  <c r="B15" i="3"/>
  <c r="B14" i="3"/>
  <c r="B13" i="3"/>
  <c r="B12" i="3"/>
  <c r="D23" i="10"/>
  <c r="C23" i="10"/>
  <c r="D22" i="10"/>
  <c r="C22" i="10"/>
  <c r="D21" i="10"/>
  <c r="C21" i="10"/>
  <c r="D19" i="10"/>
  <c r="C19" i="10"/>
  <c r="D17" i="10"/>
  <c r="C17" i="10"/>
  <c r="B20" i="10" l="1"/>
  <c r="B21" i="10"/>
  <c r="B19" i="10"/>
  <c r="E17" i="10"/>
  <c r="E19" i="10"/>
  <c r="E22" i="10"/>
  <c r="E23" i="10"/>
  <c r="E21" i="10"/>
  <c r="D16" i="10" l="1"/>
  <c r="C16" i="10"/>
  <c r="D15" i="10"/>
  <c r="D14" i="10"/>
  <c r="C14" i="10"/>
  <c r="D12" i="10"/>
  <c r="C12" i="10"/>
  <c r="D11" i="10"/>
  <c r="D10" i="10"/>
  <c r="C10" i="10"/>
  <c r="D9" i="10"/>
  <c r="W51" i="10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C6" i="10" l="1"/>
  <c r="C5" i="10"/>
  <c r="C2" i="10"/>
  <c r="C7" i="10"/>
  <c r="C3" i="10"/>
  <c r="C4" i="10"/>
  <c r="D4" i="10"/>
  <c r="D5" i="10"/>
  <c r="D6" i="10"/>
  <c r="D2" i="10"/>
  <c r="D7" i="10"/>
  <c r="D3" i="10"/>
  <c r="E12" i="10"/>
  <c r="E14" i="10"/>
  <c r="E15" i="10"/>
  <c r="E11" i="10"/>
  <c r="E13" i="10"/>
  <c r="E16" i="10"/>
  <c r="E10" i="10"/>
  <c r="E9" i="10"/>
  <c r="E5" i="10" l="1"/>
  <c r="E3" i="10"/>
  <c r="E6" i="10"/>
  <c r="E2" i="10"/>
  <c r="E7" i="10"/>
  <c r="E4" i="10"/>
  <c r="X37" i="9"/>
  <c r="Y37" i="9" s="1"/>
  <c r="W37" i="9"/>
  <c r="R37" i="9"/>
  <c r="S37" i="9" s="1"/>
  <c r="Q37" i="9"/>
  <c r="M37" i="9"/>
  <c r="K37" i="9"/>
  <c r="L37" i="9" s="1"/>
  <c r="J37" i="9"/>
  <c r="X36" i="9"/>
  <c r="Y36" i="9" s="1"/>
  <c r="W36" i="9"/>
  <c r="R36" i="9"/>
  <c r="S36" i="9" s="1"/>
  <c r="Q36" i="9"/>
  <c r="M36" i="9"/>
  <c r="K36" i="9"/>
  <c r="L36" i="9" s="1"/>
  <c r="J36" i="9"/>
  <c r="X35" i="9"/>
  <c r="Y35" i="9" s="1"/>
  <c r="W35" i="9"/>
  <c r="R35" i="9"/>
  <c r="S35" i="9" s="1"/>
  <c r="Q35" i="9"/>
  <c r="M35" i="9"/>
  <c r="K35" i="9"/>
  <c r="L35" i="9" s="1"/>
  <c r="J35" i="9"/>
  <c r="X34" i="9"/>
  <c r="Y34" i="9" s="1"/>
  <c r="W34" i="9"/>
  <c r="R34" i="9"/>
  <c r="S34" i="9" s="1"/>
  <c r="Q34" i="9"/>
  <c r="M34" i="9"/>
  <c r="K34" i="9"/>
  <c r="L34" i="9" s="1"/>
  <c r="J34" i="9"/>
  <c r="X33" i="9"/>
  <c r="Y33" i="9" s="1"/>
  <c r="W33" i="9"/>
  <c r="R33" i="9"/>
  <c r="S33" i="9" s="1"/>
  <c r="Q33" i="9"/>
  <c r="M33" i="9"/>
  <c r="K33" i="9"/>
  <c r="L33" i="9" s="1"/>
  <c r="J33" i="9"/>
  <c r="X32" i="9"/>
  <c r="Y32" i="9" s="1"/>
  <c r="W32" i="9"/>
  <c r="R32" i="9"/>
  <c r="S32" i="9" s="1"/>
  <c r="Q32" i="9"/>
  <c r="M32" i="9"/>
  <c r="K32" i="9"/>
  <c r="L32" i="9" s="1"/>
  <c r="J32" i="9"/>
  <c r="X31" i="9"/>
  <c r="Y31" i="9" s="1"/>
  <c r="W31" i="9"/>
  <c r="R31" i="9"/>
  <c r="S31" i="9" s="1"/>
  <c r="Q31" i="9"/>
  <c r="M31" i="9"/>
  <c r="K31" i="9"/>
  <c r="L31" i="9" s="1"/>
  <c r="J31" i="9"/>
  <c r="X30" i="9"/>
  <c r="Y30" i="9" s="1"/>
  <c r="W30" i="9"/>
  <c r="R30" i="9"/>
  <c r="S30" i="9" s="1"/>
  <c r="Q30" i="9"/>
  <c r="M30" i="9"/>
  <c r="K30" i="9"/>
  <c r="L30" i="9" s="1"/>
  <c r="J30" i="9"/>
  <c r="X29" i="9"/>
  <c r="Y29" i="9" s="1"/>
  <c r="W29" i="9"/>
  <c r="R29" i="9"/>
  <c r="S29" i="9" s="1"/>
  <c r="Q29" i="9"/>
  <c r="M29" i="9"/>
  <c r="K29" i="9"/>
  <c r="L29" i="9" s="1"/>
  <c r="J29" i="9"/>
  <c r="X28" i="9"/>
  <c r="Y28" i="9" s="1"/>
  <c r="W28" i="9"/>
  <c r="R28" i="9"/>
  <c r="S28" i="9" s="1"/>
  <c r="Q28" i="9"/>
  <c r="M28" i="9"/>
  <c r="K28" i="9"/>
  <c r="L28" i="9" s="1"/>
  <c r="J28" i="9"/>
  <c r="M27" i="9"/>
  <c r="K27" i="9"/>
  <c r="L27" i="9" s="1"/>
  <c r="J27" i="9"/>
  <c r="M26" i="9"/>
  <c r="K26" i="9"/>
  <c r="L26" i="9" s="1"/>
  <c r="J26" i="9"/>
  <c r="M25" i="9"/>
  <c r="K25" i="9"/>
  <c r="L25" i="9" s="1"/>
  <c r="J25" i="9"/>
  <c r="M24" i="9"/>
  <c r="K24" i="9"/>
  <c r="L24" i="9" s="1"/>
  <c r="J24" i="9"/>
  <c r="J23" i="9"/>
  <c r="J22" i="9"/>
  <c r="J21" i="9"/>
  <c r="J20" i="9"/>
  <c r="J19" i="9"/>
  <c r="J18" i="9"/>
  <c r="J17" i="9"/>
  <c r="J16" i="9"/>
  <c r="J15" i="9"/>
  <c r="J14" i="9"/>
  <c r="J13" i="9"/>
  <c r="M3" i="9"/>
  <c r="X37" i="8"/>
  <c r="Y37" i="8" s="1"/>
  <c r="W37" i="8"/>
  <c r="R37" i="8"/>
  <c r="S37" i="8" s="1"/>
  <c r="Q37" i="8"/>
  <c r="M37" i="8"/>
  <c r="K37" i="8"/>
  <c r="L37" i="8" s="1"/>
  <c r="J37" i="8"/>
  <c r="X36" i="8"/>
  <c r="Y36" i="8" s="1"/>
  <c r="W36" i="8"/>
  <c r="R36" i="8"/>
  <c r="S36" i="8" s="1"/>
  <c r="Q36" i="8"/>
  <c r="M36" i="8"/>
  <c r="K36" i="8"/>
  <c r="L36" i="8" s="1"/>
  <c r="J36" i="8"/>
  <c r="X35" i="8"/>
  <c r="Y35" i="8" s="1"/>
  <c r="W35" i="8"/>
  <c r="R35" i="8"/>
  <c r="S35" i="8" s="1"/>
  <c r="Q35" i="8"/>
  <c r="M35" i="8"/>
  <c r="K35" i="8"/>
  <c r="L35" i="8" s="1"/>
  <c r="J35" i="8"/>
  <c r="X34" i="8"/>
  <c r="Y34" i="8" s="1"/>
  <c r="W34" i="8"/>
  <c r="R34" i="8"/>
  <c r="S34" i="8" s="1"/>
  <c r="Q34" i="8"/>
  <c r="M34" i="8"/>
  <c r="K34" i="8"/>
  <c r="L34" i="8" s="1"/>
  <c r="J34" i="8"/>
  <c r="X33" i="8"/>
  <c r="Y33" i="8" s="1"/>
  <c r="W33" i="8"/>
  <c r="R33" i="8"/>
  <c r="S33" i="8" s="1"/>
  <c r="Q33" i="8"/>
  <c r="M33" i="8"/>
  <c r="K33" i="8"/>
  <c r="L33" i="8" s="1"/>
  <c r="J33" i="8"/>
  <c r="X32" i="8"/>
  <c r="Y32" i="8" s="1"/>
  <c r="W32" i="8"/>
  <c r="R32" i="8"/>
  <c r="S32" i="8" s="1"/>
  <c r="Q32" i="8"/>
  <c r="M32" i="8"/>
  <c r="K32" i="8"/>
  <c r="L32" i="8" s="1"/>
  <c r="J32" i="8"/>
  <c r="X31" i="8"/>
  <c r="Y31" i="8" s="1"/>
  <c r="W31" i="8"/>
  <c r="R31" i="8"/>
  <c r="S31" i="8" s="1"/>
  <c r="Q31" i="8"/>
  <c r="M31" i="8"/>
  <c r="K31" i="8"/>
  <c r="L31" i="8" s="1"/>
  <c r="J31" i="8"/>
  <c r="X30" i="8"/>
  <c r="Y30" i="8" s="1"/>
  <c r="W30" i="8"/>
  <c r="R30" i="8"/>
  <c r="S30" i="8" s="1"/>
  <c r="Q30" i="8"/>
  <c r="M30" i="8"/>
  <c r="K30" i="8"/>
  <c r="L30" i="8" s="1"/>
  <c r="J30" i="8"/>
  <c r="X29" i="8"/>
  <c r="Y29" i="8" s="1"/>
  <c r="W29" i="8"/>
  <c r="R29" i="8"/>
  <c r="S29" i="8" s="1"/>
  <c r="Q29" i="8"/>
  <c r="M29" i="8"/>
  <c r="K29" i="8"/>
  <c r="L29" i="8" s="1"/>
  <c r="J29" i="8"/>
  <c r="X28" i="8"/>
  <c r="Y28" i="8" s="1"/>
  <c r="W28" i="8"/>
  <c r="R28" i="8"/>
  <c r="S28" i="8" s="1"/>
  <c r="Q28" i="8"/>
  <c r="M28" i="8"/>
  <c r="K28" i="8"/>
  <c r="L28" i="8" s="1"/>
  <c r="J28" i="8"/>
  <c r="M27" i="8"/>
  <c r="K27" i="8"/>
  <c r="L27" i="8" s="1"/>
  <c r="J27" i="8"/>
  <c r="M26" i="8"/>
  <c r="K26" i="8"/>
  <c r="L26" i="8" s="1"/>
  <c r="J26" i="8"/>
  <c r="M25" i="8"/>
  <c r="K25" i="8"/>
  <c r="L25" i="8" s="1"/>
  <c r="J25" i="8"/>
  <c r="M24" i="8"/>
  <c r="K24" i="8"/>
  <c r="L24" i="8" s="1"/>
  <c r="J24" i="8"/>
  <c r="M23" i="8"/>
  <c r="K23" i="8"/>
  <c r="L23" i="8" s="1"/>
  <c r="J23" i="8"/>
  <c r="M22" i="8"/>
  <c r="K22" i="8"/>
  <c r="L22" i="8" s="1"/>
  <c r="J22" i="8"/>
  <c r="M21" i="8"/>
  <c r="K21" i="8"/>
  <c r="L21" i="8" s="1"/>
  <c r="J21" i="8"/>
  <c r="M20" i="8"/>
  <c r="K20" i="8"/>
  <c r="L20" i="8" s="1"/>
  <c r="J20" i="8"/>
  <c r="M19" i="8"/>
  <c r="K19" i="8"/>
  <c r="L19" i="8" s="1"/>
  <c r="J19" i="8"/>
  <c r="M18" i="8"/>
  <c r="K18" i="8"/>
  <c r="L18" i="8" s="1"/>
  <c r="J18" i="8"/>
  <c r="M17" i="8"/>
  <c r="K17" i="8"/>
  <c r="L17" i="8" s="1"/>
  <c r="J17" i="8"/>
  <c r="M16" i="8"/>
  <c r="K16" i="8"/>
  <c r="L16" i="8" s="1"/>
  <c r="J16" i="8"/>
  <c r="M15" i="8"/>
  <c r="K15" i="8"/>
  <c r="L15" i="8" s="1"/>
  <c r="J15" i="8"/>
  <c r="M14" i="8"/>
  <c r="K14" i="8"/>
  <c r="L14" i="8" s="1"/>
  <c r="J14" i="8"/>
  <c r="M13" i="8"/>
  <c r="K13" i="8"/>
  <c r="L13" i="8" s="1"/>
  <c r="J13" i="8"/>
  <c r="M12" i="8"/>
  <c r="M11" i="8"/>
  <c r="B11" i="8"/>
  <c r="M10" i="8"/>
  <c r="B10" i="8"/>
  <c r="M9" i="8"/>
  <c r="B9" i="8"/>
  <c r="M8" i="8"/>
  <c r="B8" i="8"/>
  <c r="M7" i="8"/>
  <c r="B7" i="8"/>
  <c r="M6" i="8"/>
  <c r="B6" i="8"/>
  <c r="M5" i="8"/>
  <c r="B5" i="8"/>
  <c r="M4" i="8"/>
  <c r="B4" i="8"/>
  <c r="M3" i="8"/>
  <c r="B3" i="8"/>
  <c r="B11" i="3"/>
  <c r="B10" i="3"/>
  <c r="B16" i="10" s="1"/>
  <c r="B9" i="3"/>
  <c r="B15" i="10" s="1"/>
  <c r="B8" i="3"/>
  <c r="B7" i="3"/>
  <c r="B13" i="10" s="1"/>
  <c r="B6" i="3"/>
  <c r="B12" i="10" s="1"/>
  <c r="B5" i="3"/>
  <c r="B4" i="3"/>
  <c r="B10" i="10" s="1"/>
  <c r="B3" i="3"/>
  <c r="B11" i="10" l="1"/>
  <c r="B22" i="10"/>
  <c r="B9" i="10"/>
  <c r="B23" i="10"/>
  <c r="B17" i="10"/>
  <c r="B24" i="10"/>
  <c r="B14" i="10"/>
  <c r="B18" i="10"/>
  <c r="B3" i="6"/>
  <c r="A11" i="6"/>
  <c r="A10" i="6"/>
  <c r="A9" i="6"/>
  <c r="A8" i="6"/>
  <c r="A7" i="6"/>
  <c r="A6" i="6"/>
  <c r="A5" i="6"/>
  <c r="A4" i="6"/>
  <c r="A3" i="6"/>
  <c r="I18" i="1"/>
  <c r="I16" i="1"/>
  <c r="H18" i="1"/>
  <c r="F18" i="1"/>
  <c r="F16" i="1"/>
  <c r="H16" i="1"/>
  <c r="J16" i="1" l="1"/>
  <c r="K16" i="1" s="1"/>
  <c r="J18" i="1"/>
  <c r="K18" i="1" s="1"/>
  <c r="I15" i="1"/>
  <c r="H15" i="1"/>
  <c r="I14" i="1"/>
  <c r="H14" i="1"/>
  <c r="F15" i="1"/>
  <c r="F14" i="1"/>
  <c r="F13" i="1"/>
  <c r="F12" i="1"/>
  <c r="F11" i="1"/>
  <c r="F10" i="1"/>
  <c r="J14" i="1" l="1"/>
  <c r="K14" i="1" s="1"/>
  <c r="J15" i="1"/>
  <c r="K15" i="1" s="1"/>
  <c r="N45" i="1" l="1"/>
  <c r="N46" i="1"/>
  <c r="O45" i="1"/>
  <c r="P45" i="1"/>
  <c r="O46" i="1"/>
  <c r="P46" i="1"/>
  <c r="D3" i="6"/>
  <c r="C3" i="6"/>
  <c r="M17" i="3" l="1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I13" i="1" l="1"/>
  <c r="H13" i="1"/>
  <c r="I12" i="1"/>
  <c r="H12" i="1"/>
  <c r="I11" i="1"/>
  <c r="H11" i="1"/>
  <c r="I10" i="1"/>
  <c r="H10" i="1"/>
  <c r="X37" i="3"/>
  <c r="Y37" i="3" s="1"/>
  <c r="W37" i="3"/>
  <c r="X36" i="3"/>
  <c r="Y36" i="3" s="1"/>
  <c r="W36" i="3"/>
  <c r="X35" i="3"/>
  <c r="Y35" i="3" s="1"/>
  <c r="W35" i="3"/>
  <c r="X34" i="3"/>
  <c r="Y34" i="3" s="1"/>
  <c r="W34" i="3"/>
  <c r="X33" i="3"/>
  <c r="W33" i="3"/>
  <c r="X32" i="3"/>
  <c r="W32" i="3"/>
  <c r="X31" i="3"/>
  <c r="Y31" i="3" s="1"/>
  <c r="W31" i="3"/>
  <c r="X30" i="3"/>
  <c r="Y30" i="3" s="1"/>
  <c r="W30" i="3"/>
  <c r="X29" i="3"/>
  <c r="Y29" i="3" s="1"/>
  <c r="W29" i="3"/>
  <c r="X28" i="3"/>
  <c r="Y28" i="3" s="1"/>
  <c r="W28" i="3"/>
  <c r="R37" i="3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R28" i="3"/>
  <c r="S28" i="3" s="1"/>
  <c r="Q37" i="3"/>
  <c r="Q36" i="3"/>
  <c r="Q35" i="3"/>
  <c r="Q34" i="3"/>
  <c r="Q33" i="3"/>
  <c r="Q32" i="3"/>
  <c r="Q31" i="3"/>
  <c r="Q30" i="3"/>
  <c r="Q29" i="3"/>
  <c r="Q28" i="3"/>
  <c r="K37" i="3"/>
  <c r="L37" i="3" s="1"/>
  <c r="J37" i="3"/>
  <c r="K36" i="3"/>
  <c r="J36" i="3"/>
  <c r="K35" i="3"/>
  <c r="J35" i="3"/>
  <c r="K34" i="3"/>
  <c r="J34" i="3"/>
  <c r="K33" i="3"/>
  <c r="L33" i="3" s="1"/>
  <c r="J33" i="3"/>
  <c r="K32" i="3"/>
  <c r="L32" i="3" s="1"/>
  <c r="J32" i="3"/>
  <c r="K31" i="3"/>
  <c r="J31" i="3"/>
  <c r="K30" i="3"/>
  <c r="J30" i="3"/>
  <c r="K29" i="3"/>
  <c r="L29" i="3" s="1"/>
  <c r="J29" i="3"/>
  <c r="K28" i="3"/>
  <c r="J28" i="3"/>
  <c r="K27" i="3"/>
  <c r="L27" i="3" s="1"/>
  <c r="J27" i="3"/>
  <c r="K26" i="3"/>
  <c r="L26" i="3" s="1"/>
  <c r="J26" i="3"/>
  <c r="K25" i="3"/>
  <c r="L25" i="3" s="1"/>
  <c r="J25" i="3"/>
  <c r="K24" i="3"/>
  <c r="L24" i="3" s="1"/>
  <c r="J24" i="3"/>
  <c r="K23" i="3"/>
  <c r="J23" i="3"/>
  <c r="K22" i="3"/>
  <c r="L22" i="3" s="1"/>
  <c r="J22" i="3"/>
  <c r="K21" i="3"/>
  <c r="L21" i="3" s="1"/>
  <c r="J21" i="3"/>
  <c r="K20" i="3"/>
  <c r="L20" i="3" s="1"/>
  <c r="J20" i="3"/>
  <c r="K19" i="3"/>
  <c r="L19" i="3" s="1"/>
  <c r="J19" i="3"/>
  <c r="K18" i="3"/>
  <c r="L18" i="3" s="1"/>
  <c r="J18" i="3"/>
  <c r="K17" i="3"/>
  <c r="J17" i="3"/>
  <c r="H6" i="1" l="1"/>
  <c r="O7" i="11" s="1"/>
  <c r="H5" i="1"/>
  <c r="O6" i="11" s="1"/>
  <c r="H3" i="1"/>
  <c r="O4" i="11" s="1"/>
  <c r="D15" i="11" s="1"/>
  <c r="H7" i="1"/>
  <c r="O8" i="11" s="1"/>
  <c r="H4" i="1"/>
  <c r="O5" i="11" s="1"/>
  <c r="H2" i="1"/>
  <c r="O3" i="11" s="1"/>
  <c r="I15" i="11" s="1"/>
  <c r="N16" i="11" s="1"/>
  <c r="I7" i="1"/>
  <c r="P8" i="11" s="1"/>
  <c r="I5" i="1"/>
  <c r="P6" i="11" s="1"/>
  <c r="I4" i="1"/>
  <c r="P5" i="11" s="1"/>
  <c r="I2" i="1"/>
  <c r="P3" i="11" s="1"/>
  <c r="J15" i="11" s="1"/>
  <c r="I3" i="1"/>
  <c r="P4" i="11" s="1"/>
  <c r="E15" i="11" s="1"/>
  <c r="F15" i="11" s="1"/>
  <c r="I6" i="1"/>
  <c r="P7" i="11" s="1"/>
  <c r="Y32" i="3"/>
  <c r="P40" i="1"/>
  <c r="L28" i="3"/>
  <c r="L30" i="3"/>
  <c r="L34" i="3"/>
  <c r="L36" i="3"/>
  <c r="L17" i="3"/>
  <c r="L23" i="3"/>
  <c r="L31" i="3"/>
  <c r="L35" i="3"/>
  <c r="Y33" i="3"/>
  <c r="S29" i="3"/>
  <c r="S37" i="3"/>
  <c r="J13" i="1"/>
  <c r="K13" i="1" s="1"/>
  <c r="J11" i="1"/>
  <c r="K11" i="1" s="1"/>
  <c r="P44" i="1"/>
  <c r="J10" i="1"/>
  <c r="J12" i="1"/>
  <c r="K12" i="1" s="1"/>
  <c r="N31" i="1"/>
  <c r="P32" i="1"/>
  <c r="O32" i="1"/>
  <c r="P36" i="1"/>
  <c r="O36" i="1"/>
  <c r="N39" i="1"/>
  <c r="P34" i="1"/>
  <c r="O34" i="1"/>
  <c r="O38" i="1"/>
  <c r="O40" i="1"/>
  <c r="O42" i="1"/>
  <c r="O44" i="1"/>
  <c r="O37" i="1"/>
  <c r="O35" i="1"/>
  <c r="N37" i="1"/>
  <c r="O43" i="1"/>
  <c r="P33" i="1"/>
  <c r="O33" i="1"/>
  <c r="N35" i="1"/>
  <c r="O41" i="1"/>
  <c r="N43" i="1"/>
  <c r="P31" i="1"/>
  <c r="O31" i="1"/>
  <c r="N33" i="1"/>
  <c r="P39" i="1"/>
  <c r="O39" i="1"/>
  <c r="N41" i="1"/>
  <c r="N32" i="1"/>
  <c r="N34" i="1"/>
  <c r="N36" i="1"/>
  <c r="N38" i="1"/>
  <c r="N40" i="1"/>
  <c r="N42" i="1"/>
  <c r="N44" i="1"/>
  <c r="K15" i="11" l="1"/>
  <c r="P16" i="11" s="1"/>
  <c r="O16" i="11"/>
  <c r="J7" i="1"/>
  <c r="J5" i="1"/>
  <c r="J4" i="1"/>
  <c r="J3" i="1"/>
  <c r="J2" i="1"/>
  <c r="J6" i="1"/>
  <c r="K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K4" i="1" l="1"/>
  <c r="N5" i="11" s="1"/>
  <c r="K7" i="1"/>
  <c r="N8" i="11" s="1"/>
  <c r="K3" i="1"/>
  <c r="N4" i="11" s="1"/>
  <c r="K6" i="1"/>
  <c r="N7" i="11" s="1"/>
  <c r="K2" i="1"/>
  <c r="N3" i="11" s="1"/>
  <c r="K5" i="1"/>
  <c r="N6" i="11" s="1"/>
  <c r="P41" i="1"/>
  <c r="P38" i="1"/>
  <c r="P42" i="1"/>
  <c r="P37" i="1"/>
  <c r="P35" i="1"/>
  <c r="P43" i="1"/>
</calcChain>
</file>

<file path=xl/sharedStrings.xml><?xml version="1.0" encoding="utf-8"?>
<sst xmlns="http://schemas.openxmlformats.org/spreadsheetml/2006/main" count="140" uniqueCount="84">
  <si>
    <t>Mild</t>
  </si>
  <si>
    <t>Severe</t>
  </si>
  <si>
    <t>Total Inj</t>
  </si>
  <si>
    <t>total bowel</t>
  </si>
  <si>
    <t>TIF</t>
  </si>
  <si>
    <t>MXF</t>
  </si>
  <si>
    <t>%mild</t>
  </si>
  <si>
    <t>%severe</t>
  </si>
  <si>
    <t>total</t>
  </si>
  <si>
    <t>normal</t>
  </si>
  <si>
    <t>combined</t>
  </si>
  <si>
    <t>Unique Animal Identifier</t>
  </si>
  <si>
    <t>Macroscopic findings</t>
  </si>
  <si>
    <t>Microscopic findings</t>
  </si>
  <si>
    <t>DT: TIF</t>
  </si>
  <si>
    <t>DT: MXF</t>
  </si>
  <si>
    <t>Mild injury (cm)</t>
  </si>
  <si>
    <t>Severe injury (cm)</t>
  </si>
  <si>
    <t>Total bowel removed (cm)</t>
  </si>
  <si>
    <t>NH: TIF</t>
  </si>
  <si>
    <t>NH: MXF</t>
  </si>
  <si>
    <t>IJ:TIF</t>
  </si>
  <si>
    <t>IJ:MXF</t>
  </si>
  <si>
    <t>Individal animals: Macroscopic appearance</t>
  </si>
  <si>
    <t>ID</t>
  </si>
  <si>
    <t>Cyctokines</t>
  </si>
  <si>
    <t>IL-1β</t>
  </si>
  <si>
    <t>IL-10</t>
  </si>
  <si>
    <t>IL-13</t>
  </si>
  <si>
    <t>IL-4</t>
  </si>
  <si>
    <t>IL-5</t>
  </si>
  <si>
    <t>IL-6</t>
  </si>
  <si>
    <t>KC/GRO</t>
  </si>
  <si>
    <t>TNF-α</t>
  </si>
  <si>
    <t>n</t>
  </si>
  <si>
    <t>Median</t>
  </si>
  <si>
    <t>Mean</t>
  </si>
  <si>
    <t>Min</t>
  </si>
  <si>
    <t>Max</t>
  </si>
  <si>
    <t>25PC</t>
  </si>
  <si>
    <t>75PC</t>
  </si>
  <si>
    <t>P2: IRI + RIC</t>
  </si>
  <si>
    <t>Controls</t>
  </si>
  <si>
    <t>IRI</t>
  </si>
  <si>
    <t>IRI+RIC</t>
  </si>
  <si>
    <t>25 PCT</t>
  </si>
  <si>
    <t>75 PCT</t>
  </si>
  <si>
    <t>Stacked Bar chart (mean):</t>
  </si>
  <si>
    <t>Stacked Bar chart (median):</t>
  </si>
  <si>
    <t>mild</t>
  </si>
  <si>
    <t>severe</t>
  </si>
  <si>
    <t>controls</t>
  </si>
  <si>
    <t>(P1a)</t>
  </si>
  <si>
    <t>RIC (1a) + IRI</t>
  </si>
  <si>
    <t>IRI + RIC (2)</t>
  </si>
  <si>
    <t>IFN-γ</t>
  </si>
  <si>
    <r>
      <t xml:space="preserve">IFN-γ </t>
    </r>
    <r>
      <rPr>
        <i/>
        <sz val="10"/>
        <color rgb="FF000000"/>
        <rFont val="Calibri"/>
        <family val="2"/>
        <scheme val="minor"/>
      </rPr>
      <t>(pg/ml)</t>
    </r>
  </si>
  <si>
    <t>1.6 – 2.4</t>
  </si>
  <si>
    <t>1.2 - 3.3</t>
  </si>
  <si>
    <r>
      <t xml:space="preserve">IL-1β </t>
    </r>
    <r>
      <rPr>
        <i/>
        <sz val="10"/>
        <color rgb="FF000000"/>
        <rFont val="Calibri"/>
        <family val="2"/>
        <scheme val="minor"/>
      </rPr>
      <t>(pg/ml)</t>
    </r>
  </si>
  <si>
    <t>4.5 - 39.8</t>
  </si>
  <si>
    <t>0 - 56.7</t>
  </si>
  <si>
    <r>
      <t xml:space="preserve">IL-10 </t>
    </r>
    <r>
      <rPr>
        <i/>
        <sz val="10"/>
        <color rgb="FF000000"/>
        <rFont val="Calibri"/>
        <family val="2"/>
        <scheme val="minor"/>
      </rPr>
      <t>(pg/ml)</t>
    </r>
  </si>
  <si>
    <t>21.9 – 51.0</t>
  </si>
  <si>
    <t>16.0 – 77.6</t>
  </si>
  <si>
    <r>
      <t xml:space="preserve">IL-13 </t>
    </r>
    <r>
      <rPr>
        <i/>
        <sz val="10"/>
        <color rgb="FF000000"/>
        <rFont val="Calibri"/>
        <family val="2"/>
        <scheme val="minor"/>
      </rPr>
      <t>(pg/ml)</t>
    </r>
  </si>
  <si>
    <t>4.6 – 6.1</t>
  </si>
  <si>
    <t>3.8 – 14.5</t>
  </si>
  <si>
    <r>
      <t xml:space="preserve">IL-4 </t>
    </r>
    <r>
      <rPr>
        <i/>
        <sz val="10"/>
        <color rgb="FF000000"/>
        <rFont val="Calibri"/>
        <family val="2"/>
        <scheme val="minor"/>
      </rPr>
      <t>(pg/ml)</t>
    </r>
  </si>
  <si>
    <t>0 – 1.0</t>
  </si>
  <si>
    <t>0 – 16.2</t>
  </si>
  <si>
    <r>
      <t xml:space="preserve">IL-5 </t>
    </r>
    <r>
      <rPr>
        <i/>
        <sz val="10"/>
        <color rgb="FF000000"/>
        <rFont val="Calibri"/>
        <family val="2"/>
        <scheme val="minor"/>
      </rPr>
      <t>(pg/ml)</t>
    </r>
  </si>
  <si>
    <t>35.3 – 51.2</t>
  </si>
  <si>
    <t>31.6 – 106.5</t>
  </si>
  <si>
    <r>
      <t xml:space="preserve">IL-6 </t>
    </r>
    <r>
      <rPr>
        <i/>
        <sz val="10"/>
        <color rgb="FF000000"/>
        <rFont val="Calibri"/>
        <family val="2"/>
        <scheme val="minor"/>
      </rPr>
      <t>(ng/ml)</t>
    </r>
  </si>
  <si>
    <t>21.7 – 43.1</t>
  </si>
  <si>
    <t>10.2 – 77.5</t>
  </si>
  <si>
    <r>
      <t xml:space="preserve">KC/GRO </t>
    </r>
    <r>
      <rPr>
        <i/>
        <sz val="10"/>
        <color rgb="FF000000"/>
        <rFont val="Calibri"/>
        <family val="2"/>
        <scheme val="minor"/>
      </rPr>
      <t>(ng/ml)</t>
    </r>
  </si>
  <si>
    <t>25.3 – 39.3</t>
  </si>
  <si>
    <t>19.8 – 55.8</t>
  </si>
  <si>
    <r>
      <t xml:space="preserve">TNF-α </t>
    </r>
    <r>
      <rPr>
        <i/>
        <sz val="10"/>
        <color rgb="FF000000"/>
        <rFont val="Calibri"/>
        <family val="2"/>
        <scheme val="minor"/>
      </rPr>
      <t>(pg/ml)</t>
    </r>
  </si>
  <si>
    <t>20.3 – 39.4</t>
  </si>
  <si>
    <t>13.9 – 171.8</t>
  </si>
  <si>
    <t>IRI+postRIC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</si>
</sst>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9" fontId="0" fillId="0" borderId="0" xfId="0" applyNumberFormat="1"/>
    <xf numFmtId="9" fontId="1" fillId="0" borderId="0" xfId="0" applyNumberFormat="1" applyFont="1"/>
    <xf numFmtId="0" fontId="2" fillId="0" borderId="0" xfId="0" applyFont="1"/>
    <xf numFmtId="10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0" borderId="2" xfId="0" applyFill="1" applyBorder="1" applyAlignment="1">
      <alignment wrapText="1"/>
    </xf>
    <xf numFmtId="0" fontId="0" fillId="0" borderId="2" xfId="0" applyBorder="1"/>
    <xf numFmtId="0" fontId="4" fillId="0" borderId="0" xfId="0" applyFont="1"/>
    <xf numFmtId="0" fontId="3" fillId="0" borderId="0" xfId="0" applyFont="1"/>
    <xf numFmtId="0" fontId="0" fillId="0" borderId="4" xfId="0" applyBorder="1"/>
    <xf numFmtId="9" fontId="2" fillId="0" borderId="0" xfId="0" applyNumberFormat="1" applyFont="1"/>
    <xf numFmtId="0" fontId="0" fillId="0" borderId="3" xfId="0" applyBorder="1" applyAlignment="1">
      <alignment wrapText="1"/>
    </xf>
    <xf numFmtId="0" fontId="5" fillId="0" borderId="0" xfId="0" applyFont="1" applyAlignment="1">
      <alignment vertical="center"/>
    </xf>
    <xf numFmtId="0" fontId="7" fillId="0" borderId="1" xfId="0" applyFont="1" applyBorder="1"/>
    <xf numFmtId="0" fontId="7" fillId="0" borderId="0" xfId="0" applyFont="1"/>
    <xf numFmtId="164" fontId="7" fillId="0" borderId="1" xfId="0" applyNumberFormat="1" applyFont="1" applyBorder="1"/>
    <xf numFmtId="164" fontId="7" fillId="0" borderId="0" xfId="0" applyNumberFormat="1" applyFont="1"/>
    <xf numFmtId="164" fontId="0" fillId="0" borderId="0" xfId="0" applyNumberFormat="1"/>
    <xf numFmtId="0" fontId="0" fillId="0" borderId="0" xfId="0" applyFont="1"/>
    <xf numFmtId="165" fontId="0" fillId="0" borderId="0" xfId="0" applyNumberFormat="1"/>
    <xf numFmtId="0" fontId="0" fillId="0" borderId="0" xfId="0" applyNumberFormat="1"/>
    <xf numFmtId="0" fontId="8" fillId="0" borderId="0" xfId="0" applyFont="1"/>
    <xf numFmtId="0" fontId="9" fillId="0" borderId="0" xfId="0" applyFont="1"/>
    <xf numFmtId="0" fontId="0" fillId="0" borderId="0" xfId="0" applyFill="1"/>
    <xf numFmtId="0" fontId="0" fillId="0" borderId="5" xfId="0" applyFill="1" applyBorder="1"/>
    <xf numFmtId="0" fontId="1" fillId="0" borderId="6" xfId="0" applyFont="1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ont="1" applyFill="1" applyBorder="1"/>
    <xf numFmtId="0" fontId="0" fillId="0" borderId="0" xfId="0" applyFill="1" applyBorder="1"/>
    <xf numFmtId="9" fontId="0" fillId="0" borderId="0" xfId="0" applyNumberFormat="1" applyFill="1" applyBorder="1"/>
    <xf numFmtId="9" fontId="0" fillId="0" borderId="9" xfId="0" applyNumberFormat="1" applyFill="1" applyBorder="1"/>
    <xf numFmtId="0" fontId="0" fillId="0" borderId="8" xfId="0" applyFill="1" applyBorder="1"/>
    <xf numFmtId="165" fontId="0" fillId="0" borderId="0" xfId="0" applyNumberFormat="1" applyFill="1" applyBorder="1"/>
    <xf numFmtId="0" fontId="0" fillId="0" borderId="10" xfId="0" applyFill="1" applyBorder="1"/>
    <xf numFmtId="0" fontId="0" fillId="0" borderId="11" xfId="0" applyFill="1" applyBorder="1"/>
    <xf numFmtId="9" fontId="0" fillId="0" borderId="11" xfId="0" applyNumberFormat="1" applyFill="1" applyBorder="1"/>
    <xf numFmtId="9" fontId="0" fillId="0" borderId="12" xfId="0" applyNumberFormat="1" applyFill="1" applyBorder="1"/>
    <xf numFmtId="0" fontId="7" fillId="0" borderId="0" xfId="0" applyFont="1" applyFill="1" applyBorder="1"/>
    <xf numFmtId="164" fontId="7" fillId="0" borderId="0" xfId="0" applyNumberFormat="1" applyFont="1" applyBorder="1"/>
    <xf numFmtId="0" fontId="0" fillId="0" borderId="0" xfId="0" applyBorder="1" applyAlignment="1">
      <alignment horizontal="right"/>
    </xf>
    <xf numFmtId="0" fontId="7" fillId="0" borderId="1" xfId="0" applyFont="1" applyFill="1" applyBorder="1"/>
    <xf numFmtId="0" fontId="7" fillId="0" borderId="1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1" xfId="0" applyNumberFormat="1" applyFont="1" applyFill="1" applyBorder="1"/>
    <xf numFmtId="0" fontId="7" fillId="0" borderId="0" xfId="0" applyNumberFormat="1" applyFont="1" applyFill="1" applyBorder="1"/>
    <xf numFmtId="0" fontId="6" fillId="0" borderId="1" xfId="0" applyNumberFormat="1" applyFont="1" applyBorder="1" applyAlignment="1">
      <alignment horizontal="right" vertical="center"/>
    </xf>
    <xf numFmtId="0" fontId="6" fillId="0" borderId="0" xfId="0" applyNumberFormat="1" applyFont="1" applyAlignment="1">
      <alignment horizontal="right" vertical="center"/>
    </xf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0" fillId="0" borderId="0" xfId="0" applyNumberFormat="1" applyBorder="1"/>
    <xf numFmtId="9" fontId="0" fillId="0" borderId="9" xfId="0" applyNumberFormat="1" applyBorder="1"/>
    <xf numFmtId="165" fontId="0" fillId="0" borderId="8" xfId="0" applyNumberFormat="1" applyBorder="1"/>
    <xf numFmtId="165" fontId="0" fillId="0" borderId="0" xfId="0" applyNumberFormat="1" applyBorder="1"/>
    <xf numFmtId="165" fontId="0" fillId="0" borderId="9" xfId="0" applyNumberFormat="1" applyBorder="1"/>
    <xf numFmtId="0" fontId="0" fillId="0" borderId="10" xfId="0" applyBorder="1"/>
    <xf numFmtId="9" fontId="0" fillId="0" borderId="11" xfId="0" applyNumberFormat="1" applyBorder="1"/>
    <xf numFmtId="9" fontId="0" fillId="0" borderId="12" xfId="0" applyNumberFormat="1" applyBorder="1"/>
    <xf numFmtId="0" fontId="10" fillId="2" borderId="1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 sz="3200"/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'2 Macroscopic'!$AM$61</c:f>
              <c:strCache>
                <c:ptCount val="1"/>
              </c:strCache>
            </c:strRef>
          </c:tx>
          <c:cat>
            <c:numRef>
              <c:f>'2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'2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668E-457D-9689-A43828E84642}"/>
            </c:ext>
          </c:extLst>
        </c:ser>
        <c:ser>
          <c:idx val="0"/>
          <c:order val="0"/>
          <c:tx>
            <c:strRef>
              <c:f>'2 Macroscopic'!$AM$61</c:f>
              <c:strCache>
                <c:ptCount val="1"/>
              </c:strCache>
            </c:strRef>
          </c:tx>
          <c:cat>
            <c:numRef>
              <c:f>'2 Macroscopic'!$AN$60:$AP$60</c:f>
              <c:numCache>
                <c:formatCode>General</c:formatCode>
                <c:ptCount val="3"/>
              </c:numCache>
            </c:numRef>
          </c:cat>
          <c:val>
            <c:numRef>
              <c:f>'2 Macroscopic'!$AN$61:$AP$61</c:f>
              <c:numCache>
                <c:formatCode>General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668E-457D-9689-A43828E84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2 means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'2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'2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charts'!$D$13:$D$15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0.26899239079690207</c:v>
                </c:pt>
                <c:pt idx="2">
                  <c:v>0.47495682437310116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A-4B1A-9C75-58D51535E747}"/>
            </c:ext>
          </c:extLst>
        </c:ser>
        <c:ser>
          <c:idx val="4"/>
          <c:order val="1"/>
          <c:tx>
            <c:strRef>
              <c:f>'2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'2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charts'!$E$13:$E$15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0.60909409878784526</c:v>
                </c:pt>
                <c:pt idx="2">
                  <c:v>0.19788589330185255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5A-4B1A-9C75-58D51535E747}"/>
            </c:ext>
          </c:extLst>
        </c:ser>
        <c:ser>
          <c:idx val="5"/>
          <c:order val="2"/>
          <c:tx>
            <c:strRef>
              <c:f>'2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'2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0.32715728232504626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5A-4B1A-9C75-58D51535E747}"/>
            </c:ext>
          </c:extLst>
        </c:ser>
        <c:ser>
          <c:idx val="0"/>
          <c:order val="3"/>
          <c:tx>
            <c:strRef>
              <c:f>'2 Macroscopic charts'!$D$12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'2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charts'!$D$13:$D$15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0.26899239079690207</c:v>
                </c:pt>
                <c:pt idx="2">
                  <c:v>0.47495682437310116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5A-4B1A-9C75-58D51535E747}"/>
            </c:ext>
          </c:extLst>
        </c:ser>
        <c:ser>
          <c:idx val="1"/>
          <c:order val="4"/>
          <c:tx>
            <c:strRef>
              <c:f>'2 Macroscopic charts'!$E$12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'2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charts'!$E$13:$E$15</c:f>
              <c:numCache>
                <c:formatCode>0.0%</c:formatCode>
                <c:ptCount val="3"/>
                <c:pt idx="0" formatCode="0%">
                  <c:v>0</c:v>
                </c:pt>
                <c:pt idx="1">
                  <c:v>0.60909409878784526</c:v>
                </c:pt>
                <c:pt idx="2">
                  <c:v>0.19788589330185255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5A-4B1A-9C75-58D51535E747}"/>
            </c:ext>
          </c:extLst>
        </c:ser>
        <c:ser>
          <c:idx val="2"/>
          <c:order val="5"/>
          <c:tx>
            <c:strRef>
              <c:f>'2 Macroscopic charts'!$F$12</c:f>
              <c:strCache>
                <c:ptCount val="1"/>
                <c:pt idx="0">
                  <c:v>normal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'2 Macroscopic charts'!$C$13:$C$15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charts'!$F$13:$F$15</c:f>
              <c:numCache>
                <c:formatCode>0%</c:formatCode>
                <c:ptCount val="3"/>
                <c:pt idx="0">
                  <c:v>1</c:v>
                </c:pt>
                <c:pt idx="1">
                  <c:v>0.12191351041525267</c:v>
                </c:pt>
                <c:pt idx="2">
                  <c:v>0.32715728232504626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5A-4B1A-9C75-58D51535E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368320"/>
        <c:axId val="117369856"/>
      </c:barChart>
      <c:catAx>
        <c:axId val="117368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369856"/>
        <c:crosses val="autoZero"/>
        <c:auto val="1"/>
        <c:lblAlgn val="ctr"/>
        <c:lblOffset val="100"/>
        <c:noMultiLvlLbl val="0"/>
      </c:catAx>
      <c:valAx>
        <c:axId val="1173698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368320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Protocol</a:t>
            </a:r>
            <a:r>
              <a:rPr lang="en-GB" baseline="0"/>
              <a:t> 2 medians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'2 Macroscopic charts'!$I$12</c:f>
              <c:strCache>
                <c:ptCount val="1"/>
                <c:pt idx="0">
                  <c:v>mild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'2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charts'!$I$13:$I$15</c:f>
              <c:numCache>
                <c:formatCode>0%</c:formatCode>
                <c:ptCount val="3"/>
                <c:pt idx="0">
                  <c:v>0</c:v>
                </c:pt>
                <c:pt idx="1">
                  <c:v>0.18218623481781376</c:v>
                </c:pt>
                <c:pt idx="2">
                  <c:v>0.44272445820433437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F5-4BD2-8E58-5F94A9B37334}"/>
            </c:ext>
          </c:extLst>
        </c:ser>
        <c:ser>
          <c:idx val="4"/>
          <c:order val="1"/>
          <c:tx>
            <c:strRef>
              <c:f>'2 Macroscopic charts'!$J$12</c:f>
              <c:strCache>
                <c:ptCount val="1"/>
                <c:pt idx="0">
                  <c:v>severe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'2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charts'!$J$13:$J$15</c:f>
              <c:numCache>
                <c:formatCode>0%</c:formatCode>
                <c:ptCount val="3"/>
                <c:pt idx="0">
                  <c:v>0</c:v>
                </c:pt>
                <c:pt idx="1">
                  <c:v>0.77807017543859658</c:v>
                </c:pt>
                <c:pt idx="2">
                  <c:v>4.2569659442724457E-2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F5-4BD2-8E58-5F94A9B37334}"/>
            </c:ext>
          </c:extLst>
        </c:ser>
        <c:ser>
          <c:idx val="5"/>
          <c:order val="2"/>
          <c:tx>
            <c:strRef>
              <c:f>'2 Macroscopic charts'!$K$12</c:f>
              <c:strCache>
                <c:ptCount val="1"/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invertIfNegative val="0"/>
          <c:cat>
            <c:strRef>
              <c:f>'2 Macroscopic charts'!$H$13:$H$15</c:f>
              <c:strCache>
                <c:ptCount val="3"/>
                <c:pt idx="0">
                  <c:v>controls</c:v>
                </c:pt>
                <c:pt idx="1">
                  <c:v>IRI</c:v>
                </c:pt>
                <c:pt idx="2">
                  <c:v>IRI+postRIC</c:v>
                </c:pt>
              </c:strCache>
            </c:strRef>
          </c:cat>
          <c:val>
            <c:numRef>
              <c:f>'2 Macroscopic charts'!$K$13:$K$15</c:f>
              <c:numCache>
                <c:formatCode>0%</c:formatCode>
                <c:ptCount val="3"/>
                <c:pt idx="0">
                  <c:v>1</c:v>
                </c:pt>
                <c:pt idx="1">
                  <c:v>3.9743589743589658E-2</c:v>
                </c:pt>
                <c:pt idx="2">
                  <c:v>0.51470588235294112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F5-4BD2-8E58-5F94A9B37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56256"/>
        <c:axId val="119057792"/>
      </c:barChart>
      <c:catAx>
        <c:axId val="11905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57792"/>
        <c:crosses val="autoZero"/>
        <c:auto val="1"/>
        <c:lblAlgn val="ctr"/>
        <c:lblOffset val="100"/>
        <c:noMultiLvlLbl val="0"/>
      </c:catAx>
      <c:valAx>
        <c:axId val="1190577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56256"/>
        <c:crosses val="autoZero"/>
        <c:crossBetween val="between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28575</xdr:colOff>
      <xdr:row>103</xdr:row>
      <xdr:rowOff>95250</xdr:rowOff>
    </xdr:from>
    <xdr:to>
      <xdr:col>55</xdr:col>
      <xdr:colOff>124575</xdr:colOff>
      <xdr:row>148</xdr:row>
      <xdr:rowOff>162750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16</xdr:row>
      <xdr:rowOff>9525</xdr:rowOff>
    </xdr:from>
    <xdr:to>
      <xdr:col>8</xdr:col>
      <xdr:colOff>323850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600075</xdr:colOff>
      <xdr:row>16</xdr:row>
      <xdr:rowOff>0</xdr:rowOff>
    </xdr:from>
    <xdr:to>
      <xdr:col>16</xdr:col>
      <xdr:colOff>295275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tocol%201%20-%20Macroscopic%20and%20microscopi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tocol%20Controls%20-%20IRI%20&amp;%20SHAM%20-%20Macroscopic%20and%20microscop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1a"/>
      <sheetName val="1a Macroscopic"/>
      <sheetName val="1a Microscopic (combined)"/>
      <sheetName val="1a HIF-1a "/>
      <sheetName val="1a Microscopic (DT)"/>
      <sheetName val="1a Microscopic (NH)"/>
      <sheetName val="1a Microscopic (IJ)"/>
      <sheetName val="1a Macroscopic charts"/>
      <sheetName val="Data 1b"/>
      <sheetName val="1b Macroscopic"/>
      <sheetName val="1b Microscopic (combined)"/>
      <sheetName val="1b Microscopic (DT)"/>
      <sheetName val="1b Microscopic (NH)"/>
      <sheetName val="1b Microscopic (IJ)"/>
      <sheetName val="1b Macroscopic charts"/>
      <sheetName val="1a2 Macroscopic"/>
      <sheetName val="1a2 Cytokines"/>
    </sheetNames>
    <sheetDataSet>
      <sheetData sheetId="0"/>
      <sheetData sheetId="1">
        <row r="1">
          <cell r="R1"/>
        </row>
      </sheetData>
      <sheetData sheetId="2"/>
      <sheetData sheetId="3"/>
      <sheetData sheetId="4"/>
      <sheetData sheetId="5"/>
      <sheetData sheetId="6"/>
      <sheetData sheetId="7">
        <row r="2">
          <cell r="M2" t="str">
            <v>RIC+IRI</v>
          </cell>
          <cell r="N2" t="str">
            <v>normal</v>
          </cell>
          <cell r="O2" t="str">
            <v>mild</v>
          </cell>
          <cell r="P2" t="str">
            <v>severe</v>
          </cell>
        </row>
        <row r="3">
          <cell r="N3">
            <v>0.42317487266553483</v>
          </cell>
          <cell r="O3">
            <v>0.40689655172413797</v>
          </cell>
          <cell r="P3">
            <v>3.7499999999999999E-2</v>
          </cell>
        </row>
        <row r="4">
          <cell r="N4">
            <v>0.46504364679825755</v>
          </cell>
          <cell r="O4">
            <v>0.41224743824393156</v>
          </cell>
          <cell r="P4">
            <v>0.12270891495781093</v>
          </cell>
        </row>
        <row r="5">
          <cell r="N5">
            <v>0</v>
          </cell>
          <cell r="O5">
            <v>0</v>
          </cell>
          <cell r="P5">
            <v>0</v>
          </cell>
        </row>
        <row r="6">
          <cell r="N6">
            <v>1</v>
          </cell>
          <cell r="O6">
            <v>1</v>
          </cell>
          <cell r="P6">
            <v>0.54838709677419351</v>
          </cell>
        </row>
        <row r="7">
          <cell r="N7">
            <v>0.16238767650834404</v>
          </cell>
          <cell r="O7">
            <v>1.9230769230769232E-2</v>
          </cell>
          <cell r="P7">
            <v>0</v>
          </cell>
        </row>
        <row r="8">
          <cell r="N8">
            <v>0.85359801488833753</v>
          </cell>
          <cell r="O8">
            <v>0.73816355810616929</v>
          </cell>
          <cell r="P8">
            <v>0.21284298780487804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1 - SHAM"/>
      <sheetName val="Data 1 - IRI"/>
      <sheetName val="1 SHAM Macroscopic"/>
      <sheetName val="1 IRI Macroscopic"/>
      <sheetName val="1 SHAM (combined)"/>
      <sheetName val="1 SHAM HIF-1a "/>
      <sheetName val="1 IRI (combined)"/>
      <sheetName val="1 IRI HIF-1a"/>
      <sheetName val="1 SHAM Microscopic (DT)"/>
      <sheetName val="1 SHAM Microscopic (NH)"/>
      <sheetName val="1 SHAM Microscopic (IJ)"/>
      <sheetName val="1 IRI Microscopic (DT)"/>
      <sheetName val="1 IRI Microscopic (NH)"/>
      <sheetName val="1 IRI Microscopic (IJ)"/>
      <sheetName val="1a2 Cytokines"/>
      <sheetName val="Power Calc"/>
      <sheetName val="MPO"/>
    </sheetNames>
    <sheetDataSet>
      <sheetData sheetId="0"/>
      <sheetData sheetId="1"/>
      <sheetData sheetId="2">
        <row r="2">
          <cell r="H2">
            <v>0</v>
          </cell>
          <cell r="I2">
            <v>0</v>
          </cell>
          <cell r="K2">
            <v>1</v>
          </cell>
        </row>
        <row r="3">
          <cell r="H3">
            <v>0</v>
          </cell>
          <cell r="I3">
            <v>0</v>
          </cell>
          <cell r="K3">
            <v>1</v>
          </cell>
        </row>
        <row r="4">
          <cell r="H4">
            <v>0</v>
          </cell>
          <cell r="I4">
            <v>0</v>
          </cell>
          <cell r="K4">
            <v>1</v>
          </cell>
        </row>
        <row r="5">
          <cell r="H5">
            <v>0</v>
          </cell>
          <cell r="I5">
            <v>0</v>
          </cell>
          <cell r="K5">
            <v>1</v>
          </cell>
        </row>
        <row r="6">
          <cell r="H6">
            <v>0</v>
          </cell>
          <cell r="I6">
            <v>0</v>
          </cell>
          <cell r="K6">
            <v>1</v>
          </cell>
        </row>
        <row r="7">
          <cell r="H7">
            <v>0</v>
          </cell>
          <cell r="I7">
            <v>0</v>
          </cell>
          <cell r="K7">
            <v>1</v>
          </cell>
        </row>
      </sheetData>
      <sheetData sheetId="3">
        <row r="2">
          <cell r="H2">
            <v>0.18218623481781376</v>
          </cell>
          <cell r="I2">
            <v>0.77807017543859658</v>
          </cell>
          <cell r="K2">
            <v>0</v>
          </cell>
        </row>
        <row r="3">
          <cell r="H3">
            <v>0.26899239079690207</v>
          </cell>
          <cell r="I3">
            <v>0.60909409878784526</v>
          </cell>
          <cell r="K3">
            <v>0.12191351041525257</v>
          </cell>
        </row>
        <row r="4">
          <cell r="H4">
            <v>0</v>
          </cell>
          <cell r="I4">
            <v>0</v>
          </cell>
          <cell r="K4">
            <v>0</v>
          </cell>
        </row>
        <row r="5">
          <cell r="H5">
            <v>1</v>
          </cell>
          <cell r="I5">
            <v>1</v>
          </cell>
          <cell r="K5">
            <v>1</v>
          </cell>
        </row>
        <row r="6">
          <cell r="H6">
            <v>0</v>
          </cell>
          <cell r="I6">
            <v>0.30405405405405406</v>
          </cell>
          <cell r="K6">
            <v>0</v>
          </cell>
        </row>
        <row r="7">
          <cell r="H7">
            <v>0.52364864864864868</v>
          </cell>
          <cell r="I7">
            <v>0.89689578713968954</v>
          </cell>
          <cell r="K7">
            <v>0.15259740259740262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Custom 1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2F2F2"/>
      </a:accent1>
      <a:accent2>
        <a:srgbClr val="C00000"/>
      </a:accent2>
      <a:accent3>
        <a:srgbClr val="000000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3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22" sqref="L22"/>
    </sheetView>
  </sheetViews>
  <sheetFormatPr defaultRowHeight="15" x14ac:dyDescent="0.25"/>
  <cols>
    <col min="1" max="1" width="9.140625" style="16"/>
    <col min="2" max="2" width="9.140625" style="9"/>
    <col min="5" max="5" width="1" style="8" customWidth="1"/>
    <col min="7" max="7" width="1" customWidth="1"/>
    <col min="9" max="9" width="1" customWidth="1"/>
    <col min="11" max="11" width="9.140625" style="8"/>
  </cols>
  <sheetData>
    <row r="1" spans="1:22" ht="14.45" customHeight="1" x14ac:dyDescent="0.25">
      <c r="A1" s="78" t="s">
        <v>11</v>
      </c>
      <c r="B1" s="9" t="s">
        <v>12</v>
      </c>
      <c r="C1" s="9"/>
      <c r="D1" s="9"/>
      <c r="E1" s="8" t="s">
        <v>13</v>
      </c>
      <c r="F1" s="9"/>
      <c r="G1" s="9"/>
      <c r="H1" s="9"/>
      <c r="I1" s="9"/>
      <c r="J1" s="9"/>
      <c r="K1" s="8" t="s">
        <v>25</v>
      </c>
      <c r="L1" s="9"/>
      <c r="M1" s="9"/>
      <c r="N1" s="9"/>
      <c r="O1" s="9"/>
      <c r="P1" s="9"/>
      <c r="Q1" s="9"/>
      <c r="R1" s="9"/>
      <c r="S1" s="9"/>
    </row>
    <row r="2" spans="1:22" s="13" customFormat="1" ht="60" customHeight="1" x14ac:dyDescent="0.25">
      <c r="A2" s="79"/>
      <c r="B2" s="10" t="s">
        <v>16</v>
      </c>
      <c r="C2" s="10" t="s">
        <v>17</v>
      </c>
      <c r="D2" s="10" t="s">
        <v>18</v>
      </c>
      <c r="E2" s="11" t="s">
        <v>14</v>
      </c>
      <c r="F2" s="12" t="s">
        <v>15</v>
      </c>
      <c r="G2" s="13" t="s">
        <v>19</v>
      </c>
      <c r="H2" s="13" t="s">
        <v>20</v>
      </c>
      <c r="I2" s="13" t="s">
        <v>21</v>
      </c>
      <c r="J2" s="13" t="s">
        <v>22</v>
      </c>
      <c r="K2" s="18" t="s">
        <v>55</v>
      </c>
      <c r="L2" s="13" t="s">
        <v>26</v>
      </c>
      <c r="M2" s="13" t="s">
        <v>27</v>
      </c>
      <c r="N2" s="13" t="s">
        <v>28</v>
      </c>
      <c r="O2" s="13" t="s">
        <v>29</v>
      </c>
      <c r="P2" s="13" t="s">
        <v>30</v>
      </c>
      <c r="Q2" s="13" t="s">
        <v>31</v>
      </c>
      <c r="R2" s="13" t="s">
        <v>32</v>
      </c>
      <c r="S2" s="13" t="s">
        <v>33</v>
      </c>
    </row>
    <row r="3" spans="1:22" ht="15.75" x14ac:dyDescent="0.25">
      <c r="A3" s="16">
        <f>'2 Macroscopic'!B10</f>
        <v>967</v>
      </c>
      <c r="B3" s="9">
        <f>'2 Macroscopic'!D10</f>
        <v>14</v>
      </c>
      <c r="C3" s="9">
        <f>'2 Macroscopic'!E10</f>
        <v>0</v>
      </c>
      <c r="D3">
        <f>IF('2 Macroscopic'!G10&lt;&gt;"",'2 Macroscopic'!G10,"n/a")</f>
        <v>38</v>
      </c>
      <c r="E3" s="8">
        <f>IF('2 Microscopic (DT)'!D3&lt;&gt;"",'2 Microscopic (DT)'!D3,"")</f>
        <v>2</v>
      </c>
      <c r="F3" s="9">
        <f>IF('2 Microscopic (DT)'!E3&lt;&gt;"",'2 Microscopic (DT)'!E3,"")</f>
        <v>4</v>
      </c>
      <c r="G3" s="9">
        <f>IF('2 Microscopic (NH)'!D3&lt;&gt;"",'2 Microscopic (NH)'!D3,"")</f>
        <v>2</v>
      </c>
      <c r="H3" s="9">
        <f>IF('2 Microscopic (NH)'!E3&lt;&gt;"",'2 Microscopic (NH)'!E3,"")</f>
        <v>4</v>
      </c>
      <c r="I3" s="9">
        <f>IF('2 Microscopic (IJ)'!D3&lt;&gt;"",'2 Microscopic (IJ)'!D3,"")</f>
        <v>4</v>
      </c>
      <c r="J3" s="9">
        <f>IF('2 Microscopic (IJ)'!E3&lt;&gt;"",'2 Microscopic (IJ)'!E3,"")</f>
        <v>4</v>
      </c>
      <c r="K3" s="49">
        <v>2.2073467820000001</v>
      </c>
      <c r="L3" s="50">
        <v>0</v>
      </c>
      <c r="M3" s="50">
        <v>47.359057059999998</v>
      </c>
      <c r="N3" s="50">
        <v>3.8250659260000002</v>
      </c>
      <c r="O3" s="50">
        <v>0</v>
      </c>
      <c r="P3" s="50">
        <v>32.041113070000002</v>
      </c>
      <c r="Q3" s="50">
        <v>1015.404713</v>
      </c>
      <c r="R3" s="50">
        <v>25952.572189999999</v>
      </c>
      <c r="S3" s="50">
        <v>21.922003799999999</v>
      </c>
      <c r="T3" s="19"/>
      <c r="U3" s="24">
        <f>Q3/1000</f>
        <v>1.0154047130000001</v>
      </c>
      <c r="V3" s="24">
        <f t="shared" ref="V3:V18" si="0">R3/1000</f>
        <v>25.952572189999998</v>
      </c>
    </row>
    <row r="4" spans="1:22" x14ac:dyDescent="0.25">
      <c r="A4" s="16">
        <f>'2 Macroscopic'!B11</f>
        <v>269</v>
      </c>
      <c r="B4" s="9">
        <f>'2 Macroscopic'!D11</f>
        <v>2</v>
      </c>
      <c r="C4" s="9">
        <f>'2 Macroscopic'!E11</f>
        <v>13</v>
      </c>
      <c r="D4">
        <f>IF('2 Macroscopic'!G11&lt;&gt;"",'2 Macroscopic'!G11,"n/a")</f>
        <v>30</v>
      </c>
      <c r="E4" s="8">
        <f>IF('2 Microscopic (DT)'!D4&lt;&gt;"",'2 Microscopic (DT)'!D4,"")</f>
        <v>1</v>
      </c>
      <c r="F4" s="9">
        <f>IF('2 Microscopic (DT)'!E4&lt;&gt;"",'2 Microscopic (DT)'!E4,"")</f>
        <v>2</v>
      </c>
      <c r="G4" s="9">
        <f>IF('2 Microscopic (NH)'!D4&lt;&gt;"",'2 Microscopic (NH)'!D4,"")</f>
        <v>4</v>
      </c>
      <c r="H4" s="9">
        <f>IF('2 Microscopic (NH)'!E4&lt;&gt;"",'2 Microscopic (NH)'!E4,"")</f>
        <v>4</v>
      </c>
      <c r="I4" s="9">
        <f>IF('2 Microscopic (IJ)'!D4&lt;&gt;"",'2 Microscopic (IJ)'!D4,"")</f>
        <v>4</v>
      </c>
      <c r="J4" s="9">
        <f>IF('2 Microscopic (IJ)'!E4&lt;&gt;"",'2 Microscopic (IJ)'!E4,"")</f>
        <v>4</v>
      </c>
      <c r="K4" s="22"/>
      <c r="L4" s="23"/>
      <c r="M4" s="23"/>
      <c r="N4" s="23"/>
      <c r="O4" s="23"/>
      <c r="P4" s="23"/>
      <c r="Q4" s="23"/>
      <c r="R4" s="23"/>
      <c r="S4" s="23"/>
      <c r="U4" s="24"/>
      <c r="V4" s="24"/>
    </row>
    <row r="5" spans="1:22" x14ac:dyDescent="0.25">
      <c r="A5" s="16">
        <f>'2 Macroscopic'!B12</f>
        <v>922</v>
      </c>
      <c r="B5" s="9">
        <f>'2 Macroscopic'!D12</f>
        <v>12</v>
      </c>
      <c r="C5" s="9">
        <f>'2 Macroscopic'!E12</f>
        <v>13</v>
      </c>
      <c r="D5">
        <f>IF('2 Macroscopic'!G12&lt;&gt;"",'2 Macroscopic'!G12,"n/a")</f>
        <v>37</v>
      </c>
      <c r="E5" s="8">
        <f>IF('2 Microscopic (DT)'!D5&lt;&gt;"",'2 Microscopic (DT)'!D5,"")</f>
        <v>3</v>
      </c>
      <c r="F5" s="9">
        <f>IF('2 Microscopic (DT)'!E5&lt;&gt;"",'2 Microscopic (DT)'!E5,"")</f>
        <v>4</v>
      </c>
      <c r="G5" s="9">
        <f>IF('2 Microscopic (NH)'!D5&lt;&gt;"",'2 Microscopic (NH)'!D5,"")</f>
        <v>4</v>
      </c>
      <c r="H5" s="9">
        <f>IF('2 Microscopic (NH)'!E5&lt;&gt;"",'2 Microscopic (NH)'!E5,"")</f>
        <v>4</v>
      </c>
      <c r="I5" s="9">
        <f>IF('2 Microscopic (IJ)'!D5&lt;&gt;"",'2 Microscopic (IJ)'!D5,"")</f>
        <v>3</v>
      </c>
      <c r="J5" s="9">
        <f>IF('2 Microscopic (IJ)'!E5&lt;&gt;"",'2 Microscopic (IJ)'!E5,"")</f>
        <v>5</v>
      </c>
      <c r="K5" s="51">
        <v>1.0870751630379401</v>
      </c>
      <c r="L5" s="52">
        <v>34.660780028216998</v>
      </c>
      <c r="M5" s="52">
        <v>26.464759307702501</v>
      </c>
      <c r="N5" s="52">
        <v>0</v>
      </c>
      <c r="O5" s="52">
        <v>0</v>
      </c>
      <c r="P5" s="52">
        <v>26.652211238511299</v>
      </c>
      <c r="Q5" s="52">
        <v>5039.4107248419596</v>
      </c>
      <c r="R5" s="52">
        <v>17135.447626644</v>
      </c>
      <c r="S5" s="52">
        <v>33.719532152217703</v>
      </c>
      <c r="U5" s="24">
        <f t="shared" ref="U5" si="1">Q5/1000</f>
        <v>5.03941072484196</v>
      </c>
      <c r="V5" s="24">
        <f t="shared" ref="V5" si="2">R5/1000</f>
        <v>17.135447626643998</v>
      </c>
    </row>
    <row r="6" spans="1:22" ht="14.45" customHeight="1" x14ac:dyDescent="0.25">
      <c r="A6" s="16">
        <f>'2 Macroscopic'!B13</f>
        <v>211</v>
      </c>
      <c r="B6" s="9">
        <f>'2 Macroscopic'!D13</f>
        <v>17</v>
      </c>
      <c r="C6" s="9">
        <f>'2 Macroscopic'!E13</f>
        <v>2</v>
      </c>
      <c r="D6">
        <f>IF('2 Macroscopic'!G13&lt;&gt;"",'2 Macroscopic'!G13,"n/a")</f>
        <v>34</v>
      </c>
      <c r="E6" s="8">
        <f>IF('2 Microscopic (DT)'!D6&lt;&gt;"",'2 Microscopic (DT)'!D6,"")</f>
        <v>1</v>
      </c>
      <c r="F6" s="9">
        <f>IF('2 Microscopic (DT)'!E6&lt;&gt;"",'2 Microscopic (DT)'!E6,"")</f>
        <v>0</v>
      </c>
      <c r="G6" s="9">
        <f>IF('2 Microscopic (NH)'!D6&lt;&gt;"",'2 Microscopic (NH)'!D6,"")</f>
        <v>2</v>
      </c>
      <c r="H6" s="9">
        <f>IF('2 Microscopic (NH)'!E6&lt;&gt;"",'2 Microscopic (NH)'!E6,"")</f>
        <v>0</v>
      </c>
      <c r="I6" s="9">
        <f>IF('2 Microscopic (IJ)'!D6&lt;&gt;"",'2 Microscopic (IJ)'!D6,"")</f>
        <v>3</v>
      </c>
      <c r="J6" s="9">
        <f>IF('2 Microscopic (IJ)'!E6&lt;&gt;"",'2 Microscopic (IJ)'!E6,"")</f>
        <v>1</v>
      </c>
      <c r="K6" s="53">
        <v>1.9090199999999999</v>
      </c>
      <c r="L6" s="54">
        <v>0</v>
      </c>
      <c r="M6" s="54">
        <v>34.699950000000001</v>
      </c>
      <c r="N6" s="54">
        <v>4.7013850000000001</v>
      </c>
      <c r="O6" s="54">
        <v>0</v>
      </c>
      <c r="P6" s="54">
        <v>31.629860000000001</v>
      </c>
      <c r="Q6" s="54">
        <v>4021.442</v>
      </c>
      <c r="R6" s="54">
        <v>32616.51</v>
      </c>
      <c r="S6" s="54">
        <v>19.524930000000001</v>
      </c>
      <c r="U6" s="24">
        <f t="shared" ref="U6:U18" si="3">Q6/1000</f>
        <v>4.0214420000000004</v>
      </c>
      <c r="V6" s="24">
        <f t="shared" si="0"/>
        <v>32.616509999999998</v>
      </c>
    </row>
    <row r="7" spans="1:22" x14ac:dyDescent="0.25">
      <c r="A7" s="16">
        <f>'2 Macroscopic'!B14</f>
        <v>87</v>
      </c>
      <c r="B7" s="9">
        <f>'2 Macroscopic'!D14</f>
        <v>14</v>
      </c>
      <c r="C7" s="9">
        <f>'2 Macroscopic'!E14</f>
        <v>15</v>
      </c>
      <c r="D7">
        <f>IF('2 Macroscopic'!G14&lt;&gt;"",'2 Macroscopic'!G14,"n/a")</f>
        <v>34</v>
      </c>
      <c r="E7" s="8">
        <f>IF('2 Microscopic (DT)'!D7&lt;&gt;"",'2 Microscopic (DT)'!D7,"")</f>
        <v>3</v>
      </c>
      <c r="F7" s="9">
        <f>IF('2 Microscopic (DT)'!E7&lt;&gt;"",'2 Microscopic (DT)'!E7,"")</f>
        <v>4</v>
      </c>
      <c r="G7" s="9">
        <f>IF('2 Microscopic (NH)'!D7&lt;&gt;"",'2 Microscopic (NH)'!D7,"")</f>
        <v>6</v>
      </c>
      <c r="H7" s="9">
        <f>IF('2 Microscopic (NH)'!E7&lt;&gt;"",'2 Microscopic (NH)'!E7,"")</f>
        <v>6</v>
      </c>
      <c r="I7" s="9">
        <f>IF('2 Microscopic (IJ)'!D7&lt;&gt;"",'2 Microscopic (IJ)'!D7,"")</f>
        <v>6</v>
      </c>
      <c r="J7" s="9">
        <f>IF('2 Microscopic (IJ)'!E7&lt;&gt;"",'2 Microscopic (IJ)'!E7,"")</f>
        <v>4</v>
      </c>
      <c r="K7" s="22"/>
      <c r="L7" s="23"/>
      <c r="M7" s="23"/>
      <c r="N7" s="23"/>
      <c r="O7" s="23"/>
      <c r="P7" s="23"/>
      <c r="Q7" s="23"/>
      <c r="R7" s="23"/>
      <c r="S7" s="23"/>
      <c r="U7" s="24"/>
      <c r="V7" s="24"/>
    </row>
    <row r="8" spans="1:22" ht="14.45" customHeight="1" x14ac:dyDescent="0.25">
      <c r="A8" s="16">
        <f>'2 Macroscopic'!B15</f>
        <v>696</v>
      </c>
      <c r="B8" s="9">
        <f>'2 Macroscopic'!D15</f>
        <v>13</v>
      </c>
      <c r="C8" s="9">
        <f>'2 Macroscopic'!E15</f>
        <v>17</v>
      </c>
      <c r="D8">
        <f>IF('2 Macroscopic'!G15&lt;&gt;"",'2 Macroscopic'!G15,"n/a")</f>
        <v>37</v>
      </c>
      <c r="E8" s="8">
        <f>IF('2 Microscopic (DT)'!D8&lt;&gt;"",'2 Microscopic (DT)'!D8,"")</f>
        <v>3</v>
      </c>
      <c r="F8" s="9">
        <f>IF('2 Microscopic (DT)'!E8&lt;&gt;"",'2 Microscopic (DT)'!E8,"")</f>
        <v>6</v>
      </c>
      <c r="G8" s="9">
        <f>IF('2 Microscopic (NH)'!D8&lt;&gt;"",'2 Microscopic (NH)'!D8,"")</f>
        <v>6</v>
      </c>
      <c r="H8" s="9">
        <f>IF('2 Microscopic (NH)'!E8&lt;&gt;"",'2 Microscopic (NH)'!E8,"")</f>
        <v>3</v>
      </c>
      <c r="I8" s="9">
        <f>IF('2 Microscopic (IJ)'!D8&lt;&gt;"",'2 Microscopic (IJ)'!D8,"")</f>
        <v>4</v>
      </c>
      <c r="J8" s="9">
        <f>IF('2 Microscopic (IJ)'!E8&lt;&gt;"",'2 Microscopic (IJ)'!E8,"")</f>
        <v>6</v>
      </c>
      <c r="K8" s="53">
        <v>1.694609</v>
      </c>
      <c r="L8" s="54">
        <v>19.99155</v>
      </c>
      <c r="M8" s="54">
        <v>53.74803</v>
      </c>
      <c r="N8" s="54">
        <v>6.0426190000000002</v>
      </c>
      <c r="O8" s="54">
        <v>0.73794400000000004</v>
      </c>
      <c r="P8" s="54">
        <v>31.901669999999999</v>
      </c>
      <c r="Q8" s="54">
        <v>7748.0889999999999</v>
      </c>
      <c r="R8" s="54">
        <v>55815.8</v>
      </c>
      <c r="S8" s="54">
        <v>32.643900000000002</v>
      </c>
      <c r="U8" s="24">
        <f t="shared" si="3"/>
        <v>7.7480890000000002</v>
      </c>
      <c r="V8" s="24">
        <f t="shared" si="0"/>
        <v>55.815800000000003</v>
      </c>
    </row>
    <row r="9" spans="1:22" x14ac:dyDescent="0.25">
      <c r="A9" s="16">
        <f>'2 Macroscopic'!B16</f>
        <v>582</v>
      </c>
      <c r="B9" s="9">
        <f>'2 Macroscopic'!D16</f>
        <v>24</v>
      </c>
      <c r="C9" s="9">
        <f>'2 Macroscopic'!E16</f>
        <v>0</v>
      </c>
      <c r="D9">
        <f>IF('2 Macroscopic'!G16&lt;&gt;"",'2 Macroscopic'!G16,"n/a")</f>
        <v>35</v>
      </c>
      <c r="E9" s="8">
        <f>IF('2 Microscopic (DT)'!D9&lt;&gt;"",'2 Microscopic (DT)'!D9,"")</f>
        <v>4</v>
      </c>
      <c r="F9" s="9" t="str">
        <f>IF('2 Microscopic (DT)'!E9&lt;&gt;"",'2 Microscopic (DT)'!E9,"")</f>
        <v/>
      </c>
      <c r="G9" s="9">
        <f>IF('2 Microscopic (NH)'!D9&lt;&gt;"",'2 Microscopic (NH)'!D9,"")</f>
        <v>4</v>
      </c>
      <c r="H9" s="9">
        <f>IF('2 Microscopic (NH)'!E9&lt;&gt;"",'2 Microscopic (NH)'!E9,"")</f>
        <v>5</v>
      </c>
      <c r="I9" s="9">
        <f>IF('2 Microscopic (IJ)'!D9&lt;&gt;"",'2 Microscopic (IJ)'!D9,"")</f>
        <v>1</v>
      </c>
      <c r="J9" s="9">
        <f>IF('2 Microscopic (IJ)'!E9&lt;&gt;"",'2 Microscopic (IJ)'!E9,"")</f>
        <v>5</v>
      </c>
      <c r="K9" s="53">
        <v>1.2347520000000001</v>
      </c>
      <c r="L9" s="54">
        <v>21.910920000000001</v>
      </c>
      <c r="M9" s="54">
        <v>74.937029999999993</v>
      </c>
      <c r="N9" s="54">
        <v>4.3403419999999997</v>
      </c>
      <c r="O9" s="54">
        <v>0.98117900000000002</v>
      </c>
      <c r="P9" s="54">
        <v>46.270659999999999</v>
      </c>
      <c r="Q9" s="54">
        <v>3152.5929999999998</v>
      </c>
      <c r="R9" s="54">
        <v>46052.41</v>
      </c>
      <c r="S9" s="54">
        <v>27.197220000000002</v>
      </c>
      <c r="U9" s="24">
        <f t="shared" si="3"/>
        <v>3.152593</v>
      </c>
      <c r="V9" s="24">
        <f t="shared" si="0"/>
        <v>46.052410000000002</v>
      </c>
    </row>
    <row r="10" spans="1:22" x14ac:dyDescent="0.25">
      <c r="A10" s="16">
        <f>'2 Macroscopic'!B17</f>
        <v>217</v>
      </c>
      <c r="B10" s="9">
        <f>'2 Macroscopic'!D17</f>
        <v>22</v>
      </c>
      <c r="C10" s="9">
        <f>'2 Macroscopic'!E17</f>
        <v>0</v>
      </c>
      <c r="D10">
        <f>IF('2 Macroscopic'!G17&lt;&gt;"",'2 Macroscopic'!G17,"n/a")</f>
        <v>36</v>
      </c>
      <c r="E10" s="8">
        <f>IF('2 Microscopic (DT)'!D10&lt;&gt;"",'2 Microscopic (DT)'!D10,"")</f>
        <v>2</v>
      </c>
      <c r="F10" s="9">
        <f>IF('2 Microscopic (DT)'!E10&lt;&gt;"",'2 Microscopic (DT)'!E10,"")</f>
        <v>5</v>
      </c>
      <c r="G10" s="9">
        <f>IF('2 Microscopic (NH)'!D10&lt;&gt;"",'2 Microscopic (NH)'!D10,"")</f>
        <v>3</v>
      </c>
      <c r="H10" s="9">
        <f>IF('2 Microscopic (NH)'!E10&lt;&gt;"",'2 Microscopic (NH)'!E10,"")</f>
        <v>6</v>
      </c>
      <c r="I10" s="9">
        <f>IF('2 Microscopic (IJ)'!D10&lt;&gt;"",'2 Microscopic (IJ)'!D10,"")</f>
        <v>6</v>
      </c>
      <c r="J10" s="9">
        <f>IF('2 Microscopic (IJ)'!E10&lt;&gt;"",'2 Microscopic (IJ)'!E10,"")</f>
        <v>5</v>
      </c>
      <c r="K10" s="53">
        <v>2.0254810000000001</v>
      </c>
      <c r="L10" s="54">
        <v>42.15352</v>
      </c>
      <c r="M10" s="54">
        <v>16.48929</v>
      </c>
      <c r="N10" s="54">
        <v>5.1814970000000002</v>
      </c>
      <c r="O10" s="54">
        <v>1.374118</v>
      </c>
      <c r="P10" s="54">
        <v>50.131</v>
      </c>
      <c r="Q10" s="54">
        <v>1215.627</v>
      </c>
      <c r="R10" s="54">
        <v>19783.150000000001</v>
      </c>
      <c r="S10" s="54">
        <v>63.908560000000001</v>
      </c>
      <c r="U10" s="24">
        <f t="shared" si="3"/>
        <v>1.215627</v>
      </c>
      <c r="V10" s="24">
        <f t="shared" si="0"/>
        <v>19.783150000000003</v>
      </c>
    </row>
    <row r="11" spans="1:22" x14ac:dyDescent="0.25">
      <c r="A11" s="16">
        <f>'2 Macroscopic'!B18</f>
        <v>969</v>
      </c>
      <c r="B11" s="9">
        <f>'2 Macroscopic'!D18</f>
        <v>18</v>
      </c>
      <c r="C11" s="9">
        <f>'2 Macroscopic'!E18</f>
        <v>15</v>
      </c>
      <c r="D11">
        <f>IF('2 Macroscopic'!G18&lt;&gt;"",'2 Macroscopic'!G18,"n/a")</f>
        <v>38</v>
      </c>
      <c r="E11" s="8">
        <f>IF('2 Microscopic (DT)'!D11&lt;&gt;"",'2 Microscopic (DT)'!D11,"")</f>
        <v>2</v>
      </c>
      <c r="F11" s="9">
        <f>IF('2 Microscopic (DT)'!E11&lt;&gt;"",'2 Microscopic (DT)'!E11,"")</f>
        <v>6</v>
      </c>
      <c r="G11" s="9">
        <f>IF('2 Microscopic (NH)'!D11&lt;&gt;"",'2 Microscopic (NH)'!D11,"")</f>
        <v>4</v>
      </c>
      <c r="H11" s="9">
        <f>IF('2 Microscopic (NH)'!E11&lt;&gt;"",'2 Microscopic (NH)'!E11,"")</f>
        <v>5</v>
      </c>
      <c r="I11" s="9">
        <f>IF('2 Microscopic (IJ)'!D11&lt;&gt;"",'2 Microscopic (IJ)'!D11,"")</f>
        <v>6</v>
      </c>
      <c r="J11" s="9">
        <f>IF('2 Microscopic (IJ)'!E11&lt;&gt;"",'2 Microscopic (IJ)'!E11,"")</f>
        <v>7</v>
      </c>
      <c r="K11" s="53">
        <v>1.864698</v>
      </c>
      <c r="L11" s="54">
        <v>37.420639999999999</v>
      </c>
      <c r="M11" s="54">
        <v>16.01915</v>
      </c>
      <c r="N11" s="54">
        <v>8.3868550000000006</v>
      </c>
      <c r="O11" s="54">
        <v>0.46874900000000003</v>
      </c>
      <c r="P11" s="54">
        <v>52.155679999999997</v>
      </c>
      <c r="Q11" s="54">
        <v>2174.0709999999999</v>
      </c>
      <c r="R11" s="54">
        <v>26687.31</v>
      </c>
      <c r="S11" s="54">
        <v>27.10023</v>
      </c>
      <c r="U11" s="24">
        <f t="shared" si="3"/>
        <v>2.1740710000000001</v>
      </c>
      <c r="V11" s="24">
        <f t="shared" si="0"/>
        <v>26.68731</v>
      </c>
    </row>
    <row r="12" spans="1:22" x14ac:dyDescent="0.25">
      <c r="A12" s="16">
        <f>'2 Macroscopic'!B19</f>
        <v>897</v>
      </c>
      <c r="B12" s="9">
        <f>'2 Macroscopic'!D19</f>
        <v>32</v>
      </c>
      <c r="C12" s="9">
        <f>'2 Macroscopic'!E19</f>
        <v>0</v>
      </c>
      <c r="D12">
        <f>IF('2 Macroscopic'!G19&lt;&gt;"",'2 Macroscopic'!G19,"n/a")</f>
        <v>41</v>
      </c>
      <c r="E12" s="8">
        <f>IF('2 Microscopic (DT)'!D12&lt;&gt;"",'2 Microscopic (DT)'!D12,"")</f>
        <v>3</v>
      </c>
      <c r="F12" s="9" t="str">
        <f>IF('2 Microscopic (DT)'!E12&lt;&gt;"",'2 Microscopic (DT)'!E12,"")</f>
        <v/>
      </c>
      <c r="G12" s="9">
        <f>IF('2 Microscopic (NH)'!D12&lt;&gt;"",'2 Microscopic (NH)'!D12,"")</f>
        <v>5</v>
      </c>
      <c r="H12" s="9">
        <f>IF('2 Microscopic (NH)'!E12&lt;&gt;"",'2 Microscopic (NH)'!E12,"")</f>
        <v>5</v>
      </c>
      <c r="I12" s="9">
        <f>IF('2 Microscopic (IJ)'!D12&lt;&gt;"",'2 Microscopic (IJ)'!D12,"")</f>
        <v>3</v>
      </c>
      <c r="J12" s="9">
        <f>IF('2 Microscopic (IJ)'!E12&lt;&gt;"",'2 Microscopic (IJ)'!E12,"")</f>
        <v>4</v>
      </c>
      <c r="K12" s="53">
        <v>2.4665900000000001</v>
      </c>
      <c r="L12" s="54">
        <v>33.692390000000003</v>
      </c>
      <c r="M12" s="54">
        <v>20.11383</v>
      </c>
      <c r="N12" s="54">
        <v>4.883648</v>
      </c>
      <c r="O12" s="54">
        <v>0</v>
      </c>
      <c r="P12" s="54">
        <v>50.403649999999999</v>
      </c>
      <c r="Q12" s="54">
        <v>2171.0830000000001</v>
      </c>
      <c r="R12" s="54">
        <v>27002.400000000001</v>
      </c>
      <c r="S12" s="54">
        <v>13.894270000000001</v>
      </c>
      <c r="U12" s="24">
        <f t="shared" si="3"/>
        <v>2.1710829999999999</v>
      </c>
      <c r="V12" s="24">
        <f t="shared" si="0"/>
        <v>27.002400000000002</v>
      </c>
    </row>
    <row r="13" spans="1:22" x14ac:dyDescent="0.25">
      <c r="A13" s="16">
        <f>'2 Macroscopic'!B20</f>
        <v>822</v>
      </c>
      <c r="B13" s="9">
        <f>'2 Macroscopic'!D20</f>
        <v>38</v>
      </c>
      <c r="C13" s="9">
        <f>'2 Macroscopic'!E20</f>
        <v>0</v>
      </c>
      <c r="D13">
        <f>IF('2 Macroscopic'!G20&lt;&gt;"",'2 Macroscopic'!G20,"n/a")</f>
        <v>38</v>
      </c>
      <c r="E13" s="8">
        <f>IF('2 Microscopic (DT)'!D13&lt;&gt;"",'2 Microscopic (DT)'!D13,"")</f>
        <v>2</v>
      </c>
      <c r="F13" s="9">
        <f>IF('2 Microscopic (DT)'!E13&lt;&gt;"",'2 Microscopic (DT)'!E13,"")</f>
        <v>3</v>
      </c>
      <c r="G13" s="9">
        <f>IF('2 Microscopic (NH)'!D13&lt;&gt;"",'2 Microscopic (NH)'!D13,"")</f>
        <v>5</v>
      </c>
      <c r="H13" s="9">
        <f>IF('2 Microscopic (NH)'!E13&lt;&gt;"",'2 Microscopic (NH)'!E13,"")</f>
        <v>6</v>
      </c>
      <c r="I13" s="9">
        <f>IF('2 Microscopic (IJ)'!D13&lt;&gt;"",'2 Microscopic (IJ)'!D13,"")</f>
        <v>4</v>
      </c>
      <c r="J13" s="9">
        <f>IF('2 Microscopic (IJ)'!E13&lt;&gt;"",'2 Microscopic (IJ)'!E13,"")</f>
        <v>4</v>
      </c>
      <c r="K13" s="53">
        <v>2.3587449999999999</v>
      </c>
      <c r="L13" s="54">
        <v>6.942094</v>
      </c>
      <c r="M13" s="54">
        <v>26.120760000000001</v>
      </c>
      <c r="N13" s="54">
        <v>5.1662359999999996</v>
      </c>
      <c r="O13" s="54">
        <v>0</v>
      </c>
      <c r="P13" s="54">
        <v>43.132330000000003</v>
      </c>
      <c r="Q13" s="54">
        <v>7137.4960000000001</v>
      </c>
      <c r="R13" s="54">
        <v>25591.43</v>
      </c>
      <c r="S13" s="54">
        <v>20.471139999999998</v>
      </c>
      <c r="U13" s="24">
        <f t="shared" si="3"/>
        <v>7.1374960000000005</v>
      </c>
      <c r="V13" s="24">
        <f t="shared" si="0"/>
        <v>25.591429999999999</v>
      </c>
    </row>
    <row r="14" spans="1:22" x14ac:dyDescent="0.25">
      <c r="A14" s="16">
        <f>'2 Macroscopic'!B21</f>
        <v>255</v>
      </c>
      <c r="B14" s="9">
        <f>'2 Macroscopic'!D21</f>
        <v>8</v>
      </c>
      <c r="C14" s="9">
        <f>'2 Macroscopic'!E21</f>
        <v>16</v>
      </c>
      <c r="D14">
        <f>IF('2 Macroscopic'!G21&lt;&gt;"",'2 Macroscopic'!G21,"n/a")</f>
        <v>31</v>
      </c>
      <c r="E14" s="8">
        <f>IF('2 Microscopic (DT)'!D14&lt;&gt;"",'2 Microscopic (DT)'!D14,"")</f>
        <v>6</v>
      </c>
      <c r="F14" s="9">
        <f>IF('2 Microscopic (DT)'!E14&lt;&gt;"",'2 Microscopic (DT)'!E14,"")</f>
        <v>5</v>
      </c>
      <c r="G14" s="9">
        <f>IF('2 Microscopic (NH)'!D14&lt;&gt;"",'2 Microscopic (NH)'!D14,"")</f>
        <v>7</v>
      </c>
      <c r="H14" s="9">
        <f>IF('2 Microscopic (NH)'!E14&lt;&gt;"",'2 Microscopic (NH)'!E14,"")</f>
        <v>5</v>
      </c>
      <c r="I14" s="9">
        <f>IF('2 Microscopic (IJ)'!D14&lt;&gt;"",'2 Microscopic (IJ)'!D14,"")</f>
        <v>4</v>
      </c>
      <c r="J14" s="9">
        <f>IF('2 Microscopic (IJ)'!E14&lt;&gt;"",'2 Microscopic (IJ)'!E14,"")</f>
        <v>4</v>
      </c>
      <c r="K14" s="53">
        <v>2.4696099999999999</v>
      </c>
      <c r="L14" s="54">
        <v>47.090699999999998</v>
      </c>
      <c r="M14" s="54">
        <v>25.10051</v>
      </c>
      <c r="N14" s="54">
        <v>6.0060710000000004</v>
      </c>
      <c r="O14" s="54">
        <v>1.0149619999999999</v>
      </c>
      <c r="P14" s="54">
        <v>51.893940000000001</v>
      </c>
      <c r="Q14" s="54">
        <v>4599.1040000000003</v>
      </c>
      <c r="R14" s="54">
        <v>30635.82</v>
      </c>
      <c r="S14" s="54">
        <v>23.555499999999999</v>
      </c>
      <c r="U14" s="24">
        <f t="shared" si="3"/>
        <v>4.5991040000000005</v>
      </c>
      <c r="V14" s="24">
        <f t="shared" si="0"/>
        <v>30.635819999999999</v>
      </c>
    </row>
    <row r="15" spans="1:22" x14ac:dyDescent="0.25">
      <c r="A15" s="16">
        <f>'2 Macroscopic'!B22</f>
        <v>805</v>
      </c>
      <c r="B15" s="9">
        <f>'2 Macroscopic'!D22</f>
        <v>18</v>
      </c>
      <c r="C15" s="9">
        <f>'2 Macroscopic'!E22</f>
        <v>0</v>
      </c>
      <c r="D15">
        <f>IF('2 Macroscopic'!G22&lt;&gt;"",'2 Macroscopic'!G22,"n/a")</f>
        <v>32</v>
      </c>
      <c r="E15" s="8">
        <f>IF('2 Microscopic (DT)'!D15&lt;&gt;"",'2 Microscopic (DT)'!D15,"")</f>
        <v>6</v>
      </c>
      <c r="F15" s="9">
        <f>IF('2 Microscopic (DT)'!E15&lt;&gt;"",'2 Microscopic (DT)'!E15,"")</f>
        <v>3</v>
      </c>
      <c r="G15" s="9">
        <f>IF('2 Microscopic (NH)'!D15&lt;&gt;"",'2 Microscopic (NH)'!D15,"")</f>
        <v>7</v>
      </c>
      <c r="H15" s="9">
        <f>IF('2 Microscopic (NH)'!E15&lt;&gt;"",'2 Microscopic (NH)'!E15,"")</f>
        <v>4</v>
      </c>
      <c r="I15" s="9">
        <f>IF('2 Microscopic (IJ)'!D15&lt;&gt;"",'2 Microscopic (IJ)'!D15,"")</f>
        <v>4</v>
      </c>
      <c r="J15" s="9">
        <f>IF('2 Microscopic (IJ)'!E15&lt;&gt;"",'2 Microscopic (IJ)'!E15,"")</f>
        <v>4</v>
      </c>
      <c r="K15" s="53"/>
      <c r="L15" s="54"/>
      <c r="M15" s="54"/>
      <c r="N15" s="54"/>
      <c r="P15" s="54"/>
      <c r="Q15" s="54"/>
      <c r="R15" s="54"/>
      <c r="S15" s="54"/>
      <c r="U15" s="24">
        <f t="shared" si="3"/>
        <v>0</v>
      </c>
      <c r="V15" s="24">
        <f t="shared" si="0"/>
        <v>0</v>
      </c>
    </row>
    <row r="16" spans="1:22" x14ac:dyDescent="0.25">
      <c r="A16" s="16">
        <f>'2 Macroscopic'!B23</f>
        <v>391</v>
      </c>
      <c r="B16" s="9">
        <f>'2 Macroscopic'!D23</f>
        <v>13</v>
      </c>
      <c r="C16" s="9">
        <f>'2 Macroscopic'!E23</f>
        <v>1</v>
      </c>
      <c r="D16">
        <f>IF('2 Macroscopic'!G23&lt;&gt;"",'2 Macroscopic'!G23,"n/a")</f>
        <v>38</v>
      </c>
      <c r="E16" s="8">
        <f>IF('2 Microscopic (DT)'!D16&lt;&gt;"",'2 Microscopic (DT)'!D16,"")</f>
        <v>3</v>
      </c>
      <c r="F16" s="9">
        <f>IF('2 Microscopic (DT)'!E16&lt;&gt;"",'2 Microscopic (DT)'!E16,"")</f>
        <v>5</v>
      </c>
      <c r="G16" s="9">
        <f>IF('2 Microscopic (NH)'!D16&lt;&gt;"",'2 Microscopic (NH)'!D16,"")</f>
        <v>6</v>
      </c>
      <c r="H16" s="9">
        <f>IF('2 Microscopic (NH)'!E16&lt;&gt;"",'2 Microscopic (NH)'!E16,"")</f>
        <v>6</v>
      </c>
      <c r="I16" s="9">
        <f>IF('2 Microscopic (IJ)'!D16&lt;&gt;"",'2 Microscopic (IJ)'!D16,"")</f>
        <v>5</v>
      </c>
      <c r="J16" s="9">
        <f>IF('2 Microscopic (IJ)'!E16&lt;&gt;"",'2 Microscopic (IJ)'!E16,"")</f>
        <v>5</v>
      </c>
      <c r="K16" s="48"/>
      <c r="L16" s="45"/>
      <c r="M16" s="45"/>
      <c r="N16" s="45"/>
      <c r="O16" s="45"/>
      <c r="P16" s="45"/>
      <c r="Q16" s="45"/>
      <c r="R16" s="45"/>
      <c r="S16" s="45"/>
      <c r="U16" s="24"/>
      <c r="V16" s="24"/>
    </row>
    <row r="17" spans="1:22" ht="14.45" customHeight="1" x14ac:dyDescent="0.25">
      <c r="A17" s="16">
        <f>'2 Macroscopic'!B24</f>
        <v>556</v>
      </c>
      <c r="B17" s="9">
        <f>'2 Macroscopic'!D24</f>
        <v>18</v>
      </c>
      <c r="C17" s="9">
        <f>'2 Macroscopic'!E24</f>
        <v>0</v>
      </c>
      <c r="D17">
        <f>IF('2 Macroscopic'!G24&lt;&gt;"",'2 Macroscopic'!G24,"n/a")</f>
        <v>29</v>
      </c>
      <c r="E17" s="8">
        <f>IF('2 Microscopic (DT)'!D17&lt;&gt;"",'2 Microscopic (DT)'!D17,"")</f>
        <v>1</v>
      </c>
      <c r="F17" s="9">
        <f>IF('2 Microscopic (DT)'!E17&lt;&gt;"",'2 Microscopic (DT)'!E17,"")</f>
        <v>2</v>
      </c>
      <c r="G17" s="9">
        <f>IF('2 Microscopic (NH)'!D17&lt;&gt;"",'2 Microscopic (NH)'!D17,"")</f>
        <v>4</v>
      </c>
      <c r="H17" s="9">
        <f>IF('2 Microscopic (NH)'!E17&lt;&gt;"",'2 Microscopic (NH)'!E17,"")</f>
        <v>5</v>
      </c>
      <c r="I17" s="9">
        <f>IF('2 Microscopic (IJ)'!D17&lt;&gt;"",'2 Microscopic (IJ)'!D17,"")</f>
        <v>5</v>
      </c>
      <c r="J17" s="9">
        <f>IF('2 Microscopic (IJ)'!E17&lt;&gt;"",'2 Microscopic (IJ)'!E17,"")</f>
        <v>5</v>
      </c>
      <c r="K17" s="53">
        <v>1.173081</v>
      </c>
      <c r="L17" s="54">
        <v>2.1162160000000001</v>
      </c>
      <c r="M17" s="54">
        <v>48.329700000000003</v>
      </c>
      <c r="N17" s="54">
        <v>4.5183929999999997</v>
      </c>
      <c r="O17" s="54">
        <v>1.0275879999999999</v>
      </c>
      <c r="P17" s="54">
        <v>38.584629999999997</v>
      </c>
      <c r="Q17" s="54">
        <v>2827.21</v>
      </c>
      <c r="R17" s="54">
        <v>26906.84</v>
      </c>
      <c r="S17" s="54">
        <v>27.909559999999999</v>
      </c>
      <c r="U17" s="24">
        <f t="shared" si="3"/>
        <v>2.82721</v>
      </c>
      <c r="V17" s="24">
        <f t="shared" si="0"/>
        <v>26.906839999999999</v>
      </c>
    </row>
    <row r="18" spans="1:22" x14ac:dyDescent="0.25">
      <c r="A18" s="16">
        <f>'2 Macroscopic'!B25</f>
        <v>201</v>
      </c>
      <c r="B18" s="9">
        <f>'2 Macroscopic'!D25</f>
        <v>8</v>
      </c>
      <c r="C18" s="9">
        <f>'2 Macroscopic'!E25</f>
        <v>16</v>
      </c>
      <c r="D18">
        <f>IF('2 Macroscopic'!G25&lt;&gt;"",'2 Macroscopic'!G25,"n/a")</f>
        <v>33</v>
      </c>
      <c r="E18" s="8">
        <f>IF('2 Microscopic (DT)'!D18&lt;&gt;"",'2 Microscopic (DT)'!D18,"")</f>
        <v>0</v>
      </c>
      <c r="F18" s="9">
        <f>IF('2 Microscopic (DT)'!E18&lt;&gt;"",'2 Microscopic (DT)'!E18,"")</f>
        <v>0</v>
      </c>
      <c r="G18" s="9">
        <f>IF('2 Microscopic (NH)'!D18&lt;&gt;"",'2 Microscopic (NH)'!D18,"")</f>
        <v>0</v>
      </c>
      <c r="H18" s="9">
        <f>IF('2 Microscopic (NH)'!E18&lt;&gt;"",'2 Microscopic (NH)'!E18,"")</f>
        <v>0</v>
      </c>
      <c r="I18" s="9">
        <f>IF('2 Microscopic (IJ)'!D18&lt;&gt;"",'2 Microscopic (IJ)'!D18,"")</f>
        <v>0</v>
      </c>
      <c r="J18" s="9">
        <f>IF('2 Microscopic (IJ)'!E18&lt;&gt;"",'2 Microscopic (IJ)'!E18,"")</f>
        <v>1</v>
      </c>
      <c r="K18" s="53">
        <v>1.714278</v>
      </c>
      <c r="L18" s="54">
        <v>56.68235</v>
      </c>
      <c r="M18" s="54">
        <v>23.689789999999999</v>
      </c>
      <c r="N18" s="54">
        <v>6.0991059999999999</v>
      </c>
      <c r="O18" s="54">
        <v>0</v>
      </c>
      <c r="P18" s="54">
        <v>49.846130000000002</v>
      </c>
      <c r="Q18" s="54">
        <v>3542.3290000000002</v>
      </c>
      <c r="R18" s="54">
        <v>24958.6</v>
      </c>
      <c r="S18" s="54">
        <v>20.114080000000001</v>
      </c>
      <c r="U18" s="24">
        <f t="shared" si="3"/>
        <v>3.5423290000000001</v>
      </c>
      <c r="V18" s="24">
        <f t="shared" si="0"/>
        <v>24.958599999999997</v>
      </c>
    </row>
    <row r="19" spans="1:22" x14ac:dyDescent="0.25">
      <c r="C19" s="9"/>
      <c r="F19" s="9"/>
      <c r="G19" s="9"/>
      <c r="H19" s="9"/>
      <c r="I19" s="9"/>
      <c r="J19" s="9"/>
      <c r="K19" s="20"/>
      <c r="L19" s="21"/>
      <c r="M19" s="21"/>
      <c r="N19" s="21"/>
      <c r="O19" s="21"/>
      <c r="P19" s="21"/>
      <c r="Q19" s="21"/>
      <c r="R19" s="21"/>
      <c r="S19" s="21"/>
    </row>
    <row r="20" spans="1:22" x14ac:dyDescent="0.25">
      <c r="C20" s="9"/>
      <c r="F20" s="9"/>
      <c r="G20" s="9"/>
      <c r="H20" s="9"/>
      <c r="I20" s="9"/>
      <c r="J20" s="9"/>
      <c r="K20" s="20"/>
      <c r="L20" s="21"/>
      <c r="M20" s="21"/>
      <c r="N20" s="21"/>
      <c r="O20" s="21"/>
      <c r="P20" s="21"/>
      <c r="Q20" s="21"/>
      <c r="R20" s="21"/>
      <c r="S20" s="21"/>
    </row>
    <row r="21" spans="1:22" x14ac:dyDescent="0.25">
      <c r="C21" s="9"/>
      <c r="F21" s="9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</row>
    <row r="22" spans="1:22" x14ac:dyDescent="0.25">
      <c r="C22" s="9"/>
      <c r="F22" s="9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</row>
    <row r="23" spans="1:22" x14ac:dyDescent="0.25">
      <c r="C23" s="9"/>
      <c r="F23" s="9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</row>
    <row r="24" spans="1:22" x14ac:dyDescent="0.25">
      <c r="C24" s="9"/>
      <c r="F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C25" s="9"/>
      <c r="F25" s="9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</row>
    <row r="26" spans="1:22" x14ac:dyDescent="0.25">
      <c r="C26" s="9"/>
      <c r="F26" s="9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</row>
    <row r="27" spans="1:22" x14ac:dyDescent="0.25">
      <c r="C27" s="9"/>
      <c r="F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C28" s="9"/>
      <c r="F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C29" s="9"/>
      <c r="F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C30" s="9"/>
      <c r="F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C31" s="9"/>
      <c r="F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C32" s="9"/>
      <c r="F32" s="9"/>
    </row>
    <row r="33" spans="3:6" x14ac:dyDescent="0.25">
      <c r="C33" s="9"/>
      <c r="F33" s="9"/>
    </row>
    <row r="34" spans="3:6" x14ac:dyDescent="0.25">
      <c r="C34" s="9"/>
      <c r="F34" s="9"/>
    </row>
    <row r="35" spans="3:6" x14ac:dyDescent="0.25">
      <c r="C35" s="9"/>
      <c r="F35" s="9"/>
    </row>
    <row r="36" spans="3:6" x14ac:dyDescent="0.25">
      <c r="C36" s="9"/>
      <c r="F36" s="9"/>
    </row>
    <row r="37" spans="3:6" x14ac:dyDescent="0.25">
      <c r="C37" s="9"/>
      <c r="F37" s="9"/>
    </row>
    <row r="38" spans="3:6" x14ac:dyDescent="0.25">
      <c r="C38" s="9"/>
      <c r="F38" s="9"/>
    </row>
    <row r="39" spans="3:6" x14ac:dyDescent="0.25">
      <c r="C39" s="9"/>
      <c r="F39" s="9"/>
    </row>
  </sheetData>
  <autoFilter ref="K1:K39">
    <filterColumn colId="0">
      <customFilters>
        <customFilter operator="notEqual" val=" "/>
      </customFilters>
    </filterColumn>
  </autoFilter>
  <mergeCells count="1">
    <mergeCell ref="A1:A2"/>
  </mergeCells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1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4" sqref="A4"/>
      <selection pane="bottomRight" activeCell="H2" sqref="H2"/>
    </sheetView>
  </sheetViews>
  <sheetFormatPr defaultRowHeight="15" outlineLevelRow="1" x14ac:dyDescent="0.25"/>
  <cols>
    <col min="8" max="10" width="9.140625" style="4"/>
    <col min="28" max="30" width="8.7109375" style="4"/>
    <col min="31" max="31" width="8.7109375" style="7"/>
    <col min="39" max="39" width="9.140625" style="2"/>
    <col min="44" max="59" width="9.140625" customWidth="1"/>
  </cols>
  <sheetData>
    <row r="1" spans="1:60" x14ac:dyDescent="0.25">
      <c r="B1" s="3" t="s">
        <v>23</v>
      </c>
      <c r="C1" s="3"/>
      <c r="D1" s="3"/>
      <c r="E1" s="3"/>
      <c r="G1" s="3" t="s">
        <v>3</v>
      </c>
      <c r="H1" s="5" t="s">
        <v>6</v>
      </c>
      <c r="I1" s="5" t="s">
        <v>7</v>
      </c>
      <c r="J1" s="5" t="s">
        <v>8</v>
      </c>
      <c r="K1" s="5" t="s">
        <v>9</v>
      </c>
      <c r="N1" s="6"/>
      <c r="R1" s="6"/>
      <c r="X1" s="6"/>
      <c r="AH1" s="6"/>
    </row>
    <row r="2" spans="1:60" x14ac:dyDescent="0.25">
      <c r="A2" t="s">
        <v>34</v>
      </c>
      <c r="B2" s="3"/>
      <c r="C2" s="25" t="s">
        <v>35</v>
      </c>
      <c r="D2" s="3"/>
      <c r="E2" s="3"/>
      <c r="H2" s="17">
        <f>MEDIAN(H10:H31)</f>
        <v>0.44272445820433437</v>
      </c>
      <c r="I2" s="17">
        <f>MEDIAN(I10:I31)</f>
        <v>4.2569659442724457E-2</v>
      </c>
      <c r="J2" s="17">
        <f>MEDIAN(J10:J31)</f>
        <v>0.68069498069498069</v>
      </c>
      <c r="K2" s="17">
        <f>MEDIAN(K10:K31)</f>
        <v>0.31930501930501931</v>
      </c>
      <c r="N2" s="6"/>
      <c r="R2" s="6"/>
      <c r="X2" s="6"/>
      <c r="AH2" s="6"/>
    </row>
    <row r="3" spans="1:60" x14ac:dyDescent="0.25">
      <c r="A3">
        <f>SUM(C10:C40)</f>
        <v>16</v>
      </c>
      <c r="B3" s="3"/>
      <c r="C3" s="25" t="s">
        <v>36</v>
      </c>
      <c r="H3" s="26">
        <f>AVERAGE(H10:H31)</f>
        <v>0.47495682437310116</v>
      </c>
      <c r="I3" s="26">
        <f>AVERAGE(I10:I31)</f>
        <v>0.19788589330185255</v>
      </c>
      <c r="J3" s="26">
        <f>AVERAGE(J10:J31)</f>
        <v>0.67284271767495374</v>
      </c>
      <c r="K3" s="26">
        <f>AVERAGE(K10:K31)</f>
        <v>0.32715728232504626</v>
      </c>
      <c r="N3" s="6"/>
      <c r="R3" s="6"/>
      <c r="X3" s="6"/>
      <c r="AH3" s="6"/>
    </row>
    <row r="4" spans="1:60" x14ac:dyDescent="0.25">
      <c r="B4" s="3"/>
      <c r="C4" s="25" t="s">
        <v>37</v>
      </c>
      <c r="G4" s="27">
        <f>MIN(G9:G26)</f>
        <v>29</v>
      </c>
      <c r="H4" s="4">
        <f>MIN(H10:H31)</f>
        <v>6.6666666666666666E-2</v>
      </c>
      <c r="I4" s="4">
        <f t="shared" ref="I4:J4" si="0">MIN(I10:I31)</f>
        <v>0</v>
      </c>
      <c r="J4" s="4">
        <f t="shared" si="0"/>
        <v>0.36842105263157893</v>
      </c>
      <c r="K4" s="4">
        <f t="shared" ref="K4" si="1">MIN(K10:K31)</f>
        <v>0</v>
      </c>
      <c r="N4" s="6"/>
      <c r="R4" s="6"/>
      <c r="X4" s="6"/>
      <c r="AH4" s="6"/>
    </row>
    <row r="5" spans="1:60" x14ac:dyDescent="0.25">
      <c r="B5" s="3"/>
      <c r="C5" s="25" t="s">
        <v>38</v>
      </c>
      <c r="G5" s="27">
        <f>MAX(G9:G26)</f>
        <v>41</v>
      </c>
      <c r="H5" s="4">
        <f>MAX(H10:H31)</f>
        <v>1</v>
      </c>
      <c r="I5" s="4">
        <f t="shared" ref="I5:J5" si="2">MAX(I10:I31)</f>
        <v>0.5161290322580645</v>
      </c>
      <c r="J5" s="4">
        <f t="shared" si="2"/>
        <v>1</v>
      </c>
      <c r="K5" s="4">
        <f t="shared" ref="K5" si="3">MAX(K10:K31)</f>
        <v>0.63157894736842102</v>
      </c>
      <c r="N5" s="6"/>
      <c r="R5" s="6"/>
      <c r="X5" s="6"/>
      <c r="AH5" s="6"/>
    </row>
    <row r="6" spans="1:60" x14ac:dyDescent="0.25">
      <c r="B6" s="3"/>
      <c r="C6" s="25" t="s">
        <v>39</v>
      </c>
      <c r="H6" s="4">
        <f>_xlfn.QUARTILE.EXC(H10:H31,1)</f>
        <v>0.32876955903271693</v>
      </c>
      <c r="I6" s="4">
        <f t="shared" ref="I6:J6" si="4">_xlfn.QUARTILE.EXC(I10:I31,1)</f>
        <v>0</v>
      </c>
      <c r="J6" s="4">
        <f t="shared" si="4"/>
        <v>0.55974264705882359</v>
      </c>
      <c r="K6" s="4">
        <f t="shared" ref="K6" si="5">_xlfn.QUARTILE.EXC(K10:K31,1)</f>
        <v>0.19676994067237966</v>
      </c>
      <c r="N6" s="6"/>
      <c r="R6" s="6"/>
      <c r="X6" s="6"/>
      <c r="AH6" s="6"/>
    </row>
    <row r="7" spans="1:60" x14ac:dyDescent="0.25">
      <c r="B7" s="3"/>
      <c r="C7" s="25" t="s">
        <v>40</v>
      </c>
      <c r="H7" s="4">
        <f>_xlfn.QUARTILE.EXC(H10:H31,3)</f>
        <v>0.61829501915708818</v>
      </c>
      <c r="I7" s="4">
        <f t="shared" ref="I7:J7" si="6">_xlfn.QUARTILE.EXC(I10:I31,3)</f>
        <v>0.4392156862745098</v>
      </c>
      <c r="J7" s="4">
        <f t="shared" si="6"/>
        <v>0.80323005932762037</v>
      </c>
      <c r="K7" s="4">
        <f t="shared" ref="K7" si="7">_xlfn.QUARTILE.EXC(K10:K31,3)</f>
        <v>0.44025735294117646</v>
      </c>
      <c r="N7" s="6"/>
      <c r="R7" s="6"/>
      <c r="X7" s="6"/>
      <c r="AH7" s="6"/>
    </row>
    <row r="8" spans="1:60" x14ac:dyDescent="0.25">
      <c r="H8"/>
      <c r="I8"/>
      <c r="J8"/>
      <c r="M8" s="5"/>
      <c r="R8" s="7"/>
      <c r="S8" s="7"/>
      <c r="T8" s="7"/>
      <c r="U8" s="7"/>
      <c r="W8" s="5"/>
      <c r="AB8" s="7"/>
      <c r="AC8" s="7"/>
      <c r="AD8" s="7"/>
      <c r="AG8" s="5"/>
      <c r="AL8" s="7"/>
      <c r="AM8" s="7"/>
      <c r="AN8" s="7"/>
      <c r="AO8" s="4"/>
    </row>
    <row r="9" spans="1:60" x14ac:dyDescent="0.25">
      <c r="B9" s="3" t="s">
        <v>24</v>
      </c>
      <c r="C9" s="3"/>
      <c r="D9" s="3" t="s">
        <v>0</v>
      </c>
      <c r="E9" s="3" t="s">
        <v>1</v>
      </c>
      <c r="F9" s="3" t="s">
        <v>2</v>
      </c>
      <c r="G9" s="3" t="s">
        <v>3</v>
      </c>
      <c r="H9" s="5" t="s">
        <v>6</v>
      </c>
      <c r="I9" s="5" t="s">
        <v>7</v>
      </c>
      <c r="J9" s="5" t="s">
        <v>8</v>
      </c>
      <c r="K9" s="5" t="s">
        <v>9</v>
      </c>
      <c r="L9" s="4"/>
      <c r="M9" s="1"/>
      <c r="N9" s="3"/>
      <c r="O9" s="3"/>
      <c r="P9" s="3"/>
      <c r="R9" s="7"/>
      <c r="S9" s="7"/>
      <c r="T9" s="7"/>
      <c r="U9" s="7"/>
      <c r="W9" s="1"/>
      <c r="AB9" s="7"/>
      <c r="AC9" s="7"/>
      <c r="AD9" s="7"/>
      <c r="AG9" s="1"/>
      <c r="AL9" s="7"/>
      <c r="AM9" s="7"/>
      <c r="AN9" s="7"/>
    </row>
    <row r="10" spans="1:60" outlineLevel="1" x14ac:dyDescent="0.25">
      <c r="A10">
        <f>A9+1</f>
        <v>1</v>
      </c>
      <c r="B10">
        <v>967</v>
      </c>
      <c r="C10" s="28">
        <f t="shared" ref="C10:C40" si="8">IF(D10&lt;&gt;"",1,0)</f>
        <v>1</v>
      </c>
      <c r="D10">
        <v>14</v>
      </c>
      <c r="F10">
        <f>E10+D10</f>
        <v>14</v>
      </c>
      <c r="G10">
        <v>38</v>
      </c>
      <c r="H10" s="4">
        <f>IF(G10&lt;&gt;"",D10/G10,0)</f>
        <v>0.36842105263157893</v>
      </c>
      <c r="I10" s="4">
        <f>IF(G10&lt;&gt;"",E10/G10,0)</f>
        <v>0</v>
      </c>
      <c r="J10" s="4">
        <f>I10+H10</f>
        <v>0.36842105263157893</v>
      </c>
      <c r="K10" s="4">
        <f>1-J10</f>
        <v>0.63157894736842102</v>
      </c>
      <c r="L10" s="4"/>
      <c r="R10" s="7"/>
      <c r="S10" s="7"/>
      <c r="T10" s="7"/>
      <c r="U10" s="7"/>
      <c r="AF10" s="4"/>
      <c r="AL10" s="7"/>
      <c r="AM10" s="7"/>
      <c r="AN10" s="7"/>
      <c r="AO10" s="7"/>
      <c r="AR10" s="3"/>
      <c r="BH10" s="3"/>
    </row>
    <row r="11" spans="1:60" outlineLevel="1" x14ac:dyDescent="0.25">
      <c r="A11">
        <f t="shared" ref="A11:A29" si="9">A10+1</f>
        <v>2</v>
      </c>
      <c r="B11">
        <v>269</v>
      </c>
      <c r="C11" s="28">
        <f t="shared" si="8"/>
        <v>1</v>
      </c>
      <c r="D11">
        <v>2</v>
      </c>
      <c r="E11">
        <v>13</v>
      </c>
      <c r="F11">
        <f t="shared" ref="F11:F13" si="10">E11+D11</f>
        <v>15</v>
      </c>
      <c r="G11">
        <v>30</v>
      </c>
      <c r="H11" s="4">
        <f t="shared" ref="H11:H13" si="11">IF(G11&lt;&gt;"",D11/G11,0)</f>
        <v>6.6666666666666666E-2</v>
      </c>
      <c r="I11" s="4">
        <f t="shared" ref="I11:I13" si="12">IF(G11&lt;&gt;"",E11/G11,0)</f>
        <v>0.43333333333333335</v>
      </c>
      <c r="J11" s="4">
        <f t="shared" ref="J11:J13" si="13">I11+H11</f>
        <v>0.5</v>
      </c>
      <c r="K11" s="4">
        <f t="shared" ref="K11:K13" si="14">1-J11</f>
        <v>0.5</v>
      </c>
      <c r="L11" s="4"/>
      <c r="R11" s="7"/>
      <c r="S11" s="7"/>
      <c r="T11" s="7"/>
      <c r="U11" s="7"/>
      <c r="AF11" s="4"/>
      <c r="AL11" s="7"/>
      <c r="AM11" s="7"/>
      <c r="AN11" s="7"/>
      <c r="AO11" s="7"/>
      <c r="AP11" s="4"/>
    </row>
    <row r="12" spans="1:60" outlineLevel="1" x14ac:dyDescent="0.25">
      <c r="A12">
        <f t="shared" si="9"/>
        <v>3</v>
      </c>
      <c r="B12">
        <v>922</v>
      </c>
      <c r="C12" s="28">
        <f t="shared" si="8"/>
        <v>1</v>
      </c>
      <c r="D12">
        <v>12</v>
      </c>
      <c r="E12">
        <v>13</v>
      </c>
      <c r="F12">
        <f t="shared" si="10"/>
        <v>25</v>
      </c>
      <c r="G12">
        <v>37</v>
      </c>
      <c r="H12" s="4">
        <f t="shared" si="11"/>
        <v>0.32432432432432434</v>
      </c>
      <c r="I12" s="4">
        <f t="shared" si="12"/>
        <v>0.35135135135135137</v>
      </c>
      <c r="J12" s="4">
        <f t="shared" si="13"/>
        <v>0.67567567567567566</v>
      </c>
      <c r="K12" s="4">
        <f t="shared" si="14"/>
        <v>0.32432432432432434</v>
      </c>
      <c r="L12" s="4"/>
      <c r="R12" s="7"/>
      <c r="S12" s="7"/>
      <c r="T12" s="7"/>
      <c r="U12" s="7"/>
      <c r="AF12" s="4"/>
      <c r="AL12" s="7"/>
      <c r="AM12" s="7"/>
      <c r="AN12" s="7"/>
      <c r="AO12" s="7"/>
      <c r="AP12" s="4"/>
    </row>
    <row r="13" spans="1:60" outlineLevel="1" x14ac:dyDescent="0.25">
      <c r="A13">
        <f t="shared" si="9"/>
        <v>4</v>
      </c>
      <c r="B13">
        <v>211</v>
      </c>
      <c r="C13" s="28">
        <f t="shared" si="8"/>
        <v>1</v>
      </c>
      <c r="D13">
        <v>17</v>
      </c>
      <c r="E13">
        <v>2</v>
      </c>
      <c r="F13">
        <f t="shared" si="10"/>
        <v>19</v>
      </c>
      <c r="G13">
        <v>34</v>
      </c>
      <c r="H13" s="4">
        <f t="shared" si="11"/>
        <v>0.5</v>
      </c>
      <c r="I13" s="4">
        <f t="shared" si="12"/>
        <v>5.8823529411764705E-2</v>
      </c>
      <c r="J13" s="4">
        <f t="shared" si="13"/>
        <v>0.55882352941176472</v>
      </c>
      <c r="K13" s="4">
        <f t="shared" si="14"/>
        <v>0.44117647058823528</v>
      </c>
      <c r="L13" s="4"/>
      <c r="R13" s="7"/>
      <c r="S13" s="7"/>
      <c r="T13" s="7"/>
      <c r="U13" s="7"/>
      <c r="AF13" s="4"/>
      <c r="AL13" s="7"/>
      <c r="AM13" s="7"/>
      <c r="AN13" s="7"/>
      <c r="AO13" s="7"/>
      <c r="AP13" s="4"/>
    </row>
    <row r="14" spans="1:60" outlineLevel="1" x14ac:dyDescent="0.25">
      <c r="A14">
        <f t="shared" si="9"/>
        <v>5</v>
      </c>
      <c r="B14">
        <v>87</v>
      </c>
      <c r="C14" s="28">
        <f t="shared" si="8"/>
        <v>1</v>
      </c>
      <c r="D14">
        <v>14</v>
      </c>
      <c r="E14">
        <v>15</v>
      </c>
      <c r="F14">
        <f>E14+D14</f>
        <v>29</v>
      </c>
      <c r="G14">
        <v>34</v>
      </c>
      <c r="H14" s="4">
        <f t="shared" ref="H14:H25" si="15">IF(G14&lt;&gt;"",D14/G14,0)</f>
        <v>0.41176470588235292</v>
      </c>
      <c r="I14" s="4">
        <f t="shared" ref="I14:I15" si="16">IF(G14&lt;&gt;"",E14/G14,0)</f>
        <v>0.44117647058823528</v>
      </c>
      <c r="J14" s="4">
        <f t="shared" ref="J14:J15" si="17">I14+H14</f>
        <v>0.8529411764705882</v>
      </c>
      <c r="K14" s="4">
        <f t="shared" ref="K14:K25" si="18">1-J14</f>
        <v>0.1470588235294118</v>
      </c>
      <c r="L14" s="4"/>
      <c r="R14" s="7"/>
      <c r="S14" s="7"/>
      <c r="T14" s="7"/>
      <c r="U14" s="7"/>
      <c r="AF14" s="4"/>
      <c r="AL14" s="7"/>
      <c r="AM14" s="7"/>
      <c r="AN14" s="7"/>
      <c r="AO14" s="7"/>
      <c r="AP14" s="4"/>
    </row>
    <row r="15" spans="1:60" outlineLevel="1" x14ac:dyDescent="0.25">
      <c r="A15">
        <f t="shared" si="9"/>
        <v>6</v>
      </c>
      <c r="B15">
        <v>696</v>
      </c>
      <c r="C15" s="28">
        <f t="shared" si="8"/>
        <v>1</v>
      </c>
      <c r="D15">
        <v>13</v>
      </c>
      <c r="E15">
        <v>17</v>
      </c>
      <c r="F15">
        <f>E15+D15</f>
        <v>30</v>
      </c>
      <c r="G15">
        <v>37</v>
      </c>
      <c r="H15" s="4">
        <f t="shared" si="15"/>
        <v>0.35135135135135137</v>
      </c>
      <c r="I15" s="4">
        <f t="shared" si="16"/>
        <v>0.45945945945945948</v>
      </c>
      <c r="J15" s="4">
        <f t="shared" si="17"/>
        <v>0.81081081081081086</v>
      </c>
      <c r="K15" s="4">
        <f t="shared" si="18"/>
        <v>0.18918918918918914</v>
      </c>
      <c r="L15" s="4"/>
      <c r="R15" s="7"/>
      <c r="S15" s="7"/>
      <c r="T15" s="7"/>
      <c r="U15" s="7"/>
      <c r="AF15" s="4"/>
      <c r="AL15" s="7"/>
      <c r="AM15" s="7"/>
      <c r="AN15" s="7"/>
      <c r="AO15" s="7"/>
      <c r="AP15" s="4"/>
    </row>
    <row r="16" spans="1:60" outlineLevel="1" x14ac:dyDescent="0.25">
      <c r="A16">
        <f t="shared" si="9"/>
        <v>7</v>
      </c>
      <c r="B16">
        <v>582</v>
      </c>
      <c r="C16" s="28">
        <f t="shared" si="8"/>
        <v>1</v>
      </c>
      <c r="D16">
        <v>24</v>
      </c>
      <c r="F16">
        <f t="shared" ref="F16:F25" si="19">E16+D16</f>
        <v>24</v>
      </c>
      <c r="G16">
        <v>35</v>
      </c>
      <c r="H16" s="4">
        <f t="shared" si="15"/>
        <v>0.68571428571428572</v>
      </c>
      <c r="I16" s="4">
        <f t="shared" ref="I16:I25" si="20">IF(G16&lt;&gt;"",E16/G16,0)</f>
        <v>0</v>
      </c>
      <c r="J16" s="4">
        <f t="shared" ref="J16:J25" si="21">I16+H16</f>
        <v>0.68571428571428572</v>
      </c>
      <c r="K16" s="4">
        <f t="shared" si="18"/>
        <v>0.31428571428571428</v>
      </c>
      <c r="L16" s="4"/>
      <c r="R16" s="7"/>
      <c r="S16" s="7"/>
      <c r="T16" s="7"/>
      <c r="U16" s="7"/>
      <c r="AF16" s="4"/>
      <c r="AL16" s="7"/>
      <c r="AM16" s="7"/>
      <c r="AN16" s="7"/>
      <c r="AO16" s="7"/>
      <c r="AP16" s="4"/>
    </row>
    <row r="17" spans="1:42" outlineLevel="1" x14ac:dyDescent="0.25">
      <c r="A17">
        <f t="shared" si="9"/>
        <v>8</v>
      </c>
      <c r="B17">
        <v>217</v>
      </c>
      <c r="C17" s="28">
        <f t="shared" si="8"/>
        <v>1</v>
      </c>
      <c r="D17">
        <v>22</v>
      </c>
      <c r="F17">
        <f t="shared" si="19"/>
        <v>22</v>
      </c>
      <c r="G17">
        <v>36</v>
      </c>
      <c r="H17" s="4">
        <f t="shared" si="15"/>
        <v>0.61111111111111116</v>
      </c>
      <c r="I17" s="4">
        <f t="shared" si="20"/>
        <v>0</v>
      </c>
      <c r="J17" s="4">
        <f t="shared" si="21"/>
        <v>0.61111111111111116</v>
      </c>
      <c r="K17" s="4">
        <f t="shared" si="18"/>
        <v>0.38888888888888884</v>
      </c>
      <c r="L17" s="4"/>
      <c r="R17" s="7"/>
      <c r="S17" s="7"/>
      <c r="T17" s="7"/>
      <c r="U17" s="7"/>
      <c r="AF17" s="4"/>
      <c r="AL17" s="7"/>
      <c r="AM17" s="7"/>
      <c r="AN17" s="7"/>
      <c r="AO17" s="7"/>
      <c r="AP17" s="4"/>
    </row>
    <row r="18" spans="1:42" outlineLevel="1" x14ac:dyDescent="0.25">
      <c r="A18">
        <f t="shared" si="9"/>
        <v>9</v>
      </c>
      <c r="B18">
        <v>969</v>
      </c>
      <c r="C18" s="28">
        <f t="shared" si="8"/>
        <v>1</v>
      </c>
      <c r="D18">
        <v>18</v>
      </c>
      <c r="E18">
        <v>15</v>
      </c>
      <c r="F18">
        <f t="shared" si="19"/>
        <v>33</v>
      </c>
      <c r="G18">
        <v>38</v>
      </c>
      <c r="H18" s="4">
        <f t="shared" si="15"/>
        <v>0.47368421052631576</v>
      </c>
      <c r="I18" s="4">
        <f t="shared" si="20"/>
        <v>0.39473684210526316</v>
      </c>
      <c r="J18" s="4">
        <f t="shared" si="21"/>
        <v>0.86842105263157898</v>
      </c>
      <c r="K18" s="4">
        <f t="shared" si="18"/>
        <v>0.13157894736842102</v>
      </c>
      <c r="L18" s="4"/>
      <c r="R18" s="7"/>
      <c r="S18" s="7"/>
      <c r="T18" s="7"/>
      <c r="U18" s="7"/>
      <c r="AF18" s="4"/>
      <c r="AL18" s="7"/>
      <c r="AM18" s="7"/>
      <c r="AN18" s="7"/>
      <c r="AO18" s="7"/>
      <c r="AP18" s="4"/>
    </row>
    <row r="19" spans="1:42" outlineLevel="1" x14ac:dyDescent="0.25">
      <c r="A19">
        <f t="shared" si="9"/>
        <v>10</v>
      </c>
      <c r="B19">
        <v>897</v>
      </c>
      <c r="C19" s="28">
        <f t="shared" ref="C19:C26" si="22">IF(D19&lt;&gt;"",1,0)</f>
        <v>1</v>
      </c>
      <c r="D19">
        <v>32</v>
      </c>
      <c r="F19">
        <f t="shared" si="19"/>
        <v>32</v>
      </c>
      <c r="G19">
        <v>41</v>
      </c>
      <c r="H19" s="4">
        <f t="shared" si="15"/>
        <v>0.78048780487804881</v>
      </c>
      <c r="I19" s="4">
        <f t="shared" si="20"/>
        <v>0</v>
      </c>
      <c r="J19" s="4">
        <f t="shared" si="21"/>
        <v>0.78048780487804881</v>
      </c>
      <c r="K19" s="4">
        <f t="shared" si="18"/>
        <v>0.21951219512195119</v>
      </c>
      <c r="L19" s="4"/>
      <c r="R19" s="7"/>
      <c r="S19" s="7"/>
      <c r="T19" s="7"/>
      <c r="U19" s="7"/>
      <c r="AF19" s="4"/>
      <c r="AL19" s="7"/>
      <c r="AM19" s="7"/>
      <c r="AN19" s="7"/>
      <c r="AO19" s="7"/>
      <c r="AP19" s="4"/>
    </row>
    <row r="20" spans="1:42" outlineLevel="1" x14ac:dyDescent="0.25">
      <c r="A20">
        <f t="shared" si="9"/>
        <v>11</v>
      </c>
      <c r="B20">
        <v>822</v>
      </c>
      <c r="C20" s="28">
        <f t="shared" si="22"/>
        <v>1</v>
      </c>
      <c r="D20">
        <v>38</v>
      </c>
      <c r="F20">
        <f t="shared" si="19"/>
        <v>38</v>
      </c>
      <c r="G20">
        <v>38</v>
      </c>
      <c r="H20" s="4">
        <f t="shared" si="15"/>
        <v>1</v>
      </c>
      <c r="I20" s="4">
        <f t="shared" si="20"/>
        <v>0</v>
      </c>
      <c r="J20" s="4">
        <f t="shared" si="21"/>
        <v>1</v>
      </c>
      <c r="K20" s="4">
        <f t="shared" si="18"/>
        <v>0</v>
      </c>
      <c r="L20" s="4"/>
      <c r="R20" s="7"/>
      <c r="S20" s="7"/>
      <c r="T20" s="7"/>
      <c r="U20" s="7"/>
      <c r="AF20" s="4"/>
      <c r="AL20" s="7"/>
      <c r="AM20" s="7"/>
      <c r="AN20" s="7"/>
      <c r="AO20" s="7"/>
      <c r="AP20" s="4"/>
    </row>
    <row r="21" spans="1:42" outlineLevel="1" x14ac:dyDescent="0.25">
      <c r="A21">
        <f t="shared" si="9"/>
        <v>12</v>
      </c>
      <c r="B21">
        <v>255</v>
      </c>
      <c r="C21" s="28">
        <f t="shared" si="22"/>
        <v>1</v>
      </c>
      <c r="D21">
        <v>8</v>
      </c>
      <c r="E21">
        <v>16</v>
      </c>
      <c r="F21">
        <f t="shared" si="19"/>
        <v>24</v>
      </c>
      <c r="G21">
        <v>31</v>
      </c>
      <c r="H21" s="4">
        <f t="shared" si="15"/>
        <v>0.25806451612903225</v>
      </c>
      <c r="I21" s="4">
        <f t="shared" si="20"/>
        <v>0.5161290322580645</v>
      </c>
      <c r="J21" s="4">
        <f t="shared" si="21"/>
        <v>0.77419354838709675</v>
      </c>
      <c r="K21" s="4">
        <f t="shared" si="18"/>
        <v>0.22580645161290325</v>
      </c>
      <c r="L21" s="4"/>
      <c r="R21" s="7"/>
      <c r="S21" s="7"/>
      <c r="T21" s="7"/>
      <c r="U21" s="7"/>
      <c r="AF21" s="4"/>
      <c r="AL21" s="7"/>
      <c r="AM21" s="7"/>
      <c r="AN21" s="7"/>
      <c r="AO21" s="7"/>
      <c r="AP21" s="4"/>
    </row>
    <row r="22" spans="1:42" outlineLevel="1" x14ac:dyDescent="0.25">
      <c r="A22">
        <f t="shared" si="9"/>
        <v>13</v>
      </c>
      <c r="B22">
        <v>805</v>
      </c>
      <c r="C22" s="28">
        <f t="shared" si="22"/>
        <v>1</v>
      </c>
      <c r="D22">
        <v>18</v>
      </c>
      <c r="F22">
        <f t="shared" si="19"/>
        <v>18</v>
      </c>
      <c r="G22">
        <v>32</v>
      </c>
      <c r="H22" s="4">
        <f t="shared" si="15"/>
        <v>0.5625</v>
      </c>
      <c r="I22" s="4">
        <f t="shared" si="20"/>
        <v>0</v>
      </c>
      <c r="J22" s="4">
        <f t="shared" si="21"/>
        <v>0.5625</v>
      </c>
      <c r="K22" s="4">
        <f t="shared" si="18"/>
        <v>0.4375</v>
      </c>
      <c r="L22" s="4"/>
      <c r="R22" s="7"/>
      <c r="S22" s="7"/>
      <c r="T22" s="7"/>
      <c r="U22" s="7"/>
      <c r="AF22" s="4"/>
      <c r="AL22" s="7"/>
      <c r="AM22" s="7"/>
      <c r="AN22" s="7"/>
      <c r="AO22" s="7"/>
      <c r="AP22" s="4"/>
    </row>
    <row r="23" spans="1:42" outlineLevel="1" x14ac:dyDescent="0.25">
      <c r="A23">
        <f t="shared" si="9"/>
        <v>14</v>
      </c>
      <c r="B23">
        <v>391</v>
      </c>
      <c r="C23" s="28">
        <f t="shared" si="22"/>
        <v>1</v>
      </c>
      <c r="D23">
        <v>13</v>
      </c>
      <c r="E23">
        <v>1</v>
      </c>
      <c r="F23">
        <f t="shared" si="19"/>
        <v>14</v>
      </c>
      <c r="G23">
        <v>38</v>
      </c>
      <c r="H23" s="4">
        <f t="shared" si="15"/>
        <v>0.34210526315789475</v>
      </c>
      <c r="I23" s="4">
        <f t="shared" si="20"/>
        <v>2.6315789473684209E-2</v>
      </c>
      <c r="J23" s="4">
        <f t="shared" si="21"/>
        <v>0.36842105263157898</v>
      </c>
      <c r="K23" s="4">
        <f t="shared" si="18"/>
        <v>0.63157894736842102</v>
      </c>
      <c r="L23" s="4"/>
      <c r="R23" s="7"/>
      <c r="S23" s="7"/>
      <c r="T23" s="7"/>
      <c r="U23" s="7"/>
      <c r="AF23" s="4"/>
      <c r="AL23" s="7"/>
      <c r="AM23" s="7"/>
      <c r="AN23" s="7"/>
      <c r="AO23" s="7"/>
      <c r="AP23" s="4"/>
    </row>
    <row r="24" spans="1:42" outlineLevel="1" x14ac:dyDescent="0.25">
      <c r="A24">
        <f t="shared" si="9"/>
        <v>15</v>
      </c>
      <c r="B24">
        <v>556</v>
      </c>
      <c r="C24" s="28">
        <f t="shared" si="22"/>
        <v>1</v>
      </c>
      <c r="D24">
        <v>18</v>
      </c>
      <c r="F24">
        <f t="shared" si="19"/>
        <v>18</v>
      </c>
      <c r="G24">
        <v>29</v>
      </c>
      <c r="H24" s="4">
        <f t="shared" si="15"/>
        <v>0.62068965517241381</v>
      </c>
      <c r="I24" s="4">
        <f t="shared" si="20"/>
        <v>0</v>
      </c>
      <c r="J24" s="4">
        <f t="shared" si="21"/>
        <v>0.62068965517241381</v>
      </c>
      <c r="K24" s="4">
        <f t="shared" si="18"/>
        <v>0.37931034482758619</v>
      </c>
      <c r="L24" s="4"/>
      <c r="R24" s="7"/>
      <c r="S24" s="7"/>
      <c r="T24" s="7"/>
      <c r="U24" s="7"/>
      <c r="AF24" s="4"/>
      <c r="AL24" s="7"/>
      <c r="AM24" s="7"/>
      <c r="AN24" s="7"/>
      <c r="AO24" s="7"/>
      <c r="AP24" s="4"/>
    </row>
    <row r="25" spans="1:42" outlineLevel="1" x14ac:dyDescent="0.25">
      <c r="A25">
        <f t="shared" si="9"/>
        <v>16</v>
      </c>
      <c r="B25">
        <v>201</v>
      </c>
      <c r="C25" s="28">
        <f t="shared" si="22"/>
        <v>1</v>
      </c>
      <c r="D25">
        <v>8</v>
      </c>
      <c r="E25">
        <v>16</v>
      </c>
      <c r="F25">
        <f t="shared" si="19"/>
        <v>24</v>
      </c>
      <c r="G25">
        <v>33</v>
      </c>
      <c r="H25" s="4">
        <f t="shared" si="15"/>
        <v>0.24242424242424243</v>
      </c>
      <c r="I25" s="4">
        <f t="shared" si="20"/>
        <v>0.48484848484848486</v>
      </c>
      <c r="J25" s="4">
        <f t="shared" si="21"/>
        <v>0.72727272727272729</v>
      </c>
      <c r="K25" s="4">
        <f t="shared" si="18"/>
        <v>0.27272727272727271</v>
      </c>
      <c r="L25" s="4"/>
      <c r="R25" s="7"/>
      <c r="S25" s="7"/>
      <c r="T25" s="7"/>
      <c r="U25" s="7"/>
      <c r="AF25" s="4"/>
      <c r="AL25" s="7"/>
      <c r="AM25" s="7"/>
      <c r="AN25" s="7"/>
      <c r="AO25" s="7"/>
    </row>
    <row r="26" spans="1:42" outlineLevel="1" x14ac:dyDescent="0.25">
      <c r="A26">
        <f t="shared" si="9"/>
        <v>17</v>
      </c>
      <c r="C26" s="28">
        <f t="shared" si="22"/>
        <v>0</v>
      </c>
      <c r="K26" s="4"/>
      <c r="L26" s="4"/>
      <c r="R26" s="7"/>
      <c r="S26" s="7"/>
      <c r="T26" s="7"/>
      <c r="U26" s="7"/>
      <c r="AF26" s="4"/>
      <c r="AL26" s="7"/>
      <c r="AM26" s="7"/>
      <c r="AN26" s="7"/>
      <c r="AO26" s="7"/>
    </row>
    <row r="27" spans="1:42" outlineLevel="1" x14ac:dyDescent="0.25">
      <c r="A27">
        <f t="shared" si="9"/>
        <v>18</v>
      </c>
      <c r="C27" s="28">
        <f t="shared" si="8"/>
        <v>0</v>
      </c>
      <c r="K27" s="4"/>
      <c r="L27" s="4"/>
      <c r="R27" s="7"/>
      <c r="S27" s="7"/>
      <c r="T27" s="7"/>
      <c r="U27" s="7"/>
      <c r="AF27" s="4"/>
      <c r="AL27" s="7"/>
      <c r="AM27" s="7"/>
      <c r="AN27" s="7"/>
      <c r="AO27" s="7"/>
    </row>
    <row r="28" spans="1:42" outlineLevel="1" x14ac:dyDescent="0.25">
      <c r="A28">
        <f t="shared" si="9"/>
        <v>19</v>
      </c>
      <c r="C28" s="28">
        <f t="shared" si="8"/>
        <v>0</v>
      </c>
      <c r="K28" s="4"/>
      <c r="L28" s="4"/>
      <c r="R28" s="7"/>
      <c r="S28" s="7"/>
      <c r="T28" s="7"/>
      <c r="U28" s="7"/>
      <c r="AF28" s="4"/>
      <c r="AL28" s="7"/>
      <c r="AM28" s="7"/>
      <c r="AN28" s="7"/>
      <c r="AO28" s="7"/>
    </row>
    <row r="29" spans="1:42" outlineLevel="1" x14ac:dyDescent="0.25">
      <c r="A29">
        <f t="shared" si="9"/>
        <v>20</v>
      </c>
      <c r="C29" s="28">
        <f t="shared" si="8"/>
        <v>0</v>
      </c>
      <c r="K29" s="4"/>
      <c r="L29" s="4"/>
      <c r="R29" s="7"/>
      <c r="S29" s="7"/>
      <c r="T29" s="7"/>
      <c r="U29" s="7"/>
      <c r="AF29" s="4"/>
      <c r="AL29" s="7"/>
      <c r="AM29" s="7"/>
      <c r="AN29" s="7"/>
      <c r="AO29" s="7"/>
      <c r="AP29" s="4"/>
    </row>
    <row r="30" spans="1:42" outlineLevel="1" x14ac:dyDescent="0.25">
      <c r="C30" s="28">
        <f t="shared" si="8"/>
        <v>0</v>
      </c>
      <c r="K30" s="4"/>
      <c r="L30" s="4"/>
      <c r="R30" s="7"/>
      <c r="S30" s="7"/>
      <c r="T30" s="7"/>
      <c r="U30" s="7"/>
      <c r="AF30" s="4"/>
      <c r="AL30" s="7"/>
      <c r="AM30" s="7"/>
      <c r="AN30" s="7"/>
      <c r="AO30" s="7"/>
      <c r="AP30" s="4"/>
    </row>
    <row r="31" spans="1:42" outlineLevel="1" x14ac:dyDescent="0.25">
      <c r="C31" s="28">
        <f t="shared" si="8"/>
        <v>0</v>
      </c>
      <c r="K31" s="4"/>
      <c r="L31" s="4"/>
      <c r="N31" t="str">
        <f t="shared" ref="N31:N46" si="23">IF($M31=1,D31,"")</f>
        <v/>
      </c>
      <c r="O31" t="str">
        <f t="shared" ref="O31:O46" si="24">IF($M31=1,E31,"")</f>
        <v/>
      </c>
      <c r="P31" t="str">
        <f t="shared" ref="P31:P46" si="25">IF($M31=1,F31,"")</f>
        <v/>
      </c>
      <c r="R31" s="7"/>
      <c r="S31" s="7"/>
      <c r="T31" s="7"/>
      <c r="U31" s="7"/>
      <c r="AF31" s="4"/>
      <c r="AL31" s="7"/>
      <c r="AM31" s="7"/>
      <c r="AN31" s="7"/>
      <c r="AO31" s="7"/>
      <c r="AP31" s="4"/>
    </row>
    <row r="32" spans="1:42" outlineLevel="1" x14ac:dyDescent="0.25">
      <c r="C32" s="28">
        <f t="shared" si="8"/>
        <v>0</v>
      </c>
      <c r="K32" s="4"/>
      <c r="L32" s="4"/>
      <c r="N32" t="str">
        <f t="shared" si="23"/>
        <v/>
      </c>
      <c r="O32" t="str">
        <f t="shared" si="24"/>
        <v/>
      </c>
      <c r="P32" t="str">
        <f t="shared" si="25"/>
        <v/>
      </c>
      <c r="R32" s="7"/>
      <c r="S32" s="7"/>
      <c r="T32" s="7"/>
      <c r="U32" s="7"/>
      <c r="AF32" s="4"/>
      <c r="AL32" s="7"/>
      <c r="AM32" s="7"/>
      <c r="AN32" s="7"/>
      <c r="AO32" s="7"/>
      <c r="AP32" s="4"/>
    </row>
    <row r="33" spans="3:42" outlineLevel="1" x14ac:dyDescent="0.25">
      <c r="C33" s="28">
        <f t="shared" si="8"/>
        <v>0</v>
      </c>
      <c r="K33" s="4"/>
      <c r="L33" s="4"/>
      <c r="N33" t="str">
        <f t="shared" si="23"/>
        <v/>
      </c>
      <c r="O33" t="str">
        <f t="shared" si="24"/>
        <v/>
      </c>
      <c r="P33" t="str">
        <f t="shared" si="25"/>
        <v/>
      </c>
      <c r="R33" s="7"/>
      <c r="S33" s="7"/>
      <c r="T33" s="7"/>
      <c r="U33" s="7"/>
      <c r="AF33" s="4"/>
      <c r="AL33" s="7"/>
      <c r="AM33" s="7"/>
      <c r="AN33" s="7"/>
      <c r="AO33" s="7"/>
      <c r="AP33" s="4"/>
    </row>
    <row r="34" spans="3:42" outlineLevel="1" x14ac:dyDescent="0.25">
      <c r="C34" s="28">
        <f t="shared" si="8"/>
        <v>0</v>
      </c>
      <c r="K34" s="4"/>
      <c r="L34" s="4"/>
      <c r="N34" t="str">
        <f t="shared" si="23"/>
        <v/>
      </c>
      <c r="O34" t="str">
        <f t="shared" si="24"/>
        <v/>
      </c>
      <c r="P34" t="str">
        <f t="shared" si="25"/>
        <v/>
      </c>
      <c r="R34" s="7"/>
      <c r="S34" s="7"/>
      <c r="T34" s="7"/>
      <c r="U34" s="7"/>
      <c r="AF34" s="4"/>
      <c r="AL34" s="7"/>
      <c r="AM34" s="7"/>
      <c r="AN34" s="7"/>
      <c r="AO34" s="7"/>
      <c r="AP34" s="4"/>
    </row>
    <row r="35" spans="3:42" outlineLevel="1" x14ac:dyDescent="0.25">
      <c r="C35" s="28">
        <f t="shared" si="8"/>
        <v>0</v>
      </c>
      <c r="K35" s="4"/>
      <c r="L35" s="4"/>
      <c r="N35" t="str">
        <f t="shared" si="23"/>
        <v/>
      </c>
      <c r="O35" t="str">
        <f t="shared" si="24"/>
        <v/>
      </c>
      <c r="P35" t="str">
        <f t="shared" si="25"/>
        <v/>
      </c>
      <c r="R35" s="7"/>
      <c r="S35" s="7"/>
      <c r="T35" s="7"/>
      <c r="U35" s="7"/>
      <c r="AF35" s="4"/>
      <c r="AL35" s="7"/>
      <c r="AM35" s="7"/>
      <c r="AN35" s="7"/>
      <c r="AO35" s="7"/>
      <c r="AP35" s="4"/>
    </row>
    <row r="36" spans="3:42" outlineLevel="1" x14ac:dyDescent="0.25">
      <c r="C36" s="28">
        <f t="shared" si="8"/>
        <v>0</v>
      </c>
      <c r="K36" s="4"/>
      <c r="L36" s="4"/>
      <c r="N36" t="str">
        <f t="shared" si="23"/>
        <v/>
      </c>
      <c r="O36" t="str">
        <f t="shared" si="24"/>
        <v/>
      </c>
      <c r="P36" t="str">
        <f t="shared" si="25"/>
        <v/>
      </c>
      <c r="R36" s="7"/>
      <c r="S36" s="7"/>
      <c r="T36" s="7"/>
      <c r="U36" s="7"/>
      <c r="AF36" s="4"/>
      <c r="AL36" s="7"/>
      <c r="AM36" s="7"/>
      <c r="AN36" s="7"/>
      <c r="AO36" s="7"/>
      <c r="AP36" s="4"/>
    </row>
    <row r="37" spans="3:42" outlineLevel="1" x14ac:dyDescent="0.25">
      <c r="C37" s="28">
        <f t="shared" si="8"/>
        <v>0</v>
      </c>
      <c r="K37" s="4"/>
      <c r="L37" s="4"/>
      <c r="N37" t="str">
        <f t="shared" si="23"/>
        <v/>
      </c>
      <c r="O37" t="str">
        <f t="shared" si="24"/>
        <v/>
      </c>
      <c r="P37" t="str">
        <f t="shared" si="25"/>
        <v/>
      </c>
      <c r="R37" s="7"/>
      <c r="S37" s="7"/>
      <c r="T37" s="7"/>
      <c r="U37" s="7"/>
      <c r="AF37" s="4"/>
      <c r="AL37" s="7"/>
      <c r="AM37" s="7"/>
      <c r="AN37" s="7"/>
      <c r="AO37" s="7"/>
      <c r="AP37" s="4"/>
    </row>
    <row r="38" spans="3:42" outlineLevel="1" x14ac:dyDescent="0.25">
      <c r="C38" s="28">
        <f t="shared" si="8"/>
        <v>0</v>
      </c>
      <c r="K38" s="4"/>
      <c r="L38" s="4"/>
      <c r="N38" t="str">
        <f t="shared" si="23"/>
        <v/>
      </c>
      <c r="O38" t="str">
        <f t="shared" si="24"/>
        <v/>
      </c>
      <c r="P38" t="str">
        <f t="shared" si="25"/>
        <v/>
      </c>
      <c r="R38" s="7"/>
      <c r="S38" s="7"/>
      <c r="T38" s="7"/>
      <c r="U38" s="7"/>
      <c r="AF38" s="4"/>
      <c r="AL38" s="7"/>
      <c r="AM38" s="7"/>
      <c r="AN38" s="7"/>
      <c r="AO38" s="7"/>
      <c r="AP38" s="4"/>
    </row>
    <row r="39" spans="3:42" outlineLevel="1" x14ac:dyDescent="0.25">
      <c r="C39" s="28">
        <f t="shared" si="8"/>
        <v>0</v>
      </c>
      <c r="K39" s="4"/>
      <c r="L39" s="4"/>
      <c r="N39" t="str">
        <f t="shared" si="23"/>
        <v/>
      </c>
      <c r="O39" t="str">
        <f t="shared" si="24"/>
        <v/>
      </c>
      <c r="P39" t="str">
        <f t="shared" si="25"/>
        <v/>
      </c>
      <c r="R39" s="7"/>
      <c r="S39" s="7"/>
      <c r="T39" s="7"/>
      <c r="U39" s="7"/>
      <c r="AF39" s="4"/>
      <c r="AL39" s="7"/>
      <c r="AM39" s="7"/>
      <c r="AN39" s="7"/>
      <c r="AO39" s="7"/>
      <c r="AP39" s="4"/>
    </row>
    <row r="40" spans="3:42" outlineLevel="1" x14ac:dyDescent="0.25">
      <c r="C40" s="28">
        <f t="shared" si="8"/>
        <v>0</v>
      </c>
      <c r="K40" s="4"/>
      <c r="L40" s="4"/>
      <c r="N40" t="str">
        <f t="shared" si="23"/>
        <v/>
      </c>
      <c r="O40" t="str">
        <f t="shared" si="24"/>
        <v/>
      </c>
      <c r="P40" t="str">
        <f t="shared" si="25"/>
        <v/>
      </c>
      <c r="R40" s="7"/>
      <c r="S40" s="7"/>
      <c r="T40" s="7"/>
      <c r="U40" s="7"/>
      <c r="AF40" s="4"/>
      <c r="AL40" s="7"/>
      <c r="AM40" s="7"/>
      <c r="AN40" s="7"/>
      <c r="AO40" s="7"/>
      <c r="AP40" s="4"/>
    </row>
    <row r="41" spans="3:42" outlineLevel="1" x14ac:dyDescent="0.25">
      <c r="K41" s="4"/>
      <c r="L41" s="4"/>
      <c r="N41" t="str">
        <f t="shared" si="23"/>
        <v/>
      </c>
      <c r="O41" t="str">
        <f t="shared" si="24"/>
        <v/>
      </c>
      <c r="P41" t="str">
        <f t="shared" si="25"/>
        <v/>
      </c>
      <c r="R41" s="7"/>
      <c r="S41" s="7"/>
      <c r="T41" s="7"/>
      <c r="U41" s="7"/>
      <c r="AF41" s="4"/>
      <c r="AL41" s="7"/>
      <c r="AM41" s="7"/>
      <c r="AN41" s="7"/>
      <c r="AO41" s="7"/>
      <c r="AP41" s="4"/>
    </row>
    <row r="42" spans="3:42" outlineLevel="1" x14ac:dyDescent="0.25">
      <c r="K42" s="4"/>
      <c r="L42" s="4"/>
      <c r="N42" t="str">
        <f t="shared" si="23"/>
        <v/>
      </c>
      <c r="O42" t="str">
        <f t="shared" si="24"/>
        <v/>
      </c>
      <c r="P42" t="str">
        <f t="shared" si="25"/>
        <v/>
      </c>
      <c r="R42" s="7"/>
      <c r="S42" s="7"/>
      <c r="T42" s="7"/>
      <c r="U42" s="7"/>
      <c r="AF42" s="4"/>
      <c r="AL42" s="7"/>
      <c r="AM42" s="7"/>
      <c r="AN42" s="7"/>
      <c r="AO42" s="7"/>
    </row>
    <row r="43" spans="3:42" outlineLevel="1" x14ac:dyDescent="0.25">
      <c r="K43" s="4"/>
      <c r="L43" s="4"/>
      <c r="N43" t="str">
        <f t="shared" si="23"/>
        <v/>
      </c>
      <c r="O43" t="str">
        <f t="shared" si="24"/>
        <v/>
      </c>
      <c r="P43" t="str">
        <f t="shared" si="25"/>
        <v/>
      </c>
      <c r="R43" s="7"/>
      <c r="S43" s="7"/>
      <c r="T43" s="7"/>
      <c r="U43" s="7"/>
      <c r="AF43" s="4"/>
      <c r="AL43" s="7"/>
      <c r="AM43" s="7"/>
      <c r="AN43" s="7"/>
      <c r="AO43" s="7"/>
      <c r="AP43" s="5"/>
    </row>
    <row r="44" spans="3:42" outlineLevel="1" x14ac:dyDescent="0.25">
      <c r="K44" s="4"/>
      <c r="L44" s="4"/>
      <c r="N44" t="str">
        <f t="shared" si="23"/>
        <v/>
      </c>
      <c r="O44" t="str">
        <f t="shared" si="24"/>
        <v/>
      </c>
      <c r="P44" t="str">
        <f t="shared" si="25"/>
        <v/>
      </c>
      <c r="R44" s="7"/>
      <c r="S44" s="7"/>
      <c r="T44" s="7"/>
      <c r="U44" s="7"/>
      <c r="AF44" s="4"/>
      <c r="AL44" s="7"/>
      <c r="AM44" s="7"/>
      <c r="AN44" s="7"/>
      <c r="AO44" s="7"/>
    </row>
    <row r="45" spans="3:42" x14ac:dyDescent="0.25">
      <c r="K45" s="4"/>
      <c r="N45" t="str">
        <f t="shared" si="23"/>
        <v/>
      </c>
      <c r="O45" t="str">
        <f t="shared" si="24"/>
        <v/>
      </c>
      <c r="P45" t="str">
        <f t="shared" si="25"/>
        <v/>
      </c>
      <c r="S45" s="7"/>
      <c r="AL45" s="7"/>
      <c r="AM45" s="7"/>
      <c r="AN45" s="7"/>
      <c r="AO45" s="7"/>
    </row>
    <row r="46" spans="3:42" x14ac:dyDescent="0.25">
      <c r="K46" s="4"/>
      <c r="N46" t="str">
        <f t="shared" si="23"/>
        <v/>
      </c>
      <c r="O46" t="str">
        <f t="shared" si="24"/>
        <v/>
      </c>
      <c r="P46" t="str">
        <f t="shared" si="25"/>
        <v/>
      </c>
      <c r="S46" s="7"/>
      <c r="AL46" s="7"/>
      <c r="AM46" s="7"/>
      <c r="AN46" s="7"/>
      <c r="AO46" s="7"/>
    </row>
    <row r="47" spans="3:42" x14ac:dyDescent="0.25">
      <c r="AL47" s="5"/>
      <c r="AN47" s="4"/>
    </row>
    <row r="48" spans="3:42" x14ac:dyDescent="0.25">
      <c r="AL48" s="5"/>
      <c r="AN48" s="4"/>
    </row>
    <row r="49" spans="38:60" x14ac:dyDescent="0.25">
      <c r="AL49" s="5"/>
      <c r="AN49" s="4"/>
    </row>
    <row r="50" spans="38:60" x14ac:dyDescent="0.25">
      <c r="AL50" s="5"/>
      <c r="AN50" s="4"/>
    </row>
    <row r="51" spans="38:60" x14ac:dyDescent="0.25">
      <c r="AL51" s="5"/>
      <c r="AN51" s="4"/>
    </row>
    <row r="52" spans="38:60" x14ac:dyDescent="0.25">
      <c r="AL52" s="5"/>
      <c r="AN52" s="4"/>
    </row>
    <row r="53" spans="38:60" x14ac:dyDescent="0.25">
      <c r="AL53" s="4"/>
      <c r="AN53" s="4"/>
      <c r="AP53" s="4"/>
      <c r="BH53" s="3"/>
    </row>
    <row r="54" spans="38:60" x14ac:dyDescent="0.25">
      <c r="AN54" s="4"/>
    </row>
    <row r="55" spans="38:60" x14ac:dyDescent="0.25">
      <c r="AN55" s="4"/>
    </row>
    <row r="57" spans="38:60" x14ac:dyDescent="0.25">
      <c r="AL57" s="4"/>
      <c r="AN57" s="4"/>
      <c r="AP57" s="4"/>
    </row>
    <row r="59" spans="38:60" x14ac:dyDescent="0.25">
      <c r="AL59" s="4"/>
      <c r="AN59" s="4"/>
      <c r="AP59" s="4"/>
    </row>
    <row r="61" spans="38:60" x14ac:dyDescent="0.25">
      <c r="AL61" s="4"/>
      <c r="AN61" s="4"/>
      <c r="AP61" s="4"/>
    </row>
  </sheetData>
  <pageMargins left="0.7" right="0.7" top="0.75" bottom="0.75" header="0.3" footer="0.3"/>
  <pageSetup paperSize="9" orientation="portrait" verticalDpi="597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"/>
  <sheetViews>
    <sheetView workbookViewId="0">
      <selection activeCell="D23" sqref="D23"/>
    </sheetView>
  </sheetViews>
  <sheetFormatPr defaultRowHeight="15" x14ac:dyDescent="0.25"/>
  <sheetData>
    <row r="1" spans="1:30" x14ac:dyDescent="0.25">
      <c r="A1" s="3" t="s">
        <v>41</v>
      </c>
      <c r="C1" s="29" t="s">
        <v>4</v>
      </c>
      <c r="D1" s="29" t="s">
        <v>5</v>
      </c>
      <c r="E1" s="29" t="s">
        <v>10</v>
      </c>
    </row>
    <row r="2" spans="1:30" x14ac:dyDescent="0.25">
      <c r="B2" s="25" t="s">
        <v>35</v>
      </c>
      <c r="C2">
        <f>MEDIAN(C9:C40)</f>
        <v>4</v>
      </c>
      <c r="D2">
        <f t="shared" ref="D2:E2" si="0">MEDIAN(D9:D40)</f>
        <v>4.25</v>
      </c>
      <c r="E2">
        <f t="shared" si="0"/>
        <v>4.25</v>
      </c>
      <c r="G2" s="25"/>
      <c r="M2" s="3"/>
      <c r="N2" s="6"/>
      <c r="O2" s="6"/>
      <c r="P2" s="6"/>
      <c r="Q2" s="6"/>
      <c r="T2" s="3"/>
      <c r="U2" s="6"/>
      <c r="V2" s="6"/>
      <c r="W2" s="6"/>
      <c r="X2" s="6"/>
      <c r="Z2" s="3"/>
      <c r="AA2" s="6"/>
      <c r="AB2" s="6"/>
      <c r="AC2" s="6"/>
      <c r="AD2" s="6"/>
    </row>
    <row r="3" spans="1:30" x14ac:dyDescent="0.25">
      <c r="B3" s="25" t="s">
        <v>36</v>
      </c>
      <c r="C3" s="24">
        <f>AVERAGE(C9:C40)</f>
        <v>3.75</v>
      </c>
      <c r="D3" s="24">
        <f t="shared" ref="D3:E3" si="1">AVERAGE(D9:D40)</f>
        <v>4.09375</v>
      </c>
      <c r="E3" s="24">
        <f t="shared" si="1"/>
        <v>3.921875</v>
      </c>
      <c r="F3" s="24"/>
      <c r="G3" s="25"/>
      <c r="H3" s="24"/>
      <c r="I3" s="24"/>
      <c r="J3" s="24"/>
      <c r="M3" s="3"/>
      <c r="N3" s="6"/>
      <c r="O3" s="6"/>
      <c r="P3" s="6"/>
      <c r="Q3" s="6"/>
      <c r="T3" s="3"/>
      <c r="U3" s="6"/>
      <c r="V3" s="6"/>
      <c r="W3" s="6"/>
      <c r="X3" s="6"/>
      <c r="Z3" s="3"/>
      <c r="AA3" s="6"/>
      <c r="AB3" s="6"/>
      <c r="AC3" s="6"/>
      <c r="AD3" s="6"/>
    </row>
    <row r="4" spans="1:30" x14ac:dyDescent="0.25">
      <c r="B4" s="25" t="s">
        <v>37</v>
      </c>
      <c r="C4">
        <f>MIN(C9:C40)</f>
        <v>0</v>
      </c>
      <c r="D4">
        <f t="shared" ref="D4:E4" si="2">MIN(D9:D40)</f>
        <v>0</v>
      </c>
      <c r="E4">
        <f t="shared" si="2"/>
        <v>0</v>
      </c>
      <c r="G4" s="25"/>
      <c r="M4" s="3"/>
      <c r="N4" s="6"/>
      <c r="O4" s="6"/>
      <c r="P4" s="6"/>
      <c r="Q4" s="6"/>
      <c r="T4" s="3"/>
      <c r="U4" s="6"/>
      <c r="V4" s="6"/>
      <c r="W4" s="6"/>
      <c r="X4" s="6"/>
      <c r="Z4" s="3"/>
      <c r="AA4" s="6"/>
      <c r="AB4" s="6"/>
      <c r="AC4" s="6"/>
      <c r="AD4" s="6"/>
    </row>
    <row r="5" spans="1:30" x14ac:dyDescent="0.25">
      <c r="B5" s="25" t="s">
        <v>38</v>
      </c>
      <c r="C5">
        <f>MAX(C9:C40)</f>
        <v>6</v>
      </c>
      <c r="D5">
        <f t="shared" ref="D5:E5" si="3">MAX(D9:D40)</f>
        <v>6</v>
      </c>
      <c r="E5">
        <f t="shared" si="3"/>
        <v>5.5</v>
      </c>
      <c r="G5" s="25"/>
      <c r="M5" s="3"/>
      <c r="N5" s="6"/>
      <c r="O5" s="6"/>
      <c r="P5" s="6"/>
      <c r="Q5" s="6"/>
      <c r="T5" s="3"/>
      <c r="U5" s="6"/>
      <c r="V5" s="6"/>
      <c r="W5" s="6"/>
      <c r="X5" s="6"/>
      <c r="Z5" s="3"/>
      <c r="AA5" s="6"/>
      <c r="AB5" s="6"/>
      <c r="AC5" s="6"/>
      <c r="AD5" s="6"/>
    </row>
    <row r="6" spans="1:30" x14ac:dyDescent="0.25">
      <c r="B6" s="25" t="s">
        <v>39</v>
      </c>
      <c r="C6">
        <f>_xlfn.QUARTILE.EXC(C9:C40,1)</f>
        <v>3</v>
      </c>
      <c r="D6">
        <f t="shared" ref="D6:E6" si="4">_xlfn.QUARTILE.EXC(D9:D40,1)</f>
        <v>4</v>
      </c>
      <c r="E6">
        <f t="shared" si="4"/>
        <v>3.5625</v>
      </c>
      <c r="G6" s="25"/>
      <c r="M6" s="3"/>
      <c r="N6" s="6"/>
      <c r="O6" s="6"/>
      <c r="P6" s="6"/>
      <c r="Q6" s="6"/>
      <c r="T6" s="3"/>
      <c r="U6" s="6"/>
      <c r="V6" s="6"/>
      <c r="W6" s="6"/>
      <c r="X6" s="6"/>
      <c r="Z6" s="3"/>
      <c r="AA6" s="6"/>
      <c r="AB6" s="6"/>
      <c r="AC6" s="6"/>
      <c r="AD6" s="6"/>
    </row>
    <row r="7" spans="1:30" x14ac:dyDescent="0.25">
      <c r="B7" s="25" t="s">
        <v>40</v>
      </c>
      <c r="C7">
        <f>_xlfn.QUARTILE.EXC(C9:C40,3)</f>
        <v>4.75</v>
      </c>
      <c r="D7">
        <f t="shared" ref="D7:E7" si="5">_xlfn.QUARTILE.EXC(D9:D40,3)</f>
        <v>5</v>
      </c>
      <c r="E7">
        <f t="shared" si="5"/>
        <v>5</v>
      </c>
      <c r="G7" s="25"/>
      <c r="M7" s="3"/>
      <c r="N7" s="6"/>
      <c r="O7" s="6"/>
      <c r="P7" s="6"/>
      <c r="Q7" s="6"/>
      <c r="T7" s="3"/>
      <c r="U7" s="6"/>
      <c r="V7" s="6"/>
      <c r="W7" s="6"/>
      <c r="X7" s="6"/>
      <c r="Z7" s="3"/>
      <c r="AA7" s="6"/>
      <c r="AB7" s="6"/>
      <c r="AC7" s="6"/>
      <c r="AD7" s="6"/>
    </row>
    <row r="8" spans="1:30" ht="15" customHeight="1" x14ac:dyDescent="0.25"/>
    <row r="9" spans="1:30" x14ac:dyDescent="0.25">
      <c r="A9">
        <f>A8+1</f>
        <v>1</v>
      </c>
      <c r="B9">
        <f>'2 Microscopic (DT)'!B3</f>
        <v>967</v>
      </c>
      <c r="C9" s="14">
        <f>MEDIAN('2 Microscopic (DT)'!D3,'2 Microscopic (IJ)'!D3,'2 Microscopic (NH)'!D3)</f>
        <v>2</v>
      </c>
      <c r="D9" s="14">
        <f>MEDIAN('2 Microscopic (DT)'!E3,'2 Microscopic (IJ)'!E3,'2 Microscopic (NH)'!E3)</f>
        <v>4</v>
      </c>
      <c r="E9">
        <f>(D9+C9)/2</f>
        <v>3</v>
      </c>
      <c r="M9" s="45"/>
    </row>
    <row r="10" spans="1:30" x14ac:dyDescent="0.25">
      <c r="A10">
        <f t="shared" ref="A10:A24" si="6">A9+1</f>
        <v>2</v>
      </c>
      <c r="B10">
        <f>'2 Microscopic (DT)'!B4</f>
        <v>269</v>
      </c>
      <c r="C10" s="14">
        <f>MEDIAN('2 Microscopic (DT)'!D4,'2 Microscopic (IJ)'!D4,'2 Microscopic (NH)'!D4)</f>
        <v>4</v>
      </c>
      <c r="D10" s="14">
        <f>MEDIAN('2 Microscopic (DT)'!E4,'2 Microscopic (IJ)'!E4,'2 Microscopic (NH)'!E4)</f>
        <v>4</v>
      </c>
      <c r="E10">
        <f t="shared" ref="E10:E20" si="7">(D10+C10)/2</f>
        <v>4</v>
      </c>
      <c r="M10" s="45"/>
    </row>
    <row r="11" spans="1:30" ht="15" customHeight="1" x14ac:dyDescent="0.25">
      <c r="A11">
        <f t="shared" si="6"/>
        <v>3</v>
      </c>
      <c r="B11">
        <f>'2 Microscopic (DT)'!B5</f>
        <v>922</v>
      </c>
      <c r="C11" s="14">
        <f>MEDIAN('2 Microscopic (DT)'!D5,'2 Microscopic (IJ)'!D5,'2 Microscopic (NH)'!D5)</f>
        <v>3</v>
      </c>
      <c r="D11" s="14">
        <f>MEDIAN('2 Microscopic (DT)'!E5,'2 Microscopic (IJ)'!E5,'2 Microscopic (NH)'!E5)</f>
        <v>4</v>
      </c>
      <c r="E11">
        <f t="shared" si="7"/>
        <v>3.5</v>
      </c>
      <c r="M11" s="45"/>
    </row>
    <row r="12" spans="1:30" x14ac:dyDescent="0.25">
      <c r="A12">
        <f t="shared" si="6"/>
        <v>4</v>
      </c>
      <c r="B12">
        <f>'2 Microscopic (DT)'!B6</f>
        <v>211</v>
      </c>
      <c r="C12" s="14">
        <f>MEDIAN('2 Microscopic (DT)'!D6,'2 Microscopic (IJ)'!D6,'2 Microscopic (NH)'!D6)</f>
        <v>2</v>
      </c>
      <c r="D12" s="14">
        <f>MEDIAN('2 Microscopic (DT)'!E6,'2 Microscopic (IJ)'!E6,'2 Microscopic (NH)'!E6)</f>
        <v>0</v>
      </c>
      <c r="E12">
        <f t="shared" si="7"/>
        <v>1</v>
      </c>
      <c r="M12" s="45"/>
    </row>
    <row r="13" spans="1:30" x14ac:dyDescent="0.25">
      <c r="A13">
        <f t="shared" si="6"/>
        <v>5</v>
      </c>
      <c r="B13">
        <f>'2 Microscopic (DT)'!B7</f>
        <v>87</v>
      </c>
      <c r="C13" s="14">
        <f>MEDIAN('2 Microscopic (DT)'!D7,'2 Microscopic (IJ)'!D7,'2 Microscopic (NH)'!D7)</f>
        <v>6</v>
      </c>
      <c r="D13" s="14">
        <f>MEDIAN('2 Microscopic (DT)'!E7,'2 Microscopic (IJ)'!E7,'2 Microscopic (NH)'!E7)</f>
        <v>4</v>
      </c>
      <c r="E13">
        <f t="shared" si="7"/>
        <v>5</v>
      </c>
      <c r="M13" s="45"/>
    </row>
    <row r="14" spans="1:30" x14ac:dyDescent="0.25">
      <c r="A14">
        <f t="shared" si="6"/>
        <v>6</v>
      </c>
      <c r="B14">
        <f>'2 Microscopic (DT)'!B8</f>
        <v>696</v>
      </c>
      <c r="C14" s="14">
        <f>MEDIAN('2 Microscopic (DT)'!D8,'2 Microscopic (IJ)'!D8,'2 Microscopic (NH)'!D8)</f>
        <v>4</v>
      </c>
      <c r="D14" s="14">
        <f>MEDIAN('2 Microscopic (DT)'!E8,'2 Microscopic (IJ)'!E8,'2 Microscopic (NH)'!E8)</f>
        <v>6</v>
      </c>
      <c r="E14">
        <f t="shared" si="7"/>
        <v>5</v>
      </c>
      <c r="M14" s="45"/>
    </row>
    <row r="15" spans="1:30" x14ac:dyDescent="0.25">
      <c r="A15">
        <f t="shared" si="6"/>
        <v>7</v>
      </c>
      <c r="B15">
        <f>'2 Microscopic (DT)'!B9</f>
        <v>582</v>
      </c>
      <c r="C15" s="14">
        <f>MEDIAN('2 Microscopic (DT)'!D9,'2 Microscopic (IJ)'!D9,'2 Microscopic (NH)'!D9)</f>
        <v>4</v>
      </c>
      <c r="D15" s="14">
        <f>MEDIAN('2 Microscopic (DT)'!E9,'2 Microscopic (IJ)'!E9,'2 Microscopic (NH)'!E9)</f>
        <v>5</v>
      </c>
      <c r="E15">
        <f t="shared" si="7"/>
        <v>4.5</v>
      </c>
      <c r="M15" s="45"/>
    </row>
    <row r="16" spans="1:30" ht="15" customHeight="1" x14ac:dyDescent="0.25">
      <c r="A16">
        <f t="shared" si="6"/>
        <v>8</v>
      </c>
      <c r="B16">
        <f>'2 Microscopic (DT)'!B10</f>
        <v>217</v>
      </c>
      <c r="C16" s="14">
        <f>MEDIAN('2 Microscopic (DT)'!D10,'2 Microscopic (IJ)'!D10,'2 Microscopic (NH)'!D10)</f>
        <v>3</v>
      </c>
      <c r="D16" s="14">
        <f>MEDIAN('2 Microscopic (DT)'!E10,'2 Microscopic (IJ)'!E10,'2 Microscopic (NH)'!E10)</f>
        <v>5</v>
      </c>
      <c r="E16">
        <f t="shared" si="7"/>
        <v>4</v>
      </c>
      <c r="M16" s="45"/>
    </row>
    <row r="17" spans="1:13" ht="15" customHeight="1" x14ac:dyDescent="0.25">
      <c r="A17">
        <f t="shared" si="6"/>
        <v>9</v>
      </c>
      <c r="B17">
        <f>'2 Microscopic (DT)'!B11</f>
        <v>969</v>
      </c>
      <c r="C17" s="14">
        <f>MEDIAN('2 Microscopic (DT)'!D11,'2 Microscopic (IJ)'!D11,'2 Microscopic (NH)'!D11)</f>
        <v>4</v>
      </c>
      <c r="D17" s="14">
        <f>MEDIAN('2 Microscopic (DT)'!E11,'2 Microscopic (IJ)'!E11,'2 Microscopic (NH)'!E11)</f>
        <v>6</v>
      </c>
      <c r="E17">
        <f t="shared" si="7"/>
        <v>5</v>
      </c>
      <c r="M17" s="45"/>
    </row>
    <row r="18" spans="1:13" x14ac:dyDescent="0.25">
      <c r="A18">
        <f t="shared" si="6"/>
        <v>10</v>
      </c>
      <c r="B18">
        <f>'2 Microscopic (DT)'!B12</f>
        <v>897</v>
      </c>
      <c r="C18" s="14">
        <f>MEDIAN('2 Microscopic (DT)'!D12,'2 Microscopic (IJ)'!D12,'2 Microscopic (NH)'!D12)</f>
        <v>3</v>
      </c>
      <c r="D18" s="14">
        <f>MEDIAN('2 Microscopic (DT)'!E12,'2 Microscopic (IJ)'!E12,'2 Microscopic (NH)'!E12)</f>
        <v>4.5</v>
      </c>
      <c r="E18">
        <f t="shared" si="7"/>
        <v>3.75</v>
      </c>
      <c r="M18" s="45"/>
    </row>
    <row r="19" spans="1:13" ht="15" customHeight="1" x14ac:dyDescent="0.25">
      <c r="A19">
        <f t="shared" si="6"/>
        <v>11</v>
      </c>
      <c r="B19">
        <f>'2 Microscopic (DT)'!B13</f>
        <v>822</v>
      </c>
      <c r="C19" s="14">
        <f>MEDIAN('2 Microscopic (DT)'!D13,'2 Microscopic (IJ)'!D13,'2 Microscopic (NH)'!D13)</f>
        <v>4</v>
      </c>
      <c r="D19" s="14">
        <f>MEDIAN('2 Microscopic (DT)'!E13,'2 Microscopic (IJ)'!E13,'2 Microscopic (NH)'!E13)</f>
        <v>4</v>
      </c>
      <c r="E19">
        <f t="shared" si="7"/>
        <v>4</v>
      </c>
      <c r="M19" s="45"/>
    </row>
    <row r="20" spans="1:13" x14ac:dyDescent="0.25">
      <c r="A20">
        <f t="shared" si="6"/>
        <v>12</v>
      </c>
      <c r="B20">
        <f>'2 Microscopic (DT)'!B14</f>
        <v>255</v>
      </c>
      <c r="C20" s="14">
        <f>MEDIAN('2 Microscopic (DT)'!D14,'2 Microscopic (IJ)'!D14,'2 Microscopic (NH)'!D14)</f>
        <v>6</v>
      </c>
      <c r="D20" s="14">
        <f>MEDIAN('2 Microscopic (DT)'!E14,'2 Microscopic (IJ)'!E14,'2 Microscopic (NH)'!E14)</f>
        <v>5</v>
      </c>
      <c r="E20">
        <f t="shared" si="7"/>
        <v>5.5</v>
      </c>
      <c r="M20" s="45"/>
    </row>
    <row r="21" spans="1:13" x14ac:dyDescent="0.25">
      <c r="A21">
        <f t="shared" si="6"/>
        <v>13</v>
      </c>
      <c r="B21">
        <f>'2 Microscopic (DT)'!B15</f>
        <v>805</v>
      </c>
      <c r="C21" s="14">
        <f>MEDIAN('2 Microscopic (DT)'!D15,'2 Microscopic (IJ)'!D15,'2 Microscopic (NH)'!D15)</f>
        <v>6</v>
      </c>
      <c r="D21" s="14">
        <f>MEDIAN('2 Microscopic (DT)'!E15,'2 Microscopic (IJ)'!E15,'2 Microscopic (NH)'!E15)</f>
        <v>4</v>
      </c>
      <c r="E21">
        <f t="shared" ref="E21:E24" si="8">(D21+C21)/2</f>
        <v>5</v>
      </c>
      <c r="M21" s="45"/>
    </row>
    <row r="22" spans="1:13" ht="15" customHeight="1" x14ac:dyDescent="0.25">
      <c r="A22">
        <f t="shared" si="6"/>
        <v>14</v>
      </c>
      <c r="B22">
        <f>'2 Microscopic (DT)'!B16</f>
        <v>391</v>
      </c>
      <c r="C22" s="14">
        <f>MEDIAN('2 Microscopic (DT)'!D16,'2 Microscopic (IJ)'!D16,'2 Microscopic (NH)'!D16)</f>
        <v>5</v>
      </c>
      <c r="D22" s="14">
        <f>MEDIAN('2 Microscopic (DT)'!E16,'2 Microscopic (IJ)'!E16,'2 Microscopic (NH)'!E16)</f>
        <v>5</v>
      </c>
      <c r="E22">
        <f t="shared" si="8"/>
        <v>5</v>
      </c>
      <c r="M22" s="45"/>
    </row>
    <row r="23" spans="1:13" x14ac:dyDescent="0.25">
      <c r="A23">
        <f t="shared" si="6"/>
        <v>15</v>
      </c>
      <c r="B23">
        <f>'2 Microscopic (DT)'!B17</f>
        <v>556</v>
      </c>
      <c r="C23" s="14">
        <f>MEDIAN('2 Microscopic (DT)'!D17,'2 Microscopic (IJ)'!D17,'2 Microscopic (NH)'!D17)</f>
        <v>4</v>
      </c>
      <c r="D23" s="14">
        <f>MEDIAN('2 Microscopic (DT)'!E17,'2 Microscopic (IJ)'!E17,'2 Microscopic (NH)'!E17)</f>
        <v>5</v>
      </c>
      <c r="E23">
        <f t="shared" si="8"/>
        <v>4.5</v>
      </c>
      <c r="M23" s="45"/>
    </row>
    <row r="24" spans="1:13" ht="15" customHeight="1" x14ac:dyDescent="0.25">
      <c r="A24">
        <f t="shared" si="6"/>
        <v>16</v>
      </c>
      <c r="B24">
        <f>'2 Microscopic (DT)'!B18</f>
        <v>201</v>
      </c>
      <c r="C24" s="14">
        <f>MEDIAN('2 Microscopic (DT)'!D18,'2 Microscopic (IJ)'!D18,'2 Microscopic (NH)'!D18)</f>
        <v>0</v>
      </c>
      <c r="D24" s="14">
        <f>MEDIAN('2 Microscopic (DT)'!E18,'2 Microscopic (IJ)'!E18,'2 Microscopic (NH)'!E18)</f>
        <v>0</v>
      </c>
      <c r="E24">
        <f t="shared" si="8"/>
        <v>0</v>
      </c>
      <c r="M24" s="45"/>
    </row>
    <row r="25" spans="1:13" ht="15" customHeight="1" x14ac:dyDescent="0.25">
      <c r="C25" s="14"/>
      <c r="D25" s="14"/>
      <c r="M25" s="45"/>
    </row>
    <row r="26" spans="1:13" x14ac:dyDescent="0.25">
      <c r="C26" s="14"/>
      <c r="D26" s="14"/>
      <c r="M26" s="45"/>
    </row>
    <row r="27" spans="1:13" x14ac:dyDescent="0.25">
      <c r="C27" s="14"/>
      <c r="D27" s="14"/>
      <c r="M27" s="45"/>
    </row>
    <row r="28" spans="1:13" x14ac:dyDescent="0.25">
      <c r="C28" s="14"/>
      <c r="D28" s="14"/>
      <c r="M28" s="45"/>
    </row>
    <row r="29" spans="1:13" x14ac:dyDescent="0.25">
      <c r="M29" s="45"/>
    </row>
    <row r="30" spans="1:13" x14ac:dyDescent="0.25">
      <c r="M30" s="45"/>
    </row>
    <row r="31" spans="1:13" x14ac:dyDescent="0.25">
      <c r="M31" s="45"/>
    </row>
    <row r="32" spans="1:13" x14ac:dyDescent="0.25">
      <c r="M32" s="45"/>
    </row>
    <row r="33" spans="7:13" ht="15" customHeight="1" x14ac:dyDescent="0.25">
      <c r="M33" s="45"/>
    </row>
    <row r="34" spans="7:13" x14ac:dyDescent="0.25">
      <c r="M34" s="45"/>
    </row>
    <row r="35" spans="7:13" x14ac:dyDescent="0.25">
      <c r="M35" s="45"/>
    </row>
    <row r="36" spans="7:13" x14ac:dyDescent="0.25">
      <c r="M36" s="45"/>
    </row>
    <row r="37" spans="7:13" x14ac:dyDescent="0.25">
      <c r="M37" s="45"/>
    </row>
    <row r="38" spans="7:13" ht="15" customHeight="1" x14ac:dyDescent="0.25">
      <c r="M38" s="45"/>
    </row>
    <row r="39" spans="7:13" ht="15" customHeight="1" x14ac:dyDescent="0.25">
      <c r="M39" s="45"/>
    </row>
    <row r="40" spans="7:13" x14ac:dyDescent="0.25">
      <c r="M40" s="45"/>
    </row>
    <row r="41" spans="7:13" x14ac:dyDescent="0.25">
      <c r="M41" s="45"/>
    </row>
    <row r="42" spans="7:13" x14ac:dyDescent="0.25">
      <c r="M42" s="45"/>
    </row>
    <row r="44" spans="7:13" ht="15" customHeight="1" x14ac:dyDescent="0.25"/>
    <row r="47" spans="7:13" x14ac:dyDescent="0.25">
      <c r="G47" s="15"/>
      <c r="H47" s="15"/>
      <c r="I47" s="15"/>
      <c r="J47" s="15"/>
    </row>
    <row r="51" spans="23:23" x14ac:dyDescent="0.25">
      <c r="W51" t="e">
        <f>_xlfn.STDEV.P(W50:AC50)</f>
        <v>#DIV/0!</v>
      </c>
    </row>
  </sheetData>
  <sortState ref="L9:L42">
    <sortCondition ref="L4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H20" sqref="H2:H20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v>1</v>
      </c>
      <c r="B3">
        <f>'2 Macroscopic'!B10</f>
        <v>967</v>
      </c>
      <c r="D3">
        <v>2</v>
      </c>
      <c r="E3" s="45">
        <v>4</v>
      </c>
      <c r="H3" s="45"/>
    </row>
    <row r="4" spans="1:25" x14ac:dyDescent="0.25">
      <c r="A4">
        <v>2</v>
      </c>
      <c r="B4">
        <f>'2 Macroscopic'!B11</f>
        <v>269</v>
      </c>
      <c r="D4">
        <v>1</v>
      </c>
      <c r="E4" s="45">
        <v>2</v>
      </c>
      <c r="H4" s="45"/>
    </row>
    <row r="5" spans="1:25" x14ac:dyDescent="0.25">
      <c r="A5">
        <v>3</v>
      </c>
      <c r="B5">
        <f>'2 Macroscopic'!B12</f>
        <v>922</v>
      </c>
      <c r="D5">
        <v>3</v>
      </c>
      <c r="E5" s="45">
        <v>4</v>
      </c>
      <c r="H5" s="45"/>
    </row>
    <row r="6" spans="1:25" x14ac:dyDescent="0.25">
      <c r="A6">
        <v>4</v>
      </c>
      <c r="B6">
        <f>'2 Macroscopic'!B13</f>
        <v>211</v>
      </c>
      <c r="D6">
        <v>1</v>
      </c>
      <c r="E6" s="45">
        <v>0</v>
      </c>
      <c r="H6" s="45"/>
    </row>
    <row r="7" spans="1:25" x14ac:dyDescent="0.25">
      <c r="A7">
        <v>5</v>
      </c>
      <c r="B7">
        <f>'2 Macroscopic'!B14</f>
        <v>87</v>
      </c>
      <c r="D7">
        <v>3</v>
      </c>
      <c r="E7" s="45">
        <v>4</v>
      </c>
      <c r="H7" s="45"/>
    </row>
    <row r="8" spans="1:25" x14ac:dyDescent="0.25">
      <c r="A8">
        <v>6</v>
      </c>
      <c r="B8">
        <f>'2 Macroscopic'!B15</f>
        <v>696</v>
      </c>
      <c r="D8">
        <v>3</v>
      </c>
      <c r="E8" s="45">
        <v>6</v>
      </c>
      <c r="H8" s="45"/>
    </row>
    <row r="9" spans="1:25" x14ac:dyDescent="0.25">
      <c r="A9">
        <v>7</v>
      </c>
      <c r="B9">
        <f>'2 Macroscopic'!B16</f>
        <v>582</v>
      </c>
      <c r="D9">
        <v>4</v>
      </c>
      <c r="E9" s="45"/>
      <c r="H9" s="45"/>
    </row>
    <row r="10" spans="1:25" x14ac:dyDescent="0.25">
      <c r="A10">
        <v>8</v>
      </c>
      <c r="B10">
        <f>'2 Macroscopic'!B17</f>
        <v>217</v>
      </c>
      <c r="D10">
        <v>2</v>
      </c>
      <c r="E10" s="45">
        <v>5</v>
      </c>
      <c r="H10" s="45"/>
    </row>
    <row r="11" spans="1:25" x14ac:dyDescent="0.25">
      <c r="A11">
        <v>9</v>
      </c>
      <c r="B11">
        <f>'2 Macroscopic'!B18</f>
        <v>969</v>
      </c>
      <c r="D11">
        <v>2</v>
      </c>
      <c r="E11" s="45">
        <v>6</v>
      </c>
      <c r="H11" s="45"/>
    </row>
    <row r="12" spans="1:25" x14ac:dyDescent="0.25">
      <c r="A12">
        <v>10</v>
      </c>
      <c r="B12">
        <f>'2 Macroscopic'!B19</f>
        <v>897</v>
      </c>
      <c r="D12">
        <v>3</v>
      </c>
      <c r="E12" s="45"/>
      <c r="H12" s="45"/>
    </row>
    <row r="13" spans="1:25" x14ac:dyDescent="0.25">
      <c r="A13">
        <v>11</v>
      </c>
      <c r="B13">
        <f>'2 Macroscopic'!B20</f>
        <v>822</v>
      </c>
      <c r="D13">
        <v>2</v>
      </c>
      <c r="E13" s="45">
        <v>3</v>
      </c>
      <c r="H13" s="45"/>
    </row>
    <row r="14" spans="1:25" x14ac:dyDescent="0.25">
      <c r="A14">
        <v>12</v>
      </c>
      <c r="B14">
        <f>'2 Macroscopic'!B21</f>
        <v>255</v>
      </c>
      <c r="D14">
        <v>6</v>
      </c>
      <c r="E14" s="45">
        <v>5</v>
      </c>
      <c r="H14" s="45"/>
    </row>
    <row r="15" spans="1:25" x14ac:dyDescent="0.25">
      <c r="A15">
        <v>13</v>
      </c>
      <c r="B15">
        <f>'2 Macroscopic'!B22</f>
        <v>805</v>
      </c>
      <c r="D15">
        <v>6</v>
      </c>
      <c r="E15" s="45">
        <v>3</v>
      </c>
      <c r="H15" s="45"/>
    </row>
    <row r="16" spans="1:25" x14ac:dyDescent="0.25">
      <c r="A16">
        <v>14</v>
      </c>
      <c r="B16">
        <f>'2 Macroscopic'!B23</f>
        <v>391</v>
      </c>
      <c r="D16">
        <v>3</v>
      </c>
      <c r="E16" s="45">
        <v>5</v>
      </c>
      <c r="H16" s="45"/>
    </row>
    <row r="17" spans="1:25" x14ac:dyDescent="0.25">
      <c r="A17">
        <v>15</v>
      </c>
      <c r="B17">
        <f>'2 Macroscopic'!B24</f>
        <v>556</v>
      </c>
      <c r="D17">
        <v>1</v>
      </c>
      <c r="E17" s="45">
        <v>2</v>
      </c>
      <c r="H17" s="45"/>
      <c r="J17" t="str">
        <f t="shared" ref="J17:J37" si="0">IF(C17="C",D17,"")</f>
        <v/>
      </c>
      <c r="K17" t="str">
        <f t="shared" ref="K17:K37" si="1">IF(C17="C",E17,"")</f>
        <v/>
      </c>
      <c r="L17" t="str">
        <f t="shared" ref="L17:L37" si="2">IF(K17&lt;&gt;"",(K17+J17)/2,"")</f>
        <v/>
      </c>
      <c r="M17" t="str">
        <f>IF(E17="C",#REF!,"")</f>
        <v/>
      </c>
    </row>
    <row r="18" spans="1:25" x14ac:dyDescent="0.25">
      <c r="A18">
        <v>16</v>
      </c>
      <c r="B18">
        <f>'2 Macroscopic'!B25</f>
        <v>201</v>
      </c>
      <c r="D18">
        <v>0</v>
      </c>
      <c r="E18" s="45">
        <v>0</v>
      </c>
      <c r="H18" s="45"/>
      <c r="J18" t="str">
        <f t="shared" si="0"/>
        <v/>
      </c>
      <c r="K18" t="str">
        <f t="shared" si="1"/>
        <v/>
      </c>
      <c r="L18" t="str">
        <f t="shared" si="2"/>
        <v/>
      </c>
      <c r="M18" t="str">
        <f>IF(E18="C",#REF!,"")</f>
        <v/>
      </c>
    </row>
    <row r="19" spans="1:25" x14ac:dyDescent="0.25">
      <c r="J19" t="str">
        <f t="shared" si="0"/>
        <v/>
      </c>
      <c r="K19" t="str">
        <f t="shared" si="1"/>
        <v/>
      </c>
      <c r="L19" t="str">
        <f t="shared" si="2"/>
        <v/>
      </c>
      <c r="M19" t="str">
        <f>IF(E19="C",#REF!,"")</f>
        <v/>
      </c>
    </row>
    <row r="20" spans="1:25" x14ac:dyDescent="0.25">
      <c r="E20">
        <f>SUM(E3:E18)</f>
        <v>49</v>
      </c>
      <c r="J20" t="str">
        <f t="shared" si="0"/>
        <v/>
      </c>
      <c r="K20" t="str">
        <f t="shared" si="1"/>
        <v/>
      </c>
      <c r="L20" t="str">
        <f t="shared" si="2"/>
        <v/>
      </c>
      <c r="M20" t="str">
        <f>IF(E20="C",#REF!,"")</f>
        <v/>
      </c>
    </row>
    <row r="21" spans="1:25" x14ac:dyDescent="0.25">
      <c r="J21" t="str">
        <f t="shared" si="0"/>
        <v/>
      </c>
      <c r="K21" t="str">
        <f t="shared" si="1"/>
        <v/>
      </c>
      <c r="L21" t="str">
        <f t="shared" si="2"/>
        <v/>
      </c>
      <c r="M21" t="str">
        <f>IF(E21="C",#REF!,"")</f>
        <v/>
      </c>
    </row>
    <row r="22" spans="1:25" x14ac:dyDescent="0.25">
      <c r="J22" t="str">
        <f t="shared" si="0"/>
        <v/>
      </c>
      <c r="K22" t="str">
        <f t="shared" si="1"/>
        <v/>
      </c>
      <c r="L22" t="str">
        <f t="shared" si="2"/>
        <v/>
      </c>
      <c r="M22" t="str">
        <f>IF(E22="C",#REF!,"")</f>
        <v/>
      </c>
    </row>
    <row r="23" spans="1:25" x14ac:dyDescent="0.25">
      <c r="J23" t="str">
        <f t="shared" si="0"/>
        <v/>
      </c>
      <c r="K23" t="str">
        <f t="shared" si="1"/>
        <v/>
      </c>
      <c r="L23" t="str">
        <f t="shared" si="2"/>
        <v/>
      </c>
      <c r="M23" t="str">
        <f>IF(E23="C",#REF!,"")</f>
        <v/>
      </c>
    </row>
    <row r="24" spans="1:25" x14ac:dyDescent="0.25">
      <c r="J24" t="str">
        <f t="shared" si="0"/>
        <v/>
      </c>
      <c r="K24" t="str">
        <f t="shared" si="1"/>
        <v/>
      </c>
      <c r="L24" t="str">
        <f t="shared" si="2"/>
        <v/>
      </c>
      <c r="M24" t="str">
        <f>IF(E24="C",#REF!,"")</f>
        <v/>
      </c>
    </row>
    <row r="25" spans="1:25" x14ac:dyDescent="0.25">
      <c r="J25" t="str">
        <f t="shared" si="0"/>
        <v/>
      </c>
      <c r="K25" t="str">
        <f t="shared" si="1"/>
        <v/>
      </c>
      <c r="L25" t="str">
        <f t="shared" si="2"/>
        <v/>
      </c>
      <c r="M25" t="str">
        <f>IF(E25="C",#REF!,"")</f>
        <v/>
      </c>
    </row>
    <row r="26" spans="1:25" x14ac:dyDescent="0.25">
      <c r="J26" t="str">
        <f t="shared" si="0"/>
        <v/>
      </c>
      <c r="K26" t="str">
        <f t="shared" si="1"/>
        <v/>
      </c>
      <c r="L26" t="str">
        <f t="shared" si="2"/>
        <v/>
      </c>
      <c r="M26" t="str">
        <f>IF(E26="C",#REF!,"")</f>
        <v/>
      </c>
    </row>
    <row r="27" spans="1:25" x14ac:dyDescent="0.25">
      <c r="J27" t="str">
        <f t="shared" si="0"/>
        <v/>
      </c>
      <c r="K27" t="str">
        <f t="shared" si="1"/>
        <v/>
      </c>
      <c r="L27" t="str">
        <f t="shared" si="2"/>
        <v/>
      </c>
      <c r="M27" t="str">
        <f>IF(E27="C",#REF!,"")</f>
        <v/>
      </c>
    </row>
    <row r="28" spans="1:25" x14ac:dyDescent="0.25">
      <c r="J28" t="str">
        <f t="shared" si="0"/>
        <v/>
      </c>
      <c r="K28" t="str">
        <f t="shared" si="1"/>
        <v/>
      </c>
      <c r="L28" t="str">
        <f t="shared" si="2"/>
        <v/>
      </c>
      <c r="M28" t="str">
        <f>IF(E28="C",#REF!,"")</f>
        <v/>
      </c>
      <c r="Q28" t="str">
        <f t="shared" ref="Q28:Q37" si="3">IF(C28="I",D28,"")</f>
        <v/>
      </c>
      <c r="R28" t="str">
        <f t="shared" ref="R28:R37" si="4">IF(C28="I",E28,"")</f>
        <v/>
      </c>
      <c r="S28" t="str">
        <f t="shared" ref="S28:S37" si="5">IF(R28&lt;&gt;"",(R28+Q28)/2,"")</f>
        <v/>
      </c>
      <c r="W28" t="str">
        <f t="shared" ref="W28:W37" si="6">IF(C28="R",D28,"")</f>
        <v/>
      </c>
      <c r="X28" t="str">
        <f t="shared" ref="X28:X37" si="7">IF(C28="r",E28,"")</f>
        <v/>
      </c>
      <c r="Y28" t="str">
        <f t="shared" ref="Y28:Y37" si="8">IF(X28&lt;&gt;"",(X28+W28)/2,"")</f>
        <v/>
      </c>
    </row>
    <row r="29" spans="1:25" x14ac:dyDescent="0.25">
      <c r="J29" t="str">
        <f t="shared" si="0"/>
        <v/>
      </c>
      <c r="K29" t="str">
        <f t="shared" si="1"/>
        <v/>
      </c>
      <c r="L29" t="str">
        <f t="shared" si="2"/>
        <v/>
      </c>
      <c r="M29" t="str">
        <f>IF(E29="C",#REF!,"")</f>
        <v/>
      </c>
      <c r="Q29" t="str">
        <f t="shared" si="3"/>
        <v/>
      </c>
      <c r="R29" t="str">
        <f t="shared" si="4"/>
        <v/>
      </c>
      <c r="S29" t="str">
        <f t="shared" si="5"/>
        <v/>
      </c>
      <c r="W29" t="str">
        <f t="shared" si="6"/>
        <v/>
      </c>
      <c r="X29" t="str">
        <f t="shared" si="7"/>
        <v/>
      </c>
      <c r="Y29" t="str">
        <f t="shared" si="8"/>
        <v/>
      </c>
    </row>
    <row r="30" spans="1:25" x14ac:dyDescent="0.25">
      <c r="J30" t="str">
        <f t="shared" si="0"/>
        <v/>
      </c>
      <c r="K30" t="str">
        <f t="shared" si="1"/>
        <v/>
      </c>
      <c r="L30" t="str">
        <f t="shared" si="2"/>
        <v/>
      </c>
      <c r="M30" t="str">
        <f>IF(E30="C",#REF!,"")</f>
        <v/>
      </c>
      <c r="Q30" t="str">
        <f t="shared" si="3"/>
        <v/>
      </c>
      <c r="R30" t="str">
        <f t="shared" si="4"/>
        <v/>
      </c>
      <c r="S30" t="str">
        <f t="shared" si="5"/>
        <v/>
      </c>
      <c r="W30" t="str">
        <f t="shared" si="6"/>
        <v/>
      </c>
      <c r="X30" t="str">
        <f t="shared" si="7"/>
        <v/>
      </c>
      <c r="Y30" t="str">
        <f t="shared" si="8"/>
        <v/>
      </c>
    </row>
    <row r="31" spans="1:25" x14ac:dyDescent="0.25">
      <c r="J31" t="str">
        <f t="shared" si="0"/>
        <v/>
      </c>
      <c r="K31" t="str">
        <f t="shared" si="1"/>
        <v/>
      </c>
      <c r="L31" t="str">
        <f t="shared" si="2"/>
        <v/>
      </c>
      <c r="M31" t="str">
        <f>IF(E31="C",#REF!,"")</f>
        <v/>
      </c>
      <c r="Q31" t="str">
        <f t="shared" si="3"/>
        <v/>
      </c>
      <c r="R31" t="str">
        <f t="shared" si="4"/>
        <v/>
      </c>
      <c r="S31" t="str">
        <f t="shared" si="5"/>
        <v/>
      </c>
      <c r="W31" t="str">
        <f t="shared" si="6"/>
        <v/>
      </c>
      <c r="X31" t="str">
        <f t="shared" si="7"/>
        <v/>
      </c>
      <c r="Y31" t="str">
        <f t="shared" si="8"/>
        <v/>
      </c>
    </row>
    <row r="32" spans="1:25" x14ac:dyDescent="0.25">
      <c r="J32" t="str">
        <f t="shared" si="0"/>
        <v/>
      </c>
      <c r="K32" t="str">
        <f t="shared" si="1"/>
        <v/>
      </c>
      <c r="L32" t="str">
        <f t="shared" si="2"/>
        <v/>
      </c>
      <c r="M32" t="str">
        <f>IF(E32="C",#REF!,"")</f>
        <v/>
      </c>
      <c r="Q32" t="str">
        <f t="shared" si="3"/>
        <v/>
      </c>
      <c r="R32" t="str">
        <f t="shared" si="4"/>
        <v/>
      </c>
      <c r="S32" t="str">
        <f t="shared" si="5"/>
        <v/>
      </c>
      <c r="W32" t="str">
        <f t="shared" si="6"/>
        <v/>
      </c>
      <c r="X32" t="str">
        <f t="shared" si="7"/>
        <v/>
      </c>
      <c r="Y32" t="str">
        <f t="shared" si="8"/>
        <v/>
      </c>
    </row>
    <row r="33" spans="10:25" x14ac:dyDescent="0.25">
      <c r="J33" t="str">
        <f t="shared" si="0"/>
        <v/>
      </c>
      <c r="K33" t="str">
        <f t="shared" si="1"/>
        <v/>
      </c>
      <c r="L33" t="str">
        <f t="shared" si="2"/>
        <v/>
      </c>
      <c r="M33" t="str">
        <f>IF(E33="C",#REF!,"")</f>
        <v/>
      </c>
      <c r="Q33" t="str">
        <f t="shared" si="3"/>
        <v/>
      </c>
      <c r="R33" t="str">
        <f t="shared" si="4"/>
        <v/>
      </c>
      <c r="S33" t="str">
        <f t="shared" si="5"/>
        <v/>
      </c>
      <c r="W33" t="str">
        <f t="shared" si="6"/>
        <v/>
      </c>
      <c r="X33" t="str">
        <f t="shared" si="7"/>
        <v/>
      </c>
      <c r="Y33" t="str">
        <f t="shared" si="8"/>
        <v/>
      </c>
    </row>
    <row r="34" spans="10:25" x14ac:dyDescent="0.25">
      <c r="J34" t="str">
        <f t="shared" si="0"/>
        <v/>
      </c>
      <c r="K34" t="str">
        <f t="shared" si="1"/>
        <v/>
      </c>
      <c r="L34" t="str">
        <f t="shared" si="2"/>
        <v/>
      </c>
      <c r="M34" t="str">
        <f>IF(E34="C",#REF!,"")</f>
        <v/>
      </c>
      <c r="Q34" t="str">
        <f t="shared" si="3"/>
        <v/>
      </c>
      <c r="R34" t="str">
        <f t="shared" si="4"/>
        <v/>
      </c>
      <c r="S34" t="str">
        <f t="shared" si="5"/>
        <v/>
      </c>
      <c r="W34" t="str">
        <f t="shared" si="6"/>
        <v/>
      </c>
      <c r="X34" t="str">
        <f t="shared" si="7"/>
        <v/>
      </c>
      <c r="Y34" t="str">
        <f t="shared" si="8"/>
        <v/>
      </c>
    </row>
    <row r="35" spans="10:25" x14ac:dyDescent="0.25">
      <c r="J35" t="str">
        <f t="shared" si="0"/>
        <v/>
      </c>
      <c r="K35" t="str">
        <f t="shared" si="1"/>
        <v/>
      </c>
      <c r="L35" t="str">
        <f t="shared" si="2"/>
        <v/>
      </c>
      <c r="M35" t="str">
        <f>IF(E35="C",#REF!,"")</f>
        <v/>
      </c>
      <c r="Q35" t="str">
        <f t="shared" si="3"/>
        <v/>
      </c>
      <c r="R35" t="str">
        <f t="shared" si="4"/>
        <v/>
      </c>
      <c r="S35" t="str">
        <f t="shared" si="5"/>
        <v/>
      </c>
      <c r="W35" t="str">
        <f t="shared" si="6"/>
        <v/>
      </c>
      <c r="X35" t="str">
        <f t="shared" si="7"/>
        <v/>
      </c>
      <c r="Y35" t="str">
        <f t="shared" si="8"/>
        <v/>
      </c>
    </row>
    <row r="36" spans="10:25" x14ac:dyDescent="0.25">
      <c r="J36" t="str">
        <f t="shared" si="0"/>
        <v/>
      </c>
      <c r="K36" t="str">
        <f t="shared" si="1"/>
        <v/>
      </c>
      <c r="L36" t="str">
        <f t="shared" si="2"/>
        <v/>
      </c>
      <c r="M36" t="str">
        <f>IF(E36="C",#REF!,"")</f>
        <v/>
      </c>
      <c r="Q36" t="str">
        <f t="shared" si="3"/>
        <v/>
      </c>
      <c r="R36" t="str">
        <f t="shared" si="4"/>
        <v/>
      </c>
      <c r="S36" t="str">
        <f t="shared" si="5"/>
        <v/>
      </c>
      <c r="W36" t="str">
        <f t="shared" si="6"/>
        <v/>
      </c>
      <c r="X36" t="str">
        <f t="shared" si="7"/>
        <v/>
      </c>
      <c r="Y36" t="str">
        <f t="shared" si="8"/>
        <v/>
      </c>
    </row>
    <row r="37" spans="10:25" x14ac:dyDescent="0.25">
      <c r="J37" t="str">
        <f t="shared" si="0"/>
        <v/>
      </c>
      <c r="K37" t="str">
        <f t="shared" si="1"/>
        <v/>
      </c>
      <c r="L37" t="str">
        <f t="shared" si="2"/>
        <v/>
      </c>
      <c r="M37" t="str">
        <f>IF(E37="C",#REF!,"")</f>
        <v/>
      </c>
      <c r="Q37" t="str">
        <f t="shared" si="3"/>
        <v/>
      </c>
      <c r="R37" t="str">
        <f t="shared" si="4"/>
        <v/>
      </c>
      <c r="S37" t="str">
        <f t="shared" si="5"/>
        <v/>
      </c>
      <c r="W37" t="str">
        <f t="shared" si="6"/>
        <v/>
      </c>
      <c r="X37" t="str">
        <f t="shared" si="7"/>
        <v/>
      </c>
      <c r="Y37" t="str">
        <f t="shared" si="8"/>
        <v/>
      </c>
    </row>
  </sheetData>
  <autoFilter ref="A1:L37"/>
  <sortState ref="A3:E18">
    <sortCondition ref="A3:A18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E20" sqref="E20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v>1</v>
      </c>
      <c r="B3">
        <f>'2 Macroscopic'!B10</f>
        <v>967</v>
      </c>
      <c r="D3">
        <v>2</v>
      </c>
      <c r="E3">
        <v>4</v>
      </c>
      <c r="M3" t="str">
        <f>IF(E3="C",#REF!,"")</f>
        <v/>
      </c>
    </row>
    <row r="4" spans="1:25" x14ac:dyDescent="0.25">
      <c r="A4">
        <v>2</v>
      </c>
      <c r="B4">
        <f>'2 Macroscopic'!B11</f>
        <v>269</v>
      </c>
      <c r="D4">
        <v>4</v>
      </c>
      <c r="E4">
        <v>4</v>
      </c>
      <c r="M4" t="str">
        <f>IF(E4="C",#REF!,"")</f>
        <v/>
      </c>
    </row>
    <row r="5" spans="1:25" x14ac:dyDescent="0.25">
      <c r="A5">
        <v>3</v>
      </c>
      <c r="B5">
        <f>'2 Macroscopic'!B12</f>
        <v>922</v>
      </c>
      <c r="D5">
        <v>4</v>
      </c>
      <c r="E5">
        <v>4</v>
      </c>
      <c r="M5" t="str">
        <f>IF(E5="C",#REF!,"")</f>
        <v/>
      </c>
    </row>
    <row r="6" spans="1:25" x14ac:dyDescent="0.25">
      <c r="A6">
        <v>4</v>
      </c>
      <c r="B6">
        <f>'2 Macroscopic'!B13</f>
        <v>211</v>
      </c>
      <c r="D6">
        <v>2</v>
      </c>
      <c r="E6">
        <v>0</v>
      </c>
      <c r="M6" t="str">
        <f>IF(E6="C",#REF!,"")</f>
        <v/>
      </c>
    </row>
    <row r="7" spans="1:25" x14ac:dyDescent="0.25">
      <c r="A7">
        <v>5</v>
      </c>
      <c r="B7">
        <f>'2 Macroscopic'!B14</f>
        <v>87</v>
      </c>
      <c r="D7">
        <v>6</v>
      </c>
      <c r="E7">
        <v>6</v>
      </c>
      <c r="M7" t="str">
        <f>IF(E7="C",#REF!,"")</f>
        <v/>
      </c>
    </row>
    <row r="8" spans="1:25" x14ac:dyDescent="0.25">
      <c r="A8">
        <v>6</v>
      </c>
      <c r="B8">
        <f>'2 Macroscopic'!B15</f>
        <v>696</v>
      </c>
      <c r="D8">
        <v>6</v>
      </c>
      <c r="E8">
        <v>3</v>
      </c>
      <c r="M8" t="str">
        <f>IF(E8="C",#REF!,"")</f>
        <v/>
      </c>
    </row>
    <row r="9" spans="1:25" x14ac:dyDescent="0.25">
      <c r="A9">
        <v>7</v>
      </c>
      <c r="B9">
        <f>'2 Macroscopic'!B16</f>
        <v>582</v>
      </c>
      <c r="D9">
        <v>4</v>
      </c>
      <c r="E9">
        <v>5</v>
      </c>
      <c r="M9" t="str">
        <f>IF(E9="C",#REF!,"")</f>
        <v/>
      </c>
    </row>
    <row r="10" spans="1:25" x14ac:dyDescent="0.25">
      <c r="A10">
        <v>8</v>
      </c>
      <c r="B10">
        <f>'2 Macroscopic'!B17</f>
        <v>217</v>
      </c>
      <c r="D10">
        <v>3</v>
      </c>
      <c r="E10">
        <v>6</v>
      </c>
      <c r="M10" t="str">
        <f>IF(E10="C",#REF!,"")</f>
        <v/>
      </c>
    </row>
    <row r="11" spans="1:25" x14ac:dyDescent="0.25">
      <c r="A11">
        <v>9</v>
      </c>
      <c r="B11">
        <f>'2 Macroscopic'!B18</f>
        <v>969</v>
      </c>
      <c r="D11">
        <v>4</v>
      </c>
      <c r="E11">
        <v>5</v>
      </c>
      <c r="G11" s="45"/>
      <c r="M11" t="str">
        <f>IF(E11="C",#REF!,"")</f>
        <v/>
      </c>
    </row>
    <row r="12" spans="1:25" x14ac:dyDescent="0.25">
      <c r="A12">
        <v>10</v>
      </c>
      <c r="B12">
        <f>'2 Macroscopic'!B19</f>
        <v>897</v>
      </c>
      <c r="D12">
        <v>5</v>
      </c>
      <c r="E12">
        <v>5</v>
      </c>
      <c r="M12" t="str">
        <f>IF(E12="C",#REF!,"")</f>
        <v/>
      </c>
    </row>
    <row r="13" spans="1:25" x14ac:dyDescent="0.25">
      <c r="A13">
        <v>11</v>
      </c>
      <c r="B13">
        <f>'2 Macroscopic'!B20</f>
        <v>822</v>
      </c>
      <c r="D13">
        <v>5</v>
      </c>
      <c r="E13">
        <v>6</v>
      </c>
      <c r="J13" t="str">
        <f t="shared" ref="J13:J37" si="0">IF(C13="C",D13,"")</f>
        <v/>
      </c>
      <c r="K13" t="str">
        <f t="shared" ref="K13:K37" si="1">IF(C13="C",E13,"")</f>
        <v/>
      </c>
      <c r="L13" t="str">
        <f t="shared" ref="L13:L37" si="2">IF(K13&lt;&gt;"",(K13+J13)/2,"")</f>
        <v/>
      </c>
      <c r="M13" t="str">
        <f>IF(E13="C",#REF!,"")</f>
        <v/>
      </c>
    </row>
    <row r="14" spans="1:25" x14ac:dyDescent="0.25">
      <c r="A14">
        <v>12</v>
      </c>
      <c r="B14">
        <f>'2 Macroscopic'!B21</f>
        <v>255</v>
      </c>
      <c r="D14">
        <v>7</v>
      </c>
      <c r="E14">
        <v>5</v>
      </c>
      <c r="J14" t="str">
        <f t="shared" si="0"/>
        <v/>
      </c>
      <c r="K14" t="str">
        <f t="shared" si="1"/>
        <v/>
      </c>
      <c r="L14" t="str">
        <f t="shared" si="2"/>
        <v/>
      </c>
      <c r="M14" t="str">
        <f>IF(E14="C",#REF!,"")</f>
        <v/>
      </c>
    </row>
    <row r="15" spans="1:25" x14ac:dyDescent="0.25">
      <c r="A15">
        <v>13</v>
      </c>
      <c r="B15">
        <f>'2 Macroscopic'!B22</f>
        <v>805</v>
      </c>
      <c r="D15">
        <v>7</v>
      </c>
      <c r="E15">
        <v>4</v>
      </c>
      <c r="J15" t="str">
        <f t="shared" si="0"/>
        <v/>
      </c>
      <c r="K15" t="str">
        <f t="shared" si="1"/>
        <v/>
      </c>
      <c r="L15" t="str">
        <f t="shared" si="2"/>
        <v/>
      </c>
      <c r="M15" t="str">
        <f>IF(E15="C",#REF!,"")</f>
        <v/>
      </c>
    </row>
    <row r="16" spans="1:25" x14ac:dyDescent="0.25">
      <c r="A16">
        <v>14</v>
      </c>
      <c r="B16">
        <f>'2 Macroscopic'!B23</f>
        <v>391</v>
      </c>
      <c r="D16">
        <v>6</v>
      </c>
      <c r="E16">
        <v>6</v>
      </c>
      <c r="J16" t="str">
        <f t="shared" si="0"/>
        <v/>
      </c>
      <c r="K16" t="str">
        <f t="shared" si="1"/>
        <v/>
      </c>
      <c r="L16" t="str">
        <f t="shared" si="2"/>
        <v/>
      </c>
      <c r="M16" t="str">
        <f>IF(E16="C",#REF!,"")</f>
        <v/>
      </c>
    </row>
    <row r="17" spans="1:25" x14ac:dyDescent="0.25">
      <c r="A17">
        <v>15</v>
      </c>
      <c r="B17">
        <f>'2 Macroscopic'!B24</f>
        <v>556</v>
      </c>
      <c r="D17">
        <v>4</v>
      </c>
      <c r="E17">
        <v>5</v>
      </c>
      <c r="J17" t="str">
        <f t="shared" si="0"/>
        <v/>
      </c>
      <c r="K17" t="str">
        <f t="shared" si="1"/>
        <v/>
      </c>
      <c r="L17" t="str">
        <f t="shared" si="2"/>
        <v/>
      </c>
      <c r="M17" t="str">
        <f>IF(E17="C",#REF!,"")</f>
        <v/>
      </c>
    </row>
    <row r="18" spans="1:25" x14ac:dyDescent="0.25">
      <c r="A18">
        <v>16</v>
      </c>
      <c r="B18">
        <f>'2 Macroscopic'!B25</f>
        <v>201</v>
      </c>
      <c r="D18">
        <v>0</v>
      </c>
      <c r="E18">
        <v>0</v>
      </c>
      <c r="J18" t="str">
        <f t="shared" si="0"/>
        <v/>
      </c>
      <c r="K18" t="str">
        <f t="shared" si="1"/>
        <v/>
      </c>
      <c r="L18" t="str">
        <f t="shared" si="2"/>
        <v/>
      </c>
      <c r="M18" t="str">
        <f>IF(E18="C",#REF!,"")</f>
        <v/>
      </c>
    </row>
    <row r="19" spans="1:25" x14ac:dyDescent="0.25">
      <c r="J19" t="str">
        <f t="shared" si="0"/>
        <v/>
      </c>
      <c r="K19" t="str">
        <f t="shared" si="1"/>
        <v/>
      </c>
      <c r="L19" t="str">
        <f t="shared" si="2"/>
        <v/>
      </c>
      <c r="M19" t="str">
        <f>IF(E19="C",#REF!,"")</f>
        <v/>
      </c>
    </row>
    <row r="20" spans="1:25" x14ac:dyDescent="0.25">
      <c r="J20" t="str">
        <f t="shared" si="0"/>
        <v/>
      </c>
      <c r="K20" t="str">
        <f t="shared" si="1"/>
        <v/>
      </c>
      <c r="L20" t="str">
        <f t="shared" si="2"/>
        <v/>
      </c>
      <c r="M20" t="str">
        <f>IF(E20="C",#REF!,"")</f>
        <v/>
      </c>
    </row>
    <row r="21" spans="1:25" x14ac:dyDescent="0.25">
      <c r="J21" t="str">
        <f t="shared" si="0"/>
        <v/>
      </c>
      <c r="K21" t="str">
        <f t="shared" si="1"/>
        <v/>
      </c>
      <c r="L21" t="str">
        <f t="shared" si="2"/>
        <v/>
      </c>
      <c r="M21" t="str">
        <f>IF(E21="C",#REF!,"")</f>
        <v/>
      </c>
    </row>
    <row r="22" spans="1:25" x14ac:dyDescent="0.25">
      <c r="J22" t="str">
        <f t="shared" si="0"/>
        <v/>
      </c>
      <c r="K22" t="str">
        <f t="shared" si="1"/>
        <v/>
      </c>
      <c r="L22" t="str">
        <f t="shared" si="2"/>
        <v/>
      </c>
      <c r="M22" t="str">
        <f>IF(E22="C",#REF!,"")</f>
        <v/>
      </c>
    </row>
    <row r="23" spans="1:25" x14ac:dyDescent="0.25">
      <c r="J23" t="str">
        <f t="shared" si="0"/>
        <v/>
      </c>
      <c r="K23" t="str">
        <f t="shared" si="1"/>
        <v/>
      </c>
      <c r="L23" t="str">
        <f t="shared" si="2"/>
        <v/>
      </c>
      <c r="M23" t="str">
        <f>IF(E23="C",#REF!,"")</f>
        <v/>
      </c>
    </row>
    <row r="24" spans="1:25" x14ac:dyDescent="0.25">
      <c r="I24">
        <v>4</v>
      </c>
      <c r="J24" t="str">
        <f t="shared" si="0"/>
        <v/>
      </c>
      <c r="K24" t="str">
        <f t="shared" si="1"/>
        <v/>
      </c>
      <c r="L24" t="str">
        <f t="shared" si="2"/>
        <v/>
      </c>
      <c r="M24" t="str">
        <f>IF(E24="C",#REF!,"")</f>
        <v/>
      </c>
    </row>
    <row r="25" spans="1:25" x14ac:dyDescent="0.25">
      <c r="J25" t="str">
        <f t="shared" si="0"/>
        <v/>
      </c>
      <c r="K25" t="str">
        <f t="shared" si="1"/>
        <v/>
      </c>
      <c r="L25" t="str">
        <f t="shared" si="2"/>
        <v/>
      </c>
      <c r="M25" t="str">
        <f>IF(E25="C",#REF!,"")</f>
        <v/>
      </c>
    </row>
    <row r="26" spans="1:25" x14ac:dyDescent="0.25">
      <c r="J26" t="str">
        <f t="shared" si="0"/>
        <v/>
      </c>
      <c r="K26" t="str">
        <f t="shared" si="1"/>
        <v/>
      </c>
      <c r="L26" t="str">
        <f t="shared" si="2"/>
        <v/>
      </c>
      <c r="M26" t="str">
        <f>IF(E26="C",#REF!,"")</f>
        <v/>
      </c>
    </row>
    <row r="27" spans="1:25" x14ac:dyDescent="0.25">
      <c r="J27" t="str">
        <f t="shared" si="0"/>
        <v/>
      </c>
      <c r="K27" t="str">
        <f t="shared" si="1"/>
        <v/>
      </c>
      <c r="L27" t="str">
        <f t="shared" si="2"/>
        <v/>
      </c>
      <c r="M27" t="str">
        <f>IF(E27="C",#REF!,"")</f>
        <v/>
      </c>
    </row>
    <row r="28" spans="1:25" x14ac:dyDescent="0.25">
      <c r="J28" t="str">
        <f t="shared" si="0"/>
        <v/>
      </c>
      <c r="K28" t="str">
        <f t="shared" si="1"/>
        <v/>
      </c>
      <c r="L28" t="str">
        <f t="shared" si="2"/>
        <v/>
      </c>
      <c r="M28" t="str">
        <f>IF(E28="C",#REF!,"")</f>
        <v/>
      </c>
      <c r="Q28" t="str">
        <f t="shared" ref="Q28:Q37" si="3">IF(C28="I",D28,"")</f>
        <v/>
      </c>
      <c r="R28" t="str">
        <f t="shared" ref="R28:R37" si="4">IF(C28="I",E28,"")</f>
        <v/>
      </c>
      <c r="S28" t="str">
        <f t="shared" ref="S28:S37" si="5">IF(R28&lt;&gt;"",(R28+Q28)/2,"")</f>
        <v/>
      </c>
      <c r="W28" t="str">
        <f t="shared" ref="W28:W37" si="6">IF(C28="R",D28,"")</f>
        <v/>
      </c>
      <c r="X28" t="str">
        <f t="shared" ref="X28:X37" si="7">IF(C28="r",E28,"")</f>
        <v/>
      </c>
      <c r="Y28" t="str">
        <f t="shared" ref="Y28:Y37" si="8">IF(X28&lt;&gt;"",(X28+W28)/2,"")</f>
        <v/>
      </c>
    </row>
    <row r="29" spans="1:25" x14ac:dyDescent="0.25">
      <c r="J29" t="str">
        <f t="shared" si="0"/>
        <v/>
      </c>
      <c r="K29" t="str">
        <f t="shared" si="1"/>
        <v/>
      </c>
      <c r="L29" t="str">
        <f t="shared" si="2"/>
        <v/>
      </c>
      <c r="M29" t="str">
        <f>IF(E29="C",#REF!,"")</f>
        <v/>
      </c>
      <c r="Q29" t="str">
        <f t="shared" si="3"/>
        <v/>
      </c>
      <c r="R29" t="str">
        <f t="shared" si="4"/>
        <v/>
      </c>
      <c r="S29" t="str">
        <f t="shared" si="5"/>
        <v/>
      </c>
      <c r="W29" t="str">
        <f t="shared" si="6"/>
        <v/>
      </c>
      <c r="X29" t="str">
        <f t="shared" si="7"/>
        <v/>
      </c>
      <c r="Y29" t="str">
        <f t="shared" si="8"/>
        <v/>
      </c>
    </row>
    <row r="30" spans="1:25" x14ac:dyDescent="0.25">
      <c r="J30" t="str">
        <f t="shared" si="0"/>
        <v/>
      </c>
      <c r="K30" t="str">
        <f t="shared" si="1"/>
        <v/>
      </c>
      <c r="L30" t="str">
        <f t="shared" si="2"/>
        <v/>
      </c>
      <c r="M30" t="str">
        <f>IF(E30="C",#REF!,"")</f>
        <v/>
      </c>
      <c r="Q30" t="str">
        <f t="shared" si="3"/>
        <v/>
      </c>
      <c r="R30" t="str">
        <f t="shared" si="4"/>
        <v/>
      </c>
      <c r="S30" t="str">
        <f t="shared" si="5"/>
        <v/>
      </c>
      <c r="W30" t="str">
        <f t="shared" si="6"/>
        <v/>
      </c>
      <c r="X30" t="str">
        <f t="shared" si="7"/>
        <v/>
      </c>
      <c r="Y30" t="str">
        <f t="shared" si="8"/>
        <v/>
      </c>
    </row>
    <row r="31" spans="1:25" x14ac:dyDescent="0.25">
      <c r="J31" t="str">
        <f t="shared" si="0"/>
        <v/>
      </c>
      <c r="K31" t="str">
        <f t="shared" si="1"/>
        <v/>
      </c>
      <c r="L31" t="str">
        <f t="shared" si="2"/>
        <v/>
      </c>
      <c r="M31" t="str">
        <f>IF(E31="C",#REF!,"")</f>
        <v/>
      </c>
      <c r="Q31" t="str">
        <f t="shared" si="3"/>
        <v/>
      </c>
      <c r="R31" t="str">
        <f t="shared" si="4"/>
        <v/>
      </c>
      <c r="S31" t="str">
        <f t="shared" si="5"/>
        <v/>
      </c>
      <c r="W31" t="str">
        <f t="shared" si="6"/>
        <v/>
      </c>
      <c r="X31" t="str">
        <f t="shared" si="7"/>
        <v/>
      </c>
      <c r="Y31" t="str">
        <f t="shared" si="8"/>
        <v/>
      </c>
    </row>
    <row r="32" spans="1:25" x14ac:dyDescent="0.25">
      <c r="J32" t="str">
        <f t="shared" si="0"/>
        <v/>
      </c>
      <c r="K32" t="str">
        <f t="shared" si="1"/>
        <v/>
      </c>
      <c r="L32" t="str">
        <f t="shared" si="2"/>
        <v/>
      </c>
      <c r="M32" t="str">
        <f>IF(E32="C",#REF!,"")</f>
        <v/>
      </c>
      <c r="Q32" t="str">
        <f t="shared" si="3"/>
        <v/>
      </c>
      <c r="R32" t="str">
        <f t="shared" si="4"/>
        <v/>
      </c>
      <c r="S32" t="str">
        <f t="shared" si="5"/>
        <v/>
      </c>
      <c r="W32" t="str">
        <f t="shared" si="6"/>
        <v/>
      </c>
      <c r="X32" t="str">
        <f t="shared" si="7"/>
        <v/>
      </c>
      <c r="Y32" t="str">
        <f t="shared" si="8"/>
        <v/>
      </c>
    </row>
    <row r="33" spans="10:25" x14ac:dyDescent="0.25">
      <c r="J33" t="str">
        <f t="shared" si="0"/>
        <v/>
      </c>
      <c r="K33" t="str">
        <f t="shared" si="1"/>
        <v/>
      </c>
      <c r="L33" t="str">
        <f t="shared" si="2"/>
        <v/>
      </c>
      <c r="M33" t="str">
        <f>IF(E33="C",#REF!,"")</f>
        <v/>
      </c>
      <c r="Q33" t="str">
        <f t="shared" si="3"/>
        <v/>
      </c>
      <c r="R33" t="str">
        <f t="shared" si="4"/>
        <v/>
      </c>
      <c r="S33" t="str">
        <f t="shared" si="5"/>
        <v/>
      </c>
      <c r="W33" t="str">
        <f t="shared" si="6"/>
        <v/>
      </c>
      <c r="X33" t="str">
        <f t="shared" si="7"/>
        <v/>
      </c>
      <c r="Y33" t="str">
        <f t="shared" si="8"/>
        <v/>
      </c>
    </row>
    <row r="34" spans="10:25" x14ac:dyDescent="0.25">
      <c r="J34" t="str">
        <f t="shared" si="0"/>
        <v/>
      </c>
      <c r="K34" t="str">
        <f t="shared" si="1"/>
        <v/>
      </c>
      <c r="L34" t="str">
        <f t="shared" si="2"/>
        <v/>
      </c>
      <c r="M34" t="str">
        <f>IF(E34="C",#REF!,"")</f>
        <v/>
      </c>
      <c r="Q34" t="str">
        <f t="shared" si="3"/>
        <v/>
      </c>
      <c r="R34" t="str">
        <f t="shared" si="4"/>
        <v/>
      </c>
      <c r="S34" t="str">
        <f t="shared" si="5"/>
        <v/>
      </c>
      <c r="W34" t="str">
        <f t="shared" si="6"/>
        <v/>
      </c>
      <c r="X34" t="str">
        <f t="shared" si="7"/>
        <v/>
      </c>
      <c r="Y34" t="str">
        <f t="shared" si="8"/>
        <v/>
      </c>
    </row>
    <row r="35" spans="10:25" x14ac:dyDescent="0.25">
      <c r="J35" t="str">
        <f t="shared" si="0"/>
        <v/>
      </c>
      <c r="K35" t="str">
        <f t="shared" si="1"/>
        <v/>
      </c>
      <c r="L35" t="str">
        <f t="shared" si="2"/>
        <v/>
      </c>
      <c r="M35" t="str">
        <f>IF(E35="C",#REF!,"")</f>
        <v/>
      </c>
      <c r="Q35" t="str">
        <f t="shared" si="3"/>
        <v/>
      </c>
      <c r="R35" t="str">
        <f t="shared" si="4"/>
        <v/>
      </c>
      <c r="S35" t="str">
        <f t="shared" si="5"/>
        <v/>
      </c>
      <c r="W35" t="str">
        <f t="shared" si="6"/>
        <v/>
      </c>
      <c r="X35" t="str">
        <f t="shared" si="7"/>
        <v/>
      </c>
      <c r="Y35" t="str">
        <f t="shared" si="8"/>
        <v/>
      </c>
    </row>
    <row r="36" spans="10:25" x14ac:dyDescent="0.25">
      <c r="J36" t="str">
        <f t="shared" si="0"/>
        <v/>
      </c>
      <c r="K36" t="str">
        <f t="shared" si="1"/>
        <v/>
      </c>
      <c r="L36" t="str">
        <f t="shared" si="2"/>
        <v/>
      </c>
      <c r="M36" t="str">
        <f>IF(E36="C",#REF!,"")</f>
        <v/>
      </c>
      <c r="Q36" t="str">
        <f t="shared" si="3"/>
        <v/>
      </c>
      <c r="R36" t="str">
        <f t="shared" si="4"/>
        <v/>
      </c>
      <c r="S36" t="str">
        <f t="shared" si="5"/>
        <v/>
      </c>
      <c r="W36" t="str">
        <f t="shared" si="6"/>
        <v/>
      </c>
      <c r="X36" t="str">
        <f t="shared" si="7"/>
        <v/>
      </c>
      <c r="Y36" t="str">
        <f t="shared" si="8"/>
        <v/>
      </c>
    </row>
    <row r="37" spans="10:25" x14ac:dyDescent="0.25">
      <c r="J37" t="str">
        <f t="shared" si="0"/>
        <v/>
      </c>
      <c r="K37" t="str">
        <f t="shared" si="1"/>
        <v/>
      </c>
      <c r="L37" t="str">
        <f t="shared" si="2"/>
        <v/>
      </c>
      <c r="M37" t="str">
        <f>IF(E37="C",#REF!,"")</f>
        <v/>
      </c>
      <c r="Q37" t="str">
        <f t="shared" si="3"/>
        <v/>
      </c>
      <c r="R37" t="str">
        <f t="shared" si="4"/>
        <v/>
      </c>
      <c r="S37" t="str">
        <f t="shared" si="5"/>
        <v/>
      </c>
      <c r="W37" t="str">
        <f t="shared" si="6"/>
        <v/>
      </c>
      <c r="X37" t="str">
        <f t="shared" si="7"/>
        <v/>
      </c>
      <c r="Y37" t="str">
        <f t="shared" si="8"/>
        <v/>
      </c>
    </row>
  </sheetData>
  <autoFilter ref="A1:L37"/>
  <sortState ref="A3:B18">
    <sortCondition ref="A3:A18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E11" sqref="E11"/>
    </sheetView>
  </sheetViews>
  <sheetFormatPr defaultRowHeight="15" x14ac:dyDescent="0.25"/>
  <sheetData>
    <row r="1" spans="1:25" x14ac:dyDescent="0.25">
      <c r="H1" s="3"/>
      <c r="I1" s="6"/>
      <c r="J1" s="6"/>
      <c r="K1" s="6"/>
      <c r="L1" s="6"/>
      <c r="O1" s="3"/>
      <c r="P1" s="6"/>
      <c r="Q1" s="6"/>
      <c r="R1" s="6"/>
      <c r="S1" s="6"/>
      <c r="U1" s="3"/>
      <c r="V1" s="6"/>
      <c r="W1" s="6"/>
      <c r="X1" s="6"/>
      <c r="Y1" s="6"/>
    </row>
    <row r="2" spans="1:25" x14ac:dyDescent="0.25">
      <c r="D2" t="s">
        <v>4</v>
      </c>
      <c r="E2" t="s">
        <v>5</v>
      </c>
    </row>
    <row r="3" spans="1:25" x14ac:dyDescent="0.25">
      <c r="A3">
        <v>1</v>
      </c>
      <c r="B3">
        <f>'2 Macroscopic'!B10</f>
        <v>967</v>
      </c>
      <c r="D3">
        <v>4</v>
      </c>
      <c r="E3">
        <v>4</v>
      </c>
      <c r="M3" t="str">
        <f>IF(E3="C",#REF!,"")</f>
        <v/>
      </c>
    </row>
    <row r="4" spans="1:25" x14ac:dyDescent="0.25">
      <c r="A4">
        <v>2</v>
      </c>
      <c r="B4">
        <f>'2 Macroscopic'!B11</f>
        <v>269</v>
      </c>
      <c r="D4">
        <v>4</v>
      </c>
      <c r="E4">
        <v>4</v>
      </c>
    </row>
    <row r="5" spans="1:25" x14ac:dyDescent="0.25">
      <c r="A5">
        <v>3</v>
      </c>
      <c r="B5">
        <f>'2 Macroscopic'!B12</f>
        <v>922</v>
      </c>
      <c r="D5">
        <v>3</v>
      </c>
      <c r="E5">
        <v>5</v>
      </c>
    </row>
    <row r="6" spans="1:25" x14ac:dyDescent="0.25">
      <c r="A6">
        <v>4</v>
      </c>
      <c r="B6">
        <f>'2 Macroscopic'!B13</f>
        <v>211</v>
      </c>
      <c r="D6">
        <v>3</v>
      </c>
      <c r="E6">
        <v>1</v>
      </c>
    </row>
    <row r="7" spans="1:25" x14ac:dyDescent="0.25">
      <c r="A7">
        <v>5</v>
      </c>
      <c r="B7">
        <f>'2 Macroscopic'!B14</f>
        <v>87</v>
      </c>
      <c r="D7">
        <v>6</v>
      </c>
      <c r="E7">
        <v>4</v>
      </c>
    </row>
    <row r="8" spans="1:25" x14ac:dyDescent="0.25">
      <c r="A8">
        <v>6</v>
      </c>
      <c r="B8">
        <f>'2 Macroscopic'!B15</f>
        <v>696</v>
      </c>
      <c r="D8">
        <v>4</v>
      </c>
      <c r="E8">
        <v>6</v>
      </c>
    </row>
    <row r="9" spans="1:25" x14ac:dyDescent="0.25">
      <c r="A9">
        <v>7</v>
      </c>
      <c r="B9">
        <f>'2 Macroscopic'!B16</f>
        <v>582</v>
      </c>
      <c r="D9">
        <v>1</v>
      </c>
      <c r="E9">
        <v>5</v>
      </c>
    </row>
    <row r="10" spans="1:25" x14ac:dyDescent="0.25">
      <c r="A10">
        <v>8</v>
      </c>
      <c r="B10">
        <f>'2 Macroscopic'!B17</f>
        <v>217</v>
      </c>
      <c r="D10">
        <v>6</v>
      </c>
      <c r="E10">
        <v>5</v>
      </c>
    </row>
    <row r="11" spans="1:25" x14ac:dyDescent="0.25">
      <c r="A11">
        <v>9</v>
      </c>
      <c r="B11">
        <f>'2 Macroscopic'!B18</f>
        <v>969</v>
      </c>
      <c r="D11">
        <v>6</v>
      </c>
      <c r="E11">
        <v>7</v>
      </c>
    </row>
    <row r="12" spans="1:25" x14ac:dyDescent="0.25">
      <c r="A12">
        <v>10</v>
      </c>
      <c r="B12">
        <f>'2 Macroscopic'!B19</f>
        <v>897</v>
      </c>
      <c r="D12">
        <v>3</v>
      </c>
      <c r="E12">
        <v>4</v>
      </c>
    </row>
    <row r="13" spans="1:25" x14ac:dyDescent="0.25">
      <c r="A13">
        <v>11</v>
      </c>
      <c r="B13">
        <f>'2 Macroscopic'!B20</f>
        <v>822</v>
      </c>
      <c r="D13">
        <v>4</v>
      </c>
      <c r="E13">
        <v>4</v>
      </c>
      <c r="J13" t="str">
        <f t="shared" ref="J13:J37" si="0">IF(C13="C",D13,"")</f>
        <v/>
      </c>
    </row>
    <row r="14" spans="1:25" x14ac:dyDescent="0.25">
      <c r="A14">
        <v>12</v>
      </c>
      <c r="B14">
        <f>'2 Macroscopic'!B21</f>
        <v>255</v>
      </c>
      <c r="D14">
        <v>4</v>
      </c>
      <c r="E14">
        <v>4</v>
      </c>
      <c r="J14" t="str">
        <f t="shared" si="0"/>
        <v/>
      </c>
    </row>
    <row r="15" spans="1:25" x14ac:dyDescent="0.25">
      <c r="A15">
        <v>13</v>
      </c>
      <c r="B15">
        <f>'2 Macroscopic'!B22</f>
        <v>805</v>
      </c>
      <c r="D15">
        <v>4</v>
      </c>
      <c r="E15">
        <v>4</v>
      </c>
      <c r="J15" t="str">
        <f t="shared" si="0"/>
        <v/>
      </c>
    </row>
    <row r="16" spans="1:25" x14ac:dyDescent="0.25">
      <c r="A16">
        <v>14</v>
      </c>
      <c r="B16">
        <f>'2 Macroscopic'!B23</f>
        <v>391</v>
      </c>
      <c r="D16">
        <v>5</v>
      </c>
      <c r="E16">
        <v>5</v>
      </c>
      <c r="J16" t="str">
        <f t="shared" si="0"/>
        <v/>
      </c>
    </row>
    <row r="17" spans="1:25" x14ac:dyDescent="0.25">
      <c r="A17">
        <v>15</v>
      </c>
      <c r="B17">
        <f>'2 Macroscopic'!B24</f>
        <v>556</v>
      </c>
      <c r="D17">
        <v>5</v>
      </c>
      <c r="E17">
        <v>5</v>
      </c>
      <c r="J17" t="str">
        <f t="shared" si="0"/>
        <v/>
      </c>
    </row>
    <row r="18" spans="1:25" x14ac:dyDescent="0.25">
      <c r="A18">
        <v>16</v>
      </c>
      <c r="B18">
        <f>'2 Macroscopic'!B25</f>
        <v>201</v>
      </c>
      <c r="D18">
        <v>0</v>
      </c>
      <c r="E18">
        <v>1</v>
      </c>
      <c r="J18" t="str">
        <f>IF(C18="C",#REF!,"")</f>
        <v/>
      </c>
    </row>
    <row r="19" spans="1:25" x14ac:dyDescent="0.25">
      <c r="J19" t="str">
        <f>IF(C19="C",D18,"")</f>
        <v/>
      </c>
    </row>
    <row r="20" spans="1:25" x14ac:dyDescent="0.25">
      <c r="J20" t="str">
        <f>IF(C20="C",D19,"")</f>
        <v/>
      </c>
    </row>
    <row r="21" spans="1:25" x14ac:dyDescent="0.25">
      <c r="J21" t="str">
        <f t="shared" si="0"/>
        <v/>
      </c>
    </row>
    <row r="22" spans="1:25" x14ac:dyDescent="0.25">
      <c r="J22" t="str">
        <f t="shared" si="0"/>
        <v/>
      </c>
    </row>
    <row r="23" spans="1:25" x14ac:dyDescent="0.25">
      <c r="J23" t="str">
        <f t="shared" si="0"/>
        <v/>
      </c>
    </row>
    <row r="24" spans="1:25" x14ac:dyDescent="0.25">
      <c r="J24" t="str">
        <f t="shared" si="0"/>
        <v/>
      </c>
      <c r="K24" t="str">
        <f t="shared" ref="K24:K37" si="1">IF(C24="C",E24,"")</f>
        <v/>
      </c>
      <c r="L24" t="str">
        <f t="shared" ref="L24:L37" si="2">IF(K24&lt;&gt;"",(K24+J24)/2,"")</f>
        <v/>
      </c>
      <c r="M24" t="str">
        <f>IF(E24="C",#REF!,"")</f>
        <v/>
      </c>
    </row>
    <row r="25" spans="1:25" x14ac:dyDescent="0.25">
      <c r="J25" t="str">
        <f t="shared" si="0"/>
        <v/>
      </c>
      <c r="K25" t="str">
        <f t="shared" si="1"/>
        <v/>
      </c>
      <c r="L25" t="str">
        <f t="shared" si="2"/>
        <v/>
      </c>
      <c r="M25" t="str">
        <f>IF(E25="C",#REF!,"")</f>
        <v/>
      </c>
    </row>
    <row r="26" spans="1:25" x14ac:dyDescent="0.25">
      <c r="J26" t="str">
        <f t="shared" si="0"/>
        <v/>
      </c>
      <c r="K26" t="str">
        <f t="shared" si="1"/>
        <v/>
      </c>
      <c r="L26" t="str">
        <f t="shared" si="2"/>
        <v/>
      </c>
      <c r="M26" t="str">
        <f>IF(E26="C",#REF!,"")</f>
        <v/>
      </c>
    </row>
    <row r="27" spans="1:25" x14ac:dyDescent="0.25">
      <c r="J27" t="str">
        <f t="shared" si="0"/>
        <v/>
      </c>
      <c r="K27" t="str">
        <f t="shared" si="1"/>
        <v/>
      </c>
      <c r="L27" t="str">
        <f t="shared" si="2"/>
        <v/>
      </c>
      <c r="M27" t="str">
        <f>IF(E27="C",#REF!,"")</f>
        <v/>
      </c>
    </row>
    <row r="28" spans="1:25" x14ac:dyDescent="0.25">
      <c r="J28" t="str">
        <f t="shared" si="0"/>
        <v/>
      </c>
      <c r="K28" t="str">
        <f t="shared" si="1"/>
        <v/>
      </c>
      <c r="L28" t="str">
        <f t="shared" si="2"/>
        <v/>
      </c>
      <c r="M28" t="str">
        <f>IF(E28="C",#REF!,"")</f>
        <v/>
      </c>
      <c r="Q28" t="str">
        <f t="shared" ref="Q28:Q37" si="3">IF(C28="I",D28,"")</f>
        <v/>
      </c>
      <c r="R28" t="str">
        <f t="shared" ref="R28:R37" si="4">IF(C28="I",E28,"")</f>
        <v/>
      </c>
      <c r="S28" t="str">
        <f t="shared" ref="S28:S37" si="5">IF(R28&lt;&gt;"",(R28+Q28)/2,"")</f>
        <v/>
      </c>
      <c r="W28" t="str">
        <f t="shared" ref="W28:W37" si="6">IF(C28="R",D28,"")</f>
        <v/>
      </c>
      <c r="X28" t="str">
        <f t="shared" ref="X28:X37" si="7">IF(C28="r",E28,"")</f>
        <v/>
      </c>
      <c r="Y28" t="str">
        <f t="shared" ref="Y28:Y37" si="8">IF(X28&lt;&gt;"",(X28+W28)/2,"")</f>
        <v/>
      </c>
    </row>
    <row r="29" spans="1:25" x14ac:dyDescent="0.25">
      <c r="J29" t="str">
        <f t="shared" si="0"/>
        <v/>
      </c>
      <c r="K29" t="str">
        <f t="shared" si="1"/>
        <v/>
      </c>
      <c r="L29" t="str">
        <f t="shared" si="2"/>
        <v/>
      </c>
      <c r="M29" t="str">
        <f>IF(E29="C",#REF!,"")</f>
        <v/>
      </c>
      <c r="Q29" t="str">
        <f t="shared" si="3"/>
        <v/>
      </c>
      <c r="R29" t="str">
        <f t="shared" si="4"/>
        <v/>
      </c>
      <c r="S29" t="str">
        <f t="shared" si="5"/>
        <v/>
      </c>
      <c r="W29" t="str">
        <f t="shared" si="6"/>
        <v/>
      </c>
      <c r="X29" t="str">
        <f t="shared" si="7"/>
        <v/>
      </c>
      <c r="Y29" t="str">
        <f t="shared" si="8"/>
        <v/>
      </c>
    </row>
    <row r="30" spans="1:25" x14ac:dyDescent="0.25">
      <c r="J30" t="str">
        <f t="shared" si="0"/>
        <v/>
      </c>
      <c r="K30" t="str">
        <f t="shared" si="1"/>
        <v/>
      </c>
      <c r="L30" t="str">
        <f t="shared" si="2"/>
        <v/>
      </c>
      <c r="M30" t="str">
        <f>IF(E30="C",#REF!,"")</f>
        <v/>
      </c>
      <c r="Q30" t="str">
        <f t="shared" si="3"/>
        <v/>
      </c>
      <c r="R30" t="str">
        <f t="shared" si="4"/>
        <v/>
      </c>
      <c r="S30" t="str">
        <f t="shared" si="5"/>
        <v/>
      </c>
      <c r="W30" t="str">
        <f t="shared" si="6"/>
        <v/>
      </c>
      <c r="X30" t="str">
        <f t="shared" si="7"/>
        <v/>
      </c>
      <c r="Y30" t="str">
        <f t="shared" si="8"/>
        <v/>
      </c>
    </row>
    <row r="31" spans="1:25" x14ac:dyDescent="0.25">
      <c r="J31" t="str">
        <f t="shared" si="0"/>
        <v/>
      </c>
      <c r="K31" t="str">
        <f t="shared" si="1"/>
        <v/>
      </c>
      <c r="L31" t="str">
        <f t="shared" si="2"/>
        <v/>
      </c>
      <c r="M31" t="str">
        <f>IF(E31="C",#REF!,"")</f>
        <v/>
      </c>
      <c r="Q31" t="str">
        <f t="shared" si="3"/>
        <v/>
      </c>
      <c r="R31" t="str">
        <f t="shared" si="4"/>
        <v/>
      </c>
      <c r="S31" t="str">
        <f t="shared" si="5"/>
        <v/>
      </c>
      <c r="W31" t="str">
        <f t="shared" si="6"/>
        <v/>
      </c>
      <c r="X31" t="str">
        <f t="shared" si="7"/>
        <v/>
      </c>
      <c r="Y31" t="str">
        <f t="shared" si="8"/>
        <v/>
      </c>
    </row>
    <row r="32" spans="1:25" x14ac:dyDescent="0.25">
      <c r="J32" t="str">
        <f t="shared" si="0"/>
        <v/>
      </c>
      <c r="K32" t="str">
        <f t="shared" si="1"/>
        <v/>
      </c>
      <c r="L32" t="str">
        <f t="shared" si="2"/>
        <v/>
      </c>
      <c r="M32" t="str">
        <f>IF(E32="C",#REF!,"")</f>
        <v/>
      </c>
      <c r="Q32" t="str">
        <f t="shared" si="3"/>
        <v/>
      </c>
      <c r="R32" t="str">
        <f t="shared" si="4"/>
        <v/>
      </c>
      <c r="S32" t="str">
        <f t="shared" si="5"/>
        <v/>
      </c>
      <c r="W32" t="str">
        <f t="shared" si="6"/>
        <v/>
      </c>
      <c r="X32" t="str">
        <f t="shared" si="7"/>
        <v/>
      </c>
      <c r="Y32" t="str">
        <f t="shared" si="8"/>
        <v/>
      </c>
    </row>
    <row r="33" spans="10:25" x14ac:dyDescent="0.25">
      <c r="J33" t="str">
        <f t="shared" si="0"/>
        <v/>
      </c>
      <c r="K33" t="str">
        <f t="shared" si="1"/>
        <v/>
      </c>
      <c r="L33" t="str">
        <f t="shared" si="2"/>
        <v/>
      </c>
      <c r="M33" t="str">
        <f>IF(E33="C",#REF!,"")</f>
        <v/>
      </c>
      <c r="Q33" t="str">
        <f t="shared" si="3"/>
        <v/>
      </c>
      <c r="R33" t="str">
        <f t="shared" si="4"/>
        <v/>
      </c>
      <c r="S33" t="str">
        <f t="shared" si="5"/>
        <v/>
      </c>
      <c r="W33" t="str">
        <f t="shared" si="6"/>
        <v/>
      </c>
      <c r="X33" t="str">
        <f t="shared" si="7"/>
        <v/>
      </c>
      <c r="Y33" t="str">
        <f t="shared" si="8"/>
        <v/>
      </c>
    </row>
    <row r="34" spans="10:25" x14ac:dyDescent="0.25">
      <c r="J34" t="str">
        <f t="shared" si="0"/>
        <v/>
      </c>
      <c r="K34" t="str">
        <f t="shared" si="1"/>
        <v/>
      </c>
      <c r="L34" t="str">
        <f t="shared" si="2"/>
        <v/>
      </c>
      <c r="M34" t="str">
        <f>IF(E34="C",#REF!,"")</f>
        <v/>
      </c>
      <c r="Q34" t="str">
        <f t="shared" si="3"/>
        <v/>
      </c>
      <c r="R34" t="str">
        <f t="shared" si="4"/>
        <v/>
      </c>
      <c r="S34" t="str">
        <f t="shared" si="5"/>
        <v/>
      </c>
      <c r="W34" t="str">
        <f t="shared" si="6"/>
        <v/>
      </c>
      <c r="X34" t="str">
        <f t="shared" si="7"/>
        <v/>
      </c>
      <c r="Y34" t="str">
        <f t="shared" si="8"/>
        <v/>
      </c>
    </row>
    <row r="35" spans="10:25" x14ac:dyDescent="0.25">
      <c r="J35" t="str">
        <f t="shared" si="0"/>
        <v/>
      </c>
      <c r="K35" t="str">
        <f t="shared" si="1"/>
        <v/>
      </c>
      <c r="L35" t="str">
        <f t="shared" si="2"/>
        <v/>
      </c>
      <c r="M35" t="str">
        <f>IF(E35="C",#REF!,"")</f>
        <v/>
      </c>
      <c r="Q35" t="str">
        <f t="shared" si="3"/>
        <v/>
      </c>
      <c r="R35" t="str">
        <f t="shared" si="4"/>
        <v/>
      </c>
      <c r="S35" t="str">
        <f t="shared" si="5"/>
        <v/>
      </c>
      <c r="W35" t="str">
        <f t="shared" si="6"/>
        <v/>
      </c>
      <c r="X35" t="str">
        <f t="shared" si="7"/>
        <v/>
      </c>
      <c r="Y35" t="str">
        <f t="shared" si="8"/>
        <v/>
      </c>
    </row>
    <row r="36" spans="10:25" x14ac:dyDescent="0.25">
      <c r="J36" t="str">
        <f t="shared" si="0"/>
        <v/>
      </c>
      <c r="K36" t="str">
        <f t="shared" si="1"/>
        <v/>
      </c>
      <c r="L36" t="str">
        <f t="shared" si="2"/>
        <v/>
      </c>
      <c r="M36" t="str">
        <f>IF(E36="C",#REF!,"")</f>
        <v/>
      </c>
      <c r="Q36" t="str">
        <f t="shared" si="3"/>
        <v/>
      </c>
      <c r="R36" t="str">
        <f t="shared" si="4"/>
        <v/>
      </c>
      <c r="S36" t="str">
        <f t="shared" si="5"/>
        <v/>
      </c>
      <c r="W36" t="str">
        <f t="shared" si="6"/>
        <v/>
      </c>
      <c r="X36" t="str">
        <f t="shared" si="7"/>
        <v/>
      </c>
      <c r="Y36" t="str">
        <f t="shared" si="8"/>
        <v/>
      </c>
    </row>
    <row r="37" spans="10:25" x14ac:dyDescent="0.25">
      <c r="J37" t="str">
        <f t="shared" si="0"/>
        <v/>
      </c>
      <c r="K37" t="str">
        <f t="shared" si="1"/>
        <v/>
      </c>
      <c r="L37" t="str">
        <f t="shared" si="2"/>
        <v/>
      </c>
      <c r="M37" t="str">
        <f>IF(E37="C",#REF!,"")</f>
        <v/>
      </c>
      <c r="Q37" t="str">
        <f t="shared" si="3"/>
        <v/>
      </c>
      <c r="R37" t="str">
        <f t="shared" si="4"/>
        <v/>
      </c>
      <c r="S37" t="str">
        <f t="shared" si="5"/>
        <v/>
      </c>
      <c r="W37" t="str">
        <f t="shared" si="6"/>
        <v/>
      </c>
      <c r="X37" t="str">
        <f t="shared" si="7"/>
        <v/>
      </c>
      <c r="Y37" t="str">
        <f t="shared" si="8"/>
        <v/>
      </c>
    </row>
  </sheetData>
  <sortState ref="A3:E18">
    <sortCondition ref="A3:A1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workbookViewId="0">
      <selection activeCell="A16" sqref="A16"/>
    </sheetView>
  </sheetViews>
  <sheetFormatPr defaultRowHeight="15" x14ac:dyDescent="0.25"/>
  <sheetData>
    <row r="1" spans="1:21" ht="15.75" thickBot="1" x14ac:dyDescent="0.3"/>
    <row r="2" spans="1:21" x14ac:dyDescent="0.25">
      <c r="A2" s="30"/>
      <c r="B2" s="31"/>
      <c r="C2" s="32" t="s">
        <v>42</v>
      </c>
      <c r="D2" s="33" t="s">
        <v>9</v>
      </c>
      <c r="E2" s="33" t="s">
        <v>49</v>
      </c>
      <c r="F2" s="33" t="s">
        <v>50</v>
      </c>
      <c r="G2" s="33"/>
      <c r="H2" s="32" t="s">
        <v>43</v>
      </c>
      <c r="I2" s="33" t="s">
        <v>9</v>
      </c>
      <c r="J2" s="33" t="s">
        <v>49</v>
      </c>
      <c r="K2" s="33" t="s">
        <v>50</v>
      </c>
      <c r="L2" s="33"/>
      <c r="M2" s="32" t="s">
        <v>44</v>
      </c>
      <c r="N2" s="33" t="s">
        <v>9</v>
      </c>
      <c r="O2" s="33" t="s">
        <v>49</v>
      </c>
      <c r="P2" s="34" t="s">
        <v>50</v>
      </c>
      <c r="R2" s="55" t="str">
        <f>'[1]1a Macroscopic charts'!M2</f>
        <v>RIC+IRI</v>
      </c>
      <c r="S2" s="56" t="str">
        <f>'[1]1a Macroscopic charts'!N2</f>
        <v>normal</v>
      </c>
      <c r="T2" s="56" t="str">
        <f>'[1]1a Macroscopic charts'!O2</f>
        <v>mild</v>
      </c>
      <c r="U2" s="57" t="str">
        <f>'[1]1a Macroscopic charts'!P2</f>
        <v>severe</v>
      </c>
    </row>
    <row r="3" spans="1:21" x14ac:dyDescent="0.25">
      <c r="A3" s="30"/>
      <c r="B3" s="35" t="s">
        <v>35</v>
      </c>
      <c r="C3" s="36"/>
      <c r="D3" s="37">
        <f>'[2]1 SHAM Macroscopic'!K2</f>
        <v>1</v>
      </c>
      <c r="E3" s="37">
        <f>'[2]1 SHAM Macroscopic'!H2</f>
        <v>0</v>
      </c>
      <c r="F3" s="37">
        <f>'[2]1 SHAM Macroscopic'!I2</f>
        <v>0</v>
      </c>
      <c r="G3" s="37"/>
      <c r="H3" s="37"/>
      <c r="I3" s="37">
        <f>'[2]1 IRI Macroscopic'!K2</f>
        <v>0</v>
      </c>
      <c r="J3" s="37">
        <f>'[2]1 IRI Macroscopic'!H2</f>
        <v>0.18218623481781376</v>
      </c>
      <c r="K3" s="37">
        <f>'[2]1 IRI Macroscopic'!I2</f>
        <v>0.77807017543859658</v>
      </c>
      <c r="L3" s="37"/>
      <c r="M3" s="37"/>
      <c r="N3" s="37">
        <f>'2 Macroscopic'!K2</f>
        <v>0.31930501930501931</v>
      </c>
      <c r="O3" s="37">
        <f>'2 Macroscopic'!H2</f>
        <v>0.44272445820433437</v>
      </c>
      <c r="P3" s="38">
        <f>'2 Macroscopic'!I2</f>
        <v>4.2569659442724457E-2</v>
      </c>
      <c r="R3" s="58" t="s">
        <v>52</v>
      </c>
      <c r="S3" s="59">
        <f>'[1]1a Macroscopic charts'!N3</f>
        <v>0.42317487266553483</v>
      </c>
      <c r="T3" s="59">
        <f>'[1]1a Macroscopic charts'!O3</f>
        <v>0.40689655172413797</v>
      </c>
      <c r="U3" s="60">
        <f>'[1]1a Macroscopic charts'!P3</f>
        <v>3.7499999999999999E-2</v>
      </c>
    </row>
    <row r="4" spans="1:21" x14ac:dyDescent="0.25">
      <c r="A4" s="30"/>
      <c r="B4" s="39" t="s">
        <v>36</v>
      </c>
      <c r="C4" s="36"/>
      <c r="D4" s="37">
        <f>'[2]1 SHAM Macroscopic'!K3</f>
        <v>1</v>
      </c>
      <c r="E4" s="37">
        <f>'[2]1 SHAM Macroscopic'!H3</f>
        <v>0</v>
      </c>
      <c r="F4" s="37">
        <f>'[2]1 SHAM Macroscopic'!I3</f>
        <v>0</v>
      </c>
      <c r="G4" s="40"/>
      <c r="H4" s="40"/>
      <c r="I4" s="37">
        <f>'[2]1 IRI Macroscopic'!K3</f>
        <v>0.12191351041525257</v>
      </c>
      <c r="J4" s="37">
        <f>'[2]1 IRI Macroscopic'!H3</f>
        <v>0.26899239079690207</v>
      </c>
      <c r="K4" s="37">
        <f>'[2]1 IRI Macroscopic'!I3</f>
        <v>0.60909409878784526</v>
      </c>
      <c r="L4" s="40"/>
      <c r="M4" s="40"/>
      <c r="N4" s="37">
        <f>'2 Macroscopic'!K3</f>
        <v>0.32715728232504626</v>
      </c>
      <c r="O4" s="37">
        <f>'2 Macroscopic'!H3</f>
        <v>0.47495682437310116</v>
      </c>
      <c r="P4" s="38">
        <f>'2 Macroscopic'!I3</f>
        <v>0.19788589330185255</v>
      </c>
      <c r="R4" s="61"/>
      <c r="S4" s="62">
        <f>'[1]1a Macroscopic charts'!N4</f>
        <v>0.46504364679825755</v>
      </c>
      <c r="T4" s="62">
        <f>'[1]1a Macroscopic charts'!O4</f>
        <v>0.41224743824393156</v>
      </c>
      <c r="U4" s="63">
        <f>'[1]1a Macroscopic charts'!P4</f>
        <v>0.12270891495781093</v>
      </c>
    </row>
    <row r="5" spans="1:21" x14ac:dyDescent="0.25">
      <c r="A5" s="30"/>
      <c r="B5" s="39" t="s">
        <v>37</v>
      </c>
      <c r="C5" s="36"/>
      <c r="D5" s="37">
        <f>'[2]1 SHAM Macroscopic'!K4</f>
        <v>1</v>
      </c>
      <c r="E5" s="37">
        <f>'[2]1 SHAM Macroscopic'!H4</f>
        <v>0</v>
      </c>
      <c r="F5" s="37">
        <f>'[2]1 SHAM Macroscopic'!I4</f>
        <v>0</v>
      </c>
      <c r="G5" s="37"/>
      <c r="H5" s="37"/>
      <c r="I5" s="37">
        <f>'[2]1 IRI Macroscopic'!K4</f>
        <v>0</v>
      </c>
      <c r="J5" s="37">
        <f>'[2]1 IRI Macroscopic'!H4</f>
        <v>0</v>
      </c>
      <c r="K5" s="37">
        <f>'[2]1 IRI Macroscopic'!I4</f>
        <v>0</v>
      </c>
      <c r="L5" s="37"/>
      <c r="M5" s="37"/>
      <c r="N5" s="37">
        <f>'2 Macroscopic'!K4</f>
        <v>0</v>
      </c>
      <c r="O5" s="37">
        <f>'2 Macroscopic'!H4</f>
        <v>6.6666666666666666E-2</v>
      </c>
      <c r="P5" s="38">
        <f>'2 Macroscopic'!I4</f>
        <v>0</v>
      </c>
      <c r="R5" s="58"/>
      <c r="S5" s="59">
        <f>'[1]1a Macroscopic charts'!N5</f>
        <v>0</v>
      </c>
      <c r="T5" s="59">
        <f>'[1]1a Macroscopic charts'!O5</f>
        <v>0</v>
      </c>
      <c r="U5" s="60">
        <f>'[1]1a Macroscopic charts'!P5</f>
        <v>0</v>
      </c>
    </row>
    <row r="6" spans="1:21" x14ac:dyDescent="0.25">
      <c r="A6" s="30"/>
      <c r="B6" s="39" t="s">
        <v>38</v>
      </c>
      <c r="C6" s="36"/>
      <c r="D6" s="37">
        <f>'[2]1 SHAM Macroscopic'!K5</f>
        <v>1</v>
      </c>
      <c r="E6" s="37">
        <f>'[2]1 SHAM Macroscopic'!H5</f>
        <v>0</v>
      </c>
      <c r="F6" s="37">
        <f>'[2]1 SHAM Macroscopic'!I5</f>
        <v>0</v>
      </c>
      <c r="G6" s="37"/>
      <c r="H6" s="37"/>
      <c r="I6" s="37">
        <f>'[2]1 IRI Macroscopic'!K5</f>
        <v>1</v>
      </c>
      <c r="J6" s="37">
        <f>'[2]1 IRI Macroscopic'!H5</f>
        <v>1</v>
      </c>
      <c r="K6" s="37">
        <f>'[2]1 IRI Macroscopic'!I5</f>
        <v>1</v>
      </c>
      <c r="L6" s="37"/>
      <c r="M6" s="37"/>
      <c r="N6" s="37">
        <f>'2 Macroscopic'!K5</f>
        <v>0.63157894736842102</v>
      </c>
      <c r="O6" s="37">
        <f>'2 Macroscopic'!H5</f>
        <v>1</v>
      </c>
      <c r="P6" s="38">
        <f>'2 Macroscopic'!I5</f>
        <v>0.5161290322580645</v>
      </c>
      <c r="R6" s="58"/>
      <c r="S6" s="59">
        <f>'[1]1a Macroscopic charts'!N6</f>
        <v>1</v>
      </c>
      <c r="T6" s="59">
        <f>'[1]1a Macroscopic charts'!O6</f>
        <v>1</v>
      </c>
      <c r="U6" s="60">
        <f>'[1]1a Macroscopic charts'!P6</f>
        <v>0.54838709677419351</v>
      </c>
    </row>
    <row r="7" spans="1:21" x14ac:dyDescent="0.25">
      <c r="A7" s="30"/>
      <c r="B7" s="39" t="s">
        <v>45</v>
      </c>
      <c r="C7" s="36"/>
      <c r="D7" s="37">
        <f>'[2]1 SHAM Macroscopic'!K6</f>
        <v>1</v>
      </c>
      <c r="E7" s="37">
        <f>'[2]1 SHAM Macroscopic'!H6</f>
        <v>0</v>
      </c>
      <c r="F7" s="37">
        <f>'[2]1 SHAM Macroscopic'!I6</f>
        <v>0</v>
      </c>
      <c r="G7" s="37"/>
      <c r="H7" s="37"/>
      <c r="I7" s="37">
        <f>'[2]1 IRI Macroscopic'!K6</f>
        <v>0</v>
      </c>
      <c r="J7" s="37">
        <f>'[2]1 IRI Macroscopic'!H6</f>
        <v>0</v>
      </c>
      <c r="K7" s="37">
        <f>'[2]1 IRI Macroscopic'!I6</f>
        <v>0.30405405405405406</v>
      </c>
      <c r="L7" s="37"/>
      <c r="M7" s="37"/>
      <c r="N7" s="37">
        <f>'2 Macroscopic'!K6</f>
        <v>0.19676994067237966</v>
      </c>
      <c r="O7" s="37">
        <f>'2 Macroscopic'!H6</f>
        <v>0.32876955903271693</v>
      </c>
      <c r="P7" s="38">
        <f>'2 Macroscopic'!I6</f>
        <v>0</v>
      </c>
      <c r="R7" s="58"/>
      <c r="S7" s="59">
        <f>'[1]1a Macroscopic charts'!N7</f>
        <v>0.16238767650834404</v>
      </c>
      <c r="T7" s="59">
        <f>'[1]1a Macroscopic charts'!O7</f>
        <v>1.9230769230769232E-2</v>
      </c>
      <c r="U7" s="60">
        <f>'[1]1a Macroscopic charts'!P7</f>
        <v>0</v>
      </c>
    </row>
    <row r="8" spans="1:21" ht="15.75" thickBot="1" x14ac:dyDescent="0.3">
      <c r="A8" s="30"/>
      <c r="B8" s="41" t="s">
        <v>46</v>
      </c>
      <c r="C8" s="42"/>
      <c r="D8" s="43">
        <f>'[2]1 SHAM Macroscopic'!K7</f>
        <v>1</v>
      </c>
      <c r="E8" s="43">
        <f>'[2]1 SHAM Macroscopic'!H7</f>
        <v>0</v>
      </c>
      <c r="F8" s="43">
        <f>'[2]1 SHAM Macroscopic'!I7</f>
        <v>0</v>
      </c>
      <c r="G8" s="43"/>
      <c r="H8" s="43"/>
      <c r="I8" s="43">
        <f>'[2]1 IRI Macroscopic'!K7</f>
        <v>0.15259740259740262</v>
      </c>
      <c r="J8" s="43">
        <f>'[2]1 IRI Macroscopic'!H7</f>
        <v>0.52364864864864868</v>
      </c>
      <c r="K8" s="43">
        <f>'[2]1 IRI Macroscopic'!I7</f>
        <v>0.89689578713968954</v>
      </c>
      <c r="L8" s="43"/>
      <c r="M8" s="43"/>
      <c r="N8" s="43">
        <f>'2 Macroscopic'!K7</f>
        <v>0.44025735294117646</v>
      </c>
      <c r="O8" s="43">
        <f>'2 Macroscopic'!H7</f>
        <v>0.61829501915708818</v>
      </c>
      <c r="P8" s="44">
        <f>'2 Macroscopic'!I7</f>
        <v>0.4392156862745098</v>
      </c>
      <c r="R8" s="64"/>
      <c r="S8" s="65">
        <f>'[1]1a Macroscopic charts'!N8</f>
        <v>0.85359801488833753</v>
      </c>
      <c r="T8" s="65">
        <f>'[1]1a Macroscopic charts'!O8</f>
        <v>0.73816355810616929</v>
      </c>
      <c r="U8" s="66">
        <f>'[1]1a Macroscopic charts'!P8</f>
        <v>0.21284298780487804</v>
      </c>
    </row>
    <row r="9" spans="1:2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21" x14ac:dyDescent="0.25">
      <c r="B10" t="s">
        <v>47</v>
      </c>
      <c r="G10" t="s">
        <v>48</v>
      </c>
    </row>
    <row r="12" spans="1:21" x14ac:dyDescent="0.25">
      <c r="D12" t="s">
        <v>49</v>
      </c>
      <c r="E12" t="s">
        <v>50</v>
      </c>
      <c r="F12" t="s">
        <v>9</v>
      </c>
      <c r="I12" t="s">
        <v>49</v>
      </c>
      <c r="J12" t="s">
        <v>50</v>
      </c>
      <c r="N12" t="s">
        <v>49</v>
      </c>
      <c r="O12" t="s">
        <v>50</v>
      </c>
    </row>
    <row r="13" spans="1:21" x14ac:dyDescent="0.25">
      <c r="C13" t="s">
        <v>51</v>
      </c>
      <c r="D13" s="4">
        <f>E4</f>
        <v>0</v>
      </c>
      <c r="E13" s="4">
        <f>F4</f>
        <v>0</v>
      </c>
      <c r="F13" s="4">
        <f>1-E13-D13</f>
        <v>1</v>
      </c>
      <c r="H13" t="s">
        <v>51</v>
      </c>
      <c r="I13" s="4">
        <f>E3</f>
        <v>0</v>
      </c>
      <c r="J13" s="4">
        <f>F3</f>
        <v>0</v>
      </c>
      <c r="K13" s="4">
        <f>1-J13-I13</f>
        <v>1</v>
      </c>
      <c r="M13" t="s">
        <v>51</v>
      </c>
      <c r="N13" s="4">
        <f>I13</f>
        <v>0</v>
      </c>
      <c r="O13" s="4">
        <f t="shared" ref="O13:P14" si="0">J13</f>
        <v>0</v>
      </c>
      <c r="P13" s="4">
        <f t="shared" si="0"/>
        <v>1</v>
      </c>
    </row>
    <row r="14" spans="1:21" x14ac:dyDescent="0.25">
      <c r="C14" t="s">
        <v>43</v>
      </c>
      <c r="D14" s="26">
        <f>J4</f>
        <v>0.26899239079690207</v>
      </c>
      <c r="E14" s="26">
        <f>K4</f>
        <v>0.60909409878784526</v>
      </c>
      <c r="F14" s="4">
        <f t="shared" ref="F14:F15" si="1">1-E14-D14</f>
        <v>0.12191351041525267</v>
      </c>
      <c r="H14" t="s">
        <v>43</v>
      </c>
      <c r="I14" s="4">
        <f>J3</f>
        <v>0.18218623481781376</v>
      </c>
      <c r="J14" s="4">
        <f>K3</f>
        <v>0.77807017543859658</v>
      </c>
      <c r="K14" s="4">
        <f t="shared" ref="K14:K15" si="2">1-J14-I14</f>
        <v>3.9743589743589658E-2</v>
      </c>
      <c r="M14" t="s">
        <v>43</v>
      </c>
      <c r="N14" s="4">
        <f t="shared" ref="N14" si="3">I14</f>
        <v>0.18218623481781376</v>
      </c>
      <c r="O14" s="4">
        <f t="shared" si="0"/>
        <v>0.77807017543859658</v>
      </c>
      <c r="P14" s="4">
        <f t="shared" si="0"/>
        <v>3.9743589743589658E-2</v>
      </c>
    </row>
    <row r="15" spans="1:21" x14ac:dyDescent="0.25">
      <c r="C15" t="s">
        <v>83</v>
      </c>
      <c r="D15" s="26">
        <f>O4</f>
        <v>0.47495682437310116</v>
      </c>
      <c r="E15" s="26">
        <f>P4</f>
        <v>0.19788589330185255</v>
      </c>
      <c r="F15" s="4">
        <f t="shared" si="1"/>
        <v>0.32715728232504626</v>
      </c>
      <c r="H15" t="s">
        <v>83</v>
      </c>
      <c r="I15" s="4">
        <f>O3</f>
        <v>0.44272445820433437</v>
      </c>
      <c r="J15" s="4">
        <f>P3</f>
        <v>4.2569659442724457E-2</v>
      </c>
      <c r="K15" s="4">
        <f t="shared" si="2"/>
        <v>0.51470588235294112</v>
      </c>
      <c r="M15" t="s">
        <v>53</v>
      </c>
      <c r="N15" s="4">
        <f>T3</f>
        <v>0.40689655172413797</v>
      </c>
      <c r="O15" s="4">
        <f>U3</f>
        <v>3.7499999999999999E-2</v>
      </c>
      <c r="P15" s="4">
        <f>S3</f>
        <v>0.42317487266553483</v>
      </c>
    </row>
    <row r="16" spans="1:21" x14ac:dyDescent="0.25">
      <c r="M16" t="s">
        <v>54</v>
      </c>
      <c r="N16" s="4">
        <f>I15</f>
        <v>0.44272445820433437</v>
      </c>
      <c r="O16" s="4">
        <f>J15</f>
        <v>4.2569659442724457E-2</v>
      </c>
      <c r="P16" s="4">
        <f>K15</f>
        <v>0.51470588235294112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20" workbookViewId="0">
      <selection activeCell="A40" sqref="A40"/>
    </sheetView>
  </sheetViews>
  <sheetFormatPr defaultRowHeight="15" x14ac:dyDescent="0.25"/>
  <sheetData>
    <row r="1" spans="1:11" x14ac:dyDescent="0.25">
      <c r="C1" t="str">
        <f>C9</f>
        <v>IFN-γ</v>
      </c>
      <c r="D1" t="str">
        <f t="shared" ref="D1:K1" si="0">D9</f>
        <v>IL-1β</v>
      </c>
      <c r="E1" t="str">
        <f t="shared" si="0"/>
        <v>IL-10</v>
      </c>
      <c r="F1" t="str">
        <f t="shared" si="0"/>
        <v>IL-13</v>
      </c>
      <c r="G1" t="str">
        <f t="shared" si="0"/>
        <v>IL-4</v>
      </c>
      <c r="H1" t="str">
        <f t="shared" si="0"/>
        <v>IL-5</v>
      </c>
      <c r="I1" t="str">
        <f t="shared" si="0"/>
        <v>IL-6</v>
      </c>
      <c r="J1" t="str">
        <f t="shared" si="0"/>
        <v>KC/GRO</v>
      </c>
      <c r="K1" t="str">
        <f t="shared" si="0"/>
        <v>TNF-α</v>
      </c>
    </row>
    <row r="2" spans="1:11" x14ac:dyDescent="0.25">
      <c r="B2" s="25" t="s">
        <v>35</v>
      </c>
      <c r="C2" s="24">
        <f>MEDIAN(C10:C25)</f>
        <v>1.8868589999999998</v>
      </c>
      <c r="D2" s="24">
        <f t="shared" ref="D2:K2" si="1">MEDIAN(D10:D25)</f>
        <v>27.801655000000004</v>
      </c>
      <c r="E2" s="24">
        <f t="shared" si="1"/>
        <v>26.292759653851249</v>
      </c>
      <c r="F2" s="24">
        <f t="shared" si="1"/>
        <v>5.0249419999999994</v>
      </c>
      <c r="G2" s="24">
        <f t="shared" si="1"/>
        <v>0.23437450000000001</v>
      </c>
      <c r="H2" s="24">
        <f t="shared" si="1"/>
        <v>44.701495000000001</v>
      </c>
      <c r="I2" s="24">
        <f>MEDIAN(I10:I25)/1000</f>
        <v>3.347461</v>
      </c>
      <c r="J2" s="24">
        <f>MEDIAN(J10:J25)/1000</f>
        <v>26.797075</v>
      </c>
      <c r="K2" s="24">
        <f t="shared" si="1"/>
        <v>25.327864999999999</v>
      </c>
    </row>
    <row r="3" spans="1:11" ht="0.75" customHeight="1" x14ac:dyDescent="0.25">
      <c r="B3" s="25" t="s">
        <v>36</v>
      </c>
      <c r="C3" s="24">
        <f>AVERAGE(C10:C25)</f>
        <v>1.8504404954198284</v>
      </c>
      <c r="D3" s="24">
        <f t="shared" ref="D3:K3" si="2">AVERAGE(D10:D25)</f>
        <v>25.221763335684752</v>
      </c>
      <c r="E3" s="24">
        <f t="shared" si="2"/>
        <v>34.422654697308545</v>
      </c>
      <c r="F3" s="24">
        <f t="shared" si="2"/>
        <v>4.9292681604999995</v>
      </c>
      <c r="G3" s="24">
        <f t="shared" si="2"/>
        <v>0.46704499999999993</v>
      </c>
      <c r="H3" s="24">
        <f t="shared" si="2"/>
        <v>42.05357285904261</v>
      </c>
      <c r="I3" s="24">
        <f>AVERAGE(I10:I25)/1000</f>
        <v>3.720321619820163</v>
      </c>
      <c r="J3" s="24">
        <f>AVERAGE(J10:J25)/1000</f>
        <v>29.928190818053668</v>
      </c>
      <c r="K3" s="24">
        <f t="shared" si="2"/>
        <v>27.663410496018145</v>
      </c>
    </row>
    <row r="4" spans="1:11" ht="14.25" customHeight="1" x14ac:dyDescent="0.25">
      <c r="B4" s="25" t="s">
        <v>37</v>
      </c>
      <c r="C4" s="24">
        <f>MIN(C10:C25)</f>
        <v>1.0870751630379401</v>
      </c>
      <c r="D4" s="24">
        <f t="shared" ref="D4:K4" si="3">MIN(D10:D25)</f>
        <v>0</v>
      </c>
      <c r="E4" s="24">
        <f t="shared" si="3"/>
        <v>16.01915</v>
      </c>
      <c r="F4" s="24">
        <f t="shared" si="3"/>
        <v>0</v>
      </c>
      <c r="G4" s="24">
        <f t="shared" si="3"/>
        <v>0</v>
      </c>
      <c r="H4" s="24">
        <f t="shared" si="3"/>
        <v>26.652211238511299</v>
      </c>
      <c r="I4" s="24">
        <f>MIN(I10:I25)/1000</f>
        <v>1.0154047130000001</v>
      </c>
      <c r="J4" s="24">
        <f>MIN(J10:J25)/1000</f>
        <v>17.135447626643998</v>
      </c>
      <c r="K4" s="24">
        <f t="shared" si="3"/>
        <v>13.894270000000001</v>
      </c>
    </row>
    <row r="5" spans="1:11" ht="14.25" customHeight="1" x14ac:dyDescent="0.25">
      <c r="B5" s="25" t="s">
        <v>38</v>
      </c>
      <c r="C5" s="24">
        <f>MAX(C10:C25)</f>
        <v>2.4696099999999999</v>
      </c>
      <c r="D5" s="24">
        <f t="shared" ref="D5:K5" si="4">MAX(D10:D25)</f>
        <v>56.68235</v>
      </c>
      <c r="E5" s="24">
        <f t="shared" si="4"/>
        <v>74.937029999999993</v>
      </c>
      <c r="F5" s="24">
        <f t="shared" si="4"/>
        <v>8.3868550000000006</v>
      </c>
      <c r="G5" s="24">
        <f t="shared" si="4"/>
        <v>1.374118</v>
      </c>
      <c r="H5" s="24">
        <f t="shared" si="4"/>
        <v>52.155679999999997</v>
      </c>
      <c r="I5" s="24">
        <f>MAX(I10:I25)/1000</f>
        <v>7.7480890000000002</v>
      </c>
      <c r="J5" s="24">
        <f>MAX(J10:J25)/1000</f>
        <v>55.815800000000003</v>
      </c>
      <c r="K5" s="24">
        <f t="shared" si="4"/>
        <v>63.908560000000001</v>
      </c>
    </row>
    <row r="6" spans="1:11" x14ac:dyDescent="0.25">
      <c r="B6" s="25" t="s">
        <v>39</v>
      </c>
      <c r="C6" s="24">
        <f>_xlfn.QUARTILE.EXC(C10:C25,1)</f>
        <v>1.3497162500000002</v>
      </c>
      <c r="D6" s="24">
        <f t="shared" ref="D6:K6" si="5">_xlfn.QUARTILE.EXC(D10:D25,1)</f>
        <v>3.3226855</v>
      </c>
      <c r="E6" s="24">
        <f t="shared" si="5"/>
        <v>21.007819999999999</v>
      </c>
      <c r="F6" s="24">
        <f t="shared" si="5"/>
        <v>4.3848547499999997</v>
      </c>
      <c r="G6" s="24">
        <f t="shared" si="5"/>
        <v>0</v>
      </c>
      <c r="H6" s="24">
        <f t="shared" si="5"/>
        <v>31.936530767499999</v>
      </c>
      <c r="I6" s="24">
        <f>_xlfn.QUARTILE.EXC(I10:I25,1)/1000</f>
        <v>2.1718299999999999</v>
      </c>
      <c r="J6" s="24">
        <f>_xlfn.QUARTILE.EXC(J10:J25,1)/1000</f>
        <v>25.1168075</v>
      </c>
      <c r="K6" s="24">
        <f t="shared" si="5"/>
        <v>20.203344999999999</v>
      </c>
    </row>
    <row r="7" spans="1:11" x14ac:dyDescent="0.25">
      <c r="B7" s="25" t="s">
        <v>40</v>
      </c>
      <c r="C7" s="24">
        <f>_xlfn.QUARTILE.EXC(C10:C26,3)</f>
        <v>2.3208954454999997</v>
      </c>
      <c r="D7" s="24">
        <f t="shared" ref="D7:K7" si="6">_xlfn.QUARTILE.EXC(D10:D26,3)</f>
        <v>40.970300000000002</v>
      </c>
      <c r="E7" s="24">
        <f t="shared" si="6"/>
        <v>48.087039265000001</v>
      </c>
      <c r="F7" s="24">
        <f t="shared" si="6"/>
        <v>6.0334820000000002</v>
      </c>
      <c r="G7" s="24">
        <f t="shared" si="6"/>
        <v>1.00651625</v>
      </c>
      <c r="H7" s="24">
        <f t="shared" si="6"/>
        <v>50.335487499999999</v>
      </c>
      <c r="I7" s="24">
        <f>_xlfn.QUARTILE.EXC(I10:I26,3)/1000</f>
        <v>4.9293340436314699</v>
      </c>
      <c r="J7" s="24">
        <f>_xlfn.QUARTILE.EXC(J10:J26,3)/1000</f>
        <v>32.121337499999996</v>
      </c>
      <c r="K7" s="24">
        <f t="shared" si="6"/>
        <v>31.460315000000001</v>
      </c>
    </row>
    <row r="8" spans="1:11" x14ac:dyDescent="0.25">
      <c r="B8" s="25"/>
      <c r="C8" s="27"/>
    </row>
    <row r="9" spans="1:11" x14ac:dyDescent="0.25">
      <c r="C9" s="18" t="s">
        <v>55</v>
      </c>
      <c r="D9" s="13" t="s">
        <v>26</v>
      </c>
      <c r="E9" s="13" t="s">
        <v>27</v>
      </c>
      <c r="F9" s="13" t="s">
        <v>28</v>
      </c>
      <c r="G9" s="13" t="s">
        <v>29</v>
      </c>
      <c r="H9" s="13" t="s">
        <v>30</v>
      </c>
      <c r="I9" s="13" t="s">
        <v>31</v>
      </c>
      <c r="J9" s="13" t="s">
        <v>32</v>
      </c>
      <c r="K9" s="13" t="s">
        <v>33</v>
      </c>
    </row>
    <row r="10" spans="1:11" x14ac:dyDescent="0.25">
      <c r="A10">
        <f>'Data 2'!A3</f>
        <v>967</v>
      </c>
      <c r="C10">
        <f>'Data 2'!K3</f>
        <v>2.2073467820000001</v>
      </c>
      <c r="D10">
        <f>'Data 2'!L3</f>
        <v>0</v>
      </c>
      <c r="E10">
        <f>'Data 2'!M3</f>
        <v>47.359057059999998</v>
      </c>
      <c r="F10">
        <f>'Data 2'!N3</f>
        <v>3.8250659260000002</v>
      </c>
      <c r="G10">
        <f>'Data 2'!O3</f>
        <v>0</v>
      </c>
      <c r="H10">
        <f>'Data 2'!P3</f>
        <v>32.041113070000002</v>
      </c>
      <c r="I10">
        <f>'Data 2'!Q3</f>
        <v>1015.404713</v>
      </c>
      <c r="J10">
        <f>'Data 2'!R3</f>
        <v>25952.572189999999</v>
      </c>
      <c r="K10">
        <f>'Data 2'!S3</f>
        <v>21.922003799999999</v>
      </c>
    </row>
    <row r="11" spans="1:11" x14ac:dyDescent="0.25">
      <c r="A11">
        <f>'Data 2'!A4</f>
        <v>269</v>
      </c>
    </row>
    <row r="12" spans="1:11" x14ac:dyDescent="0.25">
      <c r="A12">
        <f>'Data 2'!A5</f>
        <v>922</v>
      </c>
      <c r="C12">
        <f>'Data 2'!K5</f>
        <v>1.0870751630379401</v>
      </c>
      <c r="D12">
        <f>'Data 2'!L5</f>
        <v>34.660780028216998</v>
      </c>
      <c r="E12">
        <f>'Data 2'!M5</f>
        <v>26.464759307702501</v>
      </c>
      <c r="F12">
        <f>'Data 2'!N5</f>
        <v>0</v>
      </c>
      <c r="G12">
        <f>'Data 2'!O5</f>
        <v>0</v>
      </c>
      <c r="H12">
        <f>'Data 2'!P5</f>
        <v>26.652211238511299</v>
      </c>
      <c r="I12">
        <f>'Data 2'!Q5</f>
        <v>5039.4107248419596</v>
      </c>
      <c r="J12">
        <f>'Data 2'!R5</f>
        <v>17135.447626644</v>
      </c>
      <c r="K12">
        <f>'Data 2'!S5</f>
        <v>33.719532152217703</v>
      </c>
    </row>
    <row r="13" spans="1:11" x14ac:dyDescent="0.25">
      <c r="A13">
        <f>'Data 2'!A6</f>
        <v>211</v>
      </c>
      <c r="C13">
        <f>'Data 2'!K6</f>
        <v>1.9090199999999999</v>
      </c>
      <c r="D13">
        <f>'Data 2'!L6</f>
        <v>0</v>
      </c>
      <c r="E13">
        <f>'Data 2'!M6</f>
        <v>34.699950000000001</v>
      </c>
      <c r="F13">
        <f>'Data 2'!N6</f>
        <v>4.7013850000000001</v>
      </c>
      <c r="G13">
        <f>'Data 2'!O6</f>
        <v>0</v>
      </c>
      <c r="H13">
        <f>'Data 2'!P6</f>
        <v>31.629860000000001</v>
      </c>
      <c r="I13">
        <f>'Data 2'!Q6</f>
        <v>4021.442</v>
      </c>
      <c r="J13">
        <f>'Data 2'!R6</f>
        <v>32616.51</v>
      </c>
      <c r="K13">
        <f>'Data 2'!S6</f>
        <v>19.524930000000001</v>
      </c>
    </row>
    <row r="14" spans="1:11" x14ac:dyDescent="0.25">
      <c r="A14">
        <f>'Data 2'!A7</f>
        <v>87</v>
      </c>
    </row>
    <row r="15" spans="1:11" x14ac:dyDescent="0.25">
      <c r="A15">
        <f>'Data 2'!A8</f>
        <v>696</v>
      </c>
      <c r="C15">
        <f>'Data 2'!K8</f>
        <v>1.694609</v>
      </c>
      <c r="D15">
        <f>'Data 2'!L8</f>
        <v>19.99155</v>
      </c>
      <c r="E15">
        <f>'Data 2'!M8</f>
        <v>53.74803</v>
      </c>
      <c r="F15">
        <f>'Data 2'!N8</f>
        <v>6.0426190000000002</v>
      </c>
      <c r="G15">
        <f>'Data 2'!O8</f>
        <v>0.73794400000000004</v>
      </c>
      <c r="H15">
        <f>'Data 2'!P8</f>
        <v>31.901669999999999</v>
      </c>
      <c r="I15">
        <f>'Data 2'!Q8</f>
        <v>7748.0889999999999</v>
      </c>
      <c r="J15">
        <f>'Data 2'!R8</f>
        <v>55815.8</v>
      </c>
      <c r="K15">
        <f>'Data 2'!S8</f>
        <v>32.643900000000002</v>
      </c>
    </row>
    <row r="16" spans="1:11" x14ac:dyDescent="0.25">
      <c r="A16">
        <f>'Data 2'!A9</f>
        <v>582</v>
      </c>
      <c r="C16">
        <f>'Data 2'!K9</f>
        <v>1.2347520000000001</v>
      </c>
      <c r="D16">
        <f>'Data 2'!L9</f>
        <v>21.910920000000001</v>
      </c>
      <c r="E16">
        <f>'Data 2'!M9</f>
        <v>74.937029999999993</v>
      </c>
      <c r="F16">
        <f>'Data 2'!N9</f>
        <v>4.3403419999999997</v>
      </c>
      <c r="G16">
        <f>'Data 2'!O9</f>
        <v>0.98117900000000002</v>
      </c>
      <c r="H16">
        <f>'Data 2'!P9</f>
        <v>46.270659999999999</v>
      </c>
      <c r="I16">
        <f>'Data 2'!Q9</f>
        <v>3152.5929999999998</v>
      </c>
      <c r="J16">
        <f>'Data 2'!R9</f>
        <v>46052.41</v>
      </c>
      <c r="K16">
        <f>'Data 2'!S9</f>
        <v>27.197220000000002</v>
      </c>
    </row>
    <row r="17" spans="1:11" x14ac:dyDescent="0.25">
      <c r="A17">
        <f>'Data 2'!A10</f>
        <v>217</v>
      </c>
      <c r="C17">
        <f>'Data 2'!K10</f>
        <v>2.0254810000000001</v>
      </c>
      <c r="D17">
        <f>'Data 2'!L10</f>
        <v>42.15352</v>
      </c>
      <c r="E17">
        <f>'Data 2'!M10</f>
        <v>16.48929</v>
      </c>
      <c r="F17">
        <f>'Data 2'!N10</f>
        <v>5.1814970000000002</v>
      </c>
      <c r="G17">
        <f>'Data 2'!O10</f>
        <v>1.374118</v>
      </c>
      <c r="H17">
        <f>'Data 2'!P10</f>
        <v>50.131</v>
      </c>
      <c r="I17">
        <f>'Data 2'!Q10</f>
        <v>1215.627</v>
      </c>
      <c r="J17">
        <f>'Data 2'!R10</f>
        <v>19783.150000000001</v>
      </c>
      <c r="K17">
        <f>'Data 2'!S10</f>
        <v>63.908560000000001</v>
      </c>
    </row>
    <row r="18" spans="1:11" x14ac:dyDescent="0.25">
      <c r="A18">
        <f>'Data 2'!A11</f>
        <v>969</v>
      </c>
      <c r="C18">
        <f>'Data 2'!K11</f>
        <v>1.864698</v>
      </c>
      <c r="D18">
        <f>'Data 2'!L11</f>
        <v>37.420639999999999</v>
      </c>
      <c r="E18">
        <f>'Data 2'!M11</f>
        <v>16.01915</v>
      </c>
      <c r="F18">
        <f>'Data 2'!N11</f>
        <v>8.3868550000000006</v>
      </c>
      <c r="G18">
        <f>'Data 2'!O11</f>
        <v>0.46874900000000003</v>
      </c>
      <c r="H18">
        <f>'Data 2'!P11</f>
        <v>52.155679999999997</v>
      </c>
      <c r="I18">
        <f>'Data 2'!Q11</f>
        <v>2174.0709999999999</v>
      </c>
      <c r="J18">
        <f>'Data 2'!R11</f>
        <v>26687.31</v>
      </c>
      <c r="K18">
        <f>'Data 2'!S11</f>
        <v>27.10023</v>
      </c>
    </row>
    <row r="19" spans="1:11" x14ac:dyDescent="0.25">
      <c r="A19">
        <f>'Data 2'!A12</f>
        <v>897</v>
      </c>
      <c r="C19">
        <f>'Data 2'!K12</f>
        <v>2.4665900000000001</v>
      </c>
      <c r="D19">
        <f>'Data 2'!L12</f>
        <v>33.692390000000003</v>
      </c>
      <c r="E19">
        <f>'Data 2'!M12</f>
        <v>20.11383</v>
      </c>
      <c r="F19">
        <f>'Data 2'!N12</f>
        <v>4.883648</v>
      </c>
      <c r="G19">
        <f>'Data 2'!O12</f>
        <v>0</v>
      </c>
      <c r="H19">
        <f>'Data 2'!P12</f>
        <v>50.403649999999999</v>
      </c>
      <c r="I19">
        <f>'Data 2'!Q12</f>
        <v>2171.0830000000001</v>
      </c>
      <c r="J19">
        <f>'Data 2'!R12</f>
        <v>27002.400000000001</v>
      </c>
      <c r="K19">
        <f>'Data 2'!S12</f>
        <v>13.894270000000001</v>
      </c>
    </row>
    <row r="20" spans="1:11" x14ac:dyDescent="0.25">
      <c r="A20">
        <f>'Data 2'!A13</f>
        <v>822</v>
      </c>
      <c r="C20">
        <f>'Data 2'!K13</f>
        <v>2.3587449999999999</v>
      </c>
      <c r="D20">
        <f>'Data 2'!L13</f>
        <v>6.942094</v>
      </c>
      <c r="E20">
        <f>'Data 2'!M13</f>
        <v>26.120760000000001</v>
      </c>
      <c r="F20">
        <f>'Data 2'!N13</f>
        <v>5.1662359999999996</v>
      </c>
      <c r="G20">
        <f>'Data 2'!O13</f>
        <v>0</v>
      </c>
      <c r="H20">
        <f>'Data 2'!P13</f>
        <v>43.132330000000003</v>
      </c>
      <c r="I20">
        <f>'Data 2'!Q13</f>
        <v>7137.4960000000001</v>
      </c>
      <c r="J20">
        <f>'Data 2'!R13</f>
        <v>25591.43</v>
      </c>
      <c r="K20">
        <f>'Data 2'!S13</f>
        <v>20.471139999999998</v>
      </c>
    </row>
    <row r="21" spans="1:11" x14ac:dyDescent="0.25">
      <c r="A21">
        <f>'Data 2'!A14</f>
        <v>255</v>
      </c>
      <c r="C21">
        <f>'Data 2'!K14</f>
        <v>2.4696099999999999</v>
      </c>
      <c r="D21">
        <f>'Data 2'!L14</f>
        <v>47.090699999999998</v>
      </c>
      <c r="E21">
        <f>'Data 2'!M14</f>
        <v>25.10051</v>
      </c>
      <c r="F21">
        <f>'Data 2'!N14</f>
        <v>6.0060710000000004</v>
      </c>
      <c r="G21">
        <f>'Data 2'!O14</f>
        <v>1.0149619999999999</v>
      </c>
      <c r="H21">
        <f>'Data 2'!P14</f>
        <v>51.893940000000001</v>
      </c>
      <c r="I21">
        <f>'Data 2'!Q14</f>
        <v>4599.1040000000003</v>
      </c>
      <c r="J21">
        <f>'Data 2'!R14</f>
        <v>30635.82</v>
      </c>
      <c r="K21">
        <f>'Data 2'!S14</f>
        <v>23.555499999999999</v>
      </c>
    </row>
    <row r="22" spans="1:11" x14ac:dyDescent="0.25">
      <c r="A22">
        <f>'Data 2'!A15</f>
        <v>805</v>
      </c>
    </row>
    <row r="23" spans="1:11" x14ac:dyDescent="0.25">
      <c r="A23">
        <f>'Data 2'!A16</f>
        <v>391</v>
      </c>
    </row>
    <row r="24" spans="1:11" x14ac:dyDescent="0.25">
      <c r="A24">
        <f>'Data 2'!A17</f>
        <v>556</v>
      </c>
      <c r="C24">
        <f>'Data 2'!K17</f>
        <v>1.173081</v>
      </c>
      <c r="D24">
        <f>'Data 2'!L17</f>
        <v>2.1162160000000001</v>
      </c>
      <c r="E24">
        <f>'Data 2'!M17</f>
        <v>48.329700000000003</v>
      </c>
      <c r="F24">
        <f>'Data 2'!N17</f>
        <v>4.5183929999999997</v>
      </c>
      <c r="G24">
        <f>'Data 2'!O17</f>
        <v>1.0275879999999999</v>
      </c>
      <c r="H24">
        <f>'Data 2'!P17</f>
        <v>38.584629999999997</v>
      </c>
      <c r="I24">
        <f>'Data 2'!Q17</f>
        <v>2827.21</v>
      </c>
      <c r="J24">
        <f>'Data 2'!R17</f>
        <v>26906.84</v>
      </c>
      <c r="K24">
        <f>'Data 2'!S17</f>
        <v>27.909559999999999</v>
      </c>
    </row>
    <row r="25" spans="1:11" x14ac:dyDescent="0.25">
      <c r="A25">
        <f>'Data 2'!A18</f>
        <v>201</v>
      </c>
      <c r="C25">
        <f>'Data 2'!K18</f>
        <v>1.714278</v>
      </c>
      <c r="D25">
        <f>'Data 2'!L18</f>
        <v>56.68235</v>
      </c>
      <c r="E25">
        <f>'Data 2'!M18</f>
        <v>23.689789999999999</v>
      </c>
      <c r="F25">
        <f>'Data 2'!N18</f>
        <v>6.0991059999999999</v>
      </c>
      <c r="G25">
        <f>'Data 2'!O18</f>
        <v>0</v>
      </c>
      <c r="H25">
        <f>'Data 2'!P18</f>
        <v>49.846130000000002</v>
      </c>
      <c r="I25">
        <f>'Data 2'!Q18</f>
        <v>3542.3290000000002</v>
      </c>
      <c r="J25">
        <f>'Data 2'!R18</f>
        <v>24958.6</v>
      </c>
      <c r="K25">
        <f>'Data 2'!S18</f>
        <v>20.114080000000001</v>
      </c>
    </row>
    <row r="28" spans="1:11" ht="15.75" thickBot="1" x14ac:dyDescent="0.3"/>
    <row r="29" spans="1:11" ht="25.5" x14ac:dyDescent="0.25">
      <c r="C29" s="67" t="s">
        <v>56</v>
      </c>
      <c r="D29" s="77">
        <f>C2</f>
        <v>1.8868589999999998</v>
      </c>
      <c r="E29" s="68" t="s">
        <v>57</v>
      </c>
      <c r="F29" s="69" t="s">
        <v>58</v>
      </c>
    </row>
    <row r="30" spans="1:11" ht="25.5" x14ac:dyDescent="0.25">
      <c r="C30" s="70" t="s">
        <v>59</v>
      </c>
      <c r="D30" s="71">
        <v>20</v>
      </c>
      <c r="E30" s="71" t="s">
        <v>60</v>
      </c>
      <c r="F30" s="72" t="s">
        <v>61</v>
      </c>
    </row>
    <row r="31" spans="1:11" ht="25.5" x14ac:dyDescent="0.25">
      <c r="C31" s="70" t="s">
        <v>62</v>
      </c>
      <c r="D31" s="71">
        <v>34.700000000000003</v>
      </c>
      <c r="E31" s="71" t="s">
        <v>63</v>
      </c>
      <c r="F31" s="72" t="s">
        <v>64</v>
      </c>
    </row>
    <row r="32" spans="1:11" ht="25.5" x14ac:dyDescent="0.25">
      <c r="C32" s="70" t="s">
        <v>65</v>
      </c>
      <c r="D32" s="71">
        <v>5.2</v>
      </c>
      <c r="E32" s="71" t="s">
        <v>66</v>
      </c>
      <c r="F32" s="72" t="s">
        <v>67</v>
      </c>
    </row>
    <row r="33" spans="3:6" ht="25.5" x14ac:dyDescent="0.25">
      <c r="C33" s="70" t="s">
        <v>68</v>
      </c>
      <c r="D33" s="71">
        <v>0.5</v>
      </c>
      <c r="E33" s="71" t="s">
        <v>69</v>
      </c>
      <c r="F33" s="72" t="s">
        <v>70</v>
      </c>
    </row>
    <row r="34" spans="3:6" ht="25.5" x14ac:dyDescent="0.25">
      <c r="C34" s="70" t="s">
        <v>71</v>
      </c>
      <c r="D34" s="71">
        <v>49.1</v>
      </c>
      <c r="E34" s="71" t="s">
        <v>72</v>
      </c>
      <c r="F34" s="72" t="s">
        <v>73</v>
      </c>
    </row>
    <row r="35" spans="3:6" ht="25.5" x14ac:dyDescent="0.25">
      <c r="C35" s="70" t="s">
        <v>74</v>
      </c>
      <c r="D35" s="71">
        <v>31.5</v>
      </c>
      <c r="E35" s="71" t="s">
        <v>75</v>
      </c>
      <c r="F35" s="72" t="s">
        <v>76</v>
      </c>
    </row>
    <row r="36" spans="3:6" ht="25.5" x14ac:dyDescent="0.25">
      <c r="C36" s="70" t="s">
        <v>77</v>
      </c>
      <c r="D36" s="71">
        <v>26.9</v>
      </c>
      <c r="E36" s="71" t="s">
        <v>78</v>
      </c>
      <c r="F36" s="73" t="s">
        <v>79</v>
      </c>
    </row>
    <row r="37" spans="3:6" ht="26.25" thickBot="1" x14ac:dyDescent="0.3">
      <c r="C37" s="74" t="s">
        <v>80</v>
      </c>
      <c r="D37" s="75">
        <v>27.1</v>
      </c>
      <c r="E37" s="75" t="s">
        <v>81</v>
      </c>
      <c r="F37" s="76" t="s">
        <v>82</v>
      </c>
    </row>
  </sheetData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 2</vt:lpstr>
      <vt:lpstr>2 Macroscopic</vt:lpstr>
      <vt:lpstr>2 Microscopic (combined)</vt:lpstr>
      <vt:lpstr>2 Microscopic (DT)</vt:lpstr>
      <vt:lpstr>2 Microscopic (NH)</vt:lpstr>
      <vt:lpstr>2 Microscopic (IJ)</vt:lpstr>
      <vt:lpstr>2 Macroscopic charts</vt:lpstr>
      <vt:lpstr>Cytokines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Jones</dc:creator>
  <cp:lastModifiedBy>Jones I.H.</cp:lastModifiedBy>
  <dcterms:created xsi:type="dcterms:W3CDTF">2018-07-24T08:44:01Z</dcterms:created>
  <dcterms:modified xsi:type="dcterms:W3CDTF">2022-07-11T11:48:17Z</dcterms:modified>
</cp:coreProperties>
</file>