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ilestore.soton.ac.uk\users\ihj1v17\mydocuments\Files\Data\"/>
    </mc:Choice>
  </mc:AlternateContent>
  <bookViews>
    <workbookView xWindow="960" yWindow="720" windowWidth="17715" windowHeight="11445" tabRatio="679" firstSheet="3" activeTab="7"/>
  </bookViews>
  <sheets>
    <sheet name="Data 3a" sheetId="6" r:id="rId1"/>
    <sheet name="3a Macroscopic" sheetId="1" r:id="rId2"/>
    <sheet name="3a Microscopic (combined)" sheetId="10" r:id="rId3"/>
    <sheet name="3a Microscopic (DT)" sheetId="3" r:id="rId4"/>
    <sheet name="3a Microscopic (NH)" sheetId="8" r:id="rId5"/>
    <sheet name="3a Microscopic (IJ)" sheetId="9" r:id="rId6"/>
    <sheet name="3a Macroscopic charts" sheetId="17" r:id="rId7"/>
    <sheet name="Data 3b" sheetId="19" r:id="rId8"/>
    <sheet name="3b Macroscopic" sheetId="11" r:id="rId9"/>
    <sheet name="3b Microscopic (combined)" sheetId="15" r:id="rId10"/>
    <sheet name="3b Microscopic (DT)" sheetId="14" r:id="rId11"/>
    <sheet name="3b Microscopic (NH)" sheetId="13" r:id="rId12"/>
    <sheet name="3b Microscopic (IJ)" sheetId="12" r:id="rId13"/>
    <sheet name="3b Macroscopic charts" sheetId="16" r:id="rId14"/>
    <sheet name="3a &amp; 3b Macroscopic charts" sheetId="18" r:id="rId15"/>
  </sheets>
  <externalReferences>
    <externalReference r:id="rId16"/>
    <externalReference r:id="rId17"/>
  </externalReferences>
  <definedNames>
    <definedName name="_xlnm._FilterDatabase" localSheetId="1" hidden="1">'3a Macroscopic'!$M$1:$AO$46</definedName>
    <definedName name="_xlnm._FilterDatabase" localSheetId="2" hidden="1">'3a Microscopic (combined)'!$AB$7:$AF$45</definedName>
    <definedName name="_xlnm._FilterDatabase" localSheetId="3" hidden="1">'3a Microscopic (DT)'!$A$1:$L$37</definedName>
    <definedName name="_xlnm._FilterDatabase" localSheetId="5" hidden="1">'3a Microscopic (IJ)'!$A$1:$L$37</definedName>
    <definedName name="_xlnm._FilterDatabase" localSheetId="4" hidden="1">'3a Microscopic (NH)'!$A$1:$L$37</definedName>
    <definedName name="_xlnm._FilterDatabase" localSheetId="8" hidden="1">'3b Macroscopic'!$M$1:$AO$46</definedName>
    <definedName name="_xlnm._FilterDatabase" localSheetId="9" hidden="1">'3b Microscopic (combined)'!$AB$7:$AF$45</definedName>
    <definedName name="_xlnm._FilterDatabase" localSheetId="10" hidden="1">'3b Microscopic (DT)'!$A$1:$L$37</definedName>
    <definedName name="_xlnm._FilterDatabase" localSheetId="12" hidden="1">'3b Microscopic (IJ)'!$A$1:$L$37</definedName>
    <definedName name="_xlnm._FilterDatabase" localSheetId="11" hidden="1">'3b Microscopic (NH)'!$A$1:$L$37</definedName>
  </definedNames>
  <calcPr calcId="162913"/>
</workbook>
</file>

<file path=xl/calcChain.xml><?xml version="1.0" encoding="utf-8"?>
<calcChain xmlns="http://schemas.openxmlformats.org/spreadsheetml/2006/main">
  <c r="J18" i="19" l="1"/>
  <c r="I18" i="19"/>
  <c r="H18" i="19"/>
  <c r="G18" i="19"/>
  <c r="F18" i="19"/>
  <c r="D18" i="19"/>
  <c r="C18" i="19"/>
  <c r="B18" i="19"/>
  <c r="A18" i="19"/>
  <c r="J17" i="19"/>
  <c r="I17" i="19"/>
  <c r="H17" i="19"/>
  <c r="G17" i="19"/>
  <c r="F17" i="19"/>
  <c r="E17" i="19"/>
  <c r="D17" i="19"/>
  <c r="C17" i="19"/>
  <c r="B17" i="19"/>
  <c r="A17" i="19"/>
  <c r="J16" i="19"/>
  <c r="I16" i="19"/>
  <c r="H16" i="19"/>
  <c r="G16" i="19"/>
  <c r="F16" i="19"/>
  <c r="E16" i="19"/>
  <c r="D16" i="19"/>
  <c r="C16" i="19"/>
  <c r="B16" i="19"/>
  <c r="A16" i="19"/>
  <c r="J15" i="19"/>
  <c r="I15" i="19"/>
  <c r="H15" i="19"/>
  <c r="G15" i="19"/>
  <c r="F15" i="19"/>
  <c r="E15" i="19"/>
  <c r="D15" i="19"/>
  <c r="C15" i="19"/>
  <c r="B15" i="19"/>
  <c r="A15" i="19"/>
  <c r="J14" i="19"/>
  <c r="I14" i="19"/>
  <c r="H14" i="19"/>
  <c r="G14" i="19"/>
  <c r="D14" i="19"/>
  <c r="C14" i="19"/>
  <c r="B14" i="19"/>
  <c r="A14" i="19"/>
  <c r="J13" i="19"/>
  <c r="I13" i="19"/>
  <c r="H13" i="19"/>
  <c r="G13" i="19"/>
  <c r="F13" i="19"/>
  <c r="D13" i="19"/>
  <c r="C13" i="19"/>
  <c r="B13" i="19"/>
  <c r="A13" i="19"/>
  <c r="J12" i="19"/>
  <c r="I12" i="19"/>
  <c r="H12" i="19"/>
  <c r="G12" i="19"/>
  <c r="D12" i="19"/>
  <c r="C12" i="19"/>
  <c r="B12" i="19"/>
  <c r="A12" i="19"/>
  <c r="J11" i="19"/>
  <c r="I11" i="19"/>
  <c r="H11" i="19"/>
  <c r="G11" i="19"/>
  <c r="F11" i="19"/>
  <c r="E11" i="19"/>
  <c r="D11" i="19"/>
  <c r="C11" i="19"/>
  <c r="B11" i="19"/>
  <c r="A11" i="19"/>
  <c r="J10" i="19"/>
  <c r="I10" i="19"/>
  <c r="H10" i="19"/>
  <c r="G10" i="19"/>
  <c r="F10" i="19"/>
  <c r="E10" i="19"/>
  <c r="D10" i="19"/>
  <c r="C10" i="19"/>
  <c r="B10" i="19"/>
  <c r="A10" i="19"/>
  <c r="J9" i="19"/>
  <c r="I9" i="19"/>
  <c r="H9" i="19"/>
  <c r="G9" i="19"/>
  <c r="D9" i="19"/>
  <c r="C9" i="19"/>
  <c r="B9" i="19"/>
  <c r="A9" i="19"/>
  <c r="J8" i="19"/>
  <c r="I8" i="19"/>
  <c r="H8" i="19"/>
  <c r="G8" i="19"/>
  <c r="D8" i="19"/>
  <c r="C8" i="19"/>
  <c r="B8" i="19"/>
  <c r="A8" i="19"/>
  <c r="J7" i="19"/>
  <c r="I7" i="19"/>
  <c r="H7" i="19"/>
  <c r="G7" i="19"/>
  <c r="D7" i="19"/>
  <c r="C7" i="19"/>
  <c r="B7" i="19"/>
  <c r="A7" i="19"/>
  <c r="J6" i="19"/>
  <c r="I6" i="19"/>
  <c r="H6" i="19"/>
  <c r="G6" i="19"/>
  <c r="D6" i="19"/>
  <c r="C6" i="19"/>
  <c r="B6" i="19"/>
  <c r="A6" i="19"/>
  <c r="J5" i="19"/>
  <c r="I5" i="19"/>
  <c r="H5" i="19"/>
  <c r="G5" i="19"/>
  <c r="F5" i="19"/>
  <c r="D5" i="19"/>
  <c r="C5" i="19"/>
  <c r="B5" i="19"/>
  <c r="A5" i="19"/>
  <c r="J4" i="19"/>
  <c r="I4" i="19"/>
  <c r="H4" i="19"/>
  <c r="G4" i="19"/>
  <c r="D4" i="19"/>
  <c r="C4" i="19"/>
  <c r="B4" i="19"/>
  <c r="A4" i="19"/>
  <c r="J3" i="19"/>
  <c r="I3" i="19"/>
  <c r="H3" i="19"/>
  <c r="G3" i="19"/>
  <c r="F3" i="19"/>
  <c r="D3" i="19"/>
  <c r="C3" i="19"/>
  <c r="B3" i="19"/>
  <c r="A3" i="19"/>
  <c r="Q16" i="18" l="1"/>
  <c r="P16" i="18"/>
  <c r="O16" i="18"/>
  <c r="N16" i="18"/>
  <c r="K16" i="18"/>
  <c r="J16" i="18"/>
  <c r="I16" i="18"/>
  <c r="F16" i="18"/>
  <c r="E16" i="18"/>
  <c r="D16" i="18"/>
  <c r="U8" i="18"/>
  <c r="T8" i="18"/>
  <c r="S8" i="18"/>
  <c r="U7" i="18"/>
  <c r="T7" i="18"/>
  <c r="S7" i="18"/>
  <c r="U6" i="18"/>
  <c r="T6" i="18"/>
  <c r="S6" i="18"/>
  <c r="U5" i="18"/>
  <c r="T5" i="18"/>
  <c r="S5" i="18"/>
  <c r="U4" i="18"/>
  <c r="T4" i="18"/>
  <c r="S4" i="18"/>
  <c r="U3" i="18"/>
  <c r="T3" i="18"/>
  <c r="S3" i="18"/>
  <c r="N15" i="18"/>
  <c r="N14" i="18"/>
  <c r="N13" i="18"/>
  <c r="P12" i="18"/>
  <c r="O12" i="18"/>
  <c r="Z8" i="18"/>
  <c r="Y8" i="18"/>
  <c r="X8" i="18"/>
  <c r="P8" i="18"/>
  <c r="O8" i="18"/>
  <c r="N8" i="18"/>
  <c r="K8" i="18"/>
  <c r="J8" i="18"/>
  <c r="I8" i="18"/>
  <c r="F8" i="18"/>
  <c r="E8" i="18"/>
  <c r="D8" i="18"/>
  <c r="Z7" i="18"/>
  <c r="Y7" i="18"/>
  <c r="X7" i="18"/>
  <c r="P7" i="18"/>
  <c r="O7" i="18"/>
  <c r="N7" i="18"/>
  <c r="K7" i="18"/>
  <c r="J7" i="18"/>
  <c r="I7" i="18"/>
  <c r="F7" i="18"/>
  <c r="E7" i="18"/>
  <c r="D7" i="18"/>
  <c r="Z6" i="18"/>
  <c r="Y6" i="18"/>
  <c r="X6" i="18"/>
  <c r="P6" i="18"/>
  <c r="O6" i="18"/>
  <c r="N6" i="18"/>
  <c r="K6" i="18"/>
  <c r="J6" i="18"/>
  <c r="I6" i="18"/>
  <c r="F6" i="18"/>
  <c r="E6" i="18"/>
  <c r="D6" i="18"/>
  <c r="Z5" i="18"/>
  <c r="Y5" i="18"/>
  <c r="X5" i="18"/>
  <c r="P5" i="18"/>
  <c r="O5" i="18"/>
  <c r="N5" i="18"/>
  <c r="K5" i="18"/>
  <c r="J5" i="18"/>
  <c r="I5" i="18"/>
  <c r="F5" i="18"/>
  <c r="E5" i="18"/>
  <c r="D5" i="18"/>
  <c r="Z4" i="18"/>
  <c r="Y4" i="18"/>
  <c r="X4" i="18"/>
  <c r="P4" i="18"/>
  <c r="E15" i="18" s="1"/>
  <c r="F15" i="18" s="1"/>
  <c r="O4" i="18"/>
  <c r="D15" i="18" s="1"/>
  <c r="N4" i="18"/>
  <c r="K4" i="18"/>
  <c r="E14" i="18" s="1"/>
  <c r="J4" i="18"/>
  <c r="D14" i="18" s="1"/>
  <c r="I4" i="18"/>
  <c r="F4" i="18"/>
  <c r="E13" i="18" s="1"/>
  <c r="E4" i="18"/>
  <c r="D13" i="18" s="1"/>
  <c r="D4" i="18"/>
  <c r="Z3" i="18"/>
  <c r="P17" i="18" s="1"/>
  <c r="Y3" i="18"/>
  <c r="O17" i="18" s="1"/>
  <c r="X3" i="18"/>
  <c r="Q17" i="18" s="1"/>
  <c r="W3" i="18"/>
  <c r="P3" i="18"/>
  <c r="J15" i="18" s="1"/>
  <c r="O3" i="18"/>
  <c r="I15" i="18" s="1"/>
  <c r="O15" i="18" s="1"/>
  <c r="N3" i="18"/>
  <c r="K3" i="18"/>
  <c r="J14" i="18" s="1"/>
  <c r="J3" i="18"/>
  <c r="I14" i="18" s="1"/>
  <c r="O14" i="18" s="1"/>
  <c r="I3" i="18"/>
  <c r="F3" i="18"/>
  <c r="J13" i="18" s="1"/>
  <c r="E3" i="18"/>
  <c r="I13" i="18" s="1"/>
  <c r="O13" i="18" s="1"/>
  <c r="D3" i="18"/>
  <c r="Z2" i="18"/>
  <c r="Y2" i="18"/>
  <c r="X2" i="18"/>
  <c r="W2" i="18"/>
  <c r="F14" i="18" l="1"/>
  <c r="P13" i="18"/>
  <c r="K13" i="18"/>
  <c r="Q13" i="18" s="1"/>
  <c r="F13" i="18"/>
  <c r="P15" i="18"/>
  <c r="K15" i="18"/>
  <c r="Q15" i="18" s="1"/>
  <c r="K14" i="18"/>
  <c r="Q14" i="18" s="1"/>
  <c r="P14" i="18"/>
  <c r="M7" i="11"/>
  <c r="M6" i="11"/>
  <c r="M5" i="11"/>
  <c r="M4" i="11"/>
  <c r="M3" i="11"/>
  <c r="M2" i="11"/>
  <c r="I10" i="11"/>
  <c r="I11" i="11"/>
  <c r="I12" i="11"/>
  <c r="I13" i="11"/>
  <c r="M13" i="11" s="1"/>
  <c r="I14" i="11"/>
  <c r="I15" i="11"/>
  <c r="I16" i="11"/>
  <c r="I17" i="11"/>
  <c r="M17" i="11" s="1"/>
  <c r="I18" i="11"/>
  <c r="I19" i="11"/>
  <c r="I20" i="11"/>
  <c r="I21" i="11"/>
  <c r="M21" i="11" s="1"/>
  <c r="I22" i="11"/>
  <c r="I23" i="11"/>
  <c r="I24" i="11"/>
  <c r="I25" i="11"/>
  <c r="M25" i="11" s="1"/>
  <c r="M24" i="11"/>
  <c r="M23" i="11"/>
  <c r="M22" i="11"/>
  <c r="M20" i="11"/>
  <c r="M19" i="11"/>
  <c r="M18" i="11"/>
  <c r="M16" i="11"/>
  <c r="M15" i="11"/>
  <c r="M14" i="11"/>
  <c r="M12" i="11"/>
  <c r="M11" i="11"/>
  <c r="M10" i="11"/>
  <c r="G29" i="11" l="1"/>
  <c r="G28" i="11"/>
  <c r="D24" i="15" l="1"/>
  <c r="C24" i="15"/>
  <c r="D23" i="15"/>
  <c r="C23" i="15"/>
  <c r="D22" i="15"/>
  <c r="C22" i="15"/>
  <c r="D21" i="15"/>
  <c r="C21" i="15"/>
  <c r="D20" i="15"/>
  <c r="C20" i="15"/>
  <c r="D19" i="15"/>
  <c r="C19" i="15"/>
  <c r="D18" i="15"/>
  <c r="C18" i="15"/>
  <c r="D17" i="15"/>
  <c r="C17" i="15"/>
  <c r="D16" i="15"/>
  <c r="C16" i="15"/>
  <c r="D15" i="15"/>
  <c r="C15" i="15"/>
  <c r="D14" i="15"/>
  <c r="C14" i="15"/>
  <c r="D13" i="15"/>
  <c r="C13" i="15"/>
  <c r="D12" i="15"/>
  <c r="C12" i="15"/>
  <c r="D11" i="15"/>
  <c r="C11" i="15"/>
  <c r="E18" i="15" l="1"/>
  <c r="E12" i="15"/>
  <c r="H20" i="6"/>
  <c r="G20" i="6"/>
  <c r="F20" i="6"/>
  <c r="E20" i="6"/>
  <c r="H19" i="6"/>
  <c r="G19" i="6"/>
  <c r="F19" i="6"/>
  <c r="E19" i="6"/>
  <c r="H18" i="6"/>
  <c r="G18" i="6"/>
  <c r="F18" i="6"/>
  <c r="E18" i="6"/>
  <c r="H17" i="6"/>
  <c r="G17" i="6"/>
  <c r="F17" i="6"/>
  <c r="E17" i="6"/>
  <c r="H16" i="6"/>
  <c r="G16" i="6"/>
  <c r="F16" i="6"/>
  <c r="E16" i="6"/>
  <c r="H15" i="6"/>
  <c r="G15" i="6"/>
  <c r="F15" i="6"/>
  <c r="E15" i="6"/>
  <c r="H14" i="6"/>
  <c r="G14" i="6"/>
  <c r="F14" i="6"/>
  <c r="E14" i="6"/>
  <c r="H13" i="6"/>
  <c r="G13" i="6"/>
  <c r="F13" i="6"/>
  <c r="E13" i="6"/>
  <c r="H12" i="6"/>
  <c r="G12" i="6"/>
  <c r="F12" i="6"/>
  <c r="E12" i="6"/>
  <c r="H11" i="6"/>
  <c r="G11" i="6"/>
  <c r="F11" i="6"/>
  <c r="E11" i="6"/>
  <c r="H10" i="6"/>
  <c r="G10" i="6"/>
  <c r="F10" i="6"/>
  <c r="E10" i="6"/>
  <c r="H9" i="6"/>
  <c r="G9" i="6"/>
  <c r="F9" i="6"/>
  <c r="E9" i="6"/>
  <c r="H8" i="6"/>
  <c r="G8" i="6"/>
  <c r="F8" i="6"/>
  <c r="E8" i="6"/>
  <c r="H7" i="6"/>
  <c r="G7" i="6"/>
  <c r="F7" i="6"/>
  <c r="E7" i="6"/>
  <c r="H6" i="6"/>
  <c r="G6" i="6"/>
  <c r="F6" i="6"/>
  <c r="E6" i="6"/>
  <c r="H5" i="6"/>
  <c r="G5" i="6"/>
  <c r="F5" i="6"/>
  <c r="E5" i="6"/>
  <c r="H4" i="6"/>
  <c r="G4" i="6"/>
  <c r="F4" i="6"/>
  <c r="E4" i="6"/>
  <c r="H3" i="6"/>
  <c r="G3" i="6"/>
  <c r="F3" i="6"/>
  <c r="E3" i="6"/>
  <c r="K26" i="10"/>
  <c r="J25" i="10"/>
  <c r="K22" i="10"/>
  <c r="J21" i="10"/>
  <c r="K18" i="10"/>
  <c r="J17" i="10"/>
  <c r="K14" i="10"/>
  <c r="J13" i="10"/>
  <c r="D26" i="10"/>
  <c r="C26" i="10"/>
  <c r="J26" i="10" s="1"/>
  <c r="D25" i="10"/>
  <c r="K25" i="10" s="1"/>
  <c r="C25" i="10"/>
  <c r="D24" i="10"/>
  <c r="K24" i="10" s="1"/>
  <c r="C24" i="10"/>
  <c r="J24" i="10" s="1"/>
  <c r="D23" i="10"/>
  <c r="K23" i="10" s="1"/>
  <c r="C23" i="10"/>
  <c r="J23" i="10" s="1"/>
  <c r="D22" i="10"/>
  <c r="C22" i="10"/>
  <c r="J22" i="10" s="1"/>
  <c r="D21" i="10"/>
  <c r="K21" i="10" s="1"/>
  <c r="C21" i="10"/>
  <c r="D20" i="10"/>
  <c r="K20" i="10" s="1"/>
  <c r="C20" i="10"/>
  <c r="J20" i="10" s="1"/>
  <c r="D19" i="10"/>
  <c r="K19" i="10" s="1"/>
  <c r="C19" i="10"/>
  <c r="J19" i="10" s="1"/>
  <c r="D18" i="10"/>
  <c r="E18" i="10" s="1"/>
  <c r="L18" i="10" s="1"/>
  <c r="C18" i="10"/>
  <c r="J18" i="10" s="1"/>
  <c r="D17" i="10"/>
  <c r="K17" i="10" s="1"/>
  <c r="C17" i="10"/>
  <c r="D16" i="10"/>
  <c r="K16" i="10" s="1"/>
  <c r="C16" i="10"/>
  <c r="J16" i="10" s="1"/>
  <c r="D15" i="10"/>
  <c r="K15" i="10" s="1"/>
  <c r="C15" i="10"/>
  <c r="J15" i="10" s="1"/>
  <c r="D14" i="10"/>
  <c r="C14" i="10"/>
  <c r="J14" i="10" s="1"/>
  <c r="D13" i="10"/>
  <c r="K13" i="10" s="1"/>
  <c r="C13" i="10"/>
  <c r="D12" i="10"/>
  <c r="K12" i="10" s="1"/>
  <c r="C12" i="10"/>
  <c r="J12" i="10" s="1"/>
  <c r="D11" i="10"/>
  <c r="K11" i="10" s="1"/>
  <c r="C11" i="10"/>
  <c r="J11" i="10" s="1"/>
  <c r="D10" i="10"/>
  <c r="K10" i="10" s="1"/>
  <c r="D9" i="10"/>
  <c r="K9" i="10" s="1"/>
  <c r="C9" i="10"/>
  <c r="B20" i="8"/>
  <c r="B19" i="8"/>
  <c r="B18" i="8"/>
  <c r="B17" i="8"/>
  <c r="B16" i="8"/>
  <c r="B15" i="8"/>
  <c r="B14" i="8"/>
  <c r="B13" i="8"/>
  <c r="B12" i="8"/>
  <c r="K5" i="10" l="1"/>
  <c r="K4" i="10"/>
  <c r="K7" i="10"/>
  <c r="K3" i="10"/>
  <c r="K6" i="10"/>
  <c r="K2" i="10"/>
  <c r="K8" i="16"/>
  <c r="J8" i="16"/>
  <c r="I8" i="16"/>
  <c r="F8" i="16"/>
  <c r="E8" i="16"/>
  <c r="D8" i="16"/>
  <c r="K7" i="16"/>
  <c r="J7" i="16"/>
  <c r="I7" i="16"/>
  <c r="F7" i="16"/>
  <c r="E7" i="16"/>
  <c r="D7" i="16"/>
  <c r="K6" i="16"/>
  <c r="J6" i="16"/>
  <c r="I6" i="16"/>
  <c r="F6" i="16"/>
  <c r="E6" i="16"/>
  <c r="D6" i="16"/>
  <c r="K5" i="16"/>
  <c r="J5" i="16"/>
  <c r="I5" i="16"/>
  <c r="F5" i="16"/>
  <c r="E5" i="16"/>
  <c r="D5" i="16"/>
  <c r="K4" i="16"/>
  <c r="E14" i="16" s="1"/>
  <c r="J4" i="16"/>
  <c r="D14" i="16" s="1"/>
  <c r="I4" i="16"/>
  <c r="F4" i="16"/>
  <c r="E13" i="16" s="1"/>
  <c r="E4" i="16"/>
  <c r="D13" i="16" s="1"/>
  <c r="D4" i="16"/>
  <c r="K3" i="16"/>
  <c r="J3" i="16"/>
  <c r="I3" i="16"/>
  <c r="F3" i="16"/>
  <c r="E3" i="16"/>
  <c r="D3" i="16"/>
  <c r="K8" i="17"/>
  <c r="J8" i="17"/>
  <c r="I8" i="17"/>
  <c r="F8" i="17"/>
  <c r="E8" i="17"/>
  <c r="D8" i="17"/>
  <c r="K7" i="17"/>
  <c r="J7" i="17"/>
  <c r="I7" i="17"/>
  <c r="F7" i="17"/>
  <c r="E7" i="17"/>
  <c r="D7" i="17"/>
  <c r="K6" i="17"/>
  <c r="J6" i="17"/>
  <c r="I6" i="17"/>
  <c r="F6" i="17"/>
  <c r="E6" i="17"/>
  <c r="D6" i="17"/>
  <c r="K5" i="17"/>
  <c r="J5" i="17"/>
  <c r="I5" i="17"/>
  <c r="F5" i="17"/>
  <c r="E5" i="17"/>
  <c r="D5" i="17"/>
  <c r="K4" i="17"/>
  <c r="J4" i="17"/>
  <c r="I4" i="17"/>
  <c r="F4" i="17"/>
  <c r="E4" i="17"/>
  <c r="D4" i="17"/>
  <c r="K3" i="17"/>
  <c r="J3" i="17"/>
  <c r="I3" i="17"/>
  <c r="F3" i="17"/>
  <c r="E3" i="17"/>
  <c r="D3" i="17"/>
  <c r="U8" i="16" l="1"/>
  <c r="T8" i="16"/>
  <c r="S8" i="16"/>
  <c r="U7" i="16"/>
  <c r="T7" i="16"/>
  <c r="S7" i="16"/>
  <c r="U6" i="16"/>
  <c r="T6" i="16"/>
  <c r="S6" i="16"/>
  <c r="U5" i="16"/>
  <c r="T5" i="16"/>
  <c r="S5" i="16"/>
  <c r="U4" i="16"/>
  <c r="T4" i="16"/>
  <c r="S4" i="16"/>
  <c r="U3" i="16"/>
  <c r="P16" i="16" s="1"/>
  <c r="T3" i="16"/>
  <c r="O16" i="16" s="1"/>
  <c r="S3" i="16"/>
  <c r="Q16" i="16" s="1"/>
  <c r="U2" i="16"/>
  <c r="T2" i="16"/>
  <c r="S2" i="16"/>
  <c r="R2" i="16"/>
  <c r="N15" i="16"/>
  <c r="N14" i="16"/>
  <c r="N13" i="16"/>
  <c r="P12" i="16"/>
  <c r="O12" i="16"/>
  <c r="N15" i="17"/>
  <c r="N14" i="17"/>
  <c r="N13" i="17"/>
  <c r="P12" i="17"/>
  <c r="O12" i="17"/>
  <c r="U8" i="17"/>
  <c r="T8" i="17"/>
  <c r="S8" i="17"/>
  <c r="U7" i="17"/>
  <c r="T7" i="17"/>
  <c r="S7" i="17"/>
  <c r="U6" i="17"/>
  <c r="T6" i="17"/>
  <c r="S6" i="17"/>
  <c r="U5" i="17"/>
  <c r="T5" i="17"/>
  <c r="S5" i="17"/>
  <c r="U4" i="17"/>
  <c r="T4" i="17"/>
  <c r="S4" i="17"/>
  <c r="U3" i="17"/>
  <c r="P16" i="17" s="1"/>
  <c r="T3" i="17"/>
  <c r="O16" i="17" s="1"/>
  <c r="S3" i="17"/>
  <c r="Q16" i="17" s="1"/>
  <c r="R3" i="17"/>
  <c r="U2" i="17"/>
  <c r="T2" i="17"/>
  <c r="S2" i="17"/>
  <c r="R2" i="17"/>
  <c r="E14" i="17" l="1"/>
  <c r="D14" i="17"/>
  <c r="E13" i="17"/>
  <c r="D13" i="17"/>
  <c r="J14" i="17"/>
  <c r="I14" i="17"/>
  <c r="O14" i="17" s="1"/>
  <c r="J13" i="17"/>
  <c r="P13" i="17" s="1"/>
  <c r="I13" i="17"/>
  <c r="O13" i="17" s="1"/>
  <c r="P2" i="17"/>
  <c r="O2" i="17"/>
  <c r="N2" i="17"/>
  <c r="K2" i="17"/>
  <c r="J2" i="17"/>
  <c r="I2" i="17"/>
  <c r="F2" i="17"/>
  <c r="E2" i="17"/>
  <c r="D2" i="17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A3" i="1"/>
  <c r="J14" i="16"/>
  <c r="I14" i="16"/>
  <c r="O14" i="16" s="1"/>
  <c r="J13" i="16"/>
  <c r="P13" i="16" s="1"/>
  <c r="I13" i="16"/>
  <c r="O13" i="16" s="1"/>
  <c r="C25" i="11"/>
  <c r="C24" i="11"/>
  <c r="C23" i="11"/>
  <c r="C22" i="11"/>
  <c r="C21" i="11"/>
  <c r="C20" i="11"/>
  <c r="C19" i="11"/>
  <c r="C18" i="11"/>
  <c r="C17" i="11"/>
  <c r="C16" i="11"/>
  <c r="C15" i="11"/>
  <c r="C14" i="11"/>
  <c r="C13" i="11"/>
  <c r="C12" i="11"/>
  <c r="C11" i="11"/>
  <c r="C10" i="11"/>
  <c r="A3" i="11" l="1"/>
  <c r="K14" i="16"/>
  <c r="Q14" i="16" s="1"/>
  <c r="P14" i="16"/>
  <c r="K14" i="17"/>
  <c r="Q14" i="17" s="1"/>
  <c r="P14" i="17"/>
  <c r="F13" i="16"/>
  <c r="K13" i="17"/>
  <c r="Q13" i="17" s="1"/>
  <c r="F14" i="17"/>
  <c r="F14" i="16"/>
  <c r="F13" i="17"/>
  <c r="K13" i="16"/>
  <c r="Q13" i="16" s="1"/>
  <c r="L18" i="15" l="1"/>
  <c r="L12" i="15"/>
  <c r="J12" i="15"/>
  <c r="J11" i="15"/>
  <c r="D9" i="15"/>
  <c r="K23" i="15"/>
  <c r="K22" i="15"/>
  <c r="K21" i="15"/>
  <c r="K19" i="15"/>
  <c r="K18" i="15"/>
  <c r="K16" i="15"/>
  <c r="K15" i="15"/>
  <c r="K14" i="15"/>
  <c r="K12" i="15"/>
  <c r="D10" i="15"/>
  <c r="K10" i="15" s="1"/>
  <c r="J24" i="15"/>
  <c r="J23" i="15"/>
  <c r="J22" i="15"/>
  <c r="J21" i="15"/>
  <c r="J20" i="15"/>
  <c r="J19" i="15"/>
  <c r="J18" i="15"/>
  <c r="J17" i="15"/>
  <c r="J16" i="15"/>
  <c r="J15" i="15"/>
  <c r="J14" i="15"/>
  <c r="J13" i="15"/>
  <c r="C10" i="15"/>
  <c r="C9" i="15"/>
  <c r="B24" i="15"/>
  <c r="B23" i="15"/>
  <c r="B22" i="15"/>
  <c r="B21" i="15"/>
  <c r="B20" i="15"/>
  <c r="B19" i="15"/>
  <c r="B18" i="15"/>
  <c r="B17" i="15"/>
  <c r="B16" i="15"/>
  <c r="B15" i="15"/>
  <c r="B14" i="15"/>
  <c r="B13" i="15"/>
  <c r="B12" i="15"/>
  <c r="B11" i="15"/>
  <c r="B10" i="15"/>
  <c r="B9" i="15"/>
  <c r="Y51" i="15"/>
  <c r="A9" i="15"/>
  <c r="A10" i="15" s="1"/>
  <c r="A11" i="15" s="1"/>
  <c r="A12" i="15" s="1"/>
  <c r="A13" i="15" s="1"/>
  <c r="A14" i="15" s="1"/>
  <c r="A15" i="15" s="1"/>
  <c r="A16" i="15" s="1"/>
  <c r="A17" i="15" s="1"/>
  <c r="A18" i="15" s="1"/>
  <c r="A19" i="15" s="1"/>
  <c r="A20" i="15" s="1"/>
  <c r="A21" i="15" s="1"/>
  <c r="A22" i="15" s="1"/>
  <c r="A23" i="15" s="1"/>
  <c r="A24" i="15" s="1"/>
  <c r="X37" i="14"/>
  <c r="Y37" i="14" s="1"/>
  <c r="W37" i="14"/>
  <c r="R37" i="14"/>
  <c r="S37" i="14" s="1"/>
  <c r="Q37" i="14"/>
  <c r="M37" i="14"/>
  <c r="K37" i="14"/>
  <c r="L37" i="14" s="1"/>
  <c r="J37" i="14"/>
  <c r="X36" i="14"/>
  <c r="Y36" i="14" s="1"/>
  <c r="W36" i="14"/>
  <c r="R36" i="14"/>
  <c r="S36" i="14" s="1"/>
  <c r="Q36" i="14"/>
  <c r="M36" i="14"/>
  <c r="K36" i="14"/>
  <c r="L36" i="14" s="1"/>
  <c r="J36" i="14"/>
  <c r="X35" i="14"/>
  <c r="Y35" i="14" s="1"/>
  <c r="W35" i="14"/>
  <c r="S35" i="14"/>
  <c r="R35" i="14"/>
  <c r="Q35" i="14"/>
  <c r="M35" i="14"/>
  <c r="L35" i="14"/>
  <c r="K35" i="14"/>
  <c r="J35" i="14"/>
  <c r="X34" i="14"/>
  <c r="Y34" i="14" s="1"/>
  <c r="W34" i="14"/>
  <c r="R34" i="14"/>
  <c r="S34" i="14" s="1"/>
  <c r="Q34" i="14"/>
  <c r="M34" i="14"/>
  <c r="K34" i="14"/>
  <c r="L34" i="14" s="1"/>
  <c r="J34" i="14"/>
  <c r="X33" i="14"/>
  <c r="Y33" i="14" s="1"/>
  <c r="W33" i="14"/>
  <c r="S33" i="14"/>
  <c r="R33" i="14"/>
  <c r="Q33" i="14"/>
  <c r="M33" i="14"/>
  <c r="L33" i="14"/>
  <c r="K33" i="14"/>
  <c r="J33" i="14"/>
  <c r="Y32" i="14"/>
  <c r="X32" i="14"/>
  <c r="W32" i="14"/>
  <c r="R32" i="14"/>
  <c r="S32" i="14" s="1"/>
  <c r="Q32" i="14"/>
  <c r="M32" i="14"/>
  <c r="K32" i="14"/>
  <c r="L32" i="14" s="1"/>
  <c r="J32" i="14"/>
  <c r="X31" i="14"/>
  <c r="Y31" i="14" s="1"/>
  <c r="W31" i="14"/>
  <c r="R31" i="14"/>
  <c r="S31" i="14" s="1"/>
  <c r="Q31" i="14"/>
  <c r="M31" i="14"/>
  <c r="K31" i="14"/>
  <c r="L31" i="14" s="1"/>
  <c r="J31" i="14"/>
  <c r="Y30" i="14"/>
  <c r="X30" i="14"/>
  <c r="W30" i="14"/>
  <c r="R30" i="14"/>
  <c r="S30" i="14" s="1"/>
  <c r="Q30" i="14"/>
  <c r="M30" i="14"/>
  <c r="K30" i="14"/>
  <c r="L30" i="14" s="1"/>
  <c r="J30" i="14"/>
  <c r="X29" i="14"/>
  <c r="Y29" i="14" s="1"/>
  <c r="W29" i="14"/>
  <c r="R29" i="14"/>
  <c r="S29" i="14" s="1"/>
  <c r="Q29" i="14"/>
  <c r="M29" i="14"/>
  <c r="K29" i="14"/>
  <c r="L29" i="14" s="1"/>
  <c r="J29" i="14"/>
  <c r="X28" i="14"/>
  <c r="Y28" i="14" s="1"/>
  <c r="W28" i="14"/>
  <c r="R28" i="14"/>
  <c r="S28" i="14" s="1"/>
  <c r="Q28" i="14"/>
  <c r="M28" i="14"/>
  <c r="K28" i="14"/>
  <c r="L28" i="14" s="1"/>
  <c r="J28" i="14"/>
  <c r="M27" i="14"/>
  <c r="K27" i="14"/>
  <c r="L27" i="14" s="1"/>
  <c r="J27" i="14"/>
  <c r="M26" i="14"/>
  <c r="K26" i="14"/>
  <c r="L26" i="14" s="1"/>
  <c r="J26" i="14"/>
  <c r="M25" i="14"/>
  <c r="K25" i="14"/>
  <c r="L25" i="14" s="1"/>
  <c r="J25" i="14"/>
  <c r="M24" i="14"/>
  <c r="K24" i="14"/>
  <c r="L24" i="14" s="1"/>
  <c r="J24" i="14"/>
  <c r="M23" i="14"/>
  <c r="L23" i="14"/>
  <c r="K23" i="14"/>
  <c r="J23" i="14"/>
  <c r="M22" i="14"/>
  <c r="K22" i="14"/>
  <c r="L22" i="14" s="1"/>
  <c r="J22" i="14"/>
  <c r="M21" i="14"/>
  <c r="L21" i="14"/>
  <c r="K21" i="14"/>
  <c r="J21" i="14"/>
  <c r="M20" i="14"/>
  <c r="K20" i="14"/>
  <c r="L20" i="14" s="1"/>
  <c r="J20" i="14"/>
  <c r="M19" i="14"/>
  <c r="K19" i="14"/>
  <c r="L19" i="14" s="1"/>
  <c r="J19" i="14"/>
  <c r="B18" i="14"/>
  <c r="B17" i="14"/>
  <c r="B16" i="14"/>
  <c r="B15" i="14"/>
  <c r="B14" i="14"/>
  <c r="B13" i="14"/>
  <c r="B12" i="14"/>
  <c r="B11" i="14"/>
  <c r="B10" i="14"/>
  <c r="B9" i="14"/>
  <c r="B8" i="14"/>
  <c r="B7" i="14"/>
  <c r="B6" i="14"/>
  <c r="B5" i="14"/>
  <c r="B4" i="14"/>
  <c r="B3" i="14"/>
  <c r="A3" i="14"/>
  <c r="A4" i="14" s="1"/>
  <c r="A5" i="14" s="1"/>
  <c r="A6" i="14" s="1"/>
  <c r="A7" i="14" s="1"/>
  <c r="A8" i="14" s="1"/>
  <c r="A9" i="14" s="1"/>
  <c r="A10" i="14" s="1"/>
  <c r="A11" i="14" s="1"/>
  <c r="A12" i="14" s="1"/>
  <c r="A13" i="14" s="1"/>
  <c r="A14" i="14" s="1"/>
  <c r="A15" i="14" s="1"/>
  <c r="A16" i="14" s="1"/>
  <c r="A17" i="14" s="1"/>
  <c r="A18" i="14" s="1"/>
  <c r="X37" i="13"/>
  <c r="Y37" i="13" s="1"/>
  <c r="W37" i="13"/>
  <c r="R37" i="13"/>
  <c r="S37" i="13" s="1"/>
  <c r="Q37" i="13"/>
  <c r="M37" i="13"/>
  <c r="K37" i="13"/>
  <c r="L37" i="13" s="1"/>
  <c r="J37" i="13"/>
  <c r="X36" i="13"/>
  <c r="Y36" i="13" s="1"/>
  <c r="W36" i="13"/>
  <c r="R36" i="13"/>
  <c r="S36" i="13" s="1"/>
  <c r="Q36" i="13"/>
  <c r="M36" i="13"/>
  <c r="K36" i="13"/>
  <c r="L36" i="13" s="1"/>
  <c r="J36" i="13"/>
  <c r="X35" i="13"/>
  <c r="Y35" i="13" s="1"/>
  <c r="W35" i="13"/>
  <c r="R35" i="13"/>
  <c r="S35" i="13" s="1"/>
  <c r="Q35" i="13"/>
  <c r="M35" i="13"/>
  <c r="K35" i="13"/>
  <c r="L35" i="13" s="1"/>
  <c r="J35" i="13"/>
  <c r="X34" i="13"/>
  <c r="Y34" i="13" s="1"/>
  <c r="W34" i="13"/>
  <c r="R34" i="13"/>
  <c r="S34" i="13" s="1"/>
  <c r="Q34" i="13"/>
  <c r="M34" i="13"/>
  <c r="K34" i="13"/>
  <c r="L34" i="13" s="1"/>
  <c r="J34" i="13"/>
  <c r="X33" i="13"/>
  <c r="Y33" i="13" s="1"/>
  <c r="W33" i="13"/>
  <c r="R33" i="13"/>
  <c r="S33" i="13" s="1"/>
  <c r="Q33" i="13"/>
  <c r="M33" i="13"/>
  <c r="K33" i="13"/>
  <c r="L33" i="13" s="1"/>
  <c r="J33" i="13"/>
  <c r="Y32" i="13"/>
  <c r="X32" i="13"/>
  <c r="W32" i="13"/>
  <c r="R32" i="13"/>
  <c r="S32" i="13" s="1"/>
  <c r="Q32" i="13"/>
  <c r="M32" i="13"/>
  <c r="K32" i="13"/>
  <c r="L32" i="13" s="1"/>
  <c r="J32" i="13"/>
  <c r="X31" i="13"/>
  <c r="Y31" i="13" s="1"/>
  <c r="W31" i="13"/>
  <c r="R31" i="13"/>
  <c r="S31" i="13" s="1"/>
  <c r="Q31" i="13"/>
  <c r="M31" i="13"/>
  <c r="K31" i="13"/>
  <c r="L31" i="13" s="1"/>
  <c r="J31" i="13"/>
  <c r="X30" i="13"/>
  <c r="Y30" i="13" s="1"/>
  <c r="W30" i="13"/>
  <c r="R30" i="13"/>
  <c r="S30" i="13" s="1"/>
  <c r="Q30" i="13"/>
  <c r="M30" i="13"/>
  <c r="K30" i="13"/>
  <c r="L30" i="13" s="1"/>
  <c r="J30" i="13"/>
  <c r="X29" i="13"/>
  <c r="Y29" i="13" s="1"/>
  <c r="W29" i="13"/>
  <c r="R29" i="13"/>
  <c r="S29" i="13" s="1"/>
  <c r="Q29" i="13"/>
  <c r="M29" i="13"/>
  <c r="K29" i="13"/>
  <c r="L29" i="13" s="1"/>
  <c r="J29" i="13"/>
  <c r="X28" i="13"/>
  <c r="Y28" i="13" s="1"/>
  <c r="W28" i="13"/>
  <c r="R28" i="13"/>
  <c r="S28" i="13" s="1"/>
  <c r="Q28" i="13"/>
  <c r="M28" i="13"/>
  <c r="K28" i="13"/>
  <c r="L28" i="13" s="1"/>
  <c r="J28" i="13"/>
  <c r="M27" i="13"/>
  <c r="K27" i="13"/>
  <c r="L27" i="13" s="1"/>
  <c r="J27" i="13"/>
  <c r="M26" i="13"/>
  <c r="K26" i="13"/>
  <c r="L26" i="13" s="1"/>
  <c r="J26" i="13"/>
  <c r="M25" i="13"/>
  <c r="K25" i="13"/>
  <c r="L25" i="13" s="1"/>
  <c r="J25" i="13"/>
  <c r="M24" i="13"/>
  <c r="K24" i="13"/>
  <c r="L24" i="13" s="1"/>
  <c r="J24" i="13"/>
  <c r="M23" i="13"/>
  <c r="K23" i="13"/>
  <c r="L23" i="13" s="1"/>
  <c r="J23" i="13"/>
  <c r="M22" i="13"/>
  <c r="K22" i="13"/>
  <c r="L22" i="13" s="1"/>
  <c r="J22" i="13"/>
  <c r="M21" i="13"/>
  <c r="K21" i="13"/>
  <c r="L21" i="13" s="1"/>
  <c r="J21" i="13"/>
  <c r="M20" i="13"/>
  <c r="K20" i="13"/>
  <c r="L20" i="13" s="1"/>
  <c r="J20" i="13"/>
  <c r="B18" i="13"/>
  <c r="B17" i="13"/>
  <c r="B16" i="13"/>
  <c r="B15" i="13"/>
  <c r="B14" i="13"/>
  <c r="B13" i="13"/>
  <c r="B12" i="13"/>
  <c r="B11" i="13"/>
  <c r="B10" i="13"/>
  <c r="B9" i="13"/>
  <c r="B8" i="13"/>
  <c r="B7" i="13"/>
  <c r="B6" i="13"/>
  <c r="B5" i="13"/>
  <c r="B4" i="13"/>
  <c r="A4" i="13"/>
  <c r="A5" i="13" s="1"/>
  <c r="A6" i="13" s="1"/>
  <c r="A7" i="13" s="1"/>
  <c r="A8" i="13" s="1"/>
  <c r="A9" i="13" s="1"/>
  <c r="A10" i="13" s="1"/>
  <c r="A11" i="13" s="1"/>
  <c r="A12" i="13" s="1"/>
  <c r="A13" i="13" s="1"/>
  <c r="A14" i="13" s="1"/>
  <c r="A15" i="13" s="1"/>
  <c r="A16" i="13" s="1"/>
  <c r="A17" i="13" s="1"/>
  <c r="A18" i="13" s="1"/>
  <c r="B3" i="13"/>
  <c r="A3" i="13"/>
  <c r="B18" i="12"/>
  <c r="B17" i="12"/>
  <c r="B16" i="12"/>
  <c r="B15" i="12"/>
  <c r="B14" i="12"/>
  <c r="B13" i="12"/>
  <c r="B12" i="12"/>
  <c r="B11" i="12"/>
  <c r="B10" i="12"/>
  <c r="B9" i="12"/>
  <c r="B8" i="12"/>
  <c r="B7" i="12"/>
  <c r="B6" i="12"/>
  <c r="B5" i="12"/>
  <c r="B4" i="12"/>
  <c r="K11" i="15" l="1"/>
  <c r="E11" i="15"/>
  <c r="L11" i="15" s="1"/>
  <c r="J10" i="15"/>
  <c r="J7" i="15" s="1"/>
  <c r="E10" i="15"/>
  <c r="L10" i="15" s="1"/>
  <c r="E20" i="15"/>
  <c r="L20" i="15" s="1"/>
  <c r="E24" i="15"/>
  <c r="L24" i="15" s="1"/>
  <c r="E14" i="15"/>
  <c r="L14" i="15" s="1"/>
  <c r="E22" i="15"/>
  <c r="L22" i="15" s="1"/>
  <c r="E13" i="15"/>
  <c r="L13" i="15" s="1"/>
  <c r="E17" i="15"/>
  <c r="L17" i="15" s="1"/>
  <c r="K13" i="15"/>
  <c r="K17" i="15"/>
  <c r="K20" i="15"/>
  <c r="E15" i="15"/>
  <c r="L15" i="15" s="1"/>
  <c r="E23" i="15"/>
  <c r="L23" i="15" s="1"/>
  <c r="E19" i="15"/>
  <c r="L19" i="15" s="1"/>
  <c r="K24" i="15"/>
  <c r="E16" i="15"/>
  <c r="L16" i="15" s="1"/>
  <c r="E9" i="15"/>
  <c r="J6" i="15"/>
  <c r="E21" i="15"/>
  <c r="L21" i="15" s="1"/>
  <c r="H25" i="11"/>
  <c r="J24" i="11"/>
  <c r="K24" i="11" s="1"/>
  <c r="H24" i="11"/>
  <c r="H23" i="11"/>
  <c r="J22" i="11"/>
  <c r="K22" i="11" s="1"/>
  <c r="H22" i="11"/>
  <c r="H21" i="11"/>
  <c r="J20" i="11"/>
  <c r="K20" i="11" s="1"/>
  <c r="H20" i="11"/>
  <c r="H19" i="11"/>
  <c r="J18" i="11"/>
  <c r="K18" i="11" s="1"/>
  <c r="H18" i="11"/>
  <c r="J17" i="11"/>
  <c r="K17" i="11" s="1"/>
  <c r="H17" i="11"/>
  <c r="J16" i="11"/>
  <c r="K16" i="11" s="1"/>
  <c r="H16" i="11"/>
  <c r="J15" i="11"/>
  <c r="K15" i="11" s="1"/>
  <c r="H15" i="11"/>
  <c r="J14" i="11"/>
  <c r="K14" i="11" s="1"/>
  <c r="H14" i="11"/>
  <c r="J13" i="11"/>
  <c r="K13" i="11" s="1"/>
  <c r="H13" i="11"/>
  <c r="J12" i="11"/>
  <c r="K12" i="11" s="1"/>
  <c r="H12" i="11"/>
  <c r="J11" i="11"/>
  <c r="K11" i="11" s="1"/>
  <c r="H11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F11" i="11"/>
  <c r="J19" i="11" l="1"/>
  <c r="K19" i="11" s="1"/>
  <c r="J21" i="11"/>
  <c r="K21" i="11" s="1"/>
  <c r="J23" i="11"/>
  <c r="K23" i="11" s="1"/>
  <c r="J4" i="15"/>
  <c r="J3" i="15"/>
  <c r="J2" i="15"/>
  <c r="J5" i="15"/>
  <c r="K7" i="15"/>
  <c r="L7" i="15"/>
  <c r="K6" i="15"/>
  <c r="K4" i="15"/>
  <c r="K2" i="15"/>
  <c r="K5" i="15"/>
  <c r="K3" i="15"/>
  <c r="J25" i="11"/>
  <c r="K25" i="11" s="1"/>
  <c r="B20" i="9"/>
  <c r="B19" i="9"/>
  <c r="B18" i="9"/>
  <c r="B17" i="9"/>
  <c r="B16" i="9"/>
  <c r="B15" i="9"/>
  <c r="B14" i="9"/>
  <c r="B13" i="9"/>
  <c r="B12" i="9"/>
  <c r="B20" i="3"/>
  <c r="B19" i="3"/>
  <c r="B18" i="3"/>
  <c r="B17" i="3"/>
  <c r="B16" i="3"/>
  <c r="B15" i="3"/>
  <c r="B14" i="3"/>
  <c r="B13" i="3"/>
  <c r="E26" i="10" l="1"/>
  <c r="L26" i="10" s="1"/>
  <c r="E25" i="10"/>
  <c r="L25" i="10" s="1"/>
  <c r="E24" i="10"/>
  <c r="L24" i="10" s="1"/>
  <c r="E23" i="10"/>
  <c r="L23" i="10" s="1"/>
  <c r="E22" i="10"/>
  <c r="L22" i="10" s="1"/>
  <c r="E20" i="10"/>
  <c r="L20" i="10" s="1"/>
  <c r="E21" i="10"/>
  <c r="L21" i="10" s="1"/>
  <c r="E19" i="10"/>
  <c r="L19" i="10" s="1"/>
  <c r="F10" i="11"/>
  <c r="B3" i="12"/>
  <c r="X37" i="12"/>
  <c r="Y37" i="12" s="1"/>
  <c r="W37" i="12"/>
  <c r="R37" i="12"/>
  <c r="S37" i="12" s="1"/>
  <c r="Q37" i="12"/>
  <c r="Y36" i="12"/>
  <c r="X36" i="12"/>
  <c r="W36" i="12"/>
  <c r="R36" i="12"/>
  <c r="S36" i="12" s="1"/>
  <c r="Q36" i="12"/>
  <c r="X35" i="12"/>
  <c r="Y35" i="12" s="1"/>
  <c r="W35" i="12"/>
  <c r="R35" i="12"/>
  <c r="S35" i="12" s="1"/>
  <c r="Q35" i="12"/>
  <c r="X34" i="12"/>
  <c r="Y34" i="12" s="1"/>
  <c r="W34" i="12"/>
  <c r="R34" i="12"/>
  <c r="S34" i="12" s="1"/>
  <c r="Q34" i="12"/>
  <c r="X33" i="12"/>
  <c r="Y33" i="12" s="1"/>
  <c r="W33" i="12"/>
  <c r="R33" i="12"/>
  <c r="S33" i="12" s="1"/>
  <c r="Q33" i="12"/>
  <c r="X32" i="12"/>
  <c r="Y32" i="12" s="1"/>
  <c r="W32" i="12"/>
  <c r="R32" i="12"/>
  <c r="S32" i="12" s="1"/>
  <c r="Q32" i="12"/>
  <c r="X31" i="12"/>
  <c r="Y31" i="12" s="1"/>
  <c r="W31" i="12"/>
  <c r="R31" i="12"/>
  <c r="S31" i="12" s="1"/>
  <c r="Q31" i="12"/>
  <c r="X30" i="12"/>
  <c r="Y30" i="12" s="1"/>
  <c r="W30" i="12"/>
  <c r="R30" i="12"/>
  <c r="S30" i="12" s="1"/>
  <c r="Q30" i="12"/>
  <c r="X29" i="12"/>
  <c r="Y29" i="12" s="1"/>
  <c r="W29" i="12"/>
  <c r="S29" i="12"/>
  <c r="R29" i="12"/>
  <c r="Q29" i="12"/>
  <c r="Y28" i="12"/>
  <c r="X28" i="12"/>
  <c r="W28" i="12"/>
  <c r="R28" i="12"/>
  <c r="S28" i="12" s="1"/>
  <c r="Q28" i="12"/>
  <c r="A3" i="12"/>
  <c r="A4" i="12" s="1"/>
  <c r="A5" i="12" s="1"/>
  <c r="A6" i="12" s="1"/>
  <c r="A7" i="12" s="1"/>
  <c r="A8" i="12" s="1"/>
  <c r="A9" i="12" s="1"/>
  <c r="A10" i="12" s="1"/>
  <c r="A11" i="12" s="1"/>
  <c r="A12" i="12" s="1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28" i="12" s="1"/>
  <c r="A29" i="12" s="1"/>
  <c r="A30" i="12" s="1"/>
  <c r="A31" i="12" s="1"/>
  <c r="A32" i="12" s="1"/>
  <c r="A33" i="12" s="1"/>
  <c r="A34" i="12" s="1"/>
  <c r="A35" i="12" s="1"/>
  <c r="A36" i="12" s="1"/>
  <c r="A37" i="12" s="1"/>
  <c r="H10" i="11" l="1"/>
  <c r="G5" i="11"/>
  <c r="G4" i="11"/>
  <c r="A10" i="11"/>
  <c r="A11" i="11" s="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I6" i="11" l="1"/>
  <c r="P7" i="16" s="1"/>
  <c r="I2" i="11"/>
  <c r="P3" i="16" s="1"/>
  <c r="J15" i="16" s="1"/>
  <c r="I4" i="11"/>
  <c r="P5" i="16" s="1"/>
  <c r="I7" i="11"/>
  <c r="P8" i="16" s="1"/>
  <c r="I5" i="11"/>
  <c r="P6" i="16" s="1"/>
  <c r="I3" i="11"/>
  <c r="P4" i="16" s="1"/>
  <c r="E15" i="16" s="1"/>
  <c r="F15" i="16" s="1"/>
  <c r="H4" i="11"/>
  <c r="O5" i="16" s="1"/>
  <c r="H7" i="11"/>
  <c r="O8" i="16" s="1"/>
  <c r="H3" i="11"/>
  <c r="O4" i="16" s="1"/>
  <c r="D15" i="16" s="1"/>
  <c r="H2" i="11"/>
  <c r="O3" i="16" s="1"/>
  <c r="I15" i="16" s="1"/>
  <c r="O15" i="16" s="1"/>
  <c r="H5" i="11"/>
  <c r="O6" i="16" s="1"/>
  <c r="H6" i="11"/>
  <c r="O7" i="16" s="1"/>
  <c r="J10" i="11"/>
  <c r="G30" i="1"/>
  <c r="G29" i="1"/>
  <c r="P15" i="16" l="1"/>
  <c r="K15" i="16"/>
  <c r="Q15" i="16" s="1"/>
  <c r="K10" i="11"/>
  <c r="J6" i="11"/>
  <c r="J2" i="11"/>
  <c r="J3" i="11"/>
  <c r="J5" i="11"/>
  <c r="J4" i="11"/>
  <c r="J7" i="11"/>
  <c r="B19" i="10"/>
  <c r="B26" i="10"/>
  <c r="B25" i="10"/>
  <c r="B24" i="10"/>
  <c r="B23" i="10"/>
  <c r="B22" i="10"/>
  <c r="B21" i="10"/>
  <c r="B20" i="10"/>
  <c r="J20" i="6"/>
  <c r="I20" i="6"/>
  <c r="D20" i="6"/>
  <c r="C20" i="6"/>
  <c r="B20" i="6"/>
  <c r="A20" i="6"/>
  <c r="J19" i="6"/>
  <c r="I19" i="6"/>
  <c r="D19" i="6"/>
  <c r="C19" i="6"/>
  <c r="B19" i="6"/>
  <c r="A19" i="6"/>
  <c r="J18" i="6"/>
  <c r="I18" i="6"/>
  <c r="D18" i="6"/>
  <c r="C18" i="6"/>
  <c r="B18" i="6"/>
  <c r="A18" i="6"/>
  <c r="J17" i="6"/>
  <c r="I17" i="6"/>
  <c r="D17" i="6"/>
  <c r="C17" i="6"/>
  <c r="B17" i="6"/>
  <c r="A17" i="6"/>
  <c r="J16" i="6"/>
  <c r="I16" i="6"/>
  <c r="D16" i="6"/>
  <c r="C16" i="6"/>
  <c r="B16" i="6"/>
  <c r="A16" i="6"/>
  <c r="J15" i="6"/>
  <c r="I15" i="6"/>
  <c r="D15" i="6"/>
  <c r="C15" i="6"/>
  <c r="B15" i="6"/>
  <c r="A15" i="6"/>
  <c r="J14" i="6"/>
  <c r="I14" i="6"/>
  <c r="D14" i="6"/>
  <c r="C14" i="6"/>
  <c r="B14" i="6"/>
  <c r="A14" i="6"/>
  <c r="J13" i="6"/>
  <c r="I13" i="6"/>
  <c r="D13" i="6"/>
  <c r="C13" i="6"/>
  <c r="B13" i="6"/>
  <c r="A13" i="6"/>
  <c r="J12" i="6"/>
  <c r="I12" i="6"/>
  <c r="D12" i="6"/>
  <c r="C12" i="6"/>
  <c r="B12" i="6"/>
  <c r="A12" i="6"/>
  <c r="K4" i="11" l="1"/>
  <c r="N5" i="16" s="1"/>
  <c r="K7" i="11"/>
  <c r="N8" i="16" s="1"/>
  <c r="K2" i="11"/>
  <c r="N3" i="16" s="1"/>
  <c r="K6" i="11"/>
  <c r="N7" i="16" s="1"/>
  <c r="K3" i="11"/>
  <c r="N4" i="16" s="1"/>
  <c r="K5" i="11"/>
  <c r="N6" i="16" s="1"/>
  <c r="F27" i="1"/>
  <c r="F26" i="1"/>
  <c r="F25" i="1"/>
  <c r="F24" i="1"/>
  <c r="F23" i="1"/>
  <c r="F22" i="1"/>
  <c r="F21" i="1"/>
  <c r="F20" i="1"/>
  <c r="I27" i="1"/>
  <c r="H27" i="1"/>
  <c r="J27" i="1" s="1"/>
  <c r="K27" i="1" s="1"/>
  <c r="I26" i="1"/>
  <c r="H26" i="1"/>
  <c r="J26" i="1" s="1"/>
  <c r="K26" i="1" s="1"/>
  <c r="I25" i="1"/>
  <c r="H25" i="1"/>
  <c r="J25" i="1" s="1"/>
  <c r="K25" i="1" s="1"/>
  <c r="I24" i="1"/>
  <c r="H24" i="1"/>
  <c r="J24" i="1" s="1"/>
  <c r="K24" i="1" s="1"/>
  <c r="I23" i="1"/>
  <c r="H23" i="1"/>
  <c r="I22" i="1"/>
  <c r="H22" i="1"/>
  <c r="I21" i="1"/>
  <c r="H21" i="1"/>
  <c r="I20" i="1"/>
  <c r="H20" i="1"/>
  <c r="H10" i="1"/>
  <c r="J23" i="1" l="1"/>
  <c r="K23" i="1" s="1"/>
  <c r="J21" i="1"/>
  <c r="K21" i="1" s="1"/>
  <c r="J22" i="1"/>
  <c r="K22" i="1" s="1"/>
  <c r="J20" i="1"/>
  <c r="K20" i="1" s="1"/>
  <c r="J11" i="6" l="1"/>
  <c r="I11" i="6"/>
  <c r="J10" i="6"/>
  <c r="I10" i="6"/>
  <c r="J9" i="6"/>
  <c r="I9" i="6"/>
  <c r="J8" i="6"/>
  <c r="I8" i="6"/>
  <c r="J7" i="6"/>
  <c r="I7" i="6"/>
  <c r="J6" i="6"/>
  <c r="I6" i="6"/>
  <c r="J5" i="6"/>
  <c r="I5" i="6"/>
  <c r="J4" i="6"/>
  <c r="I4" i="6"/>
  <c r="J3" i="6"/>
  <c r="I3" i="6"/>
  <c r="J9" i="10"/>
  <c r="J7" i="10" s="1"/>
  <c r="B12" i="3"/>
  <c r="B18" i="10"/>
  <c r="B17" i="10"/>
  <c r="B16" i="10"/>
  <c r="B15" i="10"/>
  <c r="B14" i="10"/>
  <c r="B13" i="10"/>
  <c r="B12" i="10"/>
  <c r="B11" i="10"/>
  <c r="B10" i="10"/>
  <c r="B9" i="10"/>
  <c r="Y51" i="10"/>
  <c r="A9" i="10"/>
  <c r="A10" i="10" s="1"/>
  <c r="A11" i="10" s="1"/>
  <c r="A12" i="10" s="1"/>
  <c r="A13" i="10" s="1"/>
  <c r="A14" i="10" s="1"/>
  <c r="A15" i="10" s="1"/>
  <c r="A16" i="10" s="1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E11" i="10" l="1"/>
  <c r="L11" i="10" s="1"/>
  <c r="E17" i="10"/>
  <c r="L17" i="10" s="1"/>
  <c r="E13" i="10"/>
  <c r="L13" i="10" s="1"/>
  <c r="E12" i="10"/>
  <c r="L12" i="10" s="1"/>
  <c r="E15" i="10"/>
  <c r="L15" i="10" s="1"/>
  <c r="E9" i="10"/>
  <c r="L9" i="10" s="1"/>
  <c r="E14" i="10"/>
  <c r="L14" i="10" s="1"/>
  <c r="E16" i="10"/>
  <c r="L16" i="10" s="1"/>
  <c r="F19" i="1"/>
  <c r="I19" i="1"/>
  <c r="H19" i="1"/>
  <c r="F18" i="1"/>
  <c r="L4" i="10" l="1"/>
  <c r="L5" i="10"/>
  <c r="L2" i="10"/>
  <c r="L6" i="10"/>
  <c r="L7" i="10"/>
  <c r="L3" i="10"/>
  <c r="J5" i="10"/>
  <c r="J6" i="10"/>
  <c r="J3" i="10"/>
  <c r="J4" i="10"/>
  <c r="J2" i="10"/>
  <c r="J19" i="1"/>
  <c r="K19" i="1" s="1"/>
  <c r="F17" i="1" l="1"/>
  <c r="F16" i="1"/>
  <c r="F15" i="1"/>
  <c r="F14" i="1"/>
  <c r="F13" i="1"/>
  <c r="F12" i="1"/>
  <c r="F11" i="1"/>
  <c r="F10" i="1"/>
  <c r="X37" i="9" l="1"/>
  <c r="Y37" i="9" s="1"/>
  <c r="W37" i="9"/>
  <c r="R37" i="9"/>
  <c r="S37" i="9" s="1"/>
  <c r="Q37" i="9"/>
  <c r="M37" i="9"/>
  <c r="K37" i="9"/>
  <c r="L37" i="9" s="1"/>
  <c r="J37" i="9"/>
  <c r="X36" i="9"/>
  <c r="Y36" i="9" s="1"/>
  <c r="W36" i="9"/>
  <c r="R36" i="9"/>
  <c r="S36" i="9" s="1"/>
  <c r="Q36" i="9"/>
  <c r="M36" i="9"/>
  <c r="K36" i="9"/>
  <c r="L36" i="9" s="1"/>
  <c r="J36" i="9"/>
  <c r="X35" i="9"/>
  <c r="Y35" i="9" s="1"/>
  <c r="W35" i="9"/>
  <c r="R35" i="9"/>
  <c r="S35" i="9" s="1"/>
  <c r="Q35" i="9"/>
  <c r="M35" i="9"/>
  <c r="K35" i="9"/>
  <c r="L35" i="9" s="1"/>
  <c r="J35" i="9"/>
  <c r="X34" i="9"/>
  <c r="Y34" i="9" s="1"/>
  <c r="W34" i="9"/>
  <c r="R34" i="9"/>
  <c r="S34" i="9" s="1"/>
  <c r="Q34" i="9"/>
  <c r="M34" i="9"/>
  <c r="K34" i="9"/>
  <c r="L34" i="9" s="1"/>
  <c r="J34" i="9"/>
  <c r="X33" i="9"/>
  <c r="Y33" i="9" s="1"/>
  <c r="W33" i="9"/>
  <c r="R33" i="9"/>
  <c r="S33" i="9" s="1"/>
  <c r="Q33" i="9"/>
  <c r="M33" i="9"/>
  <c r="K33" i="9"/>
  <c r="L33" i="9" s="1"/>
  <c r="J33" i="9"/>
  <c r="Y32" i="9"/>
  <c r="X32" i="9"/>
  <c r="W32" i="9"/>
  <c r="R32" i="9"/>
  <c r="S32" i="9" s="1"/>
  <c r="Q32" i="9"/>
  <c r="M32" i="9"/>
  <c r="K32" i="9"/>
  <c r="L32" i="9" s="1"/>
  <c r="J32" i="9"/>
  <c r="X31" i="9"/>
  <c r="Y31" i="9" s="1"/>
  <c r="W31" i="9"/>
  <c r="R31" i="9"/>
  <c r="S31" i="9" s="1"/>
  <c r="Q31" i="9"/>
  <c r="M31" i="9"/>
  <c r="K31" i="9"/>
  <c r="L31" i="9" s="1"/>
  <c r="J31" i="9"/>
  <c r="X30" i="9"/>
  <c r="Y30" i="9" s="1"/>
  <c r="W30" i="9"/>
  <c r="R30" i="9"/>
  <c r="S30" i="9" s="1"/>
  <c r="Q30" i="9"/>
  <c r="M30" i="9"/>
  <c r="K30" i="9"/>
  <c r="L30" i="9" s="1"/>
  <c r="J30" i="9"/>
  <c r="X29" i="9"/>
  <c r="Y29" i="9" s="1"/>
  <c r="W29" i="9"/>
  <c r="R29" i="9"/>
  <c r="S29" i="9" s="1"/>
  <c r="Q29" i="9"/>
  <c r="M29" i="9"/>
  <c r="K29" i="9"/>
  <c r="L29" i="9" s="1"/>
  <c r="J29" i="9"/>
  <c r="X28" i="9"/>
  <c r="Y28" i="9" s="1"/>
  <c r="W28" i="9"/>
  <c r="R28" i="9"/>
  <c r="S28" i="9" s="1"/>
  <c r="Q28" i="9"/>
  <c r="M28" i="9"/>
  <c r="K28" i="9"/>
  <c r="L28" i="9" s="1"/>
  <c r="J28" i="9"/>
  <c r="M27" i="9"/>
  <c r="K27" i="9"/>
  <c r="L27" i="9" s="1"/>
  <c r="J27" i="9"/>
  <c r="M26" i="9"/>
  <c r="K26" i="9"/>
  <c r="L26" i="9" s="1"/>
  <c r="J26" i="9"/>
  <c r="M25" i="9"/>
  <c r="K25" i="9"/>
  <c r="L25" i="9" s="1"/>
  <c r="J25" i="9"/>
  <c r="M24" i="9"/>
  <c r="K24" i="9"/>
  <c r="L24" i="9" s="1"/>
  <c r="J24" i="9"/>
  <c r="M23" i="9"/>
  <c r="K23" i="9"/>
  <c r="L23" i="9" s="1"/>
  <c r="J23" i="9"/>
  <c r="M22" i="9"/>
  <c r="K22" i="9"/>
  <c r="L22" i="9" s="1"/>
  <c r="J22" i="9"/>
  <c r="M21" i="9"/>
  <c r="K21" i="9"/>
  <c r="L21" i="9" s="1"/>
  <c r="J21" i="9"/>
  <c r="B11" i="9"/>
  <c r="B10" i="9"/>
  <c r="B9" i="9"/>
  <c r="B8" i="9"/>
  <c r="B7" i="9"/>
  <c r="B6" i="9"/>
  <c r="B5" i="9"/>
  <c r="B4" i="9"/>
  <c r="B3" i="9"/>
  <c r="A3" i="9"/>
  <c r="A4" i="9" s="1"/>
  <c r="A5" i="9" s="1"/>
  <c r="A6" i="9" s="1"/>
  <c r="A7" i="9" s="1"/>
  <c r="A8" i="9" s="1"/>
  <c r="A9" i="9" s="1"/>
  <c r="A10" i="9" s="1"/>
  <c r="A11" i="9" s="1"/>
  <c r="A12" i="9" s="1"/>
  <c r="A13" i="9" s="1"/>
  <c r="A14" i="9" s="1"/>
  <c r="A15" i="9" s="1"/>
  <c r="A16" i="9" s="1"/>
  <c r="A17" i="9" s="1"/>
  <c r="A18" i="9" s="1"/>
  <c r="A19" i="9" s="1"/>
  <c r="A20" i="9" s="1"/>
  <c r="X37" i="8"/>
  <c r="Y37" i="8" s="1"/>
  <c r="W37" i="8"/>
  <c r="R37" i="8"/>
  <c r="S37" i="8" s="1"/>
  <c r="Q37" i="8"/>
  <c r="M37" i="8"/>
  <c r="K37" i="8"/>
  <c r="L37" i="8" s="1"/>
  <c r="J37" i="8"/>
  <c r="X36" i="8"/>
  <c r="Y36" i="8" s="1"/>
  <c r="W36" i="8"/>
  <c r="R36" i="8"/>
  <c r="S36" i="8" s="1"/>
  <c r="Q36" i="8"/>
  <c r="M36" i="8"/>
  <c r="K36" i="8"/>
  <c r="L36" i="8" s="1"/>
  <c r="J36" i="8"/>
  <c r="X35" i="8"/>
  <c r="Y35" i="8" s="1"/>
  <c r="W35" i="8"/>
  <c r="R35" i="8"/>
  <c r="S35" i="8" s="1"/>
  <c r="Q35" i="8"/>
  <c r="M35" i="8"/>
  <c r="K35" i="8"/>
  <c r="L35" i="8" s="1"/>
  <c r="J35" i="8"/>
  <c r="X34" i="8"/>
  <c r="Y34" i="8" s="1"/>
  <c r="W34" i="8"/>
  <c r="R34" i="8"/>
  <c r="S34" i="8" s="1"/>
  <c r="Q34" i="8"/>
  <c r="M34" i="8"/>
  <c r="K34" i="8"/>
  <c r="L34" i="8" s="1"/>
  <c r="J34" i="8"/>
  <c r="X33" i="8"/>
  <c r="Y33" i="8" s="1"/>
  <c r="W33" i="8"/>
  <c r="R33" i="8"/>
  <c r="S33" i="8" s="1"/>
  <c r="Q33" i="8"/>
  <c r="M33" i="8"/>
  <c r="K33" i="8"/>
  <c r="L33" i="8" s="1"/>
  <c r="J33" i="8"/>
  <c r="X32" i="8"/>
  <c r="Y32" i="8" s="1"/>
  <c r="W32" i="8"/>
  <c r="R32" i="8"/>
  <c r="S32" i="8" s="1"/>
  <c r="Q32" i="8"/>
  <c r="M32" i="8"/>
  <c r="K32" i="8"/>
  <c r="L32" i="8" s="1"/>
  <c r="J32" i="8"/>
  <c r="X31" i="8"/>
  <c r="Y31" i="8" s="1"/>
  <c r="W31" i="8"/>
  <c r="R31" i="8"/>
  <c r="S31" i="8" s="1"/>
  <c r="Q31" i="8"/>
  <c r="M31" i="8"/>
  <c r="K31" i="8"/>
  <c r="L31" i="8" s="1"/>
  <c r="J31" i="8"/>
  <c r="X30" i="8"/>
  <c r="Y30" i="8" s="1"/>
  <c r="W30" i="8"/>
  <c r="R30" i="8"/>
  <c r="S30" i="8" s="1"/>
  <c r="Q30" i="8"/>
  <c r="M30" i="8"/>
  <c r="K30" i="8"/>
  <c r="L30" i="8" s="1"/>
  <c r="J30" i="8"/>
  <c r="X29" i="8"/>
  <c r="Y29" i="8" s="1"/>
  <c r="W29" i="8"/>
  <c r="R29" i="8"/>
  <c r="S29" i="8" s="1"/>
  <c r="Q29" i="8"/>
  <c r="M29" i="8"/>
  <c r="K29" i="8"/>
  <c r="L29" i="8" s="1"/>
  <c r="J29" i="8"/>
  <c r="X28" i="8"/>
  <c r="Y28" i="8" s="1"/>
  <c r="W28" i="8"/>
  <c r="R28" i="8"/>
  <c r="S28" i="8" s="1"/>
  <c r="Q28" i="8"/>
  <c r="M28" i="8"/>
  <c r="K28" i="8"/>
  <c r="L28" i="8" s="1"/>
  <c r="J28" i="8"/>
  <c r="M27" i="8"/>
  <c r="K27" i="8"/>
  <c r="L27" i="8" s="1"/>
  <c r="J27" i="8"/>
  <c r="M26" i="8"/>
  <c r="K26" i="8"/>
  <c r="L26" i="8" s="1"/>
  <c r="J26" i="8"/>
  <c r="K25" i="8"/>
  <c r="L25" i="8" s="1"/>
  <c r="J25" i="8"/>
  <c r="K24" i="8"/>
  <c r="L24" i="8" s="1"/>
  <c r="J24" i="8"/>
  <c r="K23" i="8"/>
  <c r="L23" i="8" s="1"/>
  <c r="J23" i="8"/>
  <c r="K22" i="8"/>
  <c r="L22" i="8" s="1"/>
  <c r="J22" i="8"/>
  <c r="K21" i="8"/>
  <c r="L21" i="8" s="1"/>
  <c r="J21" i="8"/>
  <c r="K20" i="8"/>
  <c r="L20" i="8" s="1"/>
  <c r="J20" i="8"/>
  <c r="K19" i="8"/>
  <c r="L19" i="8" s="1"/>
  <c r="J19" i="8"/>
  <c r="K18" i="8"/>
  <c r="L18" i="8" s="1"/>
  <c r="J18" i="8"/>
  <c r="K17" i="8"/>
  <c r="L17" i="8" s="1"/>
  <c r="J17" i="8"/>
  <c r="K16" i="8"/>
  <c r="L16" i="8" s="1"/>
  <c r="J16" i="8"/>
  <c r="K15" i="8"/>
  <c r="L15" i="8" s="1"/>
  <c r="J15" i="8"/>
  <c r="K14" i="8"/>
  <c r="L14" i="8" s="1"/>
  <c r="J14" i="8"/>
  <c r="K13" i="8"/>
  <c r="L13" i="8" s="1"/>
  <c r="J13" i="8"/>
  <c r="K12" i="8"/>
  <c r="L12" i="8" s="1"/>
  <c r="J12" i="8"/>
  <c r="B11" i="8"/>
  <c r="B10" i="8"/>
  <c r="B9" i="8"/>
  <c r="B8" i="8"/>
  <c r="B7" i="8"/>
  <c r="B6" i="8"/>
  <c r="B5" i="8"/>
  <c r="B4" i="8"/>
  <c r="B3" i="8"/>
  <c r="A3" i="8"/>
  <c r="A4" i="8" s="1"/>
  <c r="A5" i="8" s="1"/>
  <c r="A6" i="8" s="1"/>
  <c r="A7" i="8" s="1"/>
  <c r="A8" i="8" s="1"/>
  <c r="A9" i="8" s="1"/>
  <c r="A10" i="8" s="1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B11" i="3"/>
  <c r="B10" i="3"/>
  <c r="B9" i="3"/>
  <c r="B8" i="3"/>
  <c r="B7" i="3"/>
  <c r="B6" i="3"/>
  <c r="B5" i="3"/>
  <c r="B4" i="3"/>
  <c r="B3" i="3"/>
  <c r="D11" i="6" l="1"/>
  <c r="D10" i="6"/>
  <c r="D9" i="6"/>
  <c r="D8" i="6"/>
  <c r="D7" i="6"/>
  <c r="D6" i="6"/>
  <c r="D5" i="6"/>
  <c r="D4" i="6"/>
  <c r="C7" i="6"/>
  <c r="B11" i="6"/>
  <c r="B10" i="6"/>
  <c r="B9" i="6"/>
  <c r="B8" i="6"/>
  <c r="B7" i="6"/>
  <c r="B6" i="6"/>
  <c r="B5" i="6"/>
  <c r="B4" i="6"/>
  <c r="B3" i="6"/>
  <c r="A11" i="6"/>
  <c r="A10" i="6"/>
  <c r="A9" i="6"/>
  <c r="A8" i="6"/>
  <c r="A7" i="6"/>
  <c r="A6" i="6"/>
  <c r="A5" i="6"/>
  <c r="A4" i="6"/>
  <c r="A3" i="6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I18" i="1"/>
  <c r="I17" i="1"/>
  <c r="I16" i="1"/>
  <c r="H18" i="1"/>
  <c r="H17" i="1"/>
  <c r="H16" i="1"/>
  <c r="J18" i="1" l="1"/>
  <c r="K18" i="1" s="1"/>
  <c r="M9" i="1"/>
  <c r="J16" i="1"/>
  <c r="K16" i="1" s="1"/>
  <c r="J17" i="1"/>
  <c r="K17" i="1" s="1"/>
  <c r="I15" i="1"/>
  <c r="H15" i="1"/>
  <c r="I14" i="1"/>
  <c r="H14" i="1"/>
  <c r="J14" i="1" l="1"/>
  <c r="K14" i="1" s="1"/>
  <c r="J15" i="1"/>
  <c r="K15" i="1" s="1"/>
  <c r="C11" i="6" l="1"/>
  <c r="C10" i="6"/>
  <c r="C9" i="6"/>
  <c r="C8" i="6"/>
  <c r="C6" i="6"/>
  <c r="C5" i="6"/>
  <c r="C4" i="6"/>
  <c r="D3" i="6"/>
  <c r="C3" i="6"/>
  <c r="I13" i="1" l="1"/>
  <c r="H13" i="1"/>
  <c r="I12" i="1"/>
  <c r="H12" i="1"/>
  <c r="I11" i="1"/>
  <c r="H11" i="1"/>
  <c r="I10" i="1"/>
  <c r="X37" i="3"/>
  <c r="Y37" i="3" s="1"/>
  <c r="W37" i="3"/>
  <c r="X36" i="3"/>
  <c r="Y36" i="3" s="1"/>
  <c r="W36" i="3"/>
  <c r="X35" i="3"/>
  <c r="Y35" i="3" s="1"/>
  <c r="W35" i="3"/>
  <c r="X34" i="3"/>
  <c r="Y34" i="3" s="1"/>
  <c r="W34" i="3"/>
  <c r="X33" i="3"/>
  <c r="W33" i="3"/>
  <c r="X32" i="3"/>
  <c r="W32" i="3"/>
  <c r="X31" i="3"/>
  <c r="Y31" i="3" s="1"/>
  <c r="W31" i="3"/>
  <c r="X30" i="3"/>
  <c r="Y30" i="3" s="1"/>
  <c r="W30" i="3"/>
  <c r="X29" i="3"/>
  <c r="Y29" i="3" s="1"/>
  <c r="W29" i="3"/>
  <c r="X28" i="3"/>
  <c r="Y28" i="3" s="1"/>
  <c r="W28" i="3"/>
  <c r="R37" i="3"/>
  <c r="R36" i="3"/>
  <c r="S36" i="3" s="1"/>
  <c r="R35" i="3"/>
  <c r="S35" i="3" s="1"/>
  <c r="R34" i="3"/>
  <c r="S34" i="3" s="1"/>
  <c r="R33" i="3"/>
  <c r="S33" i="3" s="1"/>
  <c r="R32" i="3"/>
  <c r="S32" i="3" s="1"/>
  <c r="R31" i="3"/>
  <c r="S31" i="3" s="1"/>
  <c r="R30" i="3"/>
  <c r="S30" i="3" s="1"/>
  <c r="R29" i="3"/>
  <c r="R28" i="3"/>
  <c r="S28" i="3" s="1"/>
  <c r="Q37" i="3"/>
  <c r="Q36" i="3"/>
  <c r="Q35" i="3"/>
  <c r="Q34" i="3"/>
  <c r="Q33" i="3"/>
  <c r="Q32" i="3"/>
  <c r="Q31" i="3"/>
  <c r="Q30" i="3"/>
  <c r="Q29" i="3"/>
  <c r="Q28" i="3"/>
  <c r="K37" i="3"/>
  <c r="L37" i="3" s="1"/>
  <c r="J37" i="3"/>
  <c r="K36" i="3"/>
  <c r="J36" i="3"/>
  <c r="K35" i="3"/>
  <c r="J35" i="3"/>
  <c r="K34" i="3"/>
  <c r="J34" i="3"/>
  <c r="K33" i="3"/>
  <c r="L33" i="3" s="1"/>
  <c r="J33" i="3"/>
  <c r="K32" i="3"/>
  <c r="L32" i="3" s="1"/>
  <c r="J32" i="3"/>
  <c r="K31" i="3"/>
  <c r="J31" i="3"/>
  <c r="K30" i="3"/>
  <c r="J30" i="3"/>
  <c r="K29" i="3"/>
  <c r="L29" i="3" s="1"/>
  <c r="J29" i="3"/>
  <c r="K28" i="3"/>
  <c r="J28" i="3"/>
  <c r="K27" i="3"/>
  <c r="L27" i="3" s="1"/>
  <c r="J27" i="3"/>
  <c r="K26" i="3"/>
  <c r="L26" i="3" s="1"/>
  <c r="J26" i="3"/>
  <c r="K25" i="3"/>
  <c r="L25" i="3" s="1"/>
  <c r="J25" i="3"/>
  <c r="K24" i="3"/>
  <c r="L24" i="3" s="1"/>
  <c r="J24" i="3"/>
  <c r="K23" i="3"/>
  <c r="J23" i="3"/>
  <c r="K22" i="3"/>
  <c r="L22" i="3" s="1"/>
  <c r="J22" i="3"/>
  <c r="K21" i="3"/>
  <c r="L21" i="3" s="1"/>
  <c r="J21" i="3"/>
  <c r="K20" i="3"/>
  <c r="L20" i="3" s="1"/>
  <c r="J20" i="3"/>
  <c r="K19" i="3"/>
  <c r="L19" i="3" s="1"/>
  <c r="J19" i="3"/>
  <c r="K18" i="3"/>
  <c r="L18" i="3" s="1"/>
  <c r="J18" i="3"/>
  <c r="K17" i="3"/>
  <c r="J17" i="3"/>
  <c r="K16" i="3"/>
  <c r="L16" i="3" s="1"/>
  <c r="J16" i="3"/>
  <c r="K15" i="3"/>
  <c r="L15" i="3" s="1"/>
  <c r="J15" i="3"/>
  <c r="K14" i="3"/>
  <c r="J14" i="3"/>
  <c r="K13" i="3"/>
  <c r="L13" i="3" s="1"/>
  <c r="J13" i="3"/>
  <c r="K12" i="3"/>
  <c r="L12" i="3" s="1"/>
  <c r="J12" i="3"/>
  <c r="A3" i="3"/>
  <c r="A4" i="3" s="1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I4" i="1" l="1"/>
  <c r="P5" i="17" s="1"/>
  <c r="I5" i="1"/>
  <c r="P6" i="17" s="1"/>
  <c r="H5" i="1"/>
  <c r="O6" i="17" s="1"/>
  <c r="H4" i="1"/>
  <c r="O5" i="17" s="1"/>
  <c r="H7" i="1"/>
  <c r="O8" i="17" s="1"/>
  <c r="H2" i="1"/>
  <c r="O3" i="17" s="1"/>
  <c r="I15" i="17" s="1"/>
  <c r="O15" i="17" s="1"/>
  <c r="H30" i="1"/>
  <c r="H6" i="1"/>
  <c r="H29" i="1"/>
  <c r="I6" i="1"/>
  <c r="P7" i="17" s="1"/>
  <c r="I7" i="1"/>
  <c r="P8" i="17" s="1"/>
  <c r="I2" i="1"/>
  <c r="P3" i="17" s="1"/>
  <c r="J15" i="17" s="1"/>
  <c r="I30" i="1"/>
  <c r="I29" i="1"/>
  <c r="I3" i="1" s="1"/>
  <c r="P4" i="17" s="1"/>
  <c r="E15" i="17" s="1"/>
  <c r="Y32" i="3"/>
  <c r="L14" i="3"/>
  <c r="L28" i="3"/>
  <c r="L30" i="3"/>
  <c r="L34" i="3"/>
  <c r="L36" i="3"/>
  <c r="L17" i="3"/>
  <c r="L23" i="3"/>
  <c r="L31" i="3"/>
  <c r="L35" i="3"/>
  <c r="Y33" i="3"/>
  <c r="S29" i="3"/>
  <c r="S37" i="3"/>
  <c r="J13" i="1"/>
  <c r="K13" i="1" s="1"/>
  <c r="J11" i="1"/>
  <c r="K11" i="1" s="1"/>
  <c r="J10" i="1"/>
  <c r="J12" i="1"/>
  <c r="K12" i="1" s="1"/>
  <c r="P15" i="17" l="1"/>
  <c r="K15" i="17"/>
  <c r="Q15" i="17" s="1"/>
  <c r="H3" i="1"/>
  <c r="O4" i="17" s="1"/>
  <c r="D15" i="17" s="1"/>
  <c r="F15" i="17" s="1"/>
  <c r="O7" i="17"/>
  <c r="J5" i="1"/>
  <c r="J4" i="1"/>
  <c r="J2" i="1"/>
  <c r="J6" i="1"/>
  <c r="J29" i="1"/>
  <c r="J30" i="1"/>
  <c r="J7" i="1"/>
  <c r="K10" i="1"/>
  <c r="K4" i="1" l="1"/>
  <c r="N5" i="17" s="1"/>
  <c r="K7" i="1"/>
  <c r="N8" i="17" s="1"/>
  <c r="K5" i="1"/>
  <c r="N6" i="17" s="1"/>
  <c r="K6" i="1"/>
  <c r="N7" i="17" s="1"/>
  <c r="K2" i="1"/>
  <c r="N3" i="17" s="1"/>
  <c r="K3" i="1"/>
  <c r="N4" i="17" s="1"/>
  <c r="J3" i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</calcChain>
</file>

<file path=xl/sharedStrings.xml><?xml version="1.0" encoding="utf-8"?>
<sst xmlns="http://schemas.openxmlformats.org/spreadsheetml/2006/main" count="217" uniqueCount="66">
  <si>
    <t>Mild</t>
  </si>
  <si>
    <t>Severe</t>
  </si>
  <si>
    <t>Total Inj</t>
  </si>
  <si>
    <t>total bowel</t>
  </si>
  <si>
    <t>TIF</t>
  </si>
  <si>
    <t>MXF</t>
  </si>
  <si>
    <t>%mild</t>
  </si>
  <si>
    <t>%severe</t>
  </si>
  <si>
    <t>total</t>
  </si>
  <si>
    <t>normal</t>
  </si>
  <si>
    <t>combined</t>
  </si>
  <si>
    <t>Unique Animal Identifier</t>
  </si>
  <si>
    <t>Macroscopic findings</t>
  </si>
  <si>
    <t>Microscopic findings</t>
  </si>
  <si>
    <t>DT: TIF</t>
  </si>
  <si>
    <t>DT: MXF</t>
  </si>
  <si>
    <t>Mild injury (cm)</t>
  </si>
  <si>
    <t>Severe injury (cm)</t>
  </si>
  <si>
    <t>Total bowel removed (cm)</t>
  </si>
  <si>
    <t>NH: TIF</t>
  </si>
  <si>
    <t>NH: MXF</t>
  </si>
  <si>
    <t>IJ:TIF</t>
  </si>
  <si>
    <t>IJ:MXF</t>
  </si>
  <si>
    <t>Individal animals: Macroscopic appearance</t>
  </si>
  <si>
    <t>ID</t>
  </si>
  <si>
    <t>IRI + RIC</t>
  </si>
  <si>
    <t>min</t>
  </si>
  <si>
    <t>max</t>
  </si>
  <si>
    <t>25TH</t>
  </si>
  <si>
    <t>75TH</t>
  </si>
  <si>
    <t>Median</t>
  </si>
  <si>
    <t>Min</t>
  </si>
  <si>
    <t>Max</t>
  </si>
  <si>
    <t>mean</t>
  </si>
  <si>
    <t>Mean</t>
  </si>
  <si>
    <t>25th PC</t>
  </si>
  <si>
    <t>75PC</t>
  </si>
  <si>
    <t>25PC</t>
  </si>
  <si>
    <t>n</t>
  </si>
  <si>
    <t>Controls</t>
  </si>
  <si>
    <t>IRI</t>
  </si>
  <si>
    <t>IRI+RIC</t>
  </si>
  <si>
    <t>25 PCT</t>
  </si>
  <si>
    <t>75 PCT</t>
  </si>
  <si>
    <t>Stacked Bar chart (mean):</t>
  </si>
  <si>
    <t>Stacked Bar chart (median):</t>
  </si>
  <si>
    <t>mild</t>
  </si>
  <si>
    <t>severe</t>
  </si>
  <si>
    <t>controls</t>
  </si>
  <si>
    <t>Stacked Bar chart (median + P1a):</t>
  </si>
  <si>
    <t>P1a RIC</t>
  </si>
  <si>
    <t>(P1a)</t>
  </si>
  <si>
    <t>3a</t>
  </si>
  <si>
    <t>3b</t>
  </si>
  <si>
    <t>Early RIC</t>
  </si>
  <si>
    <t>Early +preRIC</t>
  </si>
  <si>
    <t>Cyctokines</t>
  </si>
  <si>
    <t>IFN-γ</t>
  </si>
  <si>
    <t>IL-1β</t>
  </si>
  <si>
    <t>IL-10</t>
  </si>
  <si>
    <t>IL-13</t>
  </si>
  <si>
    <t>IL-4</t>
  </si>
  <si>
    <t>IL-5</t>
  </si>
  <si>
    <t>IL-6</t>
  </si>
  <si>
    <t>KC/GRO</t>
  </si>
  <si>
    <t>TNF-α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</si>
</sst>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1" fontId="0" fillId="0" borderId="0" xfId="0" applyNumberFormat="1"/>
    <xf numFmtId="0" fontId="0" fillId="0" borderId="0" xfId="0" applyAlignment="1">
      <alignment horizontal="right"/>
    </xf>
    <xf numFmtId="0" fontId="1" fillId="0" borderId="0" xfId="0" applyFont="1"/>
    <xf numFmtId="9" fontId="0" fillId="0" borderId="0" xfId="0" applyNumberFormat="1"/>
    <xf numFmtId="9" fontId="1" fillId="0" borderId="0" xfId="0" applyNumberFormat="1" applyFont="1"/>
    <xf numFmtId="0" fontId="2" fillId="0" borderId="0" xfId="0" applyFont="1"/>
    <xf numFmtId="10" fontId="0" fillId="0" borderId="0" xfId="0" applyNumberFormat="1"/>
    <xf numFmtId="0" fontId="0" fillId="0" borderId="1" xfId="0" applyBorder="1"/>
    <xf numFmtId="0" fontId="0" fillId="0" borderId="0" xfId="0" applyBorder="1"/>
    <xf numFmtId="0" fontId="0" fillId="0" borderId="2" xfId="0" applyBorder="1" applyAlignment="1">
      <alignment wrapText="1"/>
    </xf>
    <xf numFmtId="0" fontId="0" fillId="0" borderId="3" xfId="0" applyBorder="1"/>
    <xf numFmtId="0" fontId="0" fillId="0" borderId="2" xfId="0" applyFill="1" applyBorder="1" applyAlignment="1">
      <alignment wrapText="1"/>
    </xf>
    <xf numFmtId="0" fontId="0" fillId="0" borderId="2" xfId="0" applyBorder="1"/>
    <xf numFmtId="0" fontId="4" fillId="0" borderId="0" xfId="0" applyFont="1"/>
    <xf numFmtId="0" fontId="3" fillId="0" borderId="0" xfId="0" applyFont="1"/>
    <xf numFmtId="2" fontId="0" fillId="0" borderId="0" xfId="0" applyNumberFormat="1"/>
    <xf numFmtId="0" fontId="0" fillId="0" borderId="5" xfId="0" applyBorder="1"/>
    <xf numFmtId="9" fontId="0" fillId="0" borderId="0" xfId="0" quotePrefix="1" applyNumberFormat="1"/>
    <xf numFmtId="9" fontId="2" fillId="0" borderId="0" xfId="0" applyNumberFormat="1" applyFont="1"/>
    <xf numFmtId="0" fontId="0" fillId="0" borderId="0" xfId="0" applyNumberFormat="1"/>
    <xf numFmtId="0" fontId="0" fillId="0" borderId="0" xfId="0" applyFont="1"/>
    <xf numFmtId="164" fontId="0" fillId="0" borderId="0" xfId="0" applyNumberFormat="1"/>
    <xf numFmtId="0" fontId="0" fillId="0" borderId="0" xfId="0"/>
    <xf numFmtId="0" fontId="5" fillId="0" borderId="0" xfId="0" applyFont="1"/>
    <xf numFmtId="0" fontId="0" fillId="0" borderId="0" xfId="0" applyFill="1"/>
    <xf numFmtId="0" fontId="0" fillId="0" borderId="6" xfId="0" applyFill="1" applyBorder="1"/>
    <xf numFmtId="0" fontId="1" fillId="0" borderId="7" xfId="0" applyFont="1" applyFill="1" applyBorder="1"/>
    <xf numFmtId="0" fontId="0" fillId="0" borderId="7" xfId="0" applyFill="1" applyBorder="1"/>
    <xf numFmtId="0" fontId="0" fillId="0" borderId="8" xfId="0" applyFill="1" applyBorder="1"/>
    <xf numFmtId="0" fontId="0" fillId="0" borderId="9" xfId="0" applyFont="1" applyFill="1" applyBorder="1"/>
    <xf numFmtId="0" fontId="0" fillId="0" borderId="0" xfId="0" applyFill="1" applyBorder="1"/>
    <xf numFmtId="9" fontId="0" fillId="0" borderId="0" xfId="0" applyNumberFormat="1" applyFill="1" applyBorder="1"/>
    <xf numFmtId="9" fontId="0" fillId="0" borderId="10" xfId="0" applyNumberFormat="1" applyFill="1" applyBorder="1"/>
    <xf numFmtId="0" fontId="0" fillId="0" borderId="9" xfId="0" applyFill="1" applyBorder="1"/>
    <xf numFmtId="164" fontId="0" fillId="0" borderId="0" xfId="0" applyNumberFormat="1" applyFill="1" applyBorder="1"/>
    <xf numFmtId="0" fontId="0" fillId="0" borderId="11" xfId="0" applyFill="1" applyBorder="1"/>
    <xf numFmtId="0" fontId="0" fillId="0" borderId="12" xfId="0" applyFill="1" applyBorder="1"/>
    <xf numFmtId="9" fontId="0" fillId="0" borderId="12" xfId="0" applyNumberFormat="1" applyFill="1" applyBorder="1"/>
    <xf numFmtId="9" fontId="0" fillId="0" borderId="13" xfId="0" applyNumberFormat="1" applyFill="1" applyBorder="1"/>
    <xf numFmtId="164" fontId="0" fillId="0" borderId="10" xfId="0" applyNumberFormat="1" applyFill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1" xfId="0" applyBorder="1"/>
    <xf numFmtId="9" fontId="0" fillId="0" borderId="0" xfId="0" applyNumberFormat="1" applyBorder="1"/>
    <xf numFmtId="9" fontId="0" fillId="0" borderId="10" xfId="0" applyNumberFormat="1" applyBorder="1"/>
    <xf numFmtId="9" fontId="0" fillId="0" borderId="12" xfId="0" applyNumberFormat="1" applyBorder="1"/>
    <xf numFmtId="9" fontId="0" fillId="0" borderId="13" xfId="0" applyNumberFormat="1" applyBorder="1"/>
    <xf numFmtId="164" fontId="0" fillId="0" borderId="0" xfId="0" applyNumberFormat="1" applyFill="1"/>
    <xf numFmtId="164" fontId="0" fillId="0" borderId="9" xfId="0" applyNumberFormat="1" applyFill="1" applyBorder="1"/>
    <xf numFmtId="164" fontId="0" fillId="0" borderId="9" xfId="0" applyNumberFormat="1" applyBorder="1"/>
    <xf numFmtId="164" fontId="0" fillId="0" borderId="0" xfId="0" applyNumberFormat="1" applyBorder="1"/>
    <xf numFmtId="164" fontId="0" fillId="0" borderId="10" xfId="0" applyNumberFormat="1" applyBorder="1"/>
    <xf numFmtId="0" fontId="1" fillId="0" borderId="6" xfId="0" applyFont="1" applyBorder="1"/>
    <xf numFmtId="0" fontId="6" fillId="0" borderId="0" xfId="0" applyFont="1" applyFill="1" applyBorder="1"/>
    <xf numFmtId="0" fontId="0" fillId="0" borderId="0" xfId="0" quotePrefix="1"/>
    <xf numFmtId="0" fontId="0" fillId="0" borderId="12" xfId="0" applyBorder="1"/>
    <xf numFmtId="0" fontId="0" fillId="0" borderId="5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7" fillId="0" borderId="0" xfId="0" applyFont="1"/>
    <xf numFmtId="0" fontId="0" fillId="0" borderId="3" xfId="0" applyBorder="1" applyAlignment="1">
      <alignment wrapText="1"/>
    </xf>
    <xf numFmtId="0" fontId="7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overlay val="0"/>
      <c:txPr>
        <a:bodyPr/>
        <a:lstStyle/>
        <a:p>
          <a:pPr>
            <a:defRPr sz="3200"/>
          </a:pPr>
          <a:endParaRPr lang="en-US"/>
        </a:p>
      </c:txPr>
    </c:title>
    <c:autoTitleDeleted val="0"/>
    <c:plotArea>
      <c:layout/>
      <c:pieChart>
        <c:varyColors val="1"/>
        <c:ser>
          <c:idx val="1"/>
          <c:order val="1"/>
          <c:tx>
            <c:strRef>
              <c:f>'3a Macroscopic'!$AM$61</c:f>
              <c:strCache>
                <c:ptCount val="1"/>
              </c:strCache>
            </c:strRef>
          </c:tx>
          <c:cat>
            <c:numRef>
              <c:f>'3a Macroscopic'!$AN$60:$AP$60</c:f>
              <c:numCache>
                <c:formatCode>General</c:formatCode>
                <c:ptCount val="3"/>
              </c:numCache>
            </c:numRef>
          </c:cat>
          <c:val>
            <c:numRef>
              <c:f>'3a Macroscopic'!$AN$61:$AP$61</c:f>
              <c:numCache>
                <c:formatCode>General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0-668E-457D-9689-A43828E84642}"/>
            </c:ext>
          </c:extLst>
        </c:ser>
        <c:ser>
          <c:idx val="0"/>
          <c:order val="0"/>
          <c:tx>
            <c:strRef>
              <c:f>'3a Macroscopic'!$AM$61</c:f>
              <c:strCache>
                <c:ptCount val="1"/>
              </c:strCache>
            </c:strRef>
          </c:tx>
          <c:cat>
            <c:numRef>
              <c:f>'3a Macroscopic'!$AN$60:$AP$60</c:f>
              <c:numCache>
                <c:formatCode>General</c:formatCode>
                <c:ptCount val="3"/>
              </c:numCache>
            </c:numRef>
          </c:cat>
          <c:val>
            <c:numRef>
              <c:f>'3a Macroscopic'!$AN$61:$AP$61</c:f>
              <c:numCache>
                <c:formatCode>General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1-668E-457D-9689-A43828E846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Protocol</a:t>
            </a:r>
            <a:r>
              <a:rPr lang="en-GB" baseline="0"/>
              <a:t> 3a &amp; 3b medians</a:t>
            </a:r>
            <a:endParaRPr lang="en-GB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stacked"/>
        <c:varyColors val="0"/>
        <c:ser>
          <c:idx val="3"/>
          <c:order val="0"/>
          <c:tx>
            <c:strRef>
              <c:f>'3a &amp; 3b Macroscopic charts'!$I$12</c:f>
              <c:strCache>
                <c:ptCount val="1"/>
                <c:pt idx="0">
                  <c:v>mild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'3a &amp; 3b Macroscopic charts'!$H$13:$H$16</c:f>
              <c:strCache>
                <c:ptCount val="4"/>
                <c:pt idx="0">
                  <c:v>controls</c:v>
                </c:pt>
                <c:pt idx="1">
                  <c:v>IRI</c:v>
                </c:pt>
                <c:pt idx="2">
                  <c:v>Early RIC</c:v>
                </c:pt>
                <c:pt idx="3">
                  <c:v>Early +preRIC</c:v>
                </c:pt>
              </c:strCache>
            </c:strRef>
          </c:cat>
          <c:val>
            <c:numRef>
              <c:f>'3a &amp; 3b Macroscopic charts'!$I$13:$I$16</c:f>
              <c:numCache>
                <c:formatCode>0%</c:formatCode>
                <c:ptCount val="4"/>
                <c:pt idx="0">
                  <c:v>0</c:v>
                </c:pt>
                <c:pt idx="1">
                  <c:v>0.18218623481781376</c:v>
                </c:pt>
                <c:pt idx="2">
                  <c:v>0.5</c:v>
                </c:pt>
                <c:pt idx="3">
                  <c:v>0.63739495798319323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99-412F-953C-AD319BF0D01E}"/>
            </c:ext>
          </c:extLst>
        </c:ser>
        <c:ser>
          <c:idx val="4"/>
          <c:order val="1"/>
          <c:tx>
            <c:strRef>
              <c:f>'3a &amp; 3b Macroscopic charts'!$J$12</c:f>
              <c:strCache>
                <c:ptCount val="1"/>
                <c:pt idx="0">
                  <c:v>severe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cat>
            <c:strRef>
              <c:f>'3a &amp; 3b Macroscopic charts'!$H$13:$H$16</c:f>
              <c:strCache>
                <c:ptCount val="4"/>
                <c:pt idx="0">
                  <c:v>controls</c:v>
                </c:pt>
                <c:pt idx="1">
                  <c:v>IRI</c:v>
                </c:pt>
                <c:pt idx="2">
                  <c:v>Early RIC</c:v>
                </c:pt>
                <c:pt idx="3">
                  <c:v>Early +preRIC</c:v>
                </c:pt>
              </c:strCache>
            </c:strRef>
          </c:cat>
          <c:val>
            <c:numRef>
              <c:f>'3a &amp; 3b Macroscopic charts'!$J$13:$J$16</c:f>
              <c:numCache>
                <c:formatCode>0%</c:formatCode>
                <c:ptCount val="4"/>
                <c:pt idx="0">
                  <c:v>0</c:v>
                </c:pt>
                <c:pt idx="1">
                  <c:v>0.77807017543859658</c:v>
                </c:pt>
                <c:pt idx="2">
                  <c:v>3.2258064516129031E-2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499-412F-953C-AD319BF0D01E}"/>
            </c:ext>
          </c:extLst>
        </c:ser>
        <c:ser>
          <c:idx val="5"/>
          <c:order val="2"/>
          <c:tx>
            <c:strRef>
              <c:f>'3a &amp; 3b Macroscopic charts'!$K$12</c:f>
              <c:strCache>
                <c:ptCount val="1"/>
              </c:strCache>
            </c:strRef>
          </c:tx>
          <c:spPr>
            <a:solidFill>
              <a:schemeClr val="bg1">
                <a:lumMod val="95000"/>
              </a:schemeClr>
            </a:solidFill>
          </c:spPr>
          <c:invertIfNegative val="0"/>
          <c:cat>
            <c:strRef>
              <c:f>'3a &amp; 3b Macroscopic charts'!$H$13:$H$16</c:f>
              <c:strCache>
                <c:ptCount val="4"/>
                <c:pt idx="0">
                  <c:v>controls</c:v>
                </c:pt>
                <c:pt idx="1">
                  <c:v>IRI</c:v>
                </c:pt>
                <c:pt idx="2">
                  <c:v>Early RIC</c:v>
                </c:pt>
                <c:pt idx="3">
                  <c:v>Early +preRIC</c:v>
                </c:pt>
              </c:strCache>
            </c:strRef>
          </c:cat>
          <c:val>
            <c:numRef>
              <c:f>'3a &amp; 3b Macroscopic charts'!$K$13:$K$16</c:f>
              <c:numCache>
                <c:formatCode>0%</c:formatCode>
                <c:ptCount val="4"/>
                <c:pt idx="0">
                  <c:v>1</c:v>
                </c:pt>
                <c:pt idx="1">
                  <c:v>3.9743589743589658E-2</c:v>
                </c:pt>
                <c:pt idx="2">
                  <c:v>0.467741935483871</c:v>
                </c:pt>
                <c:pt idx="3">
                  <c:v>0.23980978260869568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499-412F-953C-AD319BF0D0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1950592"/>
        <c:axId val="121952128"/>
      </c:barChart>
      <c:catAx>
        <c:axId val="121950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952128"/>
        <c:crosses val="autoZero"/>
        <c:auto val="1"/>
        <c:lblAlgn val="ctr"/>
        <c:lblOffset val="100"/>
        <c:noMultiLvlLbl val="0"/>
      </c:catAx>
      <c:valAx>
        <c:axId val="12195212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950592"/>
        <c:crosses val="autoZero"/>
        <c:crossBetween val="between"/>
      </c:valAx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Protocol</a:t>
            </a:r>
            <a:r>
              <a:rPr lang="en-GB" baseline="0"/>
              <a:t> 3a  + 1a medians</a:t>
            </a:r>
            <a:endParaRPr lang="en-GB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stacked"/>
        <c:varyColors val="0"/>
        <c:ser>
          <c:idx val="3"/>
          <c:order val="0"/>
          <c:tx>
            <c:strRef>
              <c:f>'3a &amp; 3b Macroscopic charts'!$O$12</c:f>
              <c:strCache>
                <c:ptCount val="1"/>
                <c:pt idx="0">
                  <c:v>mild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'3a &amp; 3b Macroscopic charts'!$N$13:$N$17</c:f>
              <c:strCache>
                <c:ptCount val="5"/>
                <c:pt idx="0">
                  <c:v>controls</c:v>
                </c:pt>
                <c:pt idx="1">
                  <c:v>IRI</c:v>
                </c:pt>
                <c:pt idx="2">
                  <c:v>Early RIC</c:v>
                </c:pt>
                <c:pt idx="3">
                  <c:v>Early +preRIC</c:v>
                </c:pt>
                <c:pt idx="4">
                  <c:v>P1a RIC</c:v>
                </c:pt>
              </c:strCache>
            </c:strRef>
          </c:cat>
          <c:val>
            <c:numRef>
              <c:f>'3a &amp; 3b Macroscopic charts'!$O$13:$O$17</c:f>
              <c:numCache>
                <c:formatCode>0%</c:formatCode>
                <c:ptCount val="5"/>
                <c:pt idx="0">
                  <c:v>0</c:v>
                </c:pt>
                <c:pt idx="1">
                  <c:v>0.18218623481781376</c:v>
                </c:pt>
                <c:pt idx="2">
                  <c:v>0.5</c:v>
                </c:pt>
                <c:pt idx="3" formatCode="0.00%">
                  <c:v>0.63739495798319323</c:v>
                </c:pt>
                <c:pt idx="4">
                  <c:v>0.40689655172413797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76-4FF2-B151-E0CC3CA347C9}"/>
            </c:ext>
          </c:extLst>
        </c:ser>
        <c:ser>
          <c:idx val="4"/>
          <c:order val="1"/>
          <c:tx>
            <c:strRef>
              <c:f>'3a &amp; 3b Macroscopic charts'!$P$12</c:f>
              <c:strCache>
                <c:ptCount val="1"/>
                <c:pt idx="0">
                  <c:v>severe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cat>
            <c:strRef>
              <c:f>'3a &amp; 3b Macroscopic charts'!$N$13:$N$17</c:f>
              <c:strCache>
                <c:ptCount val="5"/>
                <c:pt idx="0">
                  <c:v>controls</c:v>
                </c:pt>
                <c:pt idx="1">
                  <c:v>IRI</c:v>
                </c:pt>
                <c:pt idx="2">
                  <c:v>Early RIC</c:v>
                </c:pt>
                <c:pt idx="3">
                  <c:v>Early +preRIC</c:v>
                </c:pt>
                <c:pt idx="4">
                  <c:v>P1a RIC</c:v>
                </c:pt>
              </c:strCache>
            </c:strRef>
          </c:cat>
          <c:val>
            <c:numRef>
              <c:f>'3a &amp; 3b Macroscopic charts'!$P$13:$P$17</c:f>
              <c:numCache>
                <c:formatCode>0%</c:formatCode>
                <c:ptCount val="5"/>
                <c:pt idx="0">
                  <c:v>0</c:v>
                </c:pt>
                <c:pt idx="1">
                  <c:v>0.77807017543859658</c:v>
                </c:pt>
                <c:pt idx="2">
                  <c:v>3.2258064516129031E-2</c:v>
                </c:pt>
                <c:pt idx="3" formatCode="0.00%">
                  <c:v>0</c:v>
                </c:pt>
                <c:pt idx="4">
                  <c:v>3.7499999999999999E-2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376-4FF2-B151-E0CC3CA347C9}"/>
            </c:ext>
          </c:extLst>
        </c:ser>
        <c:ser>
          <c:idx val="5"/>
          <c:order val="2"/>
          <c:tx>
            <c:strRef>
              <c:f>'3a &amp; 3b Macroscopic charts'!$Q$12</c:f>
              <c:strCache>
                <c:ptCount val="1"/>
              </c:strCache>
            </c:strRef>
          </c:tx>
          <c:spPr>
            <a:solidFill>
              <a:schemeClr val="bg1">
                <a:lumMod val="95000"/>
              </a:schemeClr>
            </a:solidFill>
          </c:spPr>
          <c:invertIfNegative val="0"/>
          <c:cat>
            <c:strRef>
              <c:f>'3a &amp; 3b Macroscopic charts'!$N$13:$N$17</c:f>
              <c:strCache>
                <c:ptCount val="5"/>
                <c:pt idx="0">
                  <c:v>controls</c:v>
                </c:pt>
                <c:pt idx="1">
                  <c:v>IRI</c:v>
                </c:pt>
                <c:pt idx="2">
                  <c:v>Early RIC</c:v>
                </c:pt>
                <c:pt idx="3">
                  <c:v>Early +preRIC</c:v>
                </c:pt>
                <c:pt idx="4">
                  <c:v>P1a RIC</c:v>
                </c:pt>
              </c:strCache>
            </c:strRef>
          </c:cat>
          <c:val>
            <c:numRef>
              <c:f>'3a &amp; 3b Macroscopic charts'!$Q$13:$Q$17</c:f>
              <c:numCache>
                <c:formatCode>0%</c:formatCode>
                <c:ptCount val="5"/>
                <c:pt idx="0">
                  <c:v>1</c:v>
                </c:pt>
                <c:pt idx="1">
                  <c:v>3.9743589743589658E-2</c:v>
                </c:pt>
                <c:pt idx="2">
                  <c:v>0.467741935483871</c:v>
                </c:pt>
                <c:pt idx="3" formatCode="0.00%">
                  <c:v>0.23980978260869568</c:v>
                </c:pt>
                <c:pt idx="4">
                  <c:v>0.42317487266553483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376-4FF2-B151-E0CC3CA347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3114240"/>
        <c:axId val="123115776"/>
      </c:barChart>
      <c:catAx>
        <c:axId val="123114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115776"/>
        <c:crosses val="autoZero"/>
        <c:auto val="1"/>
        <c:lblAlgn val="ctr"/>
        <c:lblOffset val="100"/>
        <c:noMultiLvlLbl val="0"/>
      </c:catAx>
      <c:valAx>
        <c:axId val="12311577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114240"/>
        <c:crosses val="autoZero"/>
        <c:crossBetween val="between"/>
      </c:valAx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Protocol </a:t>
            </a:r>
            <a:r>
              <a:rPr lang="en-GB" baseline="0"/>
              <a:t>3a means</a:t>
            </a:r>
            <a:endParaRPr lang="en-GB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stacked"/>
        <c:varyColors val="0"/>
        <c:ser>
          <c:idx val="3"/>
          <c:order val="0"/>
          <c:tx>
            <c:strRef>
              <c:f>'3a Macroscopic charts'!$D$12</c:f>
              <c:strCache>
                <c:ptCount val="1"/>
                <c:pt idx="0">
                  <c:v>mild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'3a Macroscopic charts'!$C$13:$C$15</c:f>
              <c:strCache>
                <c:ptCount val="3"/>
                <c:pt idx="0">
                  <c:v>controls</c:v>
                </c:pt>
                <c:pt idx="1">
                  <c:v>IRI</c:v>
                </c:pt>
                <c:pt idx="2">
                  <c:v>IRI+RIC</c:v>
                </c:pt>
              </c:strCache>
            </c:strRef>
          </c:cat>
          <c:val>
            <c:numRef>
              <c:f>'3a Macroscopic charts'!$D$13:$D$15</c:f>
              <c:numCache>
                <c:formatCode>0.0%</c:formatCode>
                <c:ptCount val="3"/>
                <c:pt idx="0" formatCode="0%">
                  <c:v>0</c:v>
                </c:pt>
                <c:pt idx="1">
                  <c:v>0.26899239079690207</c:v>
                </c:pt>
                <c:pt idx="2">
                  <c:v>0.5009348105775584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12-42D1-950B-6F9C229556B7}"/>
            </c:ext>
          </c:extLst>
        </c:ser>
        <c:ser>
          <c:idx val="4"/>
          <c:order val="1"/>
          <c:tx>
            <c:strRef>
              <c:f>'3a Macroscopic charts'!$E$12</c:f>
              <c:strCache>
                <c:ptCount val="1"/>
                <c:pt idx="0">
                  <c:v>severe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cat>
            <c:strRef>
              <c:f>'3a Macroscopic charts'!$C$13:$C$15</c:f>
              <c:strCache>
                <c:ptCount val="3"/>
                <c:pt idx="0">
                  <c:v>controls</c:v>
                </c:pt>
                <c:pt idx="1">
                  <c:v>IRI</c:v>
                </c:pt>
                <c:pt idx="2">
                  <c:v>IRI+RIC</c:v>
                </c:pt>
              </c:strCache>
            </c:strRef>
          </c:cat>
          <c:val>
            <c:numRef>
              <c:f>'3a Macroscopic charts'!$E$13:$E$15</c:f>
              <c:numCache>
                <c:formatCode>0.0%</c:formatCode>
                <c:ptCount val="3"/>
                <c:pt idx="0" formatCode="0%">
                  <c:v>0</c:v>
                </c:pt>
                <c:pt idx="1">
                  <c:v>0.60909409878784526</c:v>
                </c:pt>
                <c:pt idx="2">
                  <c:v>0.26938473530055634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012-42D1-950B-6F9C229556B7}"/>
            </c:ext>
          </c:extLst>
        </c:ser>
        <c:ser>
          <c:idx val="5"/>
          <c:order val="2"/>
          <c:tx>
            <c:strRef>
              <c:f>'3a Macroscopic charts'!$F$12</c:f>
              <c:strCache>
                <c:ptCount val="1"/>
                <c:pt idx="0">
                  <c:v>normal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</c:spPr>
          <c:invertIfNegative val="0"/>
          <c:cat>
            <c:strRef>
              <c:f>'3a Macroscopic charts'!$C$13:$C$15</c:f>
              <c:strCache>
                <c:ptCount val="3"/>
                <c:pt idx="0">
                  <c:v>controls</c:v>
                </c:pt>
                <c:pt idx="1">
                  <c:v>IRI</c:v>
                </c:pt>
                <c:pt idx="2">
                  <c:v>IRI+RIC</c:v>
                </c:pt>
              </c:strCache>
            </c:strRef>
          </c:cat>
          <c:val>
            <c:numRef>
              <c:f>'3a Macroscopic charts'!$F$13:$F$15</c:f>
              <c:numCache>
                <c:formatCode>0%</c:formatCode>
                <c:ptCount val="3"/>
                <c:pt idx="0">
                  <c:v>1</c:v>
                </c:pt>
                <c:pt idx="1">
                  <c:v>0.12191351041525267</c:v>
                </c:pt>
                <c:pt idx="2">
                  <c:v>0.22968045412188531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012-42D1-950B-6F9C229556B7}"/>
            </c:ext>
          </c:extLst>
        </c:ser>
        <c:ser>
          <c:idx val="0"/>
          <c:order val="3"/>
          <c:tx>
            <c:strRef>
              <c:f>'3a Macroscopic charts'!$D$12</c:f>
              <c:strCache>
                <c:ptCount val="1"/>
                <c:pt idx="0">
                  <c:v>mild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strRef>
              <c:f>'3a Macroscopic charts'!$C$13:$C$15</c:f>
              <c:strCache>
                <c:ptCount val="3"/>
                <c:pt idx="0">
                  <c:v>controls</c:v>
                </c:pt>
                <c:pt idx="1">
                  <c:v>IRI</c:v>
                </c:pt>
                <c:pt idx="2">
                  <c:v>IRI+RIC</c:v>
                </c:pt>
              </c:strCache>
            </c:strRef>
          </c:cat>
          <c:val>
            <c:numRef>
              <c:f>'3a Macroscopic charts'!$D$13:$D$15</c:f>
              <c:numCache>
                <c:formatCode>0.0%</c:formatCode>
                <c:ptCount val="3"/>
                <c:pt idx="0" formatCode="0%">
                  <c:v>0</c:v>
                </c:pt>
                <c:pt idx="1">
                  <c:v>0.26899239079690207</c:v>
                </c:pt>
                <c:pt idx="2">
                  <c:v>0.5009348105775584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012-42D1-950B-6F9C229556B7}"/>
            </c:ext>
          </c:extLst>
        </c:ser>
        <c:ser>
          <c:idx val="1"/>
          <c:order val="4"/>
          <c:tx>
            <c:strRef>
              <c:f>'3a Macroscopic charts'!$E$12</c:f>
              <c:strCache>
                <c:ptCount val="1"/>
                <c:pt idx="0">
                  <c:v>severe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cat>
            <c:strRef>
              <c:f>'3a Macroscopic charts'!$C$13:$C$15</c:f>
              <c:strCache>
                <c:ptCount val="3"/>
                <c:pt idx="0">
                  <c:v>controls</c:v>
                </c:pt>
                <c:pt idx="1">
                  <c:v>IRI</c:v>
                </c:pt>
                <c:pt idx="2">
                  <c:v>IRI+RIC</c:v>
                </c:pt>
              </c:strCache>
            </c:strRef>
          </c:cat>
          <c:val>
            <c:numRef>
              <c:f>'3a Macroscopic charts'!$E$13:$E$15</c:f>
              <c:numCache>
                <c:formatCode>0.0%</c:formatCode>
                <c:ptCount val="3"/>
                <c:pt idx="0" formatCode="0%">
                  <c:v>0</c:v>
                </c:pt>
                <c:pt idx="1">
                  <c:v>0.60909409878784526</c:v>
                </c:pt>
                <c:pt idx="2">
                  <c:v>0.26938473530055634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012-42D1-950B-6F9C229556B7}"/>
            </c:ext>
          </c:extLst>
        </c:ser>
        <c:ser>
          <c:idx val="2"/>
          <c:order val="5"/>
          <c:tx>
            <c:strRef>
              <c:f>'3a Macroscopic charts'!$F$12</c:f>
              <c:strCache>
                <c:ptCount val="1"/>
                <c:pt idx="0">
                  <c:v>normal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ln>
              <a:noFill/>
            </a:ln>
            <a:effectLst/>
          </c:spPr>
          <c:invertIfNegative val="0"/>
          <c:cat>
            <c:strRef>
              <c:f>'3a Macroscopic charts'!$C$13:$C$15</c:f>
              <c:strCache>
                <c:ptCount val="3"/>
                <c:pt idx="0">
                  <c:v>controls</c:v>
                </c:pt>
                <c:pt idx="1">
                  <c:v>IRI</c:v>
                </c:pt>
                <c:pt idx="2">
                  <c:v>IRI+RIC</c:v>
                </c:pt>
              </c:strCache>
            </c:strRef>
          </c:cat>
          <c:val>
            <c:numRef>
              <c:f>'3a Macroscopic charts'!$F$13:$F$15</c:f>
              <c:numCache>
                <c:formatCode>0%</c:formatCode>
                <c:ptCount val="3"/>
                <c:pt idx="0">
                  <c:v>1</c:v>
                </c:pt>
                <c:pt idx="1">
                  <c:v>0.12191351041525267</c:v>
                </c:pt>
                <c:pt idx="2">
                  <c:v>0.22968045412188531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012-42D1-950B-6F9C229556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1905152"/>
        <c:axId val="121906688"/>
      </c:barChart>
      <c:catAx>
        <c:axId val="121905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906688"/>
        <c:crosses val="autoZero"/>
        <c:auto val="1"/>
        <c:lblAlgn val="ctr"/>
        <c:lblOffset val="100"/>
        <c:noMultiLvlLbl val="0"/>
      </c:catAx>
      <c:valAx>
        <c:axId val="12190668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905152"/>
        <c:crosses val="autoZero"/>
        <c:crossBetween val="between"/>
      </c:valAx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Protocol</a:t>
            </a:r>
            <a:r>
              <a:rPr lang="en-GB" baseline="0"/>
              <a:t> 3a medians</a:t>
            </a:r>
            <a:endParaRPr lang="en-GB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stacked"/>
        <c:varyColors val="0"/>
        <c:ser>
          <c:idx val="3"/>
          <c:order val="0"/>
          <c:tx>
            <c:strRef>
              <c:f>'3a Macroscopic charts'!$I$12</c:f>
              <c:strCache>
                <c:ptCount val="1"/>
                <c:pt idx="0">
                  <c:v>mild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'3a Macroscopic charts'!$H$13:$H$15</c:f>
              <c:strCache>
                <c:ptCount val="3"/>
                <c:pt idx="0">
                  <c:v>controls</c:v>
                </c:pt>
                <c:pt idx="1">
                  <c:v>IRI</c:v>
                </c:pt>
                <c:pt idx="2">
                  <c:v>IRI+RIC</c:v>
                </c:pt>
              </c:strCache>
            </c:strRef>
          </c:cat>
          <c:val>
            <c:numRef>
              <c:f>'3a Macroscopic charts'!$I$13:$I$15</c:f>
              <c:numCache>
                <c:formatCode>0%</c:formatCode>
                <c:ptCount val="3"/>
                <c:pt idx="0">
                  <c:v>0</c:v>
                </c:pt>
                <c:pt idx="1">
                  <c:v>0.18218623481781376</c:v>
                </c:pt>
                <c:pt idx="2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F7-4CC1-AA1E-B7C096369DCD}"/>
            </c:ext>
          </c:extLst>
        </c:ser>
        <c:ser>
          <c:idx val="4"/>
          <c:order val="1"/>
          <c:tx>
            <c:strRef>
              <c:f>'3a Macroscopic charts'!$J$12</c:f>
              <c:strCache>
                <c:ptCount val="1"/>
                <c:pt idx="0">
                  <c:v>severe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cat>
            <c:strRef>
              <c:f>'3a Macroscopic charts'!$H$13:$H$15</c:f>
              <c:strCache>
                <c:ptCount val="3"/>
                <c:pt idx="0">
                  <c:v>controls</c:v>
                </c:pt>
                <c:pt idx="1">
                  <c:v>IRI</c:v>
                </c:pt>
                <c:pt idx="2">
                  <c:v>IRI+RIC</c:v>
                </c:pt>
              </c:strCache>
            </c:strRef>
          </c:cat>
          <c:val>
            <c:numRef>
              <c:f>'3a Macroscopic charts'!$J$13:$J$15</c:f>
              <c:numCache>
                <c:formatCode>0%</c:formatCode>
                <c:ptCount val="3"/>
                <c:pt idx="0">
                  <c:v>0</c:v>
                </c:pt>
                <c:pt idx="1">
                  <c:v>0.77807017543859658</c:v>
                </c:pt>
                <c:pt idx="2">
                  <c:v>3.2258064516129031E-2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F7-4CC1-AA1E-B7C096369DCD}"/>
            </c:ext>
          </c:extLst>
        </c:ser>
        <c:ser>
          <c:idx val="5"/>
          <c:order val="2"/>
          <c:tx>
            <c:strRef>
              <c:f>'3a Macroscopic charts'!$K$12</c:f>
              <c:strCache>
                <c:ptCount val="1"/>
              </c:strCache>
            </c:strRef>
          </c:tx>
          <c:spPr>
            <a:solidFill>
              <a:schemeClr val="bg1">
                <a:lumMod val="95000"/>
              </a:schemeClr>
            </a:solidFill>
          </c:spPr>
          <c:invertIfNegative val="0"/>
          <c:cat>
            <c:strRef>
              <c:f>'3a Macroscopic charts'!$H$13:$H$15</c:f>
              <c:strCache>
                <c:ptCount val="3"/>
                <c:pt idx="0">
                  <c:v>controls</c:v>
                </c:pt>
                <c:pt idx="1">
                  <c:v>IRI</c:v>
                </c:pt>
                <c:pt idx="2">
                  <c:v>IRI+RIC</c:v>
                </c:pt>
              </c:strCache>
            </c:strRef>
          </c:cat>
          <c:val>
            <c:numRef>
              <c:f>'3a Macroscopic charts'!$K$13:$K$15</c:f>
              <c:numCache>
                <c:formatCode>0%</c:formatCode>
                <c:ptCount val="3"/>
                <c:pt idx="0">
                  <c:v>1</c:v>
                </c:pt>
                <c:pt idx="1">
                  <c:v>3.9743589743589658E-2</c:v>
                </c:pt>
                <c:pt idx="2">
                  <c:v>0.467741935483871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F7-4CC1-AA1E-B7C096369D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1950592"/>
        <c:axId val="121952128"/>
      </c:barChart>
      <c:catAx>
        <c:axId val="121950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952128"/>
        <c:crosses val="autoZero"/>
        <c:auto val="1"/>
        <c:lblAlgn val="ctr"/>
        <c:lblOffset val="100"/>
        <c:noMultiLvlLbl val="0"/>
      </c:catAx>
      <c:valAx>
        <c:axId val="12195212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950592"/>
        <c:crosses val="autoZero"/>
        <c:crossBetween val="between"/>
      </c:valAx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Protocol</a:t>
            </a:r>
            <a:r>
              <a:rPr lang="en-GB" baseline="0"/>
              <a:t> 3a  + 1a medians</a:t>
            </a:r>
            <a:endParaRPr lang="en-GB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stacked"/>
        <c:varyColors val="0"/>
        <c:ser>
          <c:idx val="3"/>
          <c:order val="0"/>
          <c:tx>
            <c:strRef>
              <c:f>'3a Macroscopic charts'!$O$12</c:f>
              <c:strCache>
                <c:ptCount val="1"/>
                <c:pt idx="0">
                  <c:v>mild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'3a Macroscopic charts'!$N$13:$N$16</c:f>
              <c:strCache>
                <c:ptCount val="4"/>
                <c:pt idx="0">
                  <c:v>controls</c:v>
                </c:pt>
                <c:pt idx="1">
                  <c:v>IRI</c:v>
                </c:pt>
                <c:pt idx="2">
                  <c:v>IRI+RIC</c:v>
                </c:pt>
                <c:pt idx="3">
                  <c:v>P1a RIC</c:v>
                </c:pt>
              </c:strCache>
            </c:strRef>
          </c:cat>
          <c:val>
            <c:numRef>
              <c:f>'3a Macroscopic charts'!$O$13:$O$16</c:f>
              <c:numCache>
                <c:formatCode>0%</c:formatCode>
                <c:ptCount val="4"/>
                <c:pt idx="0">
                  <c:v>0</c:v>
                </c:pt>
                <c:pt idx="1">
                  <c:v>0.18218623481781376</c:v>
                </c:pt>
                <c:pt idx="2">
                  <c:v>0.5</c:v>
                </c:pt>
                <c:pt idx="3">
                  <c:v>0.40689655172413797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6D-4E7A-9FB1-9671016B9944}"/>
            </c:ext>
          </c:extLst>
        </c:ser>
        <c:ser>
          <c:idx val="4"/>
          <c:order val="1"/>
          <c:tx>
            <c:strRef>
              <c:f>'3a Macroscopic charts'!$P$12</c:f>
              <c:strCache>
                <c:ptCount val="1"/>
                <c:pt idx="0">
                  <c:v>severe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cat>
            <c:strRef>
              <c:f>'3a Macroscopic charts'!$N$13:$N$16</c:f>
              <c:strCache>
                <c:ptCount val="4"/>
                <c:pt idx="0">
                  <c:v>controls</c:v>
                </c:pt>
                <c:pt idx="1">
                  <c:v>IRI</c:v>
                </c:pt>
                <c:pt idx="2">
                  <c:v>IRI+RIC</c:v>
                </c:pt>
                <c:pt idx="3">
                  <c:v>P1a RIC</c:v>
                </c:pt>
              </c:strCache>
            </c:strRef>
          </c:cat>
          <c:val>
            <c:numRef>
              <c:f>'3a Macroscopic charts'!$P$13:$P$16</c:f>
              <c:numCache>
                <c:formatCode>0%</c:formatCode>
                <c:ptCount val="4"/>
                <c:pt idx="0">
                  <c:v>0</c:v>
                </c:pt>
                <c:pt idx="1">
                  <c:v>0.77807017543859658</c:v>
                </c:pt>
                <c:pt idx="2">
                  <c:v>3.2258064516129031E-2</c:v>
                </c:pt>
                <c:pt idx="3">
                  <c:v>3.7499999999999999E-2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6D-4E7A-9FB1-9671016B9944}"/>
            </c:ext>
          </c:extLst>
        </c:ser>
        <c:ser>
          <c:idx val="5"/>
          <c:order val="2"/>
          <c:tx>
            <c:strRef>
              <c:f>'3a Macroscopic charts'!$Q$12</c:f>
              <c:strCache>
                <c:ptCount val="1"/>
              </c:strCache>
            </c:strRef>
          </c:tx>
          <c:spPr>
            <a:solidFill>
              <a:schemeClr val="bg1">
                <a:lumMod val="95000"/>
              </a:schemeClr>
            </a:solidFill>
          </c:spPr>
          <c:invertIfNegative val="0"/>
          <c:cat>
            <c:strRef>
              <c:f>'3a Macroscopic charts'!$N$13:$N$16</c:f>
              <c:strCache>
                <c:ptCount val="4"/>
                <c:pt idx="0">
                  <c:v>controls</c:v>
                </c:pt>
                <c:pt idx="1">
                  <c:v>IRI</c:v>
                </c:pt>
                <c:pt idx="2">
                  <c:v>IRI+RIC</c:v>
                </c:pt>
                <c:pt idx="3">
                  <c:v>P1a RIC</c:v>
                </c:pt>
              </c:strCache>
            </c:strRef>
          </c:cat>
          <c:val>
            <c:numRef>
              <c:f>'3a Macroscopic charts'!$Q$13:$Q$16</c:f>
              <c:numCache>
                <c:formatCode>0%</c:formatCode>
                <c:ptCount val="4"/>
                <c:pt idx="0">
                  <c:v>1</c:v>
                </c:pt>
                <c:pt idx="1">
                  <c:v>3.9743589743589658E-2</c:v>
                </c:pt>
                <c:pt idx="2">
                  <c:v>0.467741935483871</c:v>
                </c:pt>
                <c:pt idx="3">
                  <c:v>0.42317487266553483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76D-4E7A-9FB1-9671016B99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3114240"/>
        <c:axId val="123115776"/>
      </c:barChart>
      <c:catAx>
        <c:axId val="123114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115776"/>
        <c:crosses val="autoZero"/>
        <c:auto val="1"/>
        <c:lblAlgn val="ctr"/>
        <c:lblOffset val="100"/>
        <c:noMultiLvlLbl val="0"/>
      </c:catAx>
      <c:valAx>
        <c:axId val="12311577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114240"/>
        <c:crosses val="autoZero"/>
        <c:crossBetween val="between"/>
      </c:valAx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overlay val="0"/>
      <c:txPr>
        <a:bodyPr/>
        <a:lstStyle/>
        <a:p>
          <a:pPr>
            <a:defRPr sz="3200"/>
          </a:pPr>
          <a:endParaRPr lang="en-US"/>
        </a:p>
      </c:txPr>
    </c:title>
    <c:autoTitleDeleted val="0"/>
    <c:plotArea>
      <c:layout/>
      <c:pieChart>
        <c:varyColors val="1"/>
        <c:ser>
          <c:idx val="1"/>
          <c:order val="1"/>
          <c:tx>
            <c:strRef>
              <c:f>'3b Macroscopic'!$AM$61</c:f>
              <c:strCache>
                <c:ptCount val="1"/>
              </c:strCache>
            </c:strRef>
          </c:tx>
          <c:cat>
            <c:numRef>
              <c:f>'3b Macroscopic'!$AN$60:$AP$60</c:f>
              <c:numCache>
                <c:formatCode>General</c:formatCode>
                <c:ptCount val="3"/>
              </c:numCache>
            </c:numRef>
          </c:cat>
          <c:val>
            <c:numRef>
              <c:f>'3b Macroscopic'!$AN$61:$AP$61</c:f>
              <c:numCache>
                <c:formatCode>General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0-7D81-4AD5-A312-6FA766199117}"/>
            </c:ext>
          </c:extLst>
        </c:ser>
        <c:ser>
          <c:idx val="0"/>
          <c:order val="0"/>
          <c:tx>
            <c:strRef>
              <c:f>'3b Macroscopic'!$AM$61</c:f>
              <c:strCache>
                <c:ptCount val="1"/>
              </c:strCache>
            </c:strRef>
          </c:tx>
          <c:cat>
            <c:numRef>
              <c:f>'3b Macroscopic'!$AN$60:$AP$60</c:f>
              <c:numCache>
                <c:formatCode>General</c:formatCode>
                <c:ptCount val="3"/>
              </c:numCache>
            </c:numRef>
          </c:cat>
          <c:val>
            <c:numRef>
              <c:f>'3b Macroscopic'!$AN$61:$AP$61</c:f>
              <c:numCache>
                <c:formatCode>General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1-7D81-4AD5-A312-6FA7661991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Protocol</a:t>
            </a:r>
            <a:r>
              <a:rPr lang="en-GB" baseline="0"/>
              <a:t> 3b means</a:t>
            </a:r>
            <a:endParaRPr lang="en-GB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stacked"/>
        <c:varyColors val="0"/>
        <c:ser>
          <c:idx val="4"/>
          <c:order val="0"/>
          <c:tx>
            <c:strRef>
              <c:f>'3b Macroscopic charts'!$E$12</c:f>
              <c:strCache>
                <c:ptCount val="1"/>
                <c:pt idx="0">
                  <c:v>severe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cat>
            <c:strRef>
              <c:f>'3b Macroscopic charts'!$C$13:$C$15</c:f>
              <c:strCache>
                <c:ptCount val="3"/>
                <c:pt idx="0">
                  <c:v>controls</c:v>
                </c:pt>
                <c:pt idx="1">
                  <c:v>IRI</c:v>
                </c:pt>
                <c:pt idx="2">
                  <c:v>IRI+RIC</c:v>
                </c:pt>
              </c:strCache>
            </c:strRef>
          </c:cat>
          <c:val>
            <c:numRef>
              <c:f>'3b Macroscopic charts'!$E$13:$E$15</c:f>
              <c:numCache>
                <c:formatCode>0.0%</c:formatCode>
                <c:ptCount val="3"/>
                <c:pt idx="0" formatCode="0%">
                  <c:v>0</c:v>
                </c:pt>
                <c:pt idx="1">
                  <c:v>0.60909409878784526</c:v>
                </c:pt>
                <c:pt idx="2">
                  <c:v>0.1754553883729506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B57-4037-AD3B-2EACEC687414}"/>
            </c:ext>
          </c:extLst>
        </c:ser>
        <c:ser>
          <c:idx val="3"/>
          <c:order val="1"/>
          <c:tx>
            <c:strRef>
              <c:f>'3b Macroscopic charts'!$D$12</c:f>
              <c:strCache>
                <c:ptCount val="1"/>
                <c:pt idx="0">
                  <c:v>mild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'3b Macroscopic charts'!$C$13:$C$15</c:f>
              <c:strCache>
                <c:ptCount val="3"/>
                <c:pt idx="0">
                  <c:v>controls</c:v>
                </c:pt>
                <c:pt idx="1">
                  <c:v>IRI</c:v>
                </c:pt>
                <c:pt idx="2">
                  <c:v>IRI+RIC</c:v>
                </c:pt>
              </c:strCache>
            </c:strRef>
          </c:cat>
          <c:val>
            <c:numRef>
              <c:f>'3b Macroscopic charts'!$D$13:$D$15</c:f>
              <c:numCache>
                <c:formatCode>0.0%</c:formatCode>
                <c:ptCount val="3"/>
                <c:pt idx="0" formatCode="0%">
                  <c:v>0</c:v>
                </c:pt>
                <c:pt idx="1">
                  <c:v>0.26899239079690207</c:v>
                </c:pt>
                <c:pt idx="2">
                  <c:v>0.58935680298566995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57-4037-AD3B-2EACEC687414}"/>
            </c:ext>
          </c:extLst>
        </c:ser>
        <c:ser>
          <c:idx val="5"/>
          <c:order val="2"/>
          <c:tx>
            <c:strRef>
              <c:f>'3b Macroscopic charts'!$F$12</c:f>
              <c:strCache>
                <c:ptCount val="1"/>
                <c:pt idx="0">
                  <c:v>normal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</c:spPr>
          <c:invertIfNegative val="0"/>
          <c:cat>
            <c:strRef>
              <c:f>'3b Macroscopic charts'!$C$13:$C$15</c:f>
              <c:strCache>
                <c:ptCount val="3"/>
                <c:pt idx="0">
                  <c:v>controls</c:v>
                </c:pt>
                <c:pt idx="1">
                  <c:v>IRI</c:v>
                </c:pt>
                <c:pt idx="2">
                  <c:v>IRI+RIC</c:v>
                </c:pt>
              </c:strCache>
            </c:strRef>
          </c:cat>
          <c:val>
            <c:numRef>
              <c:f>'3b Macroscopic charts'!$F$13:$F$15</c:f>
              <c:numCache>
                <c:formatCode>0%</c:formatCode>
                <c:ptCount val="3"/>
                <c:pt idx="0">
                  <c:v>1</c:v>
                </c:pt>
                <c:pt idx="1">
                  <c:v>0.12191351041525267</c:v>
                </c:pt>
                <c:pt idx="2">
                  <c:v>0.23518780864137945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B57-4037-AD3B-2EACEC6874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9343744"/>
        <c:axId val="119357824"/>
        <c:extLst>
          <c:ext xmlns:c15="http://schemas.microsoft.com/office/drawing/2012/chart" uri="{02D57815-91ED-43cb-92C2-25804820EDAC}">
            <c15:filteredBarSeries>
              <c15:ser>
                <c:idx val="0"/>
                <c:order val="3"/>
                <c:tx>
                  <c:strRef>
                    <c:extLst>
                      <c:ext uri="{02D57815-91ED-43cb-92C2-25804820EDAC}">
                        <c15:formulaRef>
                          <c15:sqref>'3b Macroscopic charts'!$D$12</c15:sqref>
                        </c15:formulaRef>
                      </c:ext>
                    </c:extLst>
                    <c:strCache>
                      <c:ptCount val="1"/>
                      <c:pt idx="0">
                        <c:v>mild</c:v>
                      </c:pt>
                    </c:strCache>
                  </c:strRef>
                </c:tx>
                <c:spPr>
                  <a:solidFill>
                    <a:srgbClr val="C00000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'3b Macroscopic charts'!$C$13:$C$15</c15:sqref>
                        </c15:formulaRef>
                      </c:ext>
                    </c:extLst>
                    <c:strCache>
                      <c:ptCount val="3"/>
                      <c:pt idx="0">
                        <c:v>controls</c:v>
                      </c:pt>
                      <c:pt idx="1">
                        <c:v>IRI</c:v>
                      </c:pt>
                      <c:pt idx="2">
                        <c:v>IRI+RIC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'3b Macroscopic charts'!$D$13:$D$15</c15:sqref>
                        </c15:formulaRef>
                      </c:ext>
                    </c:extLst>
                    <c:numCache>
                      <c:formatCode>0.0%</c:formatCode>
                      <c:ptCount val="3"/>
                      <c:pt idx="0" formatCode="0%">
                        <c:v>0</c:v>
                      </c:pt>
                      <c:pt idx="1">
                        <c:v>0.26899239079690207</c:v>
                      </c:pt>
                      <c:pt idx="2">
                        <c:v>0.58935680298566995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8B57-4037-AD3B-2EACEC687414}"/>
                  </c:ext>
                </c:extLst>
              </c15:ser>
            </c15:filteredBarSeries>
            <c15:filteredBarSeries>
              <c15:ser>
                <c:idx val="1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'3b Macroscopic charts'!$E$12</c15:sqref>
                        </c15:formulaRef>
                      </c:ext>
                    </c:extLst>
                    <c:strCache>
                      <c:ptCount val="1"/>
                      <c:pt idx="0">
                        <c:v>severe</c:v>
                      </c:pt>
                    </c:strCache>
                  </c:strRef>
                </c:tx>
                <c:spPr>
                  <a:solidFill>
                    <a:schemeClr val="tx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'3b Macroscopic charts'!$C$13:$C$15</c15:sqref>
                        </c15:formulaRef>
                      </c:ext>
                    </c:extLst>
                    <c:strCache>
                      <c:ptCount val="3"/>
                      <c:pt idx="0">
                        <c:v>controls</c:v>
                      </c:pt>
                      <c:pt idx="1">
                        <c:v>IRI</c:v>
                      </c:pt>
                      <c:pt idx="2">
                        <c:v>IRI+RIC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'3b Macroscopic charts'!$E$13:$E$15</c15:sqref>
                        </c15:formulaRef>
                      </c:ext>
                    </c:extLst>
                    <c:numCache>
                      <c:formatCode>0.0%</c:formatCode>
                      <c:ptCount val="3"/>
                      <c:pt idx="0" formatCode="0%">
                        <c:v>0</c:v>
                      </c:pt>
                      <c:pt idx="1">
                        <c:v>0.60909409878784526</c:v>
                      </c:pt>
                      <c:pt idx="2">
                        <c:v>0.1754553883729506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8B57-4037-AD3B-2EACEC687414}"/>
                  </c:ext>
                </c:extLst>
              </c15:ser>
            </c15:filteredBarSeries>
            <c15:filteredBarSeries>
              <c15:ser>
                <c:idx val="2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'3b Macroscopic charts'!$F$12</c15:sqref>
                        </c15:formulaRef>
                      </c:ext>
                    </c:extLst>
                    <c:strCache>
                      <c:ptCount val="1"/>
                      <c:pt idx="0">
                        <c:v>normal</c:v>
                      </c:pt>
                    </c:strCache>
                  </c:strRef>
                </c:tx>
                <c:spPr>
                  <a:solidFill>
                    <a:schemeClr val="bg1">
                      <a:lumMod val="95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'3b Macroscopic charts'!$C$13:$C$15</c15:sqref>
                        </c15:formulaRef>
                      </c:ext>
                    </c:extLst>
                    <c:strCache>
                      <c:ptCount val="3"/>
                      <c:pt idx="0">
                        <c:v>controls</c:v>
                      </c:pt>
                      <c:pt idx="1">
                        <c:v>IRI</c:v>
                      </c:pt>
                      <c:pt idx="2">
                        <c:v>IRI+RIC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'3b Macroscopic charts'!$F$13:$F$15</c15:sqref>
                        </c15:formulaRef>
                      </c:ext>
                    </c:extLst>
                    <c:numCache>
                      <c:formatCode>0%</c:formatCode>
                      <c:ptCount val="3"/>
                      <c:pt idx="0">
                        <c:v>1</c:v>
                      </c:pt>
                      <c:pt idx="1">
                        <c:v>0.12191351041525267</c:v>
                      </c:pt>
                      <c:pt idx="2">
                        <c:v>0.23518780864137945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8B57-4037-AD3B-2EACEC687414}"/>
                  </c:ext>
                </c:extLst>
              </c15:ser>
            </c15:filteredBarSeries>
          </c:ext>
        </c:extLst>
      </c:barChart>
      <c:catAx>
        <c:axId val="119343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357824"/>
        <c:crosses val="autoZero"/>
        <c:auto val="1"/>
        <c:lblAlgn val="ctr"/>
        <c:lblOffset val="100"/>
        <c:noMultiLvlLbl val="0"/>
      </c:catAx>
      <c:valAx>
        <c:axId val="11935782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3437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41592847769028873"/>
          <c:y val="0.89409667541557303"/>
          <c:w val="0.24314304461942252"/>
          <c:h val="7.81255468066491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Protocol</a:t>
            </a:r>
            <a:r>
              <a:rPr lang="en-GB" baseline="0"/>
              <a:t> 3b medians</a:t>
            </a:r>
            <a:endParaRPr lang="en-GB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stacked"/>
        <c:varyColors val="0"/>
        <c:ser>
          <c:idx val="4"/>
          <c:order val="0"/>
          <c:tx>
            <c:strRef>
              <c:f>'3b Macroscopic charts'!$J$12</c:f>
              <c:strCache>
                <c:ptCount val="1"/>
                <c:pt idx="0">
                  <c:v>severe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cat>
            <c:strRef>
              <c:f>'3b Macroscopic charts'!$H$13:$H$15</c:f>
              <c:strCache>
                <c:ptCount val="3"/>
                <c:pt idx="0">
                  <c:v>controls</c:v>
                </c:pt>
                <c:pt idx="1">
                  <c:v>IRI</c:v>
                </c:pt>
                <c:pt idx="2">
                  <c:v>IRI+RIC</c:v>
                </c:pt>
              </c:strCache>
            </c:strRef>
          </c:cat>
          <c:val>
            <c:numRef>
              <c:f>'3b Macroscopic charts'!$J$13:$J$15</c:f>
              <c:numCache>
                <c:formatCode>0%</c:formatCode>
                <c:ptCount val="3"/>
                <c:pt idx="0">
                  <c:v>0</c:v>
                </c:pt>
                <c:pt idx="1">
                  <c:v>0.77807017543859658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67A-4CA1-A776-EA8639D81656}"/>
            </c:ext>
          </c:extLst>
        </c:ser>
        <c:ser>
          <c:idx val="3"/>
          <c:order val="1"/>
          <c:tx>
            <c:strRef>
              <c:f>'3b Macroscopic charts'!$I$12</c:f>
              <c:strCache>
                <c:ptCount val="1"/>
                <c:pt idx="0">
                  <c:v>mild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'3b Macroscopic charts'!$H$13:$H$15</c:f>
              <c:strCache>
                <c:ptCount val="3"/>
                <c:pt idx="0">
                  <c:v>controls</c:v>
                </c:pt>
                <c:pt idx="1">
                  <c:v>IRI</c:v>
                </c:pt>
                <c:pt idx="2">
                  <c:v>IRI+RIC</c:v>
                </c:pt>
              </c:strCache>
            </c:strRef>
          </c:cat>
          <c:val>
            <c:numRef>
              <c:f>'3b Macroscopic charts'!$I$13:$I$15</c:f>
              <c:numCache>
                <c:formatCode>0%</c:formatCode>
                <c:ptCount val="3"/>
                <c:pt idx="0">
                  <c:v>0</c:v>
                </c:pt>
                <c:pt idx="1">
                  <c:v>0.18218623481781376</c:v>
                </c:pt>
                <c:pt idx="2">
                  <c:v>0.63739495798319323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7A-4CA1-A776-EA8639D81656}"/>
            </c:ext>
          </c:extLst>
        </c:ser>
        <c:ser>
          <c:idx val="5"/>
          <c:order val="2"/>
          <c:tx>
            <c:strRef>
              <c:f>'3b Macroscopic charts'!$K$12</c:f>
              <c:strCache>
                <c:ptCount val="1"/>
              </c:strCache>
            </c:strRef>
          </c:tx>
          <c:spPr>
            <a:solidFill>
              <a:schemeClr val="bg1">
                <a:lumMod val="95000"/>
              </a:schemeClr>
            </a:solidFill>
          </c:spPr>
          <c:invertIfNegative val="0"/>
          <c:cat>
            <c:strRef>
              <c:f>'3b Macroscopic charts'!$H$13:$H$15</c:f>
              <c:strCache>
                <c:ptCount val="3"/>
                <c:pt idx="0">
                  <c:v>controls</c:v>
                </c:pt>
                <c:pt idx="1">
                  <c:v>IRI</c:v>
                </c:pt>
                <c:pt idx="2">
                  <c:v>IRI+RIC</c:v>
                </c:pt>
              </c:strCache>
            </c:strRef>
          </c:cat>
          <c:val>
            <c:numRef>
              <c:f>'3b Macroscopic charts'!$K$13:$K$15</c:f>
              <c:numCache>
                <c:formatCode>0%</c:formatCode>
                <c:ptCount val="3"/>
                <c:pt idx="0">
                  <c:v>1</c:v>
                </c:pt>
                <c:pt idx="1">
                  <c:v>3.9743589743589658E-2</c:v>
                </c:pt>
                <c:pt idx="2">
                  <c:v>0.36260504201680677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67A-4CA1-A776-EA8639D816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9381376"/>
        <c:axId val="119391360"/>
      </c:barChart>
      <c:catAx>
        <c:axId val="119381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391360"/>
        <c:crosses val="autoZero"/>
        <c:auto val="1"/>
        <c:lblAlgn val="ctr"/>
        <c:lblOffset val="100"/>
        <c:noMultiLvlLbl val="0"/>
      </c:catAx>
      <c:valAx>
        <c:axId val="11939136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381376"/>
        <c:crosses val="autoZero"/>
        <c:crossBetween val="between"/>
      </c:valAx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Protocol</a:t>
            </a:r>
            <a:r>
              <a:rPr lang="en-GB" baseline="0"/>
              <a:t> 3b  + 1a medians</a:t>
            </a:r>
            <a:endParaRPr lang="en-GB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stacked"/>
        <c:varyColors val="0"/>
        <c:ser>
          <c:idx val="4"/>
          <c:order val="0"/>
          <c:tx>
            <c:strRef>
              <c:f>'3a Macroscopic charts'!$P$12</c:f>
              <c:strCache>
                <c:ptCount val="1"/>
                <c:pt idx="0">
                  <c:v>severe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cat>
            <c:strRef>
              <c:f>'3a Macroscopic charts'!$N$13:$N$16</c:f>
              <c:strCache>
                <c:ptCount val="4"/>
                <c:pt idx="0">
                  <c:v>controls</c:v>
                </c:pt>
                <c:pt idx="1">
                  <c:v>IRI</c:v>
                </c:pt>
                <c:pt idx="2">
                  <c:v>IRI+RIC</c:v>
                </c:pt>
                <c:pt idx="3">
                  <c:v>P1a RIC</c:v>
                </c:pt>
              </c:strCache>
            </c:strRef>
          </c:cat>
          <c:val>
            <c:numRef>
              <c:f>'3a Macroscopic charts'!$P$13:$P$16</c:f>
              <c:numCache>
                <c:formatCode>0%</c:formatCode>
                <c:ptCount val="4"/>
                <c:pt idx="0">
                  <c:v>0</c:v>
                </c:pt>
                <c:pt idx="1">
                  <c:v>0.77807017543859658</c:v>
                </c:pt>
                <c:pt idx="2">
                  <c:v>3.2258064516129031E-2</c:v>
                </c:pt>
                <c:pt idx="3">
                  <c:v>3.7499999999999999E-2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611-4688-B42E-40CF93FB215C}"/>
            </c:ext>
          </c:extLst>
        </c:ser>
        <c:ser>
          <c:idx val="3"/>
          <c:order val="1"/>
          <c:tx>
            <c:strRef>
              <c:f>'3a Macroscopic charts'!$O$12</c:f>
              <c:strCache>
                <c:ptCount val="1"/>
                <c:pt idx="0">
                  <c:v>mild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'3a Macroscopic charts'!$N$13:$N$16</c:f>
              <c:strCache>
                <c:ptCount val="4"/>
                <c:pt idx="0">
                  <c:v>controls</c:v>
                </c:pt>
                <c:pt idx="1">
                  <c:v>IRI</c:v>
                </c:pt>
                <c:pt idx="2">
                  <c:v>IRI+RIC</c:v>
                </c:pt>
                <c:pt idx="3">
                  <c:v>P1a RIC</c:v>
                </c:pt>
              </c:strCache>
            </c:strRef>
          </c:cat>
          <c:val>
            <c:numRef>
              <c:f>'3a Macroscopic charts'!$O$13:$O$16</c:f>
              <c:numCache>
                <c:formatCode>0%</c:formatCode>
                <c:ptCount val="4"/>
                <c:pt idx="0">
                  <c:v>0</c:v>
                </c:pt>
                <c:pt idx="1">
                  <c:v>0.18218623481781376</c:v>
                </c:pt>
                <c:pt idx="2">
                  <c:v>0.5</c:v>
                </c:pt>
                <c:pt idx="3">
                  <c:v>0.40689655172413797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11-4688-B42E-40CF93FB215C}"/>
            </c:ext>
          </c:extLst>
        </c:ser>
        <c:ser>
          <c:idx val="5"/>
          <c:order val="2"/>
          <c:tx>
            <c:strRef>
              <c:f>'3a Macroscopic charts'!$Q$12</c:f>
              <c:strCache>
                <c:ptCount val="1"/>
              </c:strCache>
            </c:strRef>
          </c:tx>
          <c:spPr>
            <a:solidFill>
              <a:schemeClr val="bg1">
                <a:lumMod val="95000"/>
              </a:schemeClr>
            </a:solidFill>
          </c:spPr>
          <c:invertIfNegative val="0"/>
          <c:cat>
            <c:strRef>
              <c:f>'3a Macroscopic charts'!$N$13:$N$16</c:f>
              <c:strCache>
                <c:ptCount val="4"/>
                <c:pt idx="0">
                  <c:v>controls</c:v>
                </c:pt>
                <c:pt idx="1">
                  <c:v>IRI</c:v>
                </c:pt>
                <c:pt idx="2">
                  <c:v>IRI+RIC</c:v>
                </c:pt>
                <c:pt idx="3">
                  <c:v>P1a RIC</c:v>
                </c:pt>
              </c:strCache>
            </c:strRef>
          </c:cat>
          <c:val>
            <c:numRef>
              <c:f>'3a Macroscopic charts'!$Q$13:$Q$16</c:f>
              <c:numCache>
                <c:formatCode>0%</c:formatCode>
                <c:ptCount val="4"/>
                <c:pt idx="0">
                  <c:v>1</c:v>
                </c:pt>
                <c:pt idx="1">
                  <c:v>3.9743589743589658E-2</c:v>
                </c:pt>
                <c:pt idx="2">
                  <c:v>0.467741935483871</c:v>
                </c:pt>
                <c:pt idx="3">
                  <c:v>0.42317487266553483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611-4688-B42E-40CF93FB21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9583360"/>
        <c:axId val="129593344"/>
      </c:barChart>
      <c:catAx>
        <c:axId val="129583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593344"/>
        <c:crosses val="autoZero"/>
        <c:auto val="1"/>
        <c:lblAlgn val="ctr"/>
        <c:lblOffset val="100"/>
        <c:noMultiLvlLbl val="0"/>
      </c:catAx>
      <c:valAx>
        <c:axId val="12959334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583360"/>
        <c:crosses val="autoZero"/>
        <c:crossBetween val="between"/>
      </c:valAx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Protocol </a:t>
            </a:r>
            <a:r>
              <a:rPr lang="en-GB" baseline="0"/>
              <a:t>3a &amp; 3b means</a:t>
            </a:r>
            <a:endParaRPr lang="en-GB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stacked"/>
        <c:varyColors val="0"/>
        <c:ser>
          <c:idx val="3"/>
          <c:order val="0"/>
          <c:tx>
            <c:strRef>
              <c:f>'3a &amp; 3b Macroscopic charts'!$D$12</c:f>
              <c:strCache>
                <c:ptCount val="1"/>
                <c:pt idx="0">
                  <c:v>mild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'3a &amp; 3b Macroscopic charts'!$C$13:$C$16</c:f>
              <c:strCache>
                <c:ptCount val="4"/>
                <c:pt idx="0">
                  <c:v>controls</c:v>
                </c:pt>
                <c:pt idx="1">
                  <c:v>IRI</c:v>
                </c:pt>
                <c:pt idx="2">
                  <c:v>3a</c:v>
                </c:pt>
                <c:pt idx="3">
                  <c:v>3b</c:v>
                </c:pt>
              </c:strCache>
            </c:strRef>
          </c:cat>
          <c:val>
            <c:numRef>
              <c:f>'3a &amp; 3b Macroscopic charts'!$D$13:$D$16</c:f>
              <c:numCache>
                <c:formatCode>0.0%</c:formatCode>
                <c:ptCount val="4"/>
                <c:pt idx="0" formatCode="0%">
                  <c:v>0</c:v>
                </c:pt>
                <c:pt idx="1">
                  <c:v>0.26899239079690207</c:v>
                </c:pt>
                <c:pt idx="2">
                  <c:v>0.5009348105775584</c:v>
                </c:pt>
                <c:pt idx="3" formatCode="0%">
                  <c:v>0.58935680298566995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A2-41FC-AD22-14F1D4BDC3FC}"/>
            </c:ext>
          </c:extLst>
        </c:ser>
        <c:ser>
          <c:idx val="4"/>
          <c:order val="1"/>
          <c:tx>
            <c:strRef>
              <c:f>'3a &amp; 3b Macroscopic charts'!$E$12</c:f>
              <c:strCache>
                <c:ptCount val="1"/>
                <c:pt idx="0">
                  <c:v>severe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cat>
            <c:strRef>
              <c:f>'3a &amp; 3b Macroscopic charts'!$C$13:$C$16</c:f>
              <c:strCache>
                <c:ptCount val="4"/>
                <c:pt idx="0">
                  <c:v>controls</c:v>
                </c:pt>
                <c:pt idx="1">
                  <c:v>IRI</c:v>
                </c:pt>
                <c:pt idx="2">
                  <c:v>3a</c:v>
                </c:pt>
                <c:pt idx="3">
                  <c:v>3b</c:v>
                </c:pt>
              </c:strCache>
            </c:strRef>
          </c:cat>
          <c:val>
            <c:numRef>
              <c:f>'3a &amp; 3b Macroscopic charts'!$E$13:$E$16</c:f>
              <c:numCache>
                <c:formatCode>0.0%</c:formatCode>
                <c:ptCount val="4"/>
                <c:pt idx="0" formatCode="0%">
                  <c:v>0</c:v>
                </c:pt>
                <c:pt idx="1">
                  <c:v>0.60909409878784526</c:v>
                </c:pt>
                <c:pt idx="2">
                  <c:v>0.26938473530055634</c:v>
                </c:pt>
                <c:pt idx="3" formatCode="0%">
                  <c:v>0.1754553883729506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1A2-41FC-AD22-14F1D4BDC3FC}"/>
            </c:ext>
          </c:extLst>
        </c:ser>
        <c:ser>
          <c:idx val="5"/>
          <c:order val="2"/>
          <c:tx>
            <c:strRef>
              <c:f>'3a &amp; 3b Macroscopic charts'!$F$12</c:f>
              <c:strCache>
                <c:ptCount val="1"/>
                <c:pt idx="0">
                  <c:v>normal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</c:spPr>
          <c:invertIfNegative val="0"/>
          <c:cat>
            <c:strRef>
              <c:f>'3a &amp; 3b Macroscopic charts'!$C$13:$C$16</c:f>
              <c:strCache>
                <c:ptCount val="4"/>
                <c:pt idx="0">
                  <c:v>controls</c:v>
                </c:pt>
                <c:pt idx="1">
                  <c:v>IRI</c:v>
                </c:pt>
                <c:pt idx="2">
                  <c:v>3a</c:v>
                </c:pt>
                <c:pt idx="3">
                  <c:v>3b</c:v>
                </c:pt>
              </c:strCache>
            </c:strRef>
          </c:cat>
          <c:val>
            <c:numRef>
              <c:f>'3a &amp; 3b Macroscopic charts'!$F$13:$F$16</c:f>
              <c:numCache>
                <c:formatCode>0%</c:formatCode>
                <c:ptCount val="4"/>
                <c:pt idx="0">
                  <c:v>1</c:v>
                </c:pt>
                <c:pt idx="1">
                  <c:v>0.12191351041525267</c:v>
                </c:pt>
                <c:pt idx="2">
                  <c:v>0.22968045412188531</c:v>
                </c:pt>
                <c:pt idx="3">
                  <c:v>0.23518780864137939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1A2-41FC-AD22-14F1D4BDC3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1905152"/>
        <c:axId val="121906688"/>
      </c:barChart>
      <c:catAx>
        <c:axId val="121905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906688"/>
        <c:crosses val="autoZero"/>
        <c:auto val="1"/>
        <c:lblAlgn val="ctr"/>
        <c:lblOffset val="100"/>
        <c:noMultiLvlLbl val="0"/>
      </c:catAx>
      <c:valAx>
        <c:axId val="12190668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905152"/>
        <c:crosses val="autoZero"/>
        <c:crossBetween val="between"/>
      </c:valAx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40</xdr:col>
      <xdr:colOff>28575</xdr:colOff>
      <xdr:row>103</xdr:row>
      <xdr:rowOff>95250</xdr:rowOff>
    </xdr:from>
    <xdr:to>
      <xdr:col>55</xdr:col>
      <xdr:colOff>124575</xdr:colOff>
      <xdr:row>148</xdr:row>
      <xdr:rowOff>162750</xdr:rowOff>
    </xdr:to>
    <xdr:graphicFrame macro="">
      <xdr:nvGraphicFramePr>
        <xdr:cNvPr id="3" name="Chart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16</xdr:row>
      <xdr:rowOff>9525</xdr:rowOff>
    </xdr:from>
    <xdr:to>
      <xdr:col>8</xdr:col>
      <xdr:colOff>323850</xdr:colOff>
      <xdr:row>30</xdr:row>
      <xdr:rowOff>85725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600075</xdr:colOff>
      <xdr:row>16</xdr:row>
      <xdr:rowOff>0</xdr:rowOff>
    </xdr:from>
    <xdr:to>
      <xdr:col>16</xdr:col>
      <xdr:colOff>295275</xdr:colOff>
      <xdr:row>30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24</xdr:col>
      <xdr:colOff>304800</xdr:colOff>
      <xdr:row>30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40</xdr:col>
      <xdr:colOff>28575</xdr:colOff>
      <xdr:row>103</xdr:row>
      <xdr:rowOff>95250</xdr:rowOff>
    </xdr:from>
    <xdr:to>
      <xdr:col>55</xdr:col>
      <xdr:colOff>124575</xdr:colOff>
      <xdr:row>148</xdr:row>
      <xdr:rowOff>162750</xdr:rowOff>
    </xdr:to>
    <xdr:graphicFrame macro="">
      <xdr:nvGraphicFramePr>
        <xdr:cNvPr id="2" name="Chart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16</xdr:row>
      <xdr:rowOff>9525</xdr:rowOff>
    </xdr:from>
    <xdr:to>
      <xdr:col>8</xdr:col>
      <xdr:colOff>323850</xdr:colOff>
      <xdr:row>30</xdr:row>
      <xdr:rowOff>85725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600075</xdr:colOff>
      <xdr:row>16</xdr:row>
      <xdr:rowOff>0</xdr:rowOff>
    </xdr:from>
    <xdr:to>
      <xdr:col>16</xdr:col>
      <xdr:colOff>295275</xdr:colOff>
      <xdr:row>30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24</xdr:col>
      <xdr:colOff>304800</xdr:colOff>
      <xdr:row>30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18</xdr:row>
      <xdr:rowOff>9525</xdr:rowOff>
    </xdr:from>
    <xdr:to>
      <xdr:col>8</xdr:col>
      <xdr:colOff>323850</xdr:colOff>
      <xdr:row>32</xdr:row>
      <xdr:rowOff>85725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600075</xdr:colOff>
      <xdr:row>18</xdr:row>
      <xdr:rowOff>0</xdr:rowOff>
    </xdr:from>
    <xdr:to>
      <xdr:col>16</xdr:col>
      <xdr:colOff>295275</xdr:colOff>
      <xdr:row>32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76200</xdr:colOff>
      <xdr:row>18</xdr:row>
      <xdr:rowOff>9525</xdr:rowOff>
    </xdr:from>
    <xdr:to>
      <xdr:col>24</xdr:col>
      <xdr:colOff>381000</xdr:colOff>
      <xdr:row>32</xdr:row>
      <xdr:rowOff>85725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rotocol%201%20-%20Macroscopic%20and%20microscopic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Protocol%20Controls%20-%20IRI%20&amp;%20SHAM%20-%20Macroscopic%20and%20microscopi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1a"/>
      <sheetName val="1a Macroscopic"/>
      <sheetName val="1a Microscopic (combined)"/>
      <sheetName val="1a HIF-1a "/>
      <sheetName val="1a Microscopic (DT)"/>
      <sheetName val="1a Microscopic (NH)"/>
      <sheetName val="1a Microscopic (IJ)"/>
      <sheetName val="1a Macroscopic charts"/>
      <sheetName val="Data 1b"/>
      <sheetName val="1b Macroscopic"/>
      <sheetName val="1b Microscopic (combined)"/>
      <sheetName val="1b Microscopic (DT)"/>
      <sheetName val="1b Microscopic (NH)"/>
      <sheetName val="1b Microscopic (IJ)"/>
      <sheetName val="1b Macroscopic charts"/>
      <sheetName val="1a2 Macroscopic"/>
      <sheetName val="1a2 Cytokines"/>
    </sheetNames>
    <sheetDataSet>
      <sheetData sheetId="0"/>
      <sheetData sheetId="1">
        <row r="1">
          <cell r="R1"/>
        </row>
      </sheetData>
      <sheetData sheetId="2"/>
      <sheetData sheetId="3"/>
      <sheetData sheetId="4">
        <row r="3">
          <cell r="B3">
            <v>92</v>
          </cell>
        </row>
      </sheetData>
      <sheetData sheetId="5">
        <row r="3">
          <cell r="D3">
            <v>6</v>
          </cell>
        </row>
      </sheetData>
      <sheetData sheetId="6">
        <row r="3">
          <cell r="D3">
            <v>6</v>
          </cell>
        </row>
      </sheetData>
      <sheetData sheetId="7">
        <row r="2">
          <cell r="M2" t="str">
            <v>RIC+IRI</v>
          </cell>
          <cell r="N2" t="str">
            <v>normal</v>
          </cell>
          <cell r="O2" t="str">
            <v>mild</v>
          </cell>
          <cell r="P2" t="str">
            <v>severe</v>
          </cell>
        </row>
        <row r="3">
          <cell r="M3"/>
          <cell r="N3">
            <v>0.42317487266553483</v>
          </cell>
          <cell r="O3">
            <v>0.40689655172413797</v>
          </cell>
          <cell r="P3">
            <v>3.7499999999999999E-2</v>
          </cell>
        </row>
        <row r="4">
          <cell r="N4">
            <v>0.46504364679825755</v>
          </cell>
          <cell r="O4">
            <v>0.41224743824393156</v>
          </cell>
          <cell r="P4">
            <v>0.12270891495781093</v>
          </cell>
        </row>
        <row r="5">
          <cell r="N5">
            <v>0</v>
          </cell>
          <cell r="O5">
            <v>0</v>
          </cell>
          <cell r="P5">
            <v>0</v>
          </cell>
        </row>
        <row r="6">
          <cell r="N6">
            <v>1</v>
          </cell>
          <cell r="O6">
            <v>1</v>
          </cell>
          <cell r="P6">
            <v>0.54838709677419351</v>
          </cell>
        </row>
        <row r="7">
          <cell r="N7">
            <v>0.16238767650834404</v>
          </cell>
          <cell r="O7">
            <v>1.9230769230769232E-2</v>
          </cell>
          <cell r="P7">
            <v>0</v>
          </cell>
        </row>
        <row r="8">
          <cell r="N8">
            <v>0.85359801488833753</v>
          </cell>
          <cell r="O8">
            <v>0.73816355810616929</v>
          </cell>
          <cell r="P8">
            <v>0.21284298780487804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1 - SHAM"/>
      <sheetName val="Data 1 - IRI"/>
      <sheetName val="1 SHAM Macroscopic"/>
      <sheetName val="1 IRI Macroscopic"/>
      <sheetName val="1 SHAM (combined)"/>
      <sheetName val="1 SHAM HIF-1a "/>
      <sheetName val="1 IRI (combined)"/>
      <sheetName val="1 IRI HIF-1a"/>
      <sheetName val="1 SHAM Microscopic (DT)"/>
      <sheetName val="1 SHAM Microscopic (NH)"/>
      <sheetName val="1 SHAM Microscopic (IJ)"/>
      <sheetName val="1 IRI Microscopic (DT)"/>
      <sheetName val="1 IRI Microscopic (NH)"/>
      <sheetName val="1 IRI Microscopic (IJ)"/>
      <sheetName val="1a2 Cytokines"/>
      <sheetName val="Power Calc"/>
      <sheetName val="MPO"/>
    </sheetNames>
    <sheetDataSet>
      <sheetData sheetId="0"/>
      <sheetData sheetId="1"/>
      <sheetData sheetId="2">
        <row r="2">
          <cell r="H2">
            <v>0</v>
          </cell>
          <cell r="I2">
            <v>0</v>
          </cell>
          <cell r="K2">
            <v>1</v>
          </cell>
        </row>
        <row r="3">
          <cell r="H3">
            <v>0</v>
          </cell>
          <cell r="I3">
            <v>0</v>
          </cell>
          <cell r="K3">
            <v>1</v>
          </cell>
        </row>
        <row r="4">
          <cell r="H4">
            <v>0</v>
          </cell>
          <cell r="I4">
            <v>0</v>
          </cell>
          <cell r="K4">
            <v>1</v>
          </cell>
        </row>
        <row r="5">
          <cell r="H5">
            <v>0</v>
          </cell>
          <cell r="I5">
            <v>0</v>
          </cell>
          <cell r="K5">
            <v>1</v>
          </cell>
        </row>
        <row r="6">
          <cell r="H6">
            <v>0</v>
          </cell>
          <cell r="I6">
            <v>0</v>
          </cell>
          <cell r="K6">
            <v>1</v>
          </cell>
        </row>
        <row r="7">
          <cell r="H7">
            <v>0</v>
          </cell>
          <cell r="I7">
            <v>0</v>
          </cell>
          <cell r="K7">
            <v>1</v>
          </cell>
        </row>
      </sheetData>
      <sheetData sheetId="3">
        <row r="2">
          <cell r="H2">
            <v>0.18218623481781376</v>
          </cell>
          <cell r="I2">
            <v>0.77807017543859658</v>
          </cell>
          <cell r="K2">
            <v>0</v>
          </cell>
        </row>
        <row r="3">
          <cell r="H3">
            <v>0.26899239079690207</v>
          </cell>
          <cell r="I3">
            <v>0.60909409878784526</v>
          </cell>
          <cell r="K3">
            <v>0.12191351041525257</v>
          </cell>
        </row>
        <row r="4">
          <cell r="H4">
            <v>0</v>
          </cell>
          <cell r="I4">
            <v>0</v>
          </cell>
          <cell r="K4">
            <v>0</v>
          </cell>
        </row>
        <row r="5">
          <cell r="H5">
            <v>1</v>
          </cell>
          <cell r="I5">
            <v>1</v>
          </cell>
          <cell r="K5">
            <v>1</v>
          </cell>
        </row>
        <row r="6">
          <cell r="H6">
            <v>0</v>
          </cell>
          <cell r="I6">
            <v>0.30405405405405406</v>
          </cell>
          <cell r="K6">
            <v>0</v>
          </cell>
        </row>
        <row r="7">
          <cell r="H7">
            <v>0.52364864864864868</v>
          </cell>
          <cell r="I7">
            <v>0.89689578713968954</v>
          </cell>
          <cell r="K7">
            <v>0.15259740259740262</v>
          </cell>
        </row>
      </sheetData>
      <sheetData sheetId="4"/>
      <sheetData sheetId="5">
        <row r="2">
          <cell r="C2">
            <v>1</v>
          </cell>
        </row>
      </sheetData>
      <sheetData sheetId="6"/>
      <sheetData sheetId="7">
        <row r="2">
          <cell r="C2">
            <v>34</v>
          </cell>
        </row>
      </sheetData>
      <sheetData sheetId="8">
        <row r="3">
          <cell r="D3">
            <v>0</v>
          </cell>
        </row>
      </sheetData>
      <sheetData sheetId="9">
        <row r="3">
          <cell r="D3">
            <v>0</v>
          </cell>
        </row>
      </sheetData>
      <sheetData sheetId="10">
        <row r="3">
          <cell r="D3">
            <v>0</v>
          </cell>
        </row>
      </sheetData>
      <sheetData sheetId="11">
        <row r="3">
          <cell r="D3">
            <v>3</v>
          </cell>
        </row>
      </sheetData>
      <sheetData sheetId="12">
        <row r="3">
          <cell r="D3">
            <v>3</v>
          </cell>
        </row>
      </sheetData>
      <sheetData sheetId="13">
        <row r="3">
          <cell r="D3">
            <v>3</v>
          </cell>
        </row>
      </sheetData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Custom 13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F2F2F2"/>
      </a:accent1>
      <a:accent2>
        <a:srgbClr val="C00000"/>
      </a:accent2>
      <a:accent3>
        <a:srgbClr val="000000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9"/>
  <sheetViews>
    <sheetView workbookViewId="0">
      <selection activeCell="P12" sqref="P12"/>
    </sheetView>
  </sheetViews>
  <sheetFormatPr defaultRowHeight="15" x14ac:dyDescent="0.25"/>
  <cols>
    <col min="1" max="1" width="9.140625" style="17"/>
    <col min="2" max="2" width="9.140625" style="9"/>
    <col min="5" max="5" width="9.140625" style="8"/>
    <col min="6" max="6" width="9.140625" style="9"/>
    <col min="11" max="11" width="9.140625" style="8"/>
  </cols>
  <sheetData>
    <row r="1" spans="1:19" ht="14.45" customHeight="1" x14ac:dyDescent="0.25">
      <c r="A1" s="58" t="s">
        <v>11</v>
      </c>
      <c r="B1" s="9" t="s">
        <v>12</v>
      </c>
      <c r="E1" s="8" t="s">
        <v>13</v>
      </c>
      <c r="K1" s="8" t="s">
        <v>56</v>
      </c>
      <c r="L1" s="9"/>
      <c r="M1" s="9"/>
      <c r="N1" s="9"/>
      <c r="O1" s="9"/>
      <c r="P1" s="9"/>
      <c r="Q1" s="9"/>
      <c r="R1" s="9"/>
      <c r="S1" s="9"/>
    </row>
    <row r="2" spans="1:19" s="13" customFormat="1" ht="60" customHeight="1" thickBot="1" x14ac:dyDescent="0.3">
      <c r="A2" s="59"/>
      <c r="B2" s="10" t="s">
        <v>16</v>
      </c>
      <c r="C2" s="10" t="s">
        <v>17</v>
      </c>
      <c r="D2" s="10" t="s">
        <v>18</v>
      </c>
      <c r="E2" s="11" t="s">
        <v>14</v>
      </c>
      <c r="F2" s="12" t="s">
        <v>15</v>
      </c>
      <c r="G2" s="13" t="s">
        <v>19</v>
      </c>
      <c r="H2" s="13" t="s">
        <v>20</v>
      </c>
      <c r="I2" s="13" t="s">
        <v>21</v>
      </c>
      <c r="J2" s="13" t="s">
        <v>22</v>
      </c>
      <c r="K2" s="61" t="s">
        <v>57</v>
      </c>
      <c r="L2" s="13" t="s">
        <v>58</v>
      </c>
      <c r="M2" s="13" t="s">
        <v>59</v>
      </c>
      <c r="N2" s="13" t="s">
        <v>60</v>
      </c>
      <c r="O2" s="13" t="s">
        <v>61</v>
      </c>
      <c r="P2" s="13" t="s">
        <v>62</v>
      </c>
      <c r="Q2" s="13" t="s">
        <v>63</v>
      </c>
      <c r="R2" s="13" t="s">
        <v>64</v>
      </c>
      <c r="S2" s="13" t="s">
        <v>65</v>
      </c>
    </row>
    <row r="3" spans="1:19" x14ac:dyDescent="0.25">
      <c r="A3" s="17">
        <f>'3a Macroscopic'!B10</f>
        <v>486</v>
      </c>
      <c r="B3" s="9">
        <f>'3a Macroscopic'!D10</f>
        <v>21</v>
      </c>
      <c r="C3" s="9">
        <f>'3a Macroscopic'!E10</f>
        <v>0</v>
      </c>
      <c r="D3">
        <f>IF('3a Macroscopic'!G10&lt;&gt;"",'3a Macroscopic'!G10,"n/a")</f>
        <v>32</v>
      </c>
      <c r="E3" s="8">
        <f>'3a Microscopic (DT)'!D3</f>
        <v>2</v>
      </c>
      <c r="F3" s="9">
        <f>'3a Microscopic (DT)'!E3</f>
        <v>5</v>
      </c>
      <c r="G3" s="56">
        <f>'3a Microscopic (NH)'!D3</f>
        <v>3</v>
      </c>
      <c r="H3" s="56">
        <f>'3a Microscopic (NH)'!E3</f>
        <v>5</v>
      </c>
      <c r="I3">
        <f>'3a Microscopic (IJ)'!D3</f>
        <v>3</v>
      </c>
      <c r="J3">
        <f>'3a Microscopic (IJ)'!E3</f>
        <v>4</v>
      </c>
      <c r="K3" s="62">
        <v>1.8177490000000001</v>
      </c>
      <c r="L3" s="60">
        <v>13.5396</v>
      </c>
      <c r="M3" s="60">
        <v>20.858519999999999</v>
      </c>
      <c r="N3" s="60">
        <v>3.587717</v>
      </c>
      <c r="O3" s="60">
        <v>0</v>
      </c>
      <c r="P3" s="60">
        <v>26.80979</v>
      </c>
      <c r="Q3" s="60">
        <v>4724.7389999999996</v>
      </c>
      <c r="R3" s="60">
        <v>30359.88</v>
      </c>
      <c r="S3" s="60">
        <v>13.28088</v>
      </c>
    </row>
    <row r="4" spans="1:19" x14ac:dyDescent="0.25">
      <c r="A4" s="17">
        <f>'3a Macroscopic'!B11</f>
        <v>530</v>
      </c>
      <c r="B4" s="9">
        <f>'3a Macroscopic'!D11</f>
        <v>16</v>
      </c>
      <c r="C4" s="9">
        <f>'3a Macroscopic'!E11</f>
        <v>2</v>
      </c>
      <c r="D4">
        <f>IF('3a Macroscopic'!G11&lt;&gt;"",'3a Macroscopic'!G11,"n/a")</f>
        <v>31</v>
      </c>
      <c r="E4" s="8">
        <f>'3a Microscopic (DT)'!D4</f>
        <v>0</v>
      </c>
      <c r="F4" s="9">
        <f>'3a Microscopic (DT)'!E4</f>
        <v>0</v>
      </c>
      <c r="G4" s="56">
        <f>'3a Microscopic (NH)'!D4</f>
        <v>0</v>
      </c>
      <c r="H4" s="56">
        <f>'3a Microscopic (NH)'!E4</f>
        <v>7</v>
      </c>
      <c r="I4">
        <f>'3a Microscopic (IJ)'!D4</f>
        <v>0</v>
      </c>
      <c r="J4">
        <f>'3a Microscopic (IJ)'!E4</f>
        <v>5</v>
      </c>
      <c r="K4" s="62">
        <v>2.3478150000000002</v>
      </c>
      <c r="L4" s="60">
        <v>16.38918</v>
      </c>
      <c r="M4" s="60">
        <v>41.116579999999999</v>
      </c>
      <c r="N4" s="60">
        <v>4.4577099999999996</v>
      </c>
      <c r="O4" s="60">
        <v>1.082929</v>
      </c>
      <c r="P4" s="60">
        <v>42.871090000000002</v>
      </c>
      <c r="Q4" s="60">
        <v>7665.8680000000004</v>
      </c>
      <c r="R4" s="60">
        <v>29995.54</v>
      </c>
      <c r="S4" s="60">
        <v>20.14884</v>
      </c>
    </row>
    <row r="5" spans="1:19" x14ac:dyDescent="0.25">
      <c r="A5" s="17">
        <f>'3a Macroscopic'!B12</f>
        <v>694</v>
      </c>
      <c r="B5" s="9">
        <f>'3a Macroscopic'!D12</f>
        <v>15</v>
      </c>
      <c r="C5" s="9">
        <f>'3a Macroscopic'!E12</f>
        <v>10</v>
      </c>
      <c r="D5">
        <f>IF('3a Macroscopic'!G12&lt;&gt;"",'3a Macroscopic'!G12,"n/a")</f>
        <v>31</v>
      </c>
      <c r="E5" s="8">
        <f>'3a Microscopic (DT)'!D5</f>
        <v>1</v>
      </c>
      <c r="F5" s="9">
        <f>'3a Microscopic (DT)'!E5</f>
        <v>7</v>
      </c>
      <c r="G5" s="56">
        <f>'3a Microscopic (NH)'!D5</f>
        <v>0</v>
      </c>
      <c r="H5" s="56">
        <f>'3a Microscopic (NH)'!E5</f>
        <v>5</v>
      </c>
      <c r="I5">
        <f>'3a Microscopic (IJ)'!D5</f>
        <v>1</v>
      </c>
      <c r="J5">
        <f>'3a Microscopic (IJ)'!E5</f>
        <v>5</v>
      </c>
      <c r="K5" s="62">
        <v>0.60979799999999995</v>
      </c>
      <c r="L5" s="60">
        <v>5.0487250000000001</v>
      </c>
      <c r="M5" s="60">
        <v>33.198230000000002</v>
      </c>
      <c r="N5" s="60">
        <v>2.3605710000000002</v>
      </c>
      <c r="O5" s="60">
        <v>0</v>
      </c>
      <c r="P5" s="60">
        <v>17.798020000000001</v>
      </c>
      <c r="Q5" s="60">
        <v>3730.2249999999999</v>
      </c>
      <c r="R5" s="60">
        <v>16292.9</v>
      </c>
      <c r="S5" s="60">
        <v>41.444459999999999</v>
      </c>
    </row>
    <row r="6" spans="1:19" x14ac:dyDescent="0.25">
      <c r="A6" s="17">
        <f>'3a Macroscopic'!B13</f>
        <v>280</v>
      </c>
      <c r="B6" s="9">
        <f>'3a Macroscopic'!D13</f>
        <v>16</v>
      </c>
      <c r="C6" s="9">
        <f>'3a Macroscopic'!E13</f>
        <v>0</v>
      </c>
      <c r="D6">
        <f>IF('3a Macroscopic'!G13&lt;&gt;"",'3a Macroscopic'!G13,"n/a")</f>
        <v>37</v>
      </c>
      <c r="E6" s="8">
        <f>'3a Microscopic (DT)'!D6</f>
        <v>2</v>
      </c>
      <c r="F6" s="9">
        <f>'3a Microscopic (DT)'!E6</f>
        <v>5</v>
      </c>
      <c r="G6" s="56">
        <f>'3a Microscopic (NH)'!D6</f>
        <v>4</v>
      </c>
      <c r="H6" s="56">
        <f>'3a Microscopic (NH)'!E6</f>
        <v>5</v>
      </c>
      <c r="I6">
        <f>'3a Microscopic (IJ)'!D6</f>
        <v>4</v>
      </c>
      <c r="J6">
        <f>'3a Microscopic (IJ)'!E6</f>
        <v>5</v>
      </c>
      <c r="K6" s="62">
        <v>0.22519400000000001</v>
      </c>
      <c r="L6" s="60">
        <v>0</v>
      </c>
      <c r="M6" s="60">
        <v>30.108149999999998</v>
      </c>
      <c r="N6" s="60">
        <v>0</v>
      </c>
      <c r="O6" s="60">
        <v>0</v>
      </c>
      <c r="P6" s="60">
        <v>0</v>
      </c>
      <c r="Q6" s="60">
        <v>2741.145</v>
      </c>
      <c r="R6" s="60">
        <v>16194.95</v>
      </c>
      <c r="S6" s="60">
        <v>31.43817</v>
      </c>
    </row>
    <row r="7" spans="1:19" x14ac:dyDescent="0.25">
      <c r="A7" s="17">
        <f>'3a Macroscopic'!B14</f>
        <v>450</v>
      </c>
      <c r="B7" s="9">
        <f>'3a Macroscopic'!D14</f>
        <v>20</v>
      </c>
      <c r="C7" s="9">
        <f>'3a Macroscopic'!E14</f>
        <v>0</v>
      </c>
      <c r="D7">
        <f>IF('3a Macroscopic'!G14&lt;&gt;"",'3a Macroscopic'!G14,"n/a")</f>
        <v>35</v>
      </c>
      <c r="E7" s="8">
        <f>'3a Microscopic (DT)'!D7</f>
        <v>3</v>
      </c>
      <c r="F7" s="9">
        <f>'3a Microscopic (DT)'!E7</f>
        <v>0</v>
      </c>
      <c r="G7" s="56">
        <f>'3a Microscopic (NH)'!D7</f>
        <v>6</v>
      </c>
      <c r="H7" s="56">
        <f>'3a Microscopic (NH)'!E7</f>
        <v>6</v>
      </c>
      <c r="I7">
        <f>'3a Microscopic (IJ)'!D7</f>
        <v>4</v>
      </c>
      <c r="J7">
        <f>'3a Microscopic (IJ)'!E7</f>
        <v>6</v>
      </c>
      <c r="K7" s="62">
        <v>1.417108</v>
      </c>
      <c r="L7" s="60">
        <v>0</v>
      </c>
      <c r="M7" s="60">
        <v>40.690219999999997</v>
      </c>
      <c r="N7" s="60">
        <v>0</v>
      </c>
      <c r="O7" s="60">
        <v>0</v>
      </c>
      <c r="P7" s="60">
        <v>0</v>
      </c>
      <c r="Q7" s="60">
        <v>4214.482</v>
      </c>
      <c r="R7" s="60">
        <v>18714.310000000001</v>
      </c>
      <c r="S7" s="60">
        <v>29.261690000000002</v>
      </c>
    </row>
    <row r="8" spans="1:19" x14ac:dyDescent="0.25">
      <c r="A8" s="17">
        <f>'3a Macroscopic'!B15</f>
        <v>581</v>
      </c>
      <c r="B8" s="9">
        <f>'3a Macroscopic'!D15</f>
        <v>12</v>
      </c>
      <c r="C8" s="9">
        <f>'3a Macroscopic'!E14</f>
        <v>0</v>
      </c>
      <c r="D8">
        <f>IF('3a Macroscopic'!G15&lt;&gt;"",'3a Macroscopic'!G15,"n/a")</f>
        <v>33</v>
      </c>
      <c r="E8" s="8">
        <f>'3a Microscopic (DT)'!D8</f>
        <v>1</v>
      </c>
      <c r="F8" s="9">
        <f>'3a Microscopic (DT)'!E8</f>
        <v>4</v>
      </c>
      <c r="G8" s="56">
        <f>'3a Microscopic (NH)'!D8</f>
        <v>3</v>
      </c>
      <c r="H8" s="56">
        <f>'3a Microscopic (NH)'!E8</f>
        <v>6</v>
      </c>
      <c r="I8">
        <f>'3a Microscopic (IJ)'!D8</f>
        <v>4</v>
      </c>
      <c r="J8">
        <f>'3a Microscopic (IJ)'!E8</f>
        <v>5</v>
      </c>
      <c r="K8" s="62">
        <v>1.464788</v>
      </c>
      <c r="L8" s="60">
        <v>21.966909999999999</v>
      </c>
      <c r="M8" s="60">
        <v>38.15934</v>
      </c>
      <c r="N8" s="60">
        <v>3.7750379999999999</v>
      </c>
      <c r="O8" s="60">
        <v>0.66398999999999997</v>
      </c>
      <c r="P8" s="60">
        <v>37.273029999999999</v>
      </c>
      <c r="Q8" s="60">
        <v>7923.7640000000001</v>
      </c>
      <c r="R8" s="60">
        <v>38392.69</v>
      </c>
      <c r="S8" s="60">
        <v>30.7133</v>
      </c>
    </row>
    <row r="9" spans="1:19" x14ac:dyDescent="0.25">
      <c r="A9" s="17">
        <f>'3a Macroscopic'!B16</f>
        <v>277</v>
      </c>
      <c r="B9" s="9">
        <f>'3a Macroscopic'!D16</f>
        <v>0</v>
      </c>
      <c r="C9" s="9">
        <f>'3a Macroscopic'!E15</f>
        <v>10</v>
      </c>
      <c r="D9">
        <f>IF('3a Macroscopic'!G16&lt;&gt;"",'3a Macroscopic'!G16,"n/a")</f>
        <v>38</v>
      </c>
      <c r="E9" s="8">
        <f>'3a Microscopic (DT)'!D9</f>
        <v>3</v>
      </c>
      <c r="F9" s="9">
        <f>'3a Microscopic (DT)'!E9</f>
        <v>5</v>
      </c>
      <c r="G9" s="56">
        <f>'3a Microscopic (NH)'!D9</f>
        <v>5</v>
      </c>
      <c r="H9" s="56">
        <f>'3a Microscopic (NH)'!E9</f>
        <v>6</v>
      </c>
      <c r="I9">
        <f>'3a Microscopic (IJ)'!D9</f>
        <v>4</v>
      </c>
      <c r="J9">
        <f>'3a Microscopic (IJ)'!E9</f>
        <v>4</v>
      </c>
      <c r="K9" s="62">
        <v>0</v>
      </c>
      <c r="L9" s="60">
        <v>17.46753</v>
      </c>
      <c r="M9" s="60">
        <v>40.664290000000001</v>
      </c>
      <c r="N9" s="60">
        <v>0</v>
      </c>
      <c r="O9" s="60">
        <v>0</v>
      </c>
      <c r="P9" s="60">
        <v>0</v>
      </c>
      <c r="Q9" s="60">
        <v>3867.7779999999998</v>
      </c>
      <c r="R9" s="60">
        <v>17580.849999999999</v>
      </c>
      <c r="S9" s="60">
        <v>37.716030000000003</v>
      </c>
    </row>
    <row r="10" spans="1:19" x14ac:dyDescent="0.25">
      <c r="A10" s="17">
        <f>'3a Macroscopic'!B17</f>
        <v>972</v>
      </c>
      <c r="B10" s="9">
        <f>'3a Macroscopic'!D17</f>
        <v>25</v>
      </c>
      <c r="C10" s="9">
        <f>'3a Macroscopic'!E17</f>
        <v>0</v>
      </c>
      <c r="D10">
        <f>IF('3a Macroscopic'!G17&lt;&gt;"",'3a Macroscopic'!G17,"n/a")</f>
        <v>38</v>
      </c>
      <c r="E10" s="8">
        <f>'3a Microscopic (DT)'!D10</f>
        <v>3</v>
      </c>
      <c r="F10" s="9">
        <f>'3a Microscopic (DT)'!E10</f>
        <v>3</v>
      </c>
      <c r="G10" s="56">
        <f>'3a Microscopic (NH)'!D10</f>
        <v>7</v>
      </c>
      <c r="H10" s="56">
        <f>'3a Microscopic (NH)'!E10</f>
        <v>4</v>
      </c>
      <c r="I10">
        <f>'3a Microscopic (IJ)'!D10</f>
        <v>6</v>
      </c>
      <c r="J10">
        <f>'3a Microscopic (IJ)'!E10</f>
        <v>4</v>
      </c>
      <c r="K10" s="62">
        <v>1.016375</v>
      </c>
      <c r="L10" s="60">
        <v>0</v>
      </c>
      <c r="M10" s="60">
        <v>25.166429999999998</v>
      </c>
      <c r="N10" s="60">
        <v>0</v>
      </c>
      <c r="O10" s="60">
        <v>0</v>
      </c>
      <c r="P10" s="60">
        <v>0</v>
      </c>
      <c r="Q10" s="60">
        <v>3484.8809999999999</v>
      </c>
      <c r="R10" s="60">
        <v>15637.26</v>
      </c>
      <c r="S10" s="60">
        <v>24.583369999999999</v>
      </c>
    </row>
    <row r="11" spans="1:19" x14ac:dyDescent="0.25">
      <c r="A11" s="17">
        <f>'3a Macroscopic'!B18</f>
        <v>985</v>
      </c>
      <c r="B11" s="9">
        <f>'3a Macroscopic'!D18</f>
        <v>3</v>
      </c>
      <c r="C11" s="9">
        <f>'3a Macroscopic'!E18</f>
        <v>21</v>
      </c>
      <c r="D11">
        <f>IF('3a Macroscopic'!G18&lt;&gt;"",'3a Macroscopic'!G18,"n/a")</f>
        <v>35</v>
      </c>
      <c r="E11" s="8">
        <f>'3a Microscopic (DT)'!D11</f>
        <v>3</v>
      </c>
      <c r="F11" s="9">
        <f>'3a Microscopic (DT)'!E11</f>
        <v>5</v>
      </c>
      <c r="G11" s="56">
        <f>'3a Microscopic (NH)'!D11</f>
        <v>7</v>
      </c>
      <c r="H11" s="56">
        <f>'3a Microscopic (NH)'!E11</f>
        <v>6</v>
      </c>
      <c r="I11">
        <f>'3a Microscopic (IJ)'!D11</f>
        <v>6</v>
      </c>
      <c r="J11">
        <f>'3a Microscopic (IJ)'!E11</f>
        <v>6</v>
      </c>
      <c r="K11" s="62">
        <v>0</v>
      </c>
      <c r="L11" s="60">
        <v>11.66934</v>
      </c>
      <c r="M11" s="60">
        <v>21.806439999999998</v>
      </c>
      <c r="N11" s="60">
        <v>3.3937189999999999</v>
      </c>
      <c r="O11" s="60">
        <v>0</v>
      </c>
      <c r="P11" s="60">
        <v>28.230139999999999</v>
      </c>
      <c r="Q11" s="60">
        <v>3669.6289999999999</v>
      </c>
      <c r="R11" s="60">
        <v>15266.39</v>
      </c>
      <c r="S11" s="60">
        <v>30.56765</v>
      </c>
    </row>
    <row r="12" spans="1:19" x14ac:dyDescent="0.25">
      <c r="A12" s="17">
        <f>'3a Macroscopic'!B19</f>
        <v>273</v>
      </c>
      <c r="B12" s="9">
        <f>'3a Macroscopic'!D19</f>
        <v>12</v>
      </c>
      <c r="C12" s="9">
        <f>'3a Macroscopic'!E19</f>
        <v>21</v>
      </c>
      <c r="D12">
        <f>IF('3a Macroscopic'!G19&lt;&gt;"",'3a Macroscopic'!G19,"n/a")</f>
        <v>43</v>
      </c>
      <c r="E12" s="8">
        <f>'3a Microscopic (DT)'!D12</f>
        <v>2</v>
      </c>
      <c r="F12" s="9">
        <f>'3a Microscopic (DT)'!E12</f>
        <v>0</v>
      </c>
      <c r="G12" s="56">
        <f>'3a Microscopic (NH)'!D12</f>
        <v>4</v>
      </c>
      <c r="H12" s="56">
        <f>'3a Microscopic (NH)'!E12</f>
        <v>3</v>
      </c>
      <c r="I12">
        <f>'3a Microscopic (IJ)'!D12</f>
        <v>3</v>
      </c>
      <c r="J12">
        <f>'3a Microscopic (IJ)'!E12</f>
        <v>5</v>
      </c>
      <c r="K12" s="62">
        <v>1.4486619999999999</v>
      </c>
      <c r="L12" s="60">
        <v>54.000749999999996</v>
      </c>
      <c r="M12" s="60">
        <v>49.606409999999997</v>
      </c>
      <c r="N12" s="60">
        <v>9.2251960000000004</v>
      </c>
      <c r="O12" s="60">
        <v>0</v>
      </c>
      <c r="P12" s="60">
        <v>54.225320000000004</v>
      </c>
      <c r="Q12" s="60">
        <v>7883.482</v>
      </c>
      <c r="R12" s="60">
        <v>34730.910000000003</v>
      </c>
      <c r="S12" s="60">
        <v>73.610830000000007</v>
      </c>
    </row>
    <row r="13" spans="1:19" x14ac:dyDescent="0.25">
      <c r="A13" s="17">
        <f>'3a Macroscopic'!B20</f>
        <v>107</v>
      </c>
      <c r="B13" s="9">
        <f>'3a Macroscopic'!D20</f>
        <v>15</v>
      </c>
      <c r="C13" s="9">
        <f>'3a Macroscopic'!E20</f>
        <v>0</v>
      </c>
      <c r="D13">
        <f>IF('3a Macroscopic'!G20&lt;&gt;"",'3a Macroscopic'!G20,"n/a")</f>
        <v>28</v>
      </c>
      <c r="E13" s="8">
        <f>'3a Microscopic (DT)'!D13</f>
        <v>1</v>
      </c>
      <c r="F13" s="9">
        <f>'3a Microscopic (DT)'!E13</f>
        <v>1</v>
      </c>
      <c r="G13" s="56">
        <f>'3a Microscopic (NH)'!D13</f>
        <v>3</v>
      </c>
      <c r="H13" s="56">
        <f>'3a Microscopic (NH)'!E13</f>
        <v>0</v>
      </c>
      <c r="I13">
        <f>'3a Microscopic (IJ)'!D13</f>
        <v>3</v>
      </c>
      <c r="J13">
        <f>'3a Microscopic (IJ)'!E13</f>
        <v>3</v>
      </c>
      <c r="K13" s="62">
        <v>2.6015549999999998</v>
      </c>
      <c r="L13" s="60">
        <v>17.528759999999998</v>
      </c>
      <c r="M13" s="60">
        <v>25.472079999999998</v>
      </c>
      <c r="N13" s="60">
        <v>6.0300200000000004</v>
      </c>
      <c r="O13" s="60">
        <v>1.5412509999999999</v>
      </c>
      <c r="P13" s="60">
        <v>53.560290000000002</v>
      </c>
      <c r="Q13" s="60">
        <v>3491.2249999999999</v>
      </c>
      <c r="R13" s="60">
        <v>22171.81</v>
      </c>
      <c r="S13" s="60">
        <v>18.838280000000001</v>
      </c>
    </row>
    <row r="14" spans="1:19" x14ac:dyDescent="0.25">
      <c r="A14" s="17">
        <f>'3a Macroscopic'!B21</f>
        <v>614</v>
      </c>
      <c r="B14" s="9">
        <f>'3a Macroscopic'!D21</f>
        <v>13</v>
      </c>
      <c r="C14" s="9">
        <f>'3a Macroscopic'!E21</f>
        <v>0</v>
      </c>
      <c r="D14">
        <f>IF('3a Macroscopic'!G21&lt;&gt;"",'3a Macroscopic'!G21,"n/a")</f>
        <v>33</v>
      </c>
      <c r="E14" s="8">
        <f>'3a Microscopic (DT)'!D14</f>
        <v>2</v>
      </c>
      <c r="F14" s="9">
        <f>'3a Microscopic (DT)'!E14</f>
        <v>6</v>
      </c>
      <c r="G14" s="56">
        <f>'3a Microscopic (NH)'!D14</f>
        <v>4</v>
      </c>
      <c r="H14" s="56">
        <f>'3a Microscopic (NH)'!E14</f>
        <v>6</v>
      </c>
      <c r="I14">
        <f>'3a Microscopic (IJ)'!D14</f>
        <v>4</v>
      </c>
      <c r="J14">
        <f>'3a Microscopic (IJ)'!E14</f>
        <v>4</v>
      </c>
      <c r="K14" s="62">
        <v>2.4962149999999999</v>
      </c>
      <c r="L14" s="60">
        <v>4.5449580000000003</v>
      </c>
      <c r="M14" s="60">
        <v>20.52683</v>
      </c>
      <c r="N14" s="60">
        <v>3.5759910000000001</v>
      </c>
      <c r="O14" s="60">
        <v>1.6598200000000001</v>
      </c>
      <c r="P14" s="60">
        <v>42.133609999999997</v>
      </c>
      <c r="Q14" s="60">
        <v>1887.444</v>
      </c>
      <c r="R14" s="60">
        <v>11365.62</v>
      </c>
      <c r="S14" s="60">
        <v>14.62161</v>
      </c>
    </row>
    <row r="15" spans="1:19" x14ac:dyDescent="0.25">
      <c r="A15" s="17">
        <f>'3a Macroscopic'!B22</f>
        <v>465</v>
      </c>
      <c r="B15" s="9">
        <f>'3a Macroscopic'!D22</f>
        <v>5</v>
      </c>
      <c r="C15" s="9">
        <f>'3a Macroscopic'!E22</f>
        <v>30</v>
      </c>
      <c r="D15">
        <f>IF('3a Macroscopic'!G22&lt;&gt;"",'3a Macroscopic'!G22,"n/a")</f>
        <v>35</v>
      </c>
      <c r="E15" s="8">
        <f>'3a Microscopic (DT)'!D15</f>
        <v>2</v>
      </c>
      <c r="F15" s="9">
        <f>'3a Microscopic (DT)'!E15</f>
        <v>3</v>
      </c>
      <c r="G15" s="56">
        <f>'3a Microscopic (NH)'!D15</f>
        <v>4</v>
      </c>
      <c r="H15" s="56">
        <f>'3a Microscopic (NH)'!E15</f>
        <v>2</v>
      </c>
      <c r="I15">
        <f>'3a Microscopic (IJ)'!D15</f>
        <v>3</v>
      </c>
      <c r="J15">
        <f>'3a Microscopic (IJ)'!E15</f>
        <v>2</v>
      </c>
      <c r="K15" s="62">
        <v>0.31930799999999998</v>
      </c>
      <c r="L15" s="60">
        <v>0</v>
      </c>
      <c r="M15" s="60">
        <v>14.39883</v>
      </c>
      <c r="N15" s="60">
        <v>2.3275030000000001</v>
      </c>
      <c r="O15" s="60">
        <v>0</v>
      </c>
      <c r="P15" s="60">
        <v>30.30293</v>
      </c>
      <c r="Q15" s="60">
        <v>1468.944</v>
      </c>
      <c r="R15" s="60">
        <v>12201.34</v>
      </c>
      <c r="S15" s="60">
        <v>23.030169999999998</v>
      </c>
    </row>
    <row r="16" spans="1:19" x14ac:dyDescent="0.25">
      <c r="A16" s="17">
        <f>'3a Macroscopic'!B23</f>
        <v>689</v>
      </c>
      <c r="B16" s="9">
        <f>'3a Macroscopic'!D23</f>
        <v>22</v>
      </c>
      <c r="C16" s="9">
        <f>'3a Macroscopic'!E23</f>
        <v>0</v>
      </c>
      <c r="D16">
        <f>IF('3a Macroscopic'!G23&lt;&gt;"",'3a Macroscopic'!G23,"n/a")</f>
        <v>32</v>
      </c>
      <c r="E16" s="8">
        <f>'3a Microscopic (DT)'!D16</f>
        <v>3</v>
      </c>
      <c r="F16" s="9">
        <f>'3a Microscopic (DT)'!E16</f>
        <v>5</v>
      </c>
      <c r="G16" s="56">
        <f>'3a Microscopic (NH)'!D16</f>
        <v>4</v>
      </c>
      <c r="H16" s="56">
        <f>'3a Microscopic (NH)'!E16</f>
        <v>5</v>
      </c>
      <c r="I16">
        <f>'3a Microscopic (IJ)'!D16</f>
        <v>3</v>
      </c>
      <c r="J16">
        <f>'3a Microscopic (IJ)'!E16</f>
        <v>3</v>
      </c>
      <c r="K16" s="62">
        <v>1.553283</v>
      </c>
      <c r="L16" s="60">
        <v>5.9457000000000004</v>
      </c>
      <c r="M16" s="60">
        <v>29.181460000000001</v>
      </c>
      <c r="N16" s="60">
        <v>3.4390540000000001</v>
      </c>
      <c r="O16" s="60">
        <v>0</v>
      </c>
      <c r="P16" s="60">
        <v>0</v>
      </c>
      <c r="Q16" s="60">
        <v>1598.251</v>
      </c>
      <c r="R16" s="60">
        <v>17445.05</v>
      </c>
      <c r="S16" s="60">
        <v>32.076549999999997</v>
      </c>
    </row>
    <row r="17" spans="1:19" x14ac:dyDescent="0.25">
      <c r="A17" s="17">
        <f>'3a Macroscopic'!B24</f>
        <v>871</v>
      </c>
      <c r="B17" s="9">
        <f>'3a Macroscopic'!D24</f>
        <v>25</v>
      </c>
      <c r="C17" s="9">
        <f>'3a Macroscopic'!E24</f>
        <v>0</v>
      </c>
      <c r="D17">
        <f>IF('3a Macroscopic'!G24&lt;&gt;"",'3a Macroscopic'!G24,"n/a")</f>
        <v>33</v>
      </c>
      <c r="E17" s="8">
        <f>'3a Microscopic (DT)'!D17</f>
        <v>2</v>
      </c>
      <c r="F17" s="9">
        <f>'3a Microscopic (DT)'!E17</f>
        <v>4</v>
      </c>
      <c r="G17" s="56">
        <f>'3a Microscopic (NH)'!D17</f>
        <v>1</v>
      </c>
      <c r="H17" s="56">
        <f>'3a Microscopic (NH)'!E17</f>
        <v>5</v>
      </c>
      <c r="I17">
        <f>'3a Microscopic (IJ)'!D17</f>
        <v>2</v>
      </c>
      <c r="J17">
        <f>'3a Microscopic (IJ)'!E17</f>
        <v>3</v>
      </c>
      <c r="K17" s="62">
        <v>1.0063709999999999</v>
      </c>
      <c r="L17" s="60">
        <v>0</v>
      </c>
      <c r="M17" s="60">
        <v>30.66592</v>
      </c>
      <c r="N17" s="60">
        <v>0</v>
      </c>
      <c r="O17" s="60">
        <v>0</v>
      </c>
      <c r="P17" s="60">
        <v>0</v>
      </c>
      <c r="Q17" s="60">
        <v>2920.5639999999999</v>
      </c>
      <c r="R17" s="60">
        <v>16231.32</v>
      </c>
      <c r="S17" s="60">
        <v>26.75292</v>
      </c>
    </row>
    <row r="18" spans="1:19" x14ac:dyDescent="0.25">
      <c r="A18" s="17">
        <f>'3a Macroscopic'!B25</f>
        <v>941</v>
      </c>
      <c r="B18" s="9">
        <f>'3a Macroscopic'!D25</f>
        <v>25</v>
      </c>
      <c r="C18" s="9">
        <f>'3a Macroscopic'!E25</f>
        <v>0</v>
      </c>
      <c r="D18">
        <f>IF('3a Macroscopic'!G25&lt;&gt;"",'3a Macroscopic'!G25,"n/a")</f>
        <v>40</v>
      </c>
      <c r="E18" s="8">
        <f>'3a Microscopic (DT)'!D18</f>
        <v>3</v>
      </c>
      <c r="F18" s="9">
        <f>'3a Microscopic (DT)'!E18</f>
        <v>3</v>
      </c>
      <c r="G18" s="56">
        <f>'3a Microscopic (NH)'!D18</f>
        <v>6</v>
      </c>
      <c r="H18" s="56">
        <f>'3a Microscopic (NH)'!E18</f>
        <v>6</v>
      </c>
      <c r="I18">
        <f>'3a Microscopic (IJ)'!D18</f>
        <v>3</v>
      </c>
      <c r="J18">
        <f>'3a Microscopic (IJ)'!E18</f>
        <v>4</v>
      </c>
      <c r="K18" s="62">
        <v>1.1983539999999999</v>
      </c>
      <c r="L18" s="60">
        <v>7.7636159999999999</v>
      </c>
      <c r="M18" s="60">
        <v>27.020130000000002</v>
      </c>
      <c r="N18" s="60">
        <v>2.2476099999999999</v>
      </c>
      <c r="O18" s="60">
        <v>0</v>
      </c>
      <c r="P18" s="60">
        <v>0</v>
      </c>
      <c r="Q18" s="60">
        <v>3079.9879999999998</v>
      </c>
      <c r="R18" s="60">
        <v>17072.310000000001</v>
      </c>
      <c r="S18" s="60">
        <v>23.404029999999999</v>
      </c>
    </row>
    <row r="19" spans="1:19" x14ac:dyDescent="0.25">
      <c r="A19" s="17">
        <f>'3a Macroscopic'!B26</f>
        <v>835</v>
      </c>
      <c r="B19" s="9">
        <f>'3a Macroscopic'!D26</f>
        <v>25</v>
      </c>
      <c r="C19" s="9">
        <f>'3a Macroscopic'!E26</f>
        <v>7</v>
      </c>
      <c r="D19">
        <f>IF('3a Macroscopic'!G26&lt;&gt;"",'3a Macroscopic'!G26,"n/a")</f>
        <v>42</v>
      </c>
      <c r="E19" s="8">
        <f>'3a Microscopic (DT)'!D19</f>
        <v>3</v>
      </c>
      <c r="F19" s="9">
        <f>'3a Microscopic (DT)'!E19</f>
        <v>6</v>
      </c>
      <c r="G19" s="56">
        <f>'3a Microscopic (NH)'!D19</f>
        <v>5</v>
      </c>
      <c r="H19" s="56">
        <f>'3a Microscopic (NH)'!E19</f>
        <v>6</v>
      </c>
      <c r="I19">
        <f>'3a Microscopic (IJ)'!D19</f>
        <v>3</v>
      </c>
      <c r="J19">
        <f>'3a Microscopic (IJ)'!E19</f>
        <v>3</v>
      </c>
      <c r="K19" s="62">
        <v>0</v>
      </c>
      <c r="L19" s="60">
        <v>10.207660000000001</v>
      </c>
      <c r="M19" s="60">
        <v>78.553870000000003</v>
      </c>
      <c r="N19" s="60">
        <v>3.3350810000000002</v>
      </c>
      <c r="O19" s="60">
        <v>0</v>
      </c>
      <c r="P19" s="60">
        <v>39.911070000000002</v>
      </c>
      <c r="Q19" s="60">
        <v>3760.0419999999999</v>
      </c>
      <c r="R19" s="60">
        <v>30704.7</v>
      </c>
      <c r="S19" s="60">
        <v>60.158619999999999</v>
      </c>
    </row>
    <row r="20" spans="1:19" x14ac:dyDescent="0.25">
      <c r="A20" s="17">
        <f>'3a Macroscopic'!B27</f>
        <v>841</v>
      </c>
      <c r="B20" s="9">
        <f>'3a Macroscopic'!D27</f>
        <v>19</v>
      </c>
      <c r="C20" s="9">
        <f>'3a Macroscopic'!E27</f>
        <v>16</v>
      </c>
      <c r="D20">
        <f>IF('3a Macroscopic'!G27&lt;&gt;"",'3a Macroscopic'!G27,"n/a")</f>
        <v>40</v>
      </c>
      <c r="E20" s="8">
        <f>'3a Microscopic (DT)'!D20</f>
        <v>3</v>
      </c>
      <c r="F20" s="9">
        <f>'3a Microscopic (DT)'!E20</f>
        <v>4</v>
      </c>
      <c r="G20" s="56">
        <f>'3a Microscopic (NH)'!D20</f>
        <v>4</v>
      </c>
      <c r="H20" s="56">
        <f>'3a Microscopic (NH)'!E20</f>
        <v>4</v>
      </c>
      <c r="I20">
        <f>'3a Microscopic (IJ)'!D20</f>
        <v>3</v>
      </c>
      <c r="J20">
        <f>'3a Microscopic (IJ)'!E20</f>
        <v>4</v>
      </c>
      <c r="K20" s="62">
        <v>0</v>
      </c>
      <c r="L20" s="60">
        <v>7.2524170000000003</v>
      </c>
      <c r="M20" s="60">
        <v>24.137049999999999</v>
      </c>
      <c r="N20" s="60">
        <v>3.1524239999999999</v>
      </c>
      <c r="O20" s="60">
        <v>0</v>
      </c>
      <c r="P20" s="60">
        <v>33.730289999999997</v>
      </c>
      <c r="Q20" s="60">
        <v>2135.1770000000001</v>
      </c>
      <c r="R20" s="60">
        <v>16389.98</v>
      </c>
      <c r="S20" s="60">
        <v>28.316800000000001</v>
      </c>
    </row>
    <row r="21" spans="1:19" x14ac:dyDescent="0.25">
      <c r="C21" s="9"/>
    </row>
    <row r="22" spans="1:19" x14ac:dyDescent="0.25">
      <c r="C22" s="9"/>
    </row>
    <row r="23" spans="1:19" x14ac:dyDescent="0.25">
      <c r="C23" s="9"/>
    </row>
    <row r="24" spans="1:19" x14ac:dyDescent="0.25">
      <c r="C24" s="9"/>
    </row>
    <row r="25" spans="1:19" x14ac:dyDescent="0.25">
      <c r="C25" s="9"/>
    </row>
    <row r="26" spans="1:19" x14ac:dyDescent="0.25">
      <c r="C26" s="9"/>
    </row>
    <row r="27" spans="1:19" x14ac:dyDescent="0.25">
      <c r="C27" s="9"/>
    </row>
    <row r="28" spans="1:19" x14ac:dyDescent="0.25">
      <c r="C28" s="9"/>
    </row>
    <row r="29" spans="1:19" x14ac:dyDescent="0.25">
      <c r="C29" s="9"/>
    </row>
    <row r="30" spans="1:19" x14ac:dyDescent="0.25">
      <c r="C30" s="9"/>
    </row>
    <row r="31" spans="1:19" x14ac:dyDescent="0.25">
      <c r="C31" s="9"/>
    </row>
    <row r="32" spans="1:19" x14ac:dyDescent="0.25">
      <c r="C32" s="9"/>
    </row>
    <row r="33" spans="3:3" x14ac:dyDescent="0.25">
      <c r="C33" s="9"/>
    </row>
    <row r="34" spans="3:3" x14ac:dyDescent="0.25">
      <c r="C34" s="9"/>
    </row>
    <row r="35" spans="3:3" x14ac:dyDescent="0.25">
      <c r="C35" s="9"/>
    </row>
    <row r="36" spans="3:3" x14ac:dyDescent="0.25">
      <c r="C36" s="9"/>
    </row>
    <row r="37" spans="3:3" x14ac:dyDescent="0.25">
      <c r="C37" s="9"/>
    </row>
    <row r="38" spans="3:3" x14ac:dyDescent="0.25">
      <c r="C38" s="9"/>
    </row>
    <row r="39" spans="3:3" x14ac:dyDescent="0.25">
      <c r="C39" s="9"/>
    </row>
  </sheetData>
  <mergeCells count="1">
    <mergeCell ref="A1:A2"/>
  </mergeCells>
  <pageMargins left="0.7" right="0.7" top="0.75" bottom="0.75" header="0.3" footer="0.3"/>
  <pageSetup paperSize="9" orientation="portrait" verticalDpi="597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1"/>
  <sheetViews>
    <sheetView workbookViewId="0">
      <selection activeCell="C9" sqref="C9:D24"/>
    </sheetView>
  </sheetViews>
  <sheetFormatPr defaultRowHeight="15" x14ac:dyDescent="0.25"/>
  <cols>
    <col min="1" max="16384" width="9.140625" style="23"/>
  </cols>
  <sheetData>
    <row r="1" spans="1:32" x14ac:dyDescent="0.25">
      <c r="H1" s="3" t="s">
        <v>25</v>
      </c>
      <c r="I1" s="6"/>
      <c r="J1" s="6" t="s">
        <v>4</v>
      </c>
      <c r="K1" s="6" t="s">
        <v>5</v>
      </c>
      <c r="L1" s="6" t="s">
        <v>10</v>
      </c>
    </row>
    <row r="2" spans="1:32" x14ac:dyDescent="0.25">
      <c r="I2" s="23" t="s">
        <v>30</v>
      </c>
      <c r="J2" s="23">
        <f>MEDIAN(J9:J26)</f>
        <v>2.5</v>
      </c>
      <c r="K2" s="23">
        <f>MEDIAN(K9:K26)</f>
        <v>3</v>
      </c>
    </row>
    <row r="3" spans="1:32" x14ac:dyDescent="0.25">
      <c r="I3" s="23" t="s">
        <v>31</v>
      </c>
      <c r="J3" s="23">
        <f>MIN(J9:J26)</f>
        <v>0</v>
      </c>
      <c r="K3" s="23">
        <f>MIN(K9:K26)</f>
        <v>0</v>
      </c>
    </row>
    <row r="4" spans="1:32" x14ac:dyDescent="0.25">
      <c r="I4" s="23" t="s">
        <v>32</v>
      </c>
      <c r="J4" s="23">
        <f>MAX(J9:J26)</f>
        <v>4</v>
      </c>
      <c r="K4" s="23">
        <f>MAX(K9:K26)</f>
        <v>6</v>
      </c>
    </row>
    <row r="5" spans="1:32" x14ac:dyDescent="0.25">
      <c r="I5" s="4">
        <v>0.25</v>
      </c>
      <c r="J5" s="23">
        <f>_xlfn.QUARTILE.EXC(J9:J26,1)</f>
        <v>1</v>
      </c>
      <c r="K5" s="23">
        <f>_xlfn.QUARTILE.EXC(K9:K26,1)</f>
        <v>1</v>
      </c>
    </row>
    <row r="6" spans="1:32" x14ac:dyDescent="0.25">
      <c r="I6" s="4">
        <v>0.75</v>
      </c>
      <c r="J6" s="23">
        <f>_xlfn.QUARTILE.EXC(J9:J26,3)</f>
        <v>3</v>
      </c>
      <c r="K6" s="23">
        <f>_xlfn.QUARTILE.EXC(K9:K26,3)</f>
        <v>3</v>
      </c>
    </row>
    <row r="7" spans="1:32" x14ac:dyDescent="0.25">
      <c r="I7" s="23" t="s">
        <v>33</v>
      </c>
      <c r="J7" s="20">
        <f>AVERAGE(J9:J24)</f>
        <v>2.1333333333333333</v>
      </c>
      <c r="K7" s="20">
        <f>AVERAGE(K9:K24)</f>
        <v>2.5333333333333332</v>
      </c>
      <c r="L7" s="20">
        <f>AVERAGE(L9:L24)</f>
        <v>2.3333333333333335</v>
      </c>
      <c r="O7" s="3"/>
      <c r="P7" s="6"/>
      <c r="Q7" s="6"/>
      <c r="R7" s="6"/>
      <c r="S7" s="6"/>
      <c r="V7" s="3"/>
      <c r="W7" s="6"/>
      <c r="X7" s="6"/>
      <c r="Y7" s="6"/>
      <c r="Z7" s="6"/>
      <c r="AB7" s="3"/>
      <c r="AC7" s="6"/>
      <c r="AD7" s="6"/>
      <c r="AE7" s="6"/>
      <c r="AF7" s="6"/>
    </row>
    <row r="8" spans="1:32" ht="15" customHeight="1" x14ac:dyDescent="0.25">
      <c r="C8" s="23" t="s">
        <v>4</v>
      </c>
      <c r="D8" s="23" t="s">
        <v>5</v>
      </c>
    </row>
    <row r="9" spans="1:32" x14ac:dyDescent="0.25">
      <c r="A9" s="23">
        <f>A8+1</f>
        <v>1</v>
      </c>
      <c r="B9" s="23">
        <f>'3b Macroscopic'!B10</f>
        <v>880</v>
      </c>
      <c r="C9" s="14">
        <f>MEDIAN('3b Microscopic (DT)'!D3,'3b Microscopic (IJ)'!D3,'3b Microscopic (NH)'!D3)</f>
        <v>5</v>
      </c>
      <c r="D9" s="14">
        <f>MEDIAN('3b Microscopic (DT)'!E3,'3b Microscopic (IJ)'!E3,'3b Microscopic (NH)'!E3)</f>
        <v>6</v>
      </c>
      <c r="E9" s="23">
        <f>(D9+C9)/2</f>
        <v>5.5</v>
      </c>
    </row>
    <row r="10" spans="1:32" x14ac:dyDescent="0.25">
      <c r="A10" s="23">
        <f t="shared" ref="A10:A24" si="0">A9+1</f>
        <v>2</v>
      </c>
      <c r="B10" s="23">
        <f>'3b Macroscopic'!B11</f>
        <v>326</v>
      </c>
      <c r="C10" s="14">
        <f>MEDIAN('3b Microscopic (DT)'!D4,'3b Microscopic (IJ)'!D4,'3b Microscopic (NH)'!D4)</f>
        <v>4</v>
      </c>
      <c r="D10" s="14">
        <f>MEDIAN('3b Microscopic (DT)'!E4,'3b Microscopic (IJ)'!E4,'3b Microscopic (NH)'!E4)</f>
        <v>3</v>
      </c>
      <c r="E10" s="23">
        <f>(D10+C10)/2</f>
        <v>3.5</v>
      </c>
      <c r="J10" s="23">
        <f t="shared" ref="J10:J23" si="1">C10</f>
        <v>4</v>
      </c>
      <c r="K10" s="23">
        <f t="shared" ref="K10:K23" si="2">D10</f>
        <v>3</v>
      </c>
      <c r="L10" s="23">
        <f t="shared" ref="L10:L23" si="3">E10</f>
        <v>3.5</v>
      </c>
    </row>
    <row r="11" spans="1:32" ht="15" customHeight="1" x14ac:dyDescent="0.25">
      <c r="A11" s="23">
        <f t="shared" si="0"/>
        <v>3</v>
      </c>
      <c r="B11" s="23">
        <f>'3b Macroscopic'!B12</f>
        <v>171</v>
      </c>
      <c r="C11" s="14">
        <f>MEDIAN('3b Microscopic (DT)'!D5,'3b Microscopic (IJ)'!D5,'3b Microscopic (NH)'!D5)</f>
        <v>4</v>
      </c>
      <c r="D11" s="14">
        <f>MEDIAN('3b Microscopic (DT)'!E5,'3b Microscopic (IJ)'!E5,'3b Microscopic (NH)'!E5)</f>
        <v>2</v>
      </c>
      <c r="E11" s="23">
        <f>(D11+C11)/2</f>
        <v>3</v>
      </c>
      <c r="J11" s="23">
        <f t="shared" si="1"/>
        <v>4</v>
      </c>
      <c r="K11" s="23">
        <f t="shared" si="2"/>
        <v>2</v>
      </c>
      <c r="L11" s="23">
        <f t="shared" si="3"/>
        <v>3</v>
      </c>
    </row>
    <row r="12" spans="1:32" x14ac:dyDescent="0.25">
      <c r="A12" s="23">
        <f t="shared" si="0"/>
        <v>4</v>
      </c>
      <c r="B12" s="23">
        <f>'3b Macroscopic'!B13</f>
        <v>36</v>
      </c>
      <c r="C12" s="14">
        <f>MEDIAN('3b Microscopic (DT)'!D6,'3b Microscopic (IJ)'!D6,'3b Microscopic (NH)'!D6)</f>
        <v>1</v>
      </c>
      <c r="D12" s="14">
        <f>MEDIAN('3b Microscopic (DT)'!E6,'3b Microscopic (IJ)'!E6,'3b Microscopic (NH)'!E6)</f>
        <v>3</v>
      </c>
      <c r="E12" s="23">
        <f>(D12+C12)/2</f>
        <v>2</v>
      </c>
      <c r="J12" s="23">
        <f t="shared" si="1"/>
        <v>1</v>
      </c>
      <c r="K12" s="23">
        <f t="shared" si="2"/>
        <v>3</v>
      </c>
      <c r="L12" s="23">
        <f t="shared" si="3"/>
        <v>2</v>
      </c>
    </row>
    <row r="13" spans="1:32" x14ac:dyDescent="0.25">
      <c r="A13" s="23">
        <f t="shared" si="0"/>
        <v>5</v>
      </c>
      <c r="B13" s="23">
        <f>'3b Macroscopic'!B14</f>
        <v>440</v>
      </c>
      <c r="C13" s="14">
        <f>MEDIAN('3b Microscopic (DT)'!D7,'3b Microscopic (IJ)'!D7,'3b Microscopic (NH)'!D7)</f>
        <v>2.5</v>
      </c>
      <c r="D13" s="14">
        <f>MEDIAN('3b Microscopic (DT)'!E7,'3b Microscopic (IJ)'!E7,'3b Microscopic (NH)'!E7)</f>
        <v>4</v>
      </c>
      <c r="E13" s="23">
        <f t="shared" ref="E13:E18" si="4">(D13+C13)/2</f>
        <v>3.25</v>
      </c>
      <c r="J13" s="23">
        <f t="shared" si="1"/>
        <v>2.5</v>
      </c>
      <c r="K13" s="23">
        <f t="shared" si="2"/>
        <v>4</v>
      </c>
      <c r="L13" s="23">
        <f t="shared" si="3"/>
        <v>3.25</v>
      </c>
    </row>
    <row r="14" spans="1:32" x14ac:dyDescent="0.25">
      <c r="A14" s="23">
        <f t="shared" si="0"/>
        <v>6</v>
      </c>
      <c r="B14" s="23">
        <f>'3b Macroscopic'!B15</f>
        <v>47</v>
      </c>
      <c r="C14" s="14">
        <f>MEDIAN('3b Microscopic (DT)'!D8,'3b Microscopic (IJ)'!D8,'3b Microscopic (NH)'!D8)</f>
        <v>2.5</v>
      </c>
      <c r="D14" s="14">
        <f>MEDIAN('3b Microscopic (DT)'!E8,'3b Microscopic (IJ)'!E8,'3b Microscopic (NH)'!E8)</f>
        <v>2</v>
      </c>
      <c r="E14" s="23">
        <f t="shared" si="4"/>
        <v>2.25</v>
      </c>
      <c r="J14" s="23">
        <f t="shared" si="1"/>
        <v>2.5</v>
      </c>
      <c r="K14" s="23">
        <f t="shared" si="2"/>
        <v>2</v>
      </c>
      <c r="L14" s="23">
        <f t="shared" si="3"/>
        <v>2.25</v>
      </c>
    </row>
    <row r="15" spans="1:32" x14ac:dyDescent="0.25">
      <c r="A15" s="23">
        <f t="shared" si="0"/>
        <v>7</v>
      </c>
      <c r="B15" s="23">
        <f>'3b Macroscopic'!B16</f>
        <v>532</v>
      </c>
      <c r="C15" s="14">
        <f>MEDIAN('3b Microscopic (DT)'!D9,'3b Microscopic (IJ)'!D9,'3b Microscopic (NH)'!D9)</f>
        <v>1</v>
      </c>
      <c r="D15" s="14">
        <f>MEDIAN('3b Microscopic (DT)'!E9,'3b Microscopic (IJ)'!E9,'3b Microscopic (NH)'!E9)</f>
        <v>3</v>
      </c>
      <c r="E15" s="23">
        <f t="shared" si="4"/>
        <v>2</v>
      </c>
      <c r="J15" s="23">
        <f t="shared" si="1"/>
        <v>1</v>
      </c>
      <c r="K15" s="23">
        <f t="shared" si="2"/>
        <v>3</v>
      </c>
      <c r="L15" s="23">
        <f t="shared" si="3"/>
        <v>2</v>
      </c>
    </row>
    <row r="16" spans="1:32" ht="15" customHeight="1" x14ac:dyDescent="0.25">
      <c r="A16" s="23">
        <f t="shared" si="0"/>
        <v>8</v>
      </c>
      <c r="B16" s="23">
        <f>'3b Macroscopic'!B17</f>
        <v>862</v>
      </c>
      <c r="C16" s="14">
        <f>MEDIAN('3b Microscopic (DT)'!D10,'3b Microscopic (IJ)'!D10,'3b Microscopic (NH)'!D10)</f>
        <v>3</v>
      </c>
      <c r="D16" s="14">
        <f>MEDIAN('3b Microscopic (DT)'!E10,'3b Microscopic (IJ)'!E10,'3b Microscopic (NH)'!E10)</f>
        <v>1</v>
      </c>
      <c r="E16" s="23">
        <f t="shared" si="4"/>
        <v>2</v>
      </c>
      <c r="J16" s="23">
        <f t="shared" si="1"/>
        <v>3</v>
      </c>
      <c r="K16" s="23">
        <f t="shared" si="2"/>
        <v>1</v>
      </c>
      <c r="L16" s="23">
        <f t="shared" si="3"/>
        <v>2</v>
      </c>
    </row>
    <row r="17" spans="1:12" ht="15" customHeight="1" x14ac:dyDescent="0.25">
      <c r="A17" s="23">
        <f t="shared" si="0"/>
        <v>9</v>
      </c>
      <c r="B17" s="23">
        <f>'3b Macroscopic'!B18</f>
        <v>754</v>
      </c>
      <c r="C17" s="14">
        <f>MEDIAN('3b Microscopic (DT)'!D11,'3b Microscopic (IJ)'!D11,'3b Microscopic (NH)'!D11)</f>
        <v>3</v>
      </c>
      <c r="D17" s="14">
        <f>MEDIAN('3b Microscopic (DT)'!E11,'3b Microscopic (IJ)'!E11,'3b Microscopic (NH)'!E11)</f>
        <v>3</v>
      </c>
      <c r="E17" s="23">
        <f t="shared" si="4"/>
        <v>3</v>
      </c>
      <c r="J17" s="23">
        <f t="shared" si="1"/>
        <v>3</v>
      </c>
      <c r="K17" s="23">
        <f t="shared" si="2"/>
        <v>3</v>
      </c>
      <c r="L17" s="23">
        <f t="shared" si="3"/>
        <v>3</v>
      </c>
    </row>
    <row r="18" spans="1:12" x14ac:dyDescent="0.25">
      <c r="A18" s="23">
        <f t="shared" si="0"/>
        <v>10</v>
      </c>
      <c r="B18" s="23">
        <f>'3b Macroscopic'!B19</f>
        <v>740</v>
      </c>
      <c r="C18" s="14">
        <f>MEDIAN('3b Microscopic (DT)'!D12,'3b Microscopic (IJ)'!D12,'3b Microscopic (NH)'!D12)</f>
        <v>0.5</v>
      </c>
      <c r="D18" s="14">
        <f>MEDIAN('3b Microscopic (DT)'!E12,'3b Microscopic (IJ)'!E12,'3b Microscopic (NH)'!E12)</f>
        <v>0</v>
      </c>
      <c r="E18" s="23">
        <f t="shared" si="4"/>
        <v>0.25</v>
      </c>
      <c r="J18" s="23">
        <f t="shared" si="1"/>
        <v>0.5</v>
      </c>
      <c r="K18" s="23">
        <f t="shared" si="2"/>
        <v>0</v>
      </c>
      <c r="L18" s="23">
        <f t="shared" si="3"/>
        <v>0.25</v>
      </c>
    </row>
    <row r="19" spans="1:12" ht="15" customHeight="1" x14ac:dyDescent="0.25">
      <c r="A19" s="23">
        <f t="shared" si="0"/>
        <v>11</v>
      </c>
      <c r="B19" s="23">
        <f>'3b Macroscopic'!B20</f>
        <v>974</v>
      </c>
      <c r="C19" s="14">
        <f>MEDIAN('3b Microscopic (DT)'!D13,'3b Microscopic (IJ)'!D13,'3b Microscopic (NH)'!D13)</f>
        <v>1</v>
      </c>
      <c r="D19" s="14">
        <f>MEDIAN('3b Microscopic (DT)'!E13,'3b Microscopic (IJ)'!E13,'3b Microscopic (NH)'!E13)</f>
        <v>2</v>
      </c>
      <c r="E19" s="23">
        <f t="shared" ref="E19:E24" si="5">(D19+C19)/2</f>
        <v>1.5</v>
      </c>
      <c r="J19" s="23">
        <f t="shared" si="1"/>
        <v>1</v>
      </c>
      <c r="K19" s="23">
        <f t="shared" si="2"/>
        <v>2</v>
      </c>
      <c r="L19" s="23">
        <f t="shared" si="3"/>
        <v>1.5</v>
      </c>
    </row>
    <row r="20" spans="1:12" x14ac:dyDescent="0.25">
      <c r="A20" s="23">
        <f t="shared" si="0"/>
        <v>12</v>
      </c>
      <c r="B20" s="23">
        <f>'3b Macroscopic'!B21</f>
        <v>362</v>
      </c>
      <c r="C20" s="14">
        <f>MEDIAN('3b Microscopic (DT)'!D14,'3b Microscopic (IJ)'!D14,'3b Microscopic (NH)'!D14)</f>
        <v>2</v>
      </c>
      <c r="D20" s="14">
        <f>MEDIAN('3b Microscopic (DT)'!E14,'3b Microscopic (IJ)'!E14,'3b Microscopic (NH)'!E14)</f>
        <v>3</v>
      </c>
      <c r="E20" s="23">
        <f t="shared" si="5"/>
        <v>2.5</v>
      </c>
      <c r="J20" s="23">
        <f t="shared" si="1"/>
        <v>2</v>
      </c>
      <c r="K20" s="23">
        <f t="shared" si="2"/>
        <v>3</v>
      </c>
      <c r="L20" s="23">
        <f t="shared" si="3"/>
        <v>2.5</v>
      </c>
    </row>
    <row r="21" spans="1:12" x14ac:dyDescent="0.25">
      <c r="A21" s="23">
        <f t="shared" si="0"/>
        <v>13</v>
      </c>
      <c r="B21" s="23">
        <f>'3b Macroscopic'!B22</f>
        <v>927</v>
      </c>
      <c r="C21" s="14">
        <f>MEDIAN('3b Microscopic (DT)'!D15,'3b Microscopic (IJ)'!D15,'3b Microscopic (NH)'!D15)</f>
        <v>1</v>
      </c>
      <c r="D21" s="14">
        <f>MEDIAN('3b Microscopic (DT)'!E15,'3b Microscopic (IJ)'!E15,'3b Microscopic (NH)'!E15)</f>
        <v>1</v>
      </c>
      <c r="E21" s="23">
        <f t="shared" si="5"/>
        <v>1</v>
      </c>
      <c r="J21" s="23">
        <f t="shared" si="1"/>
        <v>1</v>
      </c>
      <c r="K21" s="23">
        <f t="shared" si="2"/>
        <v>1</v>
      </c>
      <c r="L21" s="23">
        <f t="shared" si="3"/>
        <v>1</v>
      </c>
    </row>
    <row r="22" spans="1:12" ht="15" customHeight="1" x14ac:dyDescent="0.25">
      <c r="A22" s="23">
        <f t="shared" si="0"/>
        <v>14</v>
      </c>
      <c r="B22" s="23">
        <f>'3b Macroscopic'!B23</f>
        <v>202</v>
      </c>
      <c r="C22" s="14">
        <f>MEDIAN('3b Microscopic (DT)'!D16,'3b Microscopic (IJ)'!D16,'3b Microscopic (NH)'!D16)</f>
        <v>3.5</v>
      </c>
      <c r="D22" s="14">
        <f>MEDIAN('3b Microscopic (DT)'!E16,'3b Microscopic (IJ)'!E16,'3b Microscopic (NH)'!E16)</f>
        <v>6</v>
      </c>
      <c r="E22" s="23">
        <f t="shared" si="5"/>
        <v>4.75</v>
      </c>
      <c r="J22" s="23">
        <f t="shared" si="1"/>
        <v>3.5</v>
      </c>
      <c r="K22" s="23">
        <f t="shared" si="2"/>
        <v>6</v>
      </c>
      <c r="L22" s="23">
        <f t="shared" si="3"/>
        <v>4.75</v>
      </c>
    </row>
    <row r="23" spans="1:12" x14ac:dyDescent="0.25">
      <c r="A23" s="23">
        <f t="shared" si="0"/>
        <v>15</v>
      </c>
      <c r="B23" s="23">
        <f>'3b Macroscopic'!B24</f>
        <v>56</v>
      </c>
      <c r="C23" s="14">
        <f>MEDIAN('3b Microscopic (DT)'!D17,'3b Microscopic (IJ)'!D17,'3b Microscopic (NH)'!D17)</f>
        <v>0</v>
      </c>
      <c r="D23" s="14">
        <f>MEDIAN('3b Microscopic (DT)'!E17,'3b Microscopic (IJ)'!E17,'3b Microscopic (NH)'!E17)</f>
        <v>0</v>
      </c>
      <c r="E23" s="23">
        <f t="shared" si="5"/>
        <v>0</v>
      </c>
      <c r="J23" s="23">
        <f t="shared" si="1"/>
        <v>0</v>
      </c>
      <c r="K23" s="23">
        <f t="shared" si="2"/>
        <v>0</v>
      </c>
      <c r="L23" s="23">
        <f t="shared" si="3"/>
        <v>0</v>
      </c>
    </row>
    <row r="24" spans="1:12" ht="15" customHeight="1" x14ac:dyDescent="0.25">
      <c r="A24" s="23">
        <f t="shared" si="0"/>
        <v>16</v>
      </c>
      <c r="B24" s="23">
        <f>'3b Macroscopic'!B25</f>
        <v>986</v>
      </c>
      <c r="C24" s="14">
        <f>MEDIAN('3b Microscopic (DT)'!D18,'3b Microscopic (IJ)'!D18,'3b Microscopic (NH)'!D18)</f>
        <v>3</v>
      </c>
      <c r="D24" s="14">
        <f>MEDIAN('3b Microscopic (DT)'!E18,'3b Microscopic (IJ)'!E18,'3b Microscopic (NH)'!E18)</f>
        <v>5</v>
      </c>
      <c r="E24" s="23">
        <f t="shared" si="5"/>
        <v>4</v>
      </c>
      <c r="J24" s="23">
        <f t="shared" ref="J24:L24" si="6">C24</f>
        <v>3</v>
      </c>
      <c r="K24" s="23">
        <f t="shared" si="6"/>
        <v>5</v>
      </c>
      <c r="L24" s="23">
        <f t="shared" si="6"/>
        <v>4</v>
      </c>
    </row>
    <row r="25" spans="1:12" ht="15" customHeight="1" x14ac:dyDescent="0.25">
      <c r="C25" s="14"/>
      <c r="D25" s="14"/>
    </row>
    <row r="26" spans="1:12" x14ac:dyDescent="0.25">
      <c r="C26" s="14"/>
      <c r="D26" s="14"/>
    </row>
    <row r="33" spans="9:12" ht="15" customHeight="1" x14ac:dyDescent="0.25"/>
    <row r="38" spans="9:12" ht="15" customHeight="1" x14ac:dyDescent="0.25"/>
    <row r="39" spans="9:12" ht="15" customHeight="1" x14ac:dyDescent="0.25"/>
    <row r="44" spans="9:12" ht="15" customHeight="1" x14ac:dyDescent="0.25"/>
    <row r="47" spans="9:12" x14ac:dyDescent="0.25">
      <c r="I47" s="15"/>
      <c r="J47" s="15"/>
      <c r="K47" s="15"/>
      <c r="L47" s="15"/>
    </row>
    <row r="51" spans="25:25" x14ac:dyDescent="0.25">
      <c r="Y51" s="23" t="e">
        <f>_xlfn.STDEV.P(Y50:AE50)</f>
        <v>#DIV/0!</v>
      </c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7"/>
  <sheetViews>
    <sheetView workbookViewId="0">
      <selection activeCell="F19" sqref="F19"/>
    </sheetView>
  </sheetViews>
  <sheetFormatPr defaultRowHeight="15" x14ac:dyDescent="0.25"/>
  <cols>
    <col min="1" max="16384" width="9.140625" style="23"/>
  </cols>
  <sheetData>
    <row r="1" spans="1:25" x14ac:dyDescent="0.25">
      <c r="H1" s="3"/>
      <c r="I1" s="6"/>
      <c r="J1" s="6"/>
      <c r="K1" s="6"/>
      <c r="L1" s="6"/>
      <c r="O1" s="3"/>
      <c r="P1" s="6"/>
      <c r="Q1" s="6"/>
      <c r="R1" s="6"/>
      <c r="S1" s="6"/>
      <c r="U1" s="3"/>
      <c r="V1" s="6"/>
      <c r="W1" s="6"/>
      <c r="X1" s="6"/>
      <c r="Y1" s="6"/>
    </row>
    <row r="2" spans="1:25" x14ac:dyDescent="0.25">
      <c r="D2" s="23" t="s">
        <v>4</v>
      </c>
      <c r="E2" s="23" t="s">
        <v>5</v>
      </c>
    </row>
    <row r="3" spans="1:25" x14ac:dyDescent="0.25">
      <c r="A3" s="23">
        <f>A2+1</f>
        <v>1</v>
      </c>
      <c r="B3" s="23">
        <f>'3b Macroscopic'!B10</f>
        <v>880</v>
      </c>
      <c r="E3" s="23">
        <v>2</v>
      </c>
    </row>
    <row r="4" spans="1:25" x14ac:dyDescent="0.25">
      <c r="A4" s="23">
        <f t="shared" ref="A4:A18" si="0">A3+1</f>
        <v>2</v>
      </c>
      <c r="B4" s="23">
        <f>'3b Macroscopic'!B11</f>
        <v>326</v>
      </c>
    </row>
    <row r="5" spans="1:25" x14ac:dyDescent="0.25">
      <c r="A5" s="23">
        <f t="shared" si="0"/>
        <v>3</v>
      </c>
      <c r="B5" s="23">
        <f>'3b Macroscopic'!B12</f>
        <v>171</v>
      </c>
      <c r="E5" s="23">
        <v>2</v>
      </c>
    </row>
    <row r="6" spans="1:25" x14ac:dyDescent="0.25">
      <c r="A6" s="23">
        <f t="shared" si="0"/>
        <v>4</v>
      </c>
      <c r="B6" s="23">
        <f>'3b Macroscopic'!B13</f>
        <v>36</v>
      </c>
    </row>
    <row r="7" spans="1:25" x14ac:dyDescent="0.25">
      <c r="A7" s="23">
        <f t="shared" si="0"/>
        <v>5</v>
      </c>
      <c r="B7" s="23">
        <f>'3b Macroscopic'!B14</f>
        <v>440</v>
      </c>
    </row>
    <row r="8" spans="1:25" x14ac:dyDescent="0.25">
      <c r="A8" s="23">
        <f t="shared" si="0"/>
        <v>6</v>
      </c>
      <c r="B8" s="23">
        <f>'3b Macroscopic'!B15</f>
        <v>47</v>
      </c>
    </row>
    <row r="9" spans="1:25" x14ac:dyDescent="0.25">
      <c r="A9" s="23">
        <f t="shared" si="0"/>
        <v>7</v>
      </c>
      <c r="B9" s="23">
        <f>'3b Macroscopic'!B16</f>
        <v>532</v>
      </c>
    </row>
    <row r="10" spans="1:25" x14ac:dyDescent="0.25">
      <c r="A10" s="23">
        <f t="shared" si="0"/>
        <v>8</v>
      </c>
      <c r="B10" s="23">
        <f>'3b Macroscopic'!B17</f>
        <v>862</v>
      </c>
      <c r="D10" s="23">
        <v>1</v>
      </c>
      <c r="E10" s="23">
        <v>1</v>
      </c>
    </row>
    <row r="11" spans="1:25" x14ac:dyDescent="0.25">
      <c r="A11" s="23">
        <f t="shared" si="0"/>
        <v>9</v>
      </c>
      <c r="B11" s="23">
        <f>'3b Macroscopic'!B18</f>
        <v>754</v>
      </c>
      <c r="D11" s="23">
        <v>3</v>
      </c>
      <c r="E11" s="23">
        <v>3</v>
      </c>
    </row>
    <row r="12" spans="1:25" x14ac:dyDescent="0.25">
      <c r="A12" s="23">
        <f t="shared" si="0"/>
        <v>10</v>
      </c>
      <c r="B12" s="23">
        <f>'3b Macroscopic'!B19</f>
        <v>740</v>
      </c>
    </row>
    <row r="13" spans="1:25" x14ac:dyDescent="0.25">
      <c r="A13" s="23">
        <f t="shared" si="0"/>
        <v>11</v>
      </c>
      <c r="B13" s="23">
        <f>'3b Macroscopic'!B20</f>
        <v>974</v>
      </c>
      <c r="E13" s="23">
        <v>1</v>
      </c>
    </row>
    <row r="14" spans="1:25" x14ac:dyDescent="0.25">
      <c r="A14" s="23">
        <f t="shared" si="0"/>
        <v>12</v>
      </c>
      <c r="B14" s="23">
        <f>'3b Macroscopic'!B21</f>
        <v>362</v>
      </c>
    </row>
    <row r="15" spans="1:25" x14ac:dyDescent="0.25">
      <c r="A15" s="23">
        <f t="shared" si="0"/>
        <v>13</v>
      </c>
      <c r="B15" s="23">
        <f>'3b Macroscopic'!B22</f>
        <v>927</v>
      </c>
      <c r="D15" s="23">
        <v>1</v>
      </c>
      <c r="E15" s="23">
        <v>1</v>
      </c>
    </row>
    <row r="16" spans="1:25" x14ac:dyDescent="0.25">
      <c r="A16" s="23">
        <f t="shared" si="0"/>
        <v>14</v>
      </c>
      <c r="B16" s="23">
        <f>'3b Macroscopic'!B23</f>
        <v>202</v>
      </c>
      <c r="E16" s="23">
        <v>5</v>
      </c>
    </row>
    <row r="17" spans="1:25" x14ac:dyDescent="0.25">
      <c r="A17" s="23">
        <f t="shared" si="0"/>
        <v>15</v>
      </c>
      <c r="B17" s="23">
        <f>'3b Macroscopic'!B24</f>
        <v>56</v>
      </c>
      <c r="D17" s="23">
        <v>0</v>
      </c>
      <c r="E17" s="23">
        <v>0</v>
      </c>
    </row>
    <row r="18" spans="1:25" x14ac:dyDescent="0.25">
      <c r="A18" s="23">
        <f t="shared" si="0"/>
        <v>16</v>
      </c>
      <c r="B18" s="23">
        <f>'3b Macroscopic'!B25</f>
        <v>986</v>
      </c>
      <c r="E18" s="23">
        <v>2</v>
      </c>
    </row>
    <row r="19" spans="1:25" x14ac:dyDescent="0.25">
      <c r="J19" s="23" t="str">
        <f t="shared" ref="J19:J37" si="1">IF(C19="C",D19,"")</f>
        <v/>
      </c>
      <c r="K19" s="23" t="str">
        <f t="shared" ref="K19:K37" si="2">IF(C19="C",E19,"")</f>
        <v/>
      </c>
      <c r="L19" s="23" t="str">
        <f t="shared" ref="L19:L37" si="3">IF(K19&lt;&gt;"",(K19+J19)/2,"")</f>
        <v/>
      </c>
      <c r="M19" s="23" t="str">
        <f>IF(E19="C",#REF!,"")</f>
        <v/>
      </c>
    </row>
    <row r="20" spans="1:25" x14ac:dyDescent="0.25">
      <c r="J20" s="23" t="str">
        <f t="shared" si="1"/>
        <v/>
      </c>
      <c r="K20" s="23" t="str">
        <f t="shared" si="2"/>
        <v/>
      </c>
      <c r="L20" s="23" t="str">
        <f t="shared" si="3"/>
        <v/>
      </c>
      <c r="M20" s="23" t="str">
        <f>IF(E20="C",#REF!,"")</f>
        <v/>
      </c>
    </row>
    <row r="21" spans="1:25" x14ac:dyDescent="0.25">
      <c r="J21" s="23" t="str">
        <f t="shared" si="1"/>
        <v/>
      </c>
      <c r="K21" s="23" t="str">
        <f t="shared" si="2"/>
        <v/>
      </c>
      <c r="L21" s="23" t="str">
        <f t="shared" si="3"/>
        <v/>
      </c>
      <c r="M21" s="23" t="str">
        <f>IF(E21="C",#REF!,"")</f>
        <v/>
      </c>
    </row>
    <row r="22" spans="1:25" x14ac:dyDescent="0.25">
      <c r="J22" s="23" t="str">
        <f t="shared" si="1"/>
        <v/>
      </c>
      <c r="K22" s="23" t="str">
        <f t="shared" si="2"/>
        <v/>
      </c>
      <c r="L22" s="23" t="str">
        <f t="shared" si="3"/>
        <v/>
      </c>
      <c r="M22" s="23" t="str">
        <f>IF(E22="C",#REF!,"")</f>
        <v/>
      </c>
    </row>
    <row r="23" spans="1:25" x14ac:dyDescent="0.25">
      <c r="J23" s="23" t="str">
        <f t="shared" si="1"/>
        <v/>
      </c>
      <c r="K23" s="23" t="str">
        <f t="shared" si="2"/>
        <v/>
      </c>
      <c r="L23" s="23" t="str">
        <f t="shared" si="3"/>
        <v/>
      </c>
      <c r="M23" s="23" t="str">
        <f>IF(E23="C",#REF!,"")</f>
        <v/>
      </c>
    </row>
    <row r="24" spans="1:25" x14ac:dyDescent="0.25">
      <c r="J24" s="23" t="str">
        <f t="shared" si="1"/>
        <v/>
      </c>
      <c r="K24" s="23" t="str">
        <f t="shared" si="2"/>
        <v/>
      </c>
      <c r="L24" s="23" t="str">
        <f t="shared" si="3"/>
        <v/>
      </c>
      <c r="M24" s="23" t="str">
        <f>IF(E24="C",#REF!,"")</f>
        <v/>
      </c>
    </row>
    <row r="25" spans="1:25" x14ac:dyDescent="0.25">
      <c r="J25" s="23" t="str">
        <f t="shared" si="1"/>
        <v/>
      </c>
      <c r="K25" s="23" t="str">
        <f t="shared" si="2"/>
        <v/>
      </c>
      <c r="L25" s="23" t="str">
        <f t="shared" si="3"/>
        <v/>
      </c>
      <c r="M25" s="23" t="str">
        <f>IF(E25="C",#REF!,"")</f>
        <v/>
      </c>
    </row>
    <row r="26" spans="1:25" x14ac:dyDescent="0.25">
      <c r="J26" s="23" t="str">
        <f t="shared" si="1"/>
        <v/>
      </c>
      <c r="K26" s="23" t="str">
        <f t="shared" si="2"/>
        <v/>
      </c>
      <c r="L26" s="23" t="str">
        <f t="shared" si="3"/>
        <v/>
      </c>
      <c r="M26" s="23" t="str">
        <f>IF(E26="C",#REF!,"")</f>
        <v/>
      </c>
    </row>
    <row r="27" spans="1:25" x14ac:dyDescent="0.25">
      <c r="J27" s="23" t="str">
        <f t="shared" si="1"/>
        <v/>
      </c>
      <c r="K27" s="23" t="str">
        <f t="shared" si="2"/>
        <v/>
      </c>
      <c r="L27" s="23" t="str">
        <f t="shared" si="3"/>
        <v/>
      </c>
      <c r="M27" s="23" t="str">
        <f>IF(E27="C",#REF!,"")</f>
        <v/>
      </c>
    </row>
    <row r="28" spans="1:25" x14ac:dyDescent="0.25">
      <c r="J28" s="23" t="str">
        <f t="shared" si="1"/>
        <v/>
      </c>
      <c r="K28" s="23" t="str">
        <f t="shared" si="2"/>
        <v/>
      </c>
      <c r="L28" s="23" t="str">
        <f t="shared" si="3"/>
        <v/>
      </c>
      <c r="M28" s="23" t="str">
        <f>IF(E28="C",#REF!,"")</f>
        <v/>
      </c>
      <c r="Q28" s="23" t="str">
        <f t="shared" ref="Q28:Q37" si="4">IF(C28="I",D28,"")</f>
        <v/>
      </c>
      <c r="R28" s="23" t="str">
        <f t="shared" ref="R28:R37" si="5">IF(C28="I",E28,"")</f>
        <v/>
      </c>
      <c r="S28" s="23" t="str">
        <f t="shared" ref="S28:S37" si="6">IF(R28&lt;&gt;"",(R28+Q28)/2,"")</f>
        <v/>
      </c>
      <c r="W28" s="23" t="str">
        <f t="shared" ref="W28:W37" si="7">IF(C28="R",D28,"")</f>
        <v/>
      </c>
      <c r="X28" s="23" t="str">
        <f t="shared" ref="X28:X37" si="8">IF(C28="r",E28,"")</f>
        <v/>
      </c>
      <c r="Y28" s="23" t="str">
        <f t="shared" ref="Y28:Y37" si="9">IF(X28&lt;&gt;"",(X28+W28)/2,"")</f>
        <v/>
      </c>
    </row>
    <row r="29" spans="1:25" x14ac:dyDescent="0.25">
      <c r="J29" s="23" t="str">
        <f t="shared" si="1"/>
        <v/>
      </c>
      <c r="K29" s="23" t="str">
        <f t="shared" si="2"/>
        <v/>
      </c>
      <c r="L29" s="23" t="str">
        <f t="shared" si="3"/>
        <v/>
      </c>
      <c r="M29" s="23" t="str">
        <f>IF(E29="C",#REF!,"")</f>
        <v/>
      </c>
      <c r="Q29" s="23" t="str">
        <f t="shared" si="4"/>
        <v/>
      </c>
      <c r="R29" s="23" t="str">
        <f t="shared" si="5"/>
        <v/>
      </c>
      <c r="S29" s="23" t="str">
        <f t="shared" si="6"/>
        <v/>
      </c>
      <c r="W29" s="23" t="str">
        <f t="shared" si="7"/>
        <v/>
      </c>
      <c r="X29" s="23" t="str">
        <f t="shared" si="8"/>
        <v/>
      </c>
      <c r="Y29" s="23" t="str">
        <f t="shared" si="9"/>
        <v/>
      </c>
    </row>
    <row r="30" spans="1:25" x14ac:dyDescent="0.25">
      <c r="J30" s="23" t="str">
        <f t="shared" si="1"/>
        <v/>
      </c>
      <c r="K30" s="23" t="str">
        <f t="shared" si="2"/>
        <v/>
      </c>
      <c r="L30" s="23" t="str">
        <f t="shared" si="3"/>
        <v/>
      </c>
      <c r="M30" s="23" t="str">
        <f>IF(E30="C",#REF!,"")</f>
        <v/>
      </c>
      <c r="Q30" s="23" t="str">
        <f t="shared" si="4"/>
        <v/>
      </c>
      <c r="R30" s="23" t="str">
        <f t="shared" si="5"/>
        <v/>
      </c>
      <c r="S30" s="23" t="str">
        <f t="shared" si="6"/>
        <v/>
      </c>
      <c r="W30" s="23" t="str">
        <f t="shared" si="7"/>
        <v/>
      </c>
      <c r="X30" s="23" t="str">
        <f t="shared" si="8"/>
        <v/>
      </c>
      <c r="Y30" s="23" t="str">
        <f t="shared" si="9"/>
        <v/>
      </c>
    </row>
    <row r="31" spans="1:25" x14ac:dyDescent="0.25">
      <c r="J31" s="23" t="str">
        <f t="shared" si="1"/>
        <v/>
      </c>
      <c r="K31" s="23" t="str">
        <f t="shared" si="2"/>
        <v/>
      </c>
      <c r="L31" s="23" t="str">
        <f t="shared" si="3"/>
        <v/>
      </c>
      <c r="M31" s="23" t="str">
        <f>IF(E31="C",#REF!,"")</f>
        <v/>
      </c>
      <c r="Q31" s="23" t="str">
        <f t="shared" si="4"/>
        <v/>
      </c>
      <c r="R31" s="23" t="str">
        <f t="shared" si="5"/>
        <v/>
      </c>
      <c r="S31" s="23" t="str">
        <f t="shared" si="6"/>
        <v/>
      </c>
      <c r="W31" s="23" t="str">
        <f t="shared" si="7"/>
        <v/>
      </c>
      <c r="X31" s="23" t="str">
        <f t="shared" si="8"/>
        <v/>
      </c>
      <c r="Y31" s="23" t="str">
        <f t="shared" si="9"/>
        <v/>
      </c>
    </row>
    <row r="32" spans="1:25" x14ac:dyDescent="0.25">
      <c r="J32" s="23" t="str">
        <f t="shared" si="1"/>
        <v/>
      </c>
      <c r="K32" s="23" t="str">
        <f t="shared" si="2"/>
        <v/>
      </c>
      <c r="L32" s="23" t="str">
        <f t="shared" si="3"/>
        <v/>
      </c>
      <c r="M32" s="23" t="str">
        <f>IF(E32="C",#REF!,"")</f>
        <v/>
      </c>
      <c r="Q32" s="23" t="str">
        <f t="shared" si="4"/>
        <v/>
      </c>
      <c r="R32" s="23" t="str">
        <f t="shared" si="5"/>
        <v/>
      </c>
      <c r="S32" s="23" t="str">
        <f t="shared" si="6"/>
        <v/>
      </c>
      <c r="W32" s="23" t="str">
        <f t="shared" si="7"/>
        <v/>
      </c>
      <c r="X32" s="23" t="str">
        <f t="shared" si="8"/>
        <v/>
      </c>
      <c r="Y32" s="23" t="str">
        <f t="shared" si="9"/>
        <v/>
      </c>
    </row>
    <row r="33" spans="10:25" x14ac:dyDescent="0.25">
      <c r="J33" s="23" t="str">
        <f t="shared" si="1"/>
        <v/>
      </c>
      <c r="K33" s="23" t="str">
        <f t="shared" si="2"/>
        <v/>
      </c>
      <c r="L33" s="23" t="str">
        <f t="shared" si="3"/>
        <v/>
      </c>
      <c r="M33" s="23" t="str">
        <f>IF(E33="C",#REF!,"")</f>
        <v/>
      </c>
      <c r="Q33" s="23" t="str">
        <f t="shared" si="4"/>
        <v/>
      </c>
      <c r="R33" s="23" t="str">
        <f t="shared" si="5"/>
        <v/>
      </c>
      <c r="S33" s="23" t="str">
        <f t="shared" si="6"/>
        <v/>
      </c>
      <c r="W33" s="23" t="str">
        <f t="shared" si="7"/>
        <v/>
      </c>
      <c r="X33" s="23" t="str">
        <f t="shared" si="8"/>
        <v/>
      </c>
      <c r="Y33" s="23" t="str">
        <f t="shared" si="9"/>
        <v/>
      </c>
    </row>
    <row r="34" spans="10:25" x14ac:dyDescent="0.25">
      <c r="J34" s="23" t="str">
        <f t="shared" si="1"/>
        <v/>
      </c>
      <c r="K34" s="23" t="str">
        <f t="shared" si="2"/>
        <v/>
      </c>
      <c r="L34" s="23" t="str">
        <f t="shared" si="3"/>
        <v/>
      </c>
      <c r="M34" s="23" t="str">
        <f>IF(E34="C",#REF!,"")</f>
        <v/>
      </c>
      <c r="Q34" s="23" t="str">
        <f t="shared" si="4"/>
        <v/>
      </c>
      <c r="R34" s="23" t="str">
        <f t="shared" si="5"/>
        <v/>
      </c>
      <c r="S34" s="23" t="str">
        <f t="shared" si="6"/>
        <v/>
      </c>
      <c r="W34" s="23" t="str">
        <f t="shared" si="7"/>
        <v/>
      </c>
      <c r="X34" s="23" t="str">
        <f t="shared" si="8"/>
        <v/>
      </c>
      <c r="Y34" s="23" t="str">
        <f t="shared" si="9"/>
        <v/>
      </c>
    </row>
    <row r="35" spans="10:25" x14ac:dyDescent="0.25">
      <c r="J35" s="23" t="str">
        <f t="shared" si="1"/>
        <v/>
      </c>
      <c r="K35" s="23" t="str">
        <f t="shared" si="2"/>
        <v/>
      </c>
      <c r="L35" s="23" t="str">
        <f t="shared" si="3"/>
        <v/>
      </c>
      <c r="M35" s="23" t="str">
        <f>IF(E35="C",#REF!,"")</f>
        <v/>
      </c>
      <c r="Q35" s="23" t="str">
        <f t="shared" si="4"/>
        <v/>
      </c>
      <c r="R35" s="23" t="str">
        <f t="shared" si="5"/>
        <v/>
      </c>
      <c r="S35" s="23" t="str">
        <f t="shared" si="6"/>
        <v/>
      </c>
      <c r="W35" s="23" t="str">
        <f t="shared" si="7"/>
        <v/>
      </c>
      <c r="X35" s="23" t="str">
        <f t="shared" si="8"/>
        <v/>
      </c>
      <c r="Y35" s="23" t="str">
        <f t="shared" si="9"/>
        <v/>
      </c>
    </row>
    <row r="36" spans="10:25" x14ac:dyDescent="0.25">
      <c r="J36" s="23" t="str">
        <f t="shared" si="1"/>
        <v/>
      </c>
      <c r="K36" s="23" t="str">
        <f t="shared" si="2"/>
        <v/>
      </c>
      <c r="L36" s="23" t="str">
        <f t="shared" si="3"/>
        <v/>
      </c>
      <c r="M36" s="23" t="str">
        <f>IF(E36="C",#REF!,"")</f>
        <v/>
      </c>
      <c r="Q36" s="23" t="str">
        <f t="shared" si="4"/>
        <v/>
      </c>
      <c r="R36" s="23" t="str">
        <f t="shared" si="5"/>
        <v/>
      </c>
      <c r="S36" s="23" t="str">
        <f t="shared" si="6"/>
        <v/>
      </c>
      <c r="W36" s="23" t="str">
        <f t="shared" si="7"/>
        <v/>
      </c>
      <c r="X36" s="23" t="str">
        <f t="shared" si="8"/>
        <v/>
      </c>
      <c r="Y36" s="23" t="str">
        <f t="shared" si="9"/>
        <v/>
      </c>
    </row>
    <row r="37" spans="10:25" x14ac:dyDescent="0.25">
      <c r="J37" s="23" t="str">
        <f t="shared" si="1"/>
        <v/>
      </c>
      <c r="K37" s="23" t="str">
        <f t="shared" si="2"/>
        <v/>
      </c>
      <c r="L37" s="23" t="str">
        <f t="shared" si="3"/>
        <v/>
      </c>
      <c r="M37" s="23" t="str">
        <f>IF(E37="C",#REF!,"")</f>
        <v/>
      </c>
      <c r="Q37" s="23" t="str">
        <f t="shared" si="4"/>
        <v/>
      </c>
      <c r="R37" s="23" t="str">
        <f t="shared" si="5"/>
        <v/>
      </c>
      <c r="S37" s="23" t="str">
        <f t="shared" si="6"/>
        <v/>
      </c>
      <c r="W37" s="23" t="str">
        <f t="shared" si="7"/>
        <v/>
      </c>
      <c r="X37" s="23" t="str">
        <f t="shared" si="8"/>
        <v/>
      </c>
      <c r="Y37" s="23" t="str">
        <f t="shared" si="9"/>
        <v/>
      </c>
    </row>
  </sheetData>
  <sortState ref="I2:M18">
    <sortCondition ref="J2:J18"/>
  </sortState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7"/>
  <sheetViews>
    <sheetView workbookViewId="0">
      <selection activeCell="F4" sqref="F4"/>
    </sheetView>
  </sheetViews>
  <sheetFormatPr defaultRowHeight="15" x14ac:dyDescent="0.25"/>
  <cols>
    <col min="1" max="16384" width="9.140625" style="23"/>
  </cols>
  <sheetData>
    <row r="1" spans="1:25" x14ac:dyDescent="0.25">
      <c r="H1" s="3"/>
      <c r="I1" s="6"/>
      <c r="J1" s="6"/>
      <c r="K1" s="6"/>
      <c r="L1" s="6"/>
      <c r="O1" s="3"/>
      <c r="P1" s="6"/>
      <c r="Q1" s="6"/>
      <c r="R1" s="6"/>
      <c r="S1" s="6"/>
      <c r="U1" s="3"/>
      <c r="V1" s="6"/>
      <c r="W1" s="6"/>
      <c r="X1" s="6"/>
      <c r="Y1" s="6"/>
    </row>
    <row r="2" spans="1:25" x14ac:dyDescent="0.25">
      <c r="D2" s="23" t="s">
        <v>4</v>
      </c>
      <c r="E2" s="23" t="s">
        <v>5</v>
      </c>
    </row>
    <row r="3" spans="1:25" x14ac:dyDescent="0.25">
      <c r="A3" s="23">
        <f>A2+1</f>
        <v>1</v>
      </c>
      <c r="B3" s="23">
        <f>'3b Macroscopic'!B10</f>
        <v>880</v>
      </c>
      <c r="D3" s="23">
        <v>4</v>
      </c>
      <c r="E3" s="23">
        <v>7</v>
      </c>
    </row>
    <row r="4" spans="1:25" x14ac:dyDescent="0.25">
      <c r="A4" s="23">
        <f t="shared" ref="A4:A18" si="0">A3+1</f>
        <v>2</v>
      </c>
      <c r="B4" s="23">
        <f>'3b Macroscopic'!B11</f>
        <v>326</v>
      </c>
      <c r="D4" s="23">
        <v>7</v>
      </c>
      <c r="E4" s="23">
        <v>3</v>
      </c>
    </row>
    <row r="5" spans="1:25" x14ac:dyDescent="0.25">
      <c r="A5" s="23">
        <f t="shared" si="0"/>
        <v>3</v>
      </c>
      <c r="B5" s="23">
        <f>'3b Macroscopic'!B12</f>
        <v>171</v>
      </c>
      <c r="D5" s="23">
        <v>4</v>
      </c>
      <c r="E5" s="23">
        <v>2</v>
      </c>
    </row>
    <row r="6" spans="1:25" x14ac:dyDescent="0.25">
      <c r="A6" s="23">
        <f t="shared" si="0"/>
        <v>4</v>
      </c>
      <c r="B6" s="23">
        <f>'3b Macroscopic'!B13</f>
        <v>36</v>
      </c>
      <c r="D6" s="23">
        <v>2</v>
      </c>
      <c r="E6" s="23">
        <v>3</v>
      </c>
    </row>
    <row r="7" spans="1:25" x14ac:dyDescent="0.25">
      <c r="A7" s="23">
        <f t="shared" si="0"/>
        <v>5</v>
      </c>
      <c r="B7" s="23">
        <f>'3b Macroscopic'!B14</f>
        <v>440</v>
      </c>
      <c r="D7" s="23">
        <v>3</v>
      </c>
      <c r="E7" s="23">
        <v>4</v>
      </c>
    </row>
    <row r="8" spans="1:25" x14ac:dyDescent="0.25">
      <c r="A8" s="23">
        <f t="shared" si="0"/>
        <v>6</v>
      </c>
      <c r="B8" s="23">
        <f>'3b Macroscopic'!B15</f>
        <v>47</v>
      </c>
      <c r="D8" s="23">
        <v>4</v>
      </c>
      <c r="E8" s="23">
        <v>2</v>
      </c>
    </row>
    <row r="9" spans="1:25" x14ac:dyDescent="0.25">
      <c r="A9" s="23">
        <f t="shared" si="0"/>
        <v>7</v>
      </c>
      <c r="B9" s="23">
        <f>'3b Macroscopic'!B16</f>
        <v>532</v>
      </c>
      <c r="E9" s="23">
        <v>3</v>
      </c>
    </row>
    <row r="10" spans="1:25" x14ac:dyDescent="0.25">
      <c r="A10" s="23">
        <f t="shared" si="0"/>
        <v>8</v>
      </c>
      <c r="B10" s="23">
        <f>'3b Macroscopic'!B17</f>
        <v>862</v>
      </c>
      <c r="D10" s="23">
        <v>3</v>
      </c>
      <c r="E10" s="23">
        <v>1</v>
      </c>
    </row>
    <row r="11" spans="1:25" x14ac:dyDescent="0.25">
      <c r="A11" s="23">
        <f t="shared" si="0"/>
        <v>9</v>
      </c>
      <c r="B11" s="23">
        <f>'3b Macroscopic'!B18</f>
        <v>754</v>
      </c>
      <c r="D11" s="23">
        <v>4</v>
      </c>
      <c r="E11" s="23">
        <v>3</v>
      </c>
    </row>
    <row r="12" spans="1:25" x14ac:dyDescent="0.25">
      <c r="A12" s="23">
        <f t="shared" si="0"/>
        <v>10</v>
      </c>
      <c r="B12" s="23">
        <f>'3b Macroscopic'!B19</f>
        <v>740</v>
      </c>
      <c r="D12" s="23">
        <v>0</v>
      </c>
      <c r="E12" s="23">
        <v>0</v>
      </c>
    </row>
    <row r="13" spans="1:25" x14ac:dyDescent="0.25">
      <c r="A13" s="23">
        <f t="shared" si="0"/>
        <v>11</v>
      </c>
      <c r="B13" s="23">
        <f>'3b Macroscopic'!B20</f>
        <v>974</v>
      </c>
      <c r="D13" s="23">
        <v>1</v>
      </c>
      <c r="E13" s="23">
        <v>2</v>
      </c>
    </row>
    <row r="14" spans="1:25" x14ac:dyDescent="0.25">
      <c r="A14" s="23">
        <f t="shared" si="0"/>
        <v>12</v>
      </c>
      <c r="B14" s="23">
        <f>'3b Macroscopic'!B21</f>
        <v>362</v>
      </c>
      <c r="D14" s="23">
        <v>3</v>
      </c>
      <c r="E14" s="23">
        <v>3</v>
      </c>
    </row>
    <row r="15" spans="1:25" x14ac:dyDescent="0.25">
      <c r="A15" s="23">
        <f t="shared" si="0"/>
        <v>13</v>
      </c>
      <c r="B15" s="23">
        <f>'3b Macroscopic'!B22</f>
        <v>927</v>
      </c>
      <c r="D15" s="23">
        <v>2</v>
      </c>
      <c r="E15" s="23">
        <v>1</v>
      </c>
    </row>
    <row r="16" spans="1:25" x14ac:dyDescent="0.25">
      <c r="A16" s="23">
        <f t="shared" si="0"/>
        <v>14</v>
      </c>
      <c r="B16" s="23">
        <f>'3b Macroscopic'!B23</f>
        <v>202</v>
      </c>
      <c r="D16" s="23">
        <v>4</v>
      </c>
      <c r="E16" s="23">
        <v>6</v>
      </c>
    </row>
    <row r="17" spans="1:25" x14ac:dyDescent="0.25">
      <c r="A17" s="23">
        <f t="shared" si="0"/>
        <v>15</v>
      </c>
      <c r="B17" s="23">
        <f>'3b Macroscopic'!B24</f>
        <v>56</v>
      </c>
      <c r="D17" s="23">
        <v>0</v>
      </c>
      <c r="E17" s="23">
        <v>0</v>
      </c>
    </row>
    <row r="18" spans="1:25" x14ac:dyDescent="0.25">
      <c r="A18" s="23">
        <f t="shared" si="0"/>
        <v>16</v>
      </c>
      <c r="B18" s="23">
        <f>'3b Macroscopic'!B25</f>
        <v>986</v>
      </c>
      <c r="D18" s="23">
        <v>3</v>
      </c>
      <c r="E18" s="23">
        <v>5</v>
      </c>
    </row>
    <row r="20" spans="1:25" x14ac:dyDescent="0.25">
      <c r="J20" s="23" t="str">
        <f t="shared" ref="J20:J37" si="1">IF(C20="C",D20,"")</f>
        <v/>
      </c>
      <c r="K20" s="23" t="str">
        <f t="shared" ref="K20:K37" si="2">IF(C20="C",E20,"")</f>
        <v/>
      </c>
      <c r="L20" s="23" t="str">
        <f t="shared" ref="L20:L37" si="3">IF(K20&lt;&gt;"",(K20+J20)/2,"")</f>
        <v/>
      </c>
      <c r="M20" s="23" t="str">
        <f>IF(E20="C",#REF!,"")</f>
        <v/>
      </c>
    </row>
    <row r="21" spans="1:25" x14ac:dyDescent="0.25">
      <c r="J21" s="23" t="str">
        <f t="shared" si="1"/>
        <v/>
      </c>
      <c r="K21" s="23" t="str">
        <f t="shared" si="2"/>
        <v/>
      </c>
      <c r="L21" s="23" t="str">
        <f t="shared" si="3"/>
        <v/>
      </c>
      <c r="M21" s="23" t="str">
        <f>IF(E21="C",#REF!,"")</f>
        <v/>
      </c>
    </row>
    <row r="22" spans="1:25" x14ac:dyDescent="0.25">
      <c r="J22" s="23" t="str">
        <f t="shared" si="1"/>
        <v/>
      </c>
      <c r="K22" s="23" t="str">
        <f t="shared" si="2"/>
        <v/>
      </c>
      <c r="L22" s="23" t="str">
        <f t="shared" si="3"/>
        <v/>
      </c>
      <c r="M22" s="23" t="str">
        <f>IF(E22="C",#REF!,"")</f>
        <v/>
      </c>
    </row>
    <row r="23" spans="1:25" x14ac:dyDescent="0.25">
      <c r="J23" s="23" t="str">
        <f t="shared" si="1"/>
        <v/>
      </c>
      <c r="K23" s="23" t="str">
        <f t="shared" si="2"/>
        <v/>
      </c>
      <c r="L23" s="23" t="str">
        <f t="shared" si="3"/>
        <v/>
      </c>
      <c r="M23" s="23" t="str">
        <f>IF(E23="C",#REF!,"")</f>
        <v/>
      </c>
    </row>
    <row r="24" spans="1:25" x14ac:dyDescent="0.25">
      <c r="J24" s="23" t="str">
        <f t="shared" si="1"/>
        <v/>
      </c>
      <c r="K24" s="23" t="str">
        <f t="shared" si="2"/>
        <v/>
      </c>
      <c r="L24" s="23" t="str">
        <f t="shared" si="3"/>
        <v/>
      </c>
      <c r="M24" s="23" t="str">
        <f>IF(E24="C",#REF!,"")</f>
        <v/>
      </c>
    </row>
    <row r="25" spans="1:25" x14ac:dyDescent="0.25">
      <c r="J25" s="23" t="str">
        <f t="shared" si="1"/>
        <v/>
      </c>
      <c r="K25" s="23" t="str">
        <f t="shared" si="2"/>
        <v/>
      </c>
      <c r="L25" s="23" t="str">
        <f t="shared" si="3"/>
        <v/>
      </c>
      <c r="M25" s="23" t="str">
        <f>IF(E25="C",#REF!,"")</f>
        <v/>
      </c>
    </row>
    <row r="26" spans="1:25" x14ac:dyDescent="0.25">
      <c r="J26" s="23" t="str">
        <f t="shared" si="1"/>
        <v/>
      </c>
      <c r="K26" s="23" t="str">
        <f t="shared" si="2"/>
        <v/>
      </c>
      <c r="L26" s="23" t="str">
        <f t="shared" si="3"/>
        <v/>
      </c>
      <c r="M26" s="23" t="str">
        <f>IF(E26="C",#REF!,"")</f>
        <v/>
      </c>
    </row>
    <row r="27" spans="1:25" x14ac:dyDescent="0.25">
      <c r="J27" s="23" t="str">
        <f t="shared" si="1"/>
        <v/>
      </c>
      <c r="K27" s="23" t="str">
        <f t="shared" si="2"/>
        <v/>
      </c>
      <c r="L27" s="23" t="str">
        <f t="shared" si="3"/>
        <v/>
      </c>
      <c r="M27" s="23" t="str">
        <f>IF(E27="C",#REF!,"")</f>
        <v/>
      </c>
    </row>
    <row r="28" spans="1:25" x14ac:dyDescent="0.25">
      <c r="J28" s="23" t="str">
        <f t="shared" si="1"/>
        <v/>
      </c>
      <c r="K28" s="23" t="str">
        <f t="shared" si="2"/>
        <v/>
      </c>
      <c r="L28" s="23" t="str">
        <f t="shared" si="3"/>
        <v/>
      </c>
      <c r="M28" s="23" t="str">
        <f>IF(E28="C",#REF!,"")</f>
        <v/>
      </c>
      <c r="Q28" s="23" t="str">
        <f t="shared" ref="Q28:Q37" si="4">IF(C28="I",D28,"")</f>
        <v/>
      </c>
      <c r="R28" s="23" t="str">
        <f t="shared" ref="R28:R37" si="5">IF(C28="I",E28,"")</f>
        <v/>
      </c>
      <c r="S28" s="23" t="str">
        <f t="shared" ref="S28:S37" si="6">IF(R28&lt;&gt;"",(R28+Q28)/2,"")</f>
        <v/>
      </c>
      <c r="W28" s="23" t="str">
        <f t="shared" ref="W28:W37" si="7">IF(C28="R",D28,"")</f>
        <v/>
      </c>
      <c r="X28" s="23" t="str">
        <f t="shared" ref="X28:X37" si="8">IF(C28="r",E28,"")</f>
        <v/>
      </c>
      <c r="Y28" s="23" t="str">
        <f t="shared" ref="Y28:Y37" si="9">IF(X28&lt;&gt;"",(X28+W28)/2,"")</f>
        <v/>
      </c>
    </row>
    <row r="29" spans="1:25" x14ac:dyDescent="0.25">
      <c r="J29" s="23" t="str">
        <f t="shared" si="1"/>
        <v/>
      </c>
      <c r="K29" s="23" t="str">
        <f t="shared" si="2"/>
        <v/>
      </c>
      <c r="L29" s="23" t="str">
        <f t="shared" si="3"/>
        <v/>
      </c>
      <c r="M29" s="23" t="str">
        <f>IF(E29="C",#REF!,"")</f>
        <v/>
      </c>
      <c r="Q29" s="23" t="str">
        <f t="shared" si="4"/>
        <v/>
      </c>
      <c r="R29" s="23" t="str">
        <f t="shared" si="5"/>
        <v/>
      </c>
      <c r="S29" s="23" t="str">
        <f t="shared" si="6"/>
        <v/>
      </c>
      <c r="W29" s="23" t="str">
        <f t="shared" si="7"/>
        <v/>
      </c>
      <c r="X29" s="23" t="str">
        <f t="shared" si="8"/>
        <v/>
      </c>
      <c r="Y29" s="23" t="str">
        <f t="shared" si="9"/>
        <v/>
      </c>
    </row>
    <row r="30" spans="1:25" x14ac:dyDescent="0.25">
      <c r="J30" s="23" t="str">
        <f t="shared" si="1"/>
        <v/>
      </c>
      <c r="K30" s="23" t="str">
        <f t="shared" si="2"/>
        <v/>
      </c>
      <c r="L30" s="23" t="str">
        <f t="shared" si="3"/>
        <v/>
      </c>
      <c r="M30" s="23" t="str">
        <f>IF(E30="C",#REF!,"")</f>
        <v/>
      </c>
      <c r="Q30" s="23" t="str">
        <f t="shared" si="4"/>
        <v/>
      </c>
      <c r="R30" s="23" t="str">
        <f t="shared" si="5"/>
        <v/>
      </c>
      <c r="S30" s="23" t="str">
        <f t="shared" si="6"/>
        <v/>
      </c>
      <c r="W30" s="23" t="str">
        <f t="shared" si="7"/>
        <v/>
      </c>
      <c r="X30" s="23" t="str">
        <f t="shared" si="8"/>
        <v/>
      </c>
      <c r="Y30" s="23" t="str">
        <f t="shared" si="9"/>
        <v/>
      </c>
    </row>
    <row r="31" spans="1:25" x14ac:dyDescent="0.25">
      <c r="J31" s="23" t="str">
        <f t="shared" si="1"/>
        <v/>
      </c>
      <c r="K31" s="23" t="str">
        <f t="shared" si="2"/>
        <v/>
      </c>
      <c r="L31" s="23" t="str">
        <f t="shared" si="3"/>
        <v/>
      </c>
      <c r="M31" s="23" t="str">
        <f>IF(E31="C",#REF!,"")</f>
        <v/>
      </c>
      <c r="Q31" s="23" t="str">
        <f t="shared" si="4"/>
        <v/>
      </c>
      <c r="R31" s="23" t="str">
        <f t="shared" si="5"/>
        <v/>
      </c>
      <c r="S31" s="23" t="str">
        <f t="shared" si="6"/>
        <v/>
      </c>
      <c r="W31" s="23" t="str">
        <f t="shared" si="7"/>
        <v/>
      </c>
      <c r="X31" s="23" t="str">
        <f t="shared" si="8"/>
        <v/>
      </c>
      <c r="Y31" s="23" t="str">
        <f t="shared" si="9"/>
        <v/>
      </c>
    </row>
    <row r="32" spans="1:25" x14ac:dyDescent="0.25">
      <c r="J32" s="23" t="str">
        <f t="shared" si="1"/>
        <v/>
      </c>
      <c r="K32" s="23" t="str">
        <f t="shared" si="2"/>
        <v/>
      </c>
      <c r="L32" s="23" t="str">
        <f t="shared" si="3"/>
        <v/>
      </c>
      <c r="M32" s="23" t="str">
        <f>IF(E32="C",#REF!,"")</f>
        <v/>
      </c>
      <c r="Q32" s="23" t="str">
        <f t="shared" si="4"/>
        <v/>
      </c>
      <c r="R32" s="23" t="str">
        <f t="shared" si="5"/>
        <v/>
      </c>
      <c r="S32" s="23" t="str">
        <f t="shared" si="6"/>
        <v/>
      </c>
      <c r="W32" s="23" t="str">
        <f t="shared" si="7"/>
        <v/>
      </c>
      <c r="X32" s="23" t="str">
        <f t="shared" si="8"/>
        <v/>
      </c>
      <c r="Y32" s="23" t="str">
        <f t="shared" si="9"/>
        <v/>
      </c>
    </row>
    <row r="33" spans="10:25" x14ac:dyDescent="0.25">
      <c r="J33" s="23" t="str">
        <f t="shared" si="1"/>
        <v/>
      </c>
      <c r="K33" s="23" t="str">
        <f t="shared" si="2"/>
        <v/>
      </c>
      <c r="L33" s="23" t="str">
        <f t="shared" si="3"/>
        <v/>
      </c>
      <c r="M33" s="23" t="str">
        <f>IF(E33="C",#REF!,"")</f>
        <v/>
      </c>
      <c r="Q33" s="23" t="str">
        <f t="shared" si="4"/>
        <v/>
      </c>
      <c r="R33" s="23" t="str">
        <f t="shared" si="5"/>
        <v/>
      </c>
      <c r="S33" s="23" t="str">
        <f t="shared" si="6"/>
        <v/>
      </c>
      <c r="W33" s="23" t="str">
        <f t="shared" si="7"/>
        <v/>
      </c>
      <c r="X33" s="23" t="str">
        <f t="shared" si="8"/>
        <v/>
      </c>
      <c r="Y33" s="23" t="str">
        <f t="shared" si="9"/>
        <v/>
      </c>
    </row>
    <row r="34" spans="10:25" x14ac:dyDescent="0.25">
      <c r="J34" s="23" t="str">
        <f t="shared" si="1"/>
        <v/>
      </c>
      <c r="K34" s="23" t="str">
        <f t="shared" si="2"/>
        <v/>
      </c>
      <c r="L34" s="23" t="str">
        <f t="shared" si="3"/>
        <v/>
      </c>
      <c r="M34" s="23" t="str">
        <f>IF(E34="C",#REF!,"")</f>
        <v/>
      </c>
      <c r="Q34" s="23" t="str">
        <f t="shared" si="4"/>
        <v/>
      </c>
      <c r="R34" s="23" t="str">
        <f t="shared" si="5"/>
        <v/>
      </c>
      <c r="S34" s="23" t="str">
        <f t="shared" si="6"/>
        <v/>
      </c>
      <c r="W34" s="23" t="str">
        <f t="shared" si="7"/>
        <v/>
      </c>
      <c r="X34" s="23" t="str">
        <f t="shared" si="8"/>
        <v/>
      </c>
      <c r="Y34" s="23" t="str">
        <f t="shared" si="9"/>
        <v/>
      </c>
    </row>
    <row r="35" spans="10:25" x14ac:dyDescent="0.25">
      <c r="J35" s="23" t="str">
        <f t="shared" si="1"/>
        <v/>
      </c>
      <c r="K35" s="23" t="str">
        <f t="shared" si="2"/>
        <v/>
      </c>
      <c r="L35" s="23" t="str">
        <f t="shared" si="3"/>
        <v/>
      </c>
      <c r="M35" s="23" t="str">
        <f>IF(E35="C",#REF!,"")</f>
        <v/>
      </c>
      <c r="Q35" s="23" t="str">
        <f t="shared" si="4"/>
        <v/>
      </c>
      <c r="R35" s="23" t="str">
        <f t="shared" si="5"/>
        <v/>
      </c>
      <c r="S35" s="23" t="str">
        <f t="shared" si="6"/>
        <v/>
      </c>
      <c r="W35" s="23" t="str">
        <f t="shared" si="7"/>
        <v/>
      </c>
      <c r="X35" s="23" t="str">
        <f t="shared" si="8"/>
        <v/>
      </c>
      <c r="Y35" s="23" t="str">
        <f t="shared" si="9"/>
        <v/>
      </c>
    </row>
    <row r="36" spans="10:25" x14ac:dyDescent="0.25">
      <c r="J36" s="23" t="str">
        <f t="shared" si="1"/>
        <v/>
      </c>
      <c r="K36" s="23" t="str">
        <f t="shared" si="2"/>
        <v/>
      </c>
      <c r="L36" s="23" t="str">
        <f t="shared" si="3"/>
        <v/>
      </c>
      <c r="M36" s="23" t="str">
        <f>IF(E36="C",#REF!,"")</f>
        <v/>
      </c>
      <c r="Q36" s="23" t="str">
        <f t="shared" si="4"/>
        <v/>
      </c>
      <c r="R36" s="23" t="str">
        <f t="shared" si="5"/>
        <v/>
      </c>
      <c r="S36" s="23" t="str">
        <f t="shared" si="6"/>
        <v/>
      </c>
      <c r="W36" s="23" t="str">
        <f t="shared" si="7"/>
        <v/>
      </c>
      <c r="X36" s="23" t="str">
        <f t="shared" si="8"/>
        <v/>
      </c>
      <c r="Y36" s="23" t="str">
        <f t="shared" si="9"/>
        <v/>
      </c>
    </row>
    <row r="37" spans="10:25" x14ac:dyDescent="0.25">
      <c r="J37" s="23" t="str">
        <f t="shared" si="1"/>
        <v/>
      </c>
      <c r="K37" s="23" t="str">
        <f t="shared" si="2"/>
        <v/>
      </c>
      <c r="L37" s="23" t="str">
        <f t="shared" si="3"/>
        <v/>
      </c>
      <c r="M37" s="23" t="str">
        <f>IF(E37="C",#REF!,"")</f>
        <v/>
      </c>
      <c r="Q37" s="23" t="str">
        <f t="shared" si="4"/>
        <v/>
      </c>
      <c r="R37" s="23" t="str">
        <f t="shared" si="5"/>
        <v/>
      </c>
      <c r="S37" s="23" t="str">
        <f t="shared" si="6"/>
        <v/>
      </c>
      <c r="W37" s="23" t="str">
        <f t="shared" si="7"/>
        <v/>
      </c>
      <c r="X37" s="23" t="str">
        <f t="shared" si="8"/>
        <v/>
      </c>
      <c r="Y37" s="23" t="str">
        <f t="shared" si="9"/>
        <v/>
      </c>
    </row>
  </sheetData>
  <autoFilter ref="A1:L37"/>
  <sortState ref="J4:N19">
    <sortCondition ref="J4:J19"/>
  </sortState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7"/>
  <sheetViews>
    <sheetView workbookViewId="0">
      <selection activeCell="D15" sqref="D15"/>
    </sheetView>
  </sheetViews>
  <sheetFormatPr defaultRowHeight="15" x14ac:dyDescent="0.25"/>
  <sheetData>
    <row r="1" spans="1:25" x14ac:dyDescent="0.25">
      <c r="H1" s="3"/>
      <c r="I1" s="6"/>
      <c r="J1" s="6"/>
      <c r="K1" s="6"/>
      <c r="L1" s="6"/>
      <c r="O1" s="3"/>
      <c r="P1" s="6"/>
      <c r="Q1" s="6"/>
      <c r="R1" s="6"/>
      <c r="S1" s="6"/>
      <c r="U1" s="3"/>
      <c r="V1" s="6"/>
      <c r="W1" s="6"/>
      <c r="X1" s="6"/>
      <c r="Y1" s="6"/>
    </row>
    <row r="2" spans="1:25" x14ac:dyDescent="0.25">
      <c r="D2" t="s">
        <v>4</v>
      </c>
      <c r="E2" t="s">
        <v>5</v>
      </c>
    </row>
    <row r="3" spans="1:25" x14ac:dyDescent="0.25">
      <c r="A3">
        <f>A2+1</f>
        <v>1</v>
      </c>
      <c r="B3">
        <f>'3b Macroscopic'!B10</f>
        <v>880</v>
      </c>
      <c r="D3" s="23">
        <v>6</v>
      </c>
      <c r="E3" s="23">
        <v>6</v>
      </c>
      <c r="I3" s="23"/>
      <c r="J3" s="23"/>
      <c r="K3" s="23"/>
      <c r="L3" s="23"/>
      <c r="M3" s="23"/>
    </row>
    <row r="4" spans="1:25" x14ac:dyDescent="0.25">
      <c r="A4">
        <f t="shared" ref="A4:A37" si="0">A3+1</f>
        <v>2</v>
      </c>
      <c r="B4" s="23">
        <f>'3b Macroscopic'!B11</f>
        <v>326</v>
      </c>
      <c r="D4" s="23">
        <v>1</v>
      </c>
      <c r="E4" s="23">
        <v>3</v>
      </c>
      <c r="I4" s="23"/>
      <c r="J4" s="23"/>
      <c r="K4" s="23"/>
      <c r="L4" s="23"/>
      <c r="M4" s="23"/>
    </row>
    <row r="5" spans="1:25" x14ac:dyDescent="0.25">
      <c r="A5">
        <f t="shared" si="0"/>
        <v>3</v>
      </c>
      <c r="B5" s="23">
        <f>'3b Macroscopic'!B12</f>
        <v>171</v>
      </c>
      <c r="D5" s="23">
        <v>4</v>
      </c>
      <c r="E5" s="23">
        <v>2</v>
      </c>
      <c r="I5" s="23"/>
      <c r="J5" s="23"/>
      <c r="K5" s="23"/>
      <c r="L5" s="23"/>
      <c r="M5" s="23"/>
    </row>
    <row r="6" spans="1:25" x14ac:dyDescent="0.25">
      <c r="A6">
        <f t="shared" si="0"/>
        <v>4</v>
      </c>
      <c r="B6" s="23">
        <f>'3b Macroscopic'!B13</f>
        <v>36</v>
      </c>
      <c r="D6" s="23">
        <v>0</v>
      </c>
      <c r="E6" s="23">
        <v>3</v>
      </c>
      <c r="I6" s="23"/>
      <c r="J6" s="23"/>
      <c r="K6" s="23"/>
      <c r="L6" s="23"/>
      <c r="M6" s="23"/>
    </row>
    <row r="7" spans="1:25" x14ac:dyDescent="0.25">
      <c r="A7">
        <f t="shared" si="0"/>
        <v>5</v>
      </c>
      <c r="B7" s="23">
        <f>'3b Macroscopic'!B14</f>
        <v>440</v>
      </c>
      <c r="D7" s="23">
        <v>2</v>
      </c>
      <c r="E7" s="23">
        <v>4</v>
      </c>
      <c r="I7" s="23"/>
      <c r="J7" s="23"/>
      <c r="K7" s="23"/>
      <c r="L7" s="23"/>
      <c r="M7" s="23"/>
    </row>
    <row r="8" spans="1:25" x14ac:dyDescent="0.25">
      <c r="A8">
        <f t="shared" si="0"/>
        <v>6</v>
      </c>
      <c r="B8" s="23">
        <f>'3b Macroscopic'!B15</f>
        <v>47</v>
      </c>
      <c r="D8" s="23">
        <v>1</v>
      </c>
      <c r="E8" s="23">
        <v>2</v>
      </c>
      <c r="I8" s="23"/>
      <c r="J8" s="23"/>
      <c r="K8" s="23"/>
      <c r="L8" s="23"/>
      <c r="M8" s="23"/>
    </row>
    <row r="9" spans="1:25" x14ac:dyDescent="0.25">
      <c r="A9">
        <f t="shared" si="0"/>
        <v>7</v>
      </c>
      <c r="B9" s="23">
        <f>'3b Macroscopic'!B16</f>
        <v>532</v>
      </c>
      <c r="D9" s="23">
        <v>1</v>
      </c>
      <c r="E9" s="23">
        <v>3</v>
      </c>
      <c r="I9" s="23"/>
      <c r="J9" s="23"/>
      <c r="K9" s="23"/>
      <c r="L9" s="23"/>
      <c r="M9" s="23"/>
    </row>
    <row r="10" spans="1:25" x14ac:dyDescent="0.25">
      <c r="A10">
        <f t="shared" si="0"/>
        <v>8</v>
      </c>
      <c r="B10" s="23">
        <f>'3b Macroscopic'!B17</f>
        <v>862</v>
      </c>
      <c r="D10" s="23">
        <v>3</v>
      </c>
      <c r="E10" s="23">
        <v>1</v>
      </c>
      <c r="I10" s="23"/>
      <c r="J10" s="23"/>
      <c r="K10" s="23"/>
      <c r="L10" s="23"/>
      <c r="M10" s="23"/>
    </row>
    <row r="11" spans="1:25" x14ac:dyDescent="0.25">
      <c r="A11">
        <f t="shared" si="0"/>
        <v>9</v>
      </c>
      <c r="B11" s="23">
        <f>'3b Macroscopic'!B18</f>
        <v>754</v>
      </c>
      <c r="D11" s="23">
        <v>3</v>
      </c>
      <c r="E11" s="23">
        <v>3</v>
      </c>
      <c r="I11" s="23"/>
      <c r="J11" s="23"/>
      <c r="K11" s="23"/>
      <c r="L11" s="23"/>
      <c r="M11" s="23"/>
    </row>
    <row r="12" spans="1:25" x14ac:dyDescent="0.25">
      <c r="A12">
        <f t="shared" si="0"/>
        <v>10</v>
      </c>
      <c r="B12" s="23">
        <f>'3b Macroscopic'!B19</f>
        <v>740</v>
      </c>
      <c r="D12" s="23">
        <v>1</v>
      </c>
      <c r="E12" s="23">
        <v>0</v>
      </c>
      <c r="I12" s="23"/>
      <c r="J12" s="23"/>
      <c r="K12" s="23"/>
      <c r="L12" s="23"/>
      <c r="M12" s="23"/>
    </row>
    <row r="13" spans="1:25" x14ac:dyDescent="0.25">
      <c r="A13">
        <f t="shared" si="0"/>
        <v>11</v>
      </c>
      <c r="B13" s="23">
        <f>'3b Macroscopic'!B20</f>
        <v>974</v>
      </c>
      <c r="D13" s="23">
        <v>1</v>
      </c>
      <c r="E13" s="23">
        <v>2</v>
      </c>
      <c r="I13" s="23"/>
      <c r="J13" s="23"/>
      <c r="K13" s="23"/>
      <c r="L13" s="23"/>
      <c r="M13" s="23"/>
    </row>
    <row r="14" spans="1:25" x14ac:dyDescent="0.25">
      <c r="A14">
        <f t="shared" si="0"/>
        <v>12</v>
      </c>
      <c r="B14" s="23">
        <f>'3b Macroscopic'!B21</f>
        <v>362</v>
      </c>
      <c r="D14" s="23">
        <v>1</v>
      </c>
      <c r="E14" s="23">
        <v>3</v>
      </c>
      <c r="I14" s="23"/>
      <c r="J14" s="23"/>
      <c r="K14" s="23"/>
      <c r="L14" s="23"/>
      <c r="M14" s="23"/>
    </row>
    <row r="15" spans="1:25" x14ac:dyDescent="0.25">
      <c r="A15">
        <f t="shared" si="0"/>
        <v>13</v>
      </c>
      <c r="B15" s="23">
        <f>'3b Macroscopic'!B22</f>
        <v>927</v>
      </c>
      <c r="D15" s="23">
        <v>0</v>
      </c>
      <c r="E15" s="23">
        <v>1</v>
      </c>
      <c r="I15" s="23"/>
      <c r="J15" s="23"/>
      <c r="K15" s="23"/>
      <c r="L15" s="23"/>
      <c r="M15" s="23"/>
    </row>
    <row r="16" spans="1:25" x14ac:dyDescent="0.25">
      <c r="A16">
        <f t="shared" si="0"/>
        <v>14</v>
      </c>
      <c r="B16" s="23">
        <f>'3b Macroscopic'!B23</f>
        <v>202</v>
      </c>
      <c r="D16" s="23">
        <v>3</v>
      </c>
      <c r="E16" s="23">
        <v>6</v>
      </c>
      <c r="I16" s="23"/>
      <c r="J16" s="23"/>
      <c r="K16" s="23"/>
      <c r="L16" s="23"/>
      <c r="M16" s="23"/>
    </row>
    <row r="17" spans="1:25" x14ac:dyDescent="0.25">
      <c r="A17">
        <f t="shared" si="0"/>
        <v>15</v>
      </c>
      <c r="B17" s="23">
        <f>'3b Macroscopic'!B24</f>
        <v>56</v>
      </c>
      <c r="D17" s="23">
        <v>0</v>
      </c>
      <c r="E17" s="23">
        <v>0</v>
      </c>
      <c r="I17" s="23"/>
      <c r="J17" s="23"/>
      <c r="K17" s="23"/>
      <c r="L17" s="23"/>
      <c r="M17" s="23"/>
    </row>
    <row r="18" spans="1:25" x14ac:dyDescent="0.25">
      <c r="A18">
        <f t="shared" si="0"/>
        <v>16</v>
      </c>
      <c r="B18" s="23">
        <f>'3b Macroscopic'!B25</f>
        <v>986</v>
      </c>
      <c r="D18" s="23">
        <v>3</v>
      </c>
      <c r="E18" s="23">
        <v>5</v>
      </c>
      <c r="I18" s="23"/>
      <c r="J18" s="23"/>
      <c r="K18" s="23"/>
      <c r="L18" s="23"/>
      <c r="M18" s="23"/>
    </row>
    <row r="19" spans="1:25" x14ac:dyDescent="0.25">
      <c r="A19">
        <f t="shared" si="0"/>
        <v>17</v>
      </c>
      <c r="B19" s="23"/>
      <c r="I19" s="23"/>
      <c r="J19" s="23"/>
      <c r="K19" s="23"/>
      <c r="L19" s="23"/>
      <c r="M19" s="23"/>
    </row>
    <row r="20" spans="1:25" x14ac:dyDescent="0.25">
      <c r="A20">
        <f t="shared" si="0"/>
        <v>18</v>
      </c>
      <c r="B20" s="23"/>
    </row>
    <row r="21" spans="1:25" x14ac:dyDescent="0.25">
      <c r="A21">
        <f t="shared" si="0"/>
        <v>19</v>
      </c>
      <c r="B21" s="23"/>
    </row>
    <row r="22" spans="1:25" x14ac:dyDescent="0.25">
      <c r="A22">
        <f t="shared" si="0"/>
        <v>20</v>
      </c>
    </row>
    <row r="23" spans="1:25" x14ac:dyDescent="0.25">
      <c r="A23">
        <f t="shared" si="0"/>
        <v>21</v>
      </c>
    </row>
    <row r="24" spans="1:25" x14ac:dyDescent="0.25">
      <c r="A24">
        <f t="shared" si="0"/>
        <v>22</v>
      </c>
    </row>
    <row r="25" spans="1:25" x14ac:dyDescent="0.25">
      <c r="A25">
        <f t="shared" si="0"/>
        <v>23</v>
      </c>
    </row>
    <row r="26" spans="1:25" x14ac:dyDescent="0.25">
      <c r="A26">
        <f t="shared" si="0"/>
        <v>24</v>
      </c>
    </row>
    <row r="27" spans="1:25" x14ac:dyDescent="0.25">
      <c r="A27">
        <f t="shared" si="0"/>
        <v>25</v>
      </c>
    </row>
    <row r="28" spans="1:25" x14ac:dyDescent="0.25">
      <c r="A28">
        <f t="shared" si="0"/>
        <v>26</v>
      </c>
      <c r="Q28" t="str">
        <f t="shared" ref="Q28:Q37" si="1">IF(C28="I",D28,"")</f>
        <v/>
      </c>
      <c r="R28" t="str">
        <f t="shared" ref="R28:R37" si="2">IF(C28="I",E28,"")</f>
        <v/>
      </c>
      <c r="S28" t="str">
        <f t="shared" ref="S28:S37" si="3">IF(R28&lt;&gt;"",(R28+Q28)/2,"")</f>
        <v/>
      </c>
      <c r="W28" t="str">
        <f t="shared" ref="W28:W37" si="4">IF(C28="R",D28,"")</f>
        <v/>
      </c>
      <c r="X28" t="str">
        <f t="shared" ref="X28:X37" si="5">IF(C28="r",E28,"")</f>
        <v/>
      </c>
      <c r="Y28" t="str">
        <f t="shared" ref="Y28:Y37" si="6">IF(X28&lt;&gt;"",(X28+W28)/2,"")</f>
        <v/>
      </c>
    </row>
    <row r="29" spans="1:25" x14ac:dyDescent="0.25">
      <c r="A29">
        <f t="shared" si="0"/>
        <v>27</v>
      </c>
      <c r="Q29" t="str">
        <f t="shared" si="1"/>
        <v/>
      </c>
      <c r="R29" t="str">
        <f t="shared" si="2"/>
        <v/>
      </c>
      <c r="S29" t="str">
        <f t="shared" si="3"/>
        <v/>
      </c>
      <c r="W29" t="str">
        <f t="shared" si="4"/>
        <v/>
      </c>
      <c r="X29" t="str">
        <f t="shared" si="5"/>
        <v/>
      </c>
      <c r="Y29" t="str">
        <f t="shared" si="6"/>
        <v/>
      </c>
    </row>
    <row r="30" spans="1:25" x14ac:dyDescent="0.25">
      <c r="A30">
        <f t="shared" si="0"/>
        <v>28</v>
      </c>
      <c r="Q30" t="str">
        <f t="shared" si="1"/>
        <v/>
      </c>
      <c r="R30" t="str">
        <f t="shared" si="2"/>
        <v/>
      </c>
      <c r="S30" t="str">
        <f t="shared" si="3"/>
        <v/>
      </c>
      <c r="W30" t="str">
        <f t="shared" si="4"/>
        <v/>
      </c>
      <c r="X30" t="str">
        <f t="shared" si="5"/>
        <v/>
      </c>
      <c r="Y30" t="str">
        <f t="shared" si="6"/>
        <v/>
      </c>
    </row>
    <row r="31" spans="1:25" x14ac:dyDescent="0.25">
      <c r="A31">
        <f t="shared" si="0"/>
        <v>29</v>
      </c>
      <c r="Q31" t="str">
        <f t="shared" si="1"/>
        <v/>
      </c>
      <c r="R31" t="str">
        <f t="shared" si="2"/>
        <v/>
      </c>
      <c r="S31" t="str">
        <f t="shared" si="3"/>
        <v/>
      </c>
      <c r="W31" t="str">
        <f t="shared" si="4"/>
        <v/>
      </c>
      <c r="X31" t="str">
        <f t="shared" si="5"/>
        <v/>
      </c>
      <c r="Y31" t="str">
        <f t="shared" si="6"/>
        <v/>
      </c>
    </row>
    <row r="32" spans="1:25" x14ac:dyDescent="0.25">
      <c r="A32">
        <f t="shared" si="0"/>
        <v>30</v>
      </c>
      <c r="Q32" t="str">
        <f t="shared" si="1"/>
        <v/>
      </c>
      <c r="R32" t="str">
        <f t="shared" si="2"/>
        <v/>
      </c>
      <c r="S32" t="str">
        <f t="shared" si="3"/>
        <v/>
      </c>
      <c r="W32" t="str">
        <f t="shared" si="4"/>
        <v/>
      </c>
      <c r="X32" t="str">
        <f t="shared" si="5"/>
        <v/>
      </c>
      <c r="Y32" t="str">
        <f t="shared" si="6"/>
        <v/>
      </c>
    </row>
    <row r="33" spans="1:25" x14ac:dyDescent="0.25">
      <c r="A33">
        <f t="shared" si="0"/>
        <v>31</v>
      </c>
      <c r="Q33" t="str">
        <f t="shared" si="1"/>
        <v/>
      </c>
      <c r="R33" t="str">
        <f t="shared" si="2"/>
        <v/>
      </c>
      <c r="S33" t="str">
        <f t="shared" si="3"/>
        <v/>
      </c>
      <c r="W33" t="str">
        <f t="shared" si="4"/>
        <v/>
      </c>
      <c r="X33" t="str">
        <f t="shared" si="5"/>
        <v/>
      </c>
      <c r="Y33" t="str">
        <f t="shared" si="6"/>
        <v/>
      </c>
    </row>
    <row r="34" spans="1:25" x14ac:dyDescent="0.25">
      <c r="A34">
        <f t="shared" si="0"/>
        <v>32</v>
      </c>
      <c r="Q34" t="str">
        <f t="shared" si="1"/>
        <v/>
      </c>
      <c r="R34" t="str">
        <f t="shared" si="2"/>
        <v/>
      </c>
      <c r="S34" t="str">
        <f t="shared" si="3"/>
        <v/>
      </c>
      <c r="W34" t="str">
        <f t="shared" si="4"/>
        <v/>
      </c>
      <c r="X34" t="str">
        <f t="shared" si="5"/>
        <v/>
      </c>
      <c r="Y34" t="str">
        <f t="shared" si="6"/>
        <v/>
      </c>
    </row>
    <row r="35" spans="1:25" x14ac:dyDescent="0.25">
      <c r="A35">
        <f t="shared" si="0"/>
        <v>33</v>
      </c>
      <c r="Q35" t="str">
        <f t="shared" si="1"/>
        <v/>
      </c>
      <c r="R35" t="str">
        <f t="shared" si="2"/>
        <v/>
      </c>
      <c r="S35" t="str">
        <f t="shared" si="3"/>
        <v/>
      </c>
      <c r="W35" t="str">
        <f t="shared" si="4"/>
        <v/>
      </c>
      <c r="X35" t="str">
        <f t="shared" si="5"/>
        <v/>
      </c>
      <c r="Y35" t="str">
        <f t="shared" si="6"/>
        <v/>
      </c>
    </row>
    <row r="36" spans="1:25" x14ac:dyDescent="0.25">
      <c r="A36">
        <f t="shared" si="0"/>
        <v>34</v>
      </c>
      <c r="Q36" t="str">
        <f t="shared" si="1"/>
        <v/>
      </c>
      <c r="R36" t="str">
        <f t="shared" si="2"/>
        <v/>
      </c>
      <c r="S36" t="str">
        <f t="shared" si="3"/>
        <v/>
      </c>
      <c r="W36" t="str">
        <f t="shared" si="4"/>
        <v/>
      </c>
      <c r="X36" t="str">
        <f t="shared" si="5"/>
        <v/>
      </c>
      <c r="Y36" t="str">
        <f t="shared" si="6"/>
        <v/>
      </c>
    </row>
    <row r="37" spans="1:25" x14ac:dyDescent="0.25">
      <c r="A37">
        <f t="shared" si="0"/>
        <v>35</v>
      </c>
      <c r="Q37" t="str">
        <f t="shared" si="1"/>
        <v/>
      </c>
      <c r="R37" t="str">
        <f t="shared" si="2"/>
        <v/>
      </c>
      <c r="S37" t="str">
        <f t="shared" si="3"/>
        <v/>
      </c>
      <c r="W37" t="str">
        <f t="shared" si="4"/>
        <v/>
      </c>
      <c r="X37" t="str">
        <f t="shared" si="5"/>
        <v/>
      </c>
      <c r="Y37" t="str">
        <f t="shared" si="6"/>
        <v/>
      </c>
    </row>
  </sheetData>
  <autoFilter ref="A1:L37"/>
  <sortState ref="I4:M19">
    <sortCondition ref="I4:I19"/>
  </sortState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6"/>
  <sheetViews>
    <sheetView topLeftCell="B1" zoomScale="85" zoomScaleNormal="85" workbookViewId="0">
      <selection activeCell="P2" sqref="D2:P2"/>
    </sheetView>
  </sheetViews>
  <sheetFormatPr defaultRowHeight="15" x14ac:dyDescent="0.25"/>
  <cols>
    <col min="1" max="16384" width="9.140625" style="23"/>
  </cols>
  <sheetData>
    <row r="1" spans="1:21" ht="15.75" thickBot="1" x14ac:dyDescent="0.3"/>
    <row r="2" spans="1:21" x14ac:dyDescent="0.25">
      <c r="A2" s="25"/>
      <c r="B2" s="26"/>
      <c r="C2" s="27" t="s">
        <v>39</v>
      </c>
      <c r="D2" s="28" t="s">
        <v>9</v>
      </c>
      <c r="E2" s="28" t="s">
        <v>46</v>
      </c>
      <c r="F2" s="28" t="s">
        <v>47</v>
      </c>
      <c r="G2" s="28"/>
      <c r="H2" s="27" t="s">
        <v>40</v>
      </c>
      <c r="I2" s="28" t="s">
        <v>9</v>
      </c>
      <c r="J2" s="28" t="s">
        <v>46</v>
      </c>
      <c r="K2" s="28" t="s">
        <v>47</v>
      </c>
      <c r="L2" s="28"/>
      <c r="M2" s="27" t="s">
        <v>41</v>
      </c>
      <c r="N2" s="28" t="s">
        <v>9</v>
      </c>
      <c r="O2" s="28" t="s">
        <v>46</v>
      </c>
      <c r="P2" s="29" t="s">
        <v>47</v>
      </c>
      <c r="R2" s="54" t="str">
        <f>'[1]1a Macroscopic charts'!M2</f>
        <v>RIC+IRI</v>
      </c>
      <c r="S2" s="41" t="str">
        <f>'[1]1a Macroscopic charts'!N2</f>
        <v>normal</v>
      </c>
      <c r="T2" s="41" t="str">
        <f>'[1]1a Macroscopic charts'!O2</f>
        <v>mild</v>
      </c>
      <c r="U2" s="42" t="str">
        <f>'[1]1a Macroscopic charts'!P2</f>
        <v>severe</v>
      </c>
    </row>
    <row r="3" spans="1:21" x14ac:dyDescent="0.25">
      <c r="A3" s="25"/>
      <c r="B3" s="30" t="s">
        <v>30</v>
      </c>
      <c r="C3" s="31"/>
      <c r="D3" s="32">
        <f>'[2]1 SHAM Macroscopic'!K2</f>
        <v>1</v>
      </c>
      <c r="E3" s="32">
        <f>'[2]1 SHAM Macroscopic'!H2</f>
        <v>0</v>
      </c>
      <c r="F3" s="32">
        <f>'[2]1 SHAM Macroscopic'!I2</f>
        <v>0</v>
      </c>
      <c r="G3" s="32"/>
      <c r="H3" s="32"/>
      <c r="I3" s="32">
        <f>'[2]1 IRI Macroscopic'!K2</f>
        <v>0</v>
      </c>
      <c r="J3" s="32">
        <f>'[2]1 IRI Macroscopic'!H2</f>
        <v>0.18218623481781376</v>
      </c>
      <c r="K3" s="32">
        <f>'[2]1 IRI Macroscopic'!I2</f>
        <v>0.77807017543859658</v>
      </c>
      <c r="L3" s="32"/>
      <c r="M3" s="32"/>
      <c r="N3" s="32">
        <f>'3b Macroscopic'!K2</f>
        <v>0.23980978260869568</v>
      </c>
      <c r="O3" s="32">
        <f>'3b Macroscopic'!H2</f>
        <v>0.63739495798319323</v>
      </c>
      <c r="P3" s="33">
        <f>'3b Macroscopic'!I2</f>
        <v>0</v>
      </c>
      <c r="R3" s="43" t="s">
        <v>51</v>
      </c>
      <c r="S3" s="45">
        <f>'[1]1a Macroscopic charts'!N3</f>
        <v>0.42317487266553483</v>
      </c>
      <c r="T3" s="45">
        <f>'[1]1a Macroscopic charts'!O3</f>
        <v>0.40689655172413797</v>
      </c>
      <c r="U3" s="46">
        <f>'[1]1a Macroscopic charts'!P3</f>
        <v>3.7499999999999999E-2</v>
      </c>
    </row>
    <row r="4" spans="1:21" x14ac:dyDescent="0.25">
      <c r="A4" s="25"/>
      <c r="B4" s="34" t="s">
        <v>34</v>
      </c>
      <c r="C4" s="31"/>
      <c r="D4" s="32">
        <f>'[2]1 SHAM Macroscopic'!K3</f>
        <v>1</v>
      </c>
      <c r="E4" s="32">
        <f>'[2]1 SHAM Macroscopic'!H3</f>
        <v>0</v>
      </c>
      <c r="F4" s="32">
        <f>'[2]1 SHAM Macroscopic'!I3</f>
        <v>0</v>
      </c>
      <c r="G4" s="35"/>
      <c r="H4" s="35"/>
      <c r="I4" s="32">
        <f>'[2]1 IRI Macroscopic'!K3</f>
        <v>0.12191351041525257</v>
      </c>
      <c r="J4" s="32">
        <f>'[2]1 IRI Macroscopic'!H3</f>
        <v>0.26899239079690207</v>
      </c>
      <c r="K4" s="32">
        <f>'[2]1 IRI Macroscopic'!I3</f>
        <v>0.60909409878784526</v>
      </c>
      <c r="L4" s="35"/>
      <c r="M4" s="35"/>
      <c r="N4" s="32">
        <f>'3b Macroscopic'!K3</f>
        <v>0.23518780864137939</v>
      </c>
      <c r="O4" s="32">
        <f>'3b Macroscopic'!H3</f>
        <v>0.58935680298566995</v>
      </c>
      <c r="P4" s="33">
        <f>'3b Macroscopic'!I3</f>
        <v>0.1754553883729506</v>
      </c>
      <c r="R4" s="51"/>
      <c r="S4" s="52">
        <f>'[1]1a Macroscopic charts'!N4</f>
        <v>0.46504364679825755</v>
      </c>
      <c r="T4" s="52">
        <f>'[1]1a Macroscopic charts'!O4</f>
        <v>0.41224743824393156</v>
      </c>
      <c r="U4" s="53">
        <f>'[1]1a Macroscopic charts'!P4</f>
        <v>0.12270891495781093</v>
      </c>
    </row>
    <row r="5" spans="1:21" x14ac:dyDescent="0.25">
      <c r="A5" s="25"/>
      <c r="B5" s="34" t="s">
        <v>31</v>
      </c>
      <c r="C5" s="31"/>
      <c r="D5" s="32">
        <f>'[2]1 SHAM Macroscopic'!K4</f>
        <v>1</v>
      </c>
      <c r="E5" s="32">
        <f>'[2]1 SHAM Macroscopic'!H4</f>
        <v>0</v>
      </c>
      <c r="F5" s="32">
        <f>'[2]1 SHAM Macroscopic'!I4</f>
        <v>0</v>
      </c>
      <c r="G5" s="32"/>
      <c r="H5" s="32"/>
      <c r="I5" s="32">
        <f>'[2]1 IRI Macroscopic'!K4</f>
        <v>0</v>
      </c>
      <c r="J5" s="32">
        <f>'[2]1 IRI Macroscopic'!H4</f>
        <v>0</v>
      </c>
      <c r="K5" s="32">
        <f>'[2]1 IRI Macroscopic'!I4</f>
        <v>0</v>
      </c>
      <c r="L5" s="32"/>
      <c r="M5" s="32"/>
      <c r="N5" s="32">
        <f>'3b Macroscopic'!K4</f>
        <v>0</v>
      </c>
      <c r="O5" s="32">
        <f>'3b Macroscopic'!H4</f>
        <v>0.10869565217391304</v>
      </c>
      <c r="P5" s="33">
        <f>'3b Macroscopic'!I4</f>
        <v>0</v>
      </c>
      <c r="R5" s="43"/>
      <c r="S5" s="45">
        <f>'[1]1a Macroscopic charts'!N5</f>
        <v>0</v>
      </c>
      <c r="T5" s="45">
        <f>'[1]1a Macroscopic charts'!O5</f>
        <v>0</v>
      </c>
      <c r="U5" s="46">
        <f>'[1]1a Macroscopic charts'!P5</f>
        <v>0</v>
      </c>
    </row>
    <row r="6" spans="1:21" x14ac:dyDescent="0.25">
      <c r="A6" s="25"/>
      <c r="B6" s="34" t="s">
        <v>32</v>
      </c>
      <c r="C6" s="31"/>
      <c r="D6" s="32">
        <f>'[2]1 SHAM Macroscopic'!K5</f>
        <v>1</v>
      </c>
      <c r="E6" s="32">
        <f>'[2]1 SHAM Macroscopic'!H5</f>
        <v>0</v>
      </c>
      <c r="F6" s="32">
        <f>'[2]1 SHAM Macroscopic'!I5</f>
        <v>0</v>
      </c>
      <c r="G6" s="32"/>
      <c r="H6" s="32"/>
      <c r="I6" s="32">
        <f>'[2]1 IRI Macroscopic'!K5</f>
        <v>1</v>
      </c>
      <c r="J6" s="32">
        <f>'[2]1 IRI Macroscopic'!H5</f>
        <v>1</v>
      </c>
      <c r="K6" s="32">
        <f>'[2]1 IRI Macroscopic'!I5</f>
        <v>1</v>
      </c>
      <c r="L6" s="32"/>
      <c r="M6" s="32"/>
      <c r="N6" s="32">
        <f>'3b Macroscopic'!K5</f>
        <v>0.54285714285714293</v>
      </c>
      <c r="O6" s="32">
        <f>'3b Macroscopic'!H5</f>
        <v>1</v>
      </c>
      <c r="P6" s="33">
        <f>'3b Macroscopic'!I5</f>
        <v>0.73913043478260865</v>
      </c>
      <c r="R6" s="43"/>
      <c r="S6" s="45">
        <f>'[1]1a Macroscopic charts'!N6</f>
        <v>1</v>
      </c>
      <c r="T6" s="45">
        <f>'[1]1a Macroscopic charts'!O6</f>
        <v>1</v>
      </c>
      <c r="U6" s="46">
        <f>'[1]1a Macroscopic charts'!P6</f>
        <v>0.54838709677419351</v>
      </c>
    </row>
    <row r="7" spans="1:21" x14ac:dyDescent="0.25">
      <c r="A7" s="25"/>
      <c r="B7" s="34" t="s">
        <v>42</v>
      </c>
      <c r="C7" s="31"/>
      <c r="D7" s="32">
        <f>'[2]1 SHAM Macroscopic'!K6</f>
        <v>1</v>
      </c>
      <c r="E7" s="32">
        <f>'[2]1 SHAM Macroscopic'!H6</f>
        <v>0</v>
      </c>
      <c r="F7" s="32">
        <f>'[2]1 SHAM Macroscopic'!I6</f>
        <v>0</v>
      </c>
      <c r="G7" s="32"/>
      <c r="H7" s="32"/>
      <c r="I7" s="32">
        <f>'[2]1 IRI Macroscopic'!K6</f>
        <v>0</v>
      </c>
      <c r="J7" s="32">
        <f>'[2]1 IRI Macroscopic'!H6</f>
        <v>0</v>
      </c>
      <c r="K7" s="32">
        <f>'[2]1 IRI Macroscopic'!I6</f>
        <v>0.30405405405405406</v>
      </c>
      <c r="L7" s="32"/>
      <c r="M7" s="32"/>
      <c r="N7" s="32">
        <f>'3b Macroscopic'!K6</f>
        <v>8.5507921714818275E-2</v>
      </c>
      <c r="O7" s="32">
        <f>'3b Macroscopic'!H6</f>
        <v>0.3980694980694981</v>
      </c>
      <c r="P7" s="33">
        <f>'3b Macroscopic'!I6</f>
        <v>0</v>
      </c>
      <c r="R7" s="43"/>
      <c r="S7" s="45">
        <f>'[1]1a Macroscopic charts'!N7</f>
        <v>0.16238767650834404</v>
      </c>
      <c r="T7" s="45">
        <f>'[1]1a Macroscopic charts'!O7</f>
        <v>1.9230769230769232E-2</v>
      </c>
      <c r="U7" s="46">
        <f>'[1]1a Macroscopic charts'!P7</f>
        <v>0</v>
      </c>
    </row>
    <row r="8" spans="1:21" ht="15.75" thickBot="1" x14ac:dyDescent="0.3">
      <c r="A8" s="25"/>
      <c r="B8" s="36" t="s">
        <v>43</v>
      </c>
      <c r="C8" s="37"/>
      <c r="D8" s="38">
        <f>'[2]1 SHAM Macroscopic'!K7</f>
        <v>1</v>
      </c>
      <c r="E8" s="38">
        <f>'[2]1 SHAM Macroscopic'!H7</f>
        <v>0</v>
      </c>
      <c r="F8" s="38">
        <f>'[2]1 SHAM Macroscopic'!I7</f>
        <v>0</v>
      </c>
      <c r="G8" s="38"/>
      <c r="H8" s="38"/>
      <c r="I8" s="38">
        <f>'[2]1 IRI Macroscopic'!K7</f>
        <v>0.15259740259740262</v>
      </c>
      <c r="J8" s="38">
        <f>'[2]1 IRI Macroscopic'!H7</f>
        <v>0.52364864864864868</v>
      </c>
      <c r="K8" s="38">
        <f>'[2]1 IRI Macroscopic'!I7</f>
        <v>0.89689578713968954</v>
      </c>
      <c r="L8" s="38"/>
      <c r="M8" s="38"/>
      <c r="N8" s="38">
        <f>'3b Macroscopic'!K7</f>
        <v>0.37857142857142856</v>
      </c>
      <c r="O8" s="38">
        <f>'3b Macroscopic'!H7</f>
        <v>0.73559782608695645</v>
      </c>
      <c r="P8" s="39">
        <f>'3b Macroscopic'!I7</f>
        <v>0.39209986320109436</v>
      </c>
      <c r="R8" s="44"/>
      <c r="S8" s="47">
        <f>'[1]1a Macroscopic charts'!N8</f>
        <v>0.85359801488833753</v>
      </c>
      <c r="T8" s="47">
        <f>'[1]1a Macroscopic charts'!O8</f>
        <v>0.73816355810616929</v>
      </c>
      <c r="U8" s="48">
        <f>'[1]1a Macroscopic charts'!P8</f>
        <v>0.21284298780487804</v>
      </c>
    </row>
    <row r="9" spans="1:21" x14ac:dyDescent="0.25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</row>
    <row r="10" spans="1:21" x14ac:dyDescent="0.25">
      <c r="B10" s="23" t="s">
        <v>44</v>
      </c>
      <c r="G10" s="23" t="s">
        <v>45</v>
      </c>
      <c r="M10" s="23" t="s">
        <v>49</v>
      </c>
    </row>
    <row r="12" spans="1:21" x14ac:dyDescent="0.25">
      <c r="D12" s="23" t="s">
        <v>46</v>
      </c>
      <c r="E12" s="23" t="s">
        <v>47</v>
      </c>
      <c r="F12" s="23" t="s">
        <v>9</v>
      </c>
      <c r="I12" s="23" t="s">
        <v>46</v>
      </c>
      <c r="J12" s="23" t="s">
        <v>47</v>
      </c>
      <c r="O12" s="23" t="str">
        <f t="shared" ref="O12:P15" si="0">I12</f>
        <v>mild</v>
      </c>
      <c r="P12" s="23" t="str">
        <f t="shared" si="0"/>
        <v>severe</v>
      </c>
    </row>
    <row r="13" spans="1:21" x14ac:dyDescent="0.25">
      <c r="C13" s="23" t="s">
        <v>48</v>
      </c>
      <c r="D13" s="4">
        <f>E4</f>
        <v>0</v>
      </c>
      <c r="E13" s="4">
        <f>F4</f>
        <v>0</v>
      </c>
      <c r="F13" s="4">
        <f>1-E13-D13</f>
        <v>1</v>
      </c>
      <c r="H13" s="23" t="s">
        <v>48</v>
      </c>
      <c r="I13" s="4">
        <f>E3</f>
        <v>0</v>
      </c>
      <c r="J13" s="4">
        <f>F3</f>
        <v>0</v>
      </c>
      <c r="K13" s="4">
        <f>1-J13-I13</f>
        <v>1</v>
      </c>
      <c r="N13" s="23" t="str">
        <f>H13</f>
        <v>controls</v>
      </c>
      <c r="O13" s="4">
        <f t="shared" si="0"/>
        <v>0</v>
      </c>
      <c r="P13" s="4">
        <f t="shared" si="0"/>
        <v>0</v>
      </c>
      <c r="Q13" s="4">
        <f>K13</f>
        <v>1</v>
      </c>
    </row>
    <row r="14" spans="1:21" x14ac:dyDescent="0.25">
      <c r="C14" s="23" t="s">
        <v>40</v>
      </c>
      <c r="D14" s="22">
        <f>J4</f>
        <v>0.26899239079690207</v>
      </c>
      <c r="E14" s="22">
        <f>K4</f>
        <v>0.60909409878784526</v>
      </c>
      <c r="F14" s="4">
        <f>1-E14-D14</f>
        <v>0.12191351041525267</v>
      </c>
      <c r="H14" s="23" t="s">
        <v>40</v>
      </c>
      <c r="I14" s="4">
        <f>J3</f>
        <v>0.18218623481781376</v>
      </c>
      <c r="J14" s="4">
        <f>K3</f>
        <v>0.77807017543859658</v>
      </c>
      <c r="K14" s="4">
        <f t="shared" ref="K14:K15" si="1">1-J14-I14</f>
        <v>3.9743589743589658E-2</v>
      </c>
      <c r="N14" s="23" t="str">
        <f>H14</f>
        <v>IRI</v>
      </c>
      <c r="O14" s="4">
        <f t="shared" si="0"/>
        <v>0.18218623481781376</v>
      </c>
      <c r="P14" s="4">
        <f t="shared" si="0"/>
        <v>0.77807017543859658</v>
      </c>
      <c r="Q14" s="4">
        <f>K14</f>
        <v>3.9743589743589658E-2</v>
      </c>
    </row>
    <row r="15" spans="1:21" x14ac:dyDescent="0.25">
      <c r="C15" s="23" t="s">
        <v>41</v>
      </c>
      <c r="D15" s="22">
        <f>O4</f>
        <v>0.58935680298566995</v>
      </c>
      <c r="E15" s="22">
        <f>P4</f>
        <v>0.1754553883729506</v>
      </c>
      <c r="F15" s="4">
        <f>1-E15-D15</f>
        <v>0.23518780864137945</v>
      </c>
      <c r="H15" s="23" t="s">
        <v>41</v>
      </c>
      <c r="I15" s="4">
        <f>O3</f>
        <v>0.63739495798319323</v>
      </c>
      <c r="J15" s="4">
        <f>P3</f>
        <v>0</v>
      </c>
      <c r="K15" s="4">
        <f t="shared" si="1"/>
        <v>0.36260504201680677</v>
      </c>
      <c r="N15" s="23" t="str">
        <f>H15</f>
        <v>IRI+RIC</v>
      </c>
      <c r="O15" s="4">
        <f t="shared" si="0"/>
        <v>0.63739495798319323</v>
      </c>
      <c r="P15" s="4">
        <f>J15</f>
        <v>0</v>
      </c>
      <c r="Q15" s="4">
        <f>K15</f>
        <v>0.36260504201680677</v>
      </c>
    </row>
    <row r="16" spans="1:21" x14ac:dyDescent="0.25">
      <c r="N16" s="23" t="s">
        <v>50</v>
      </c>
      <c r="O16" s="4">
        <f>T3</f>
        <v>0.40689655172413797</v>
      </c>
      <c r="P16" s="4">
        <f>U3</f>
        <v>3.7499999999999999E-2</v>
      </c>
      <c r="Q16" s="4">
        <f>S3</f>
        <v>0.42317487266553483</v>
      </c>
    </row>
  </sheetData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8"/>
  <sheetViews>
    <sheetView topLeftCell="G1" workbookViewId="0">
      <selection activeCell="H17" sqref="H17"/>
    </sheetView>
  </sheetViews>
  <sheetFormatPr defaultRowHeight="15" x14ac:dyDescent="0.25"/>
  <cols>
    <col min="1" max="16384" width="9.140625" style="23"/>
  </cols>
  <sheetData>
    <row r="1" spans="1:26" ht="15.75" thickBot="1" x14ac:dyDescent="0.3"/>
    <row r="2" spans="1:26" x14ac:dyDescent="0.25">
      <c r="A2" s="25"/>
      <c r="B2" s="26"/>
      <c r="C2" s="27" t="s">
        <v>39</v>
      </c>
      <c r="D2" s="28" t="s">
        <v>9</v>
      </c>
      <c r="E2" s="28" t="s">
        <v>46</v>
      </c>
      <c r="F2" s="28" t="s">
        <v>47</v>
      </c>
      <c r="G2" s="28"/>
      <c r="H2" s="27" t="s">
        <v>40</v>
      </c>
      <c r="I2" s="28" t="s">
        <v>9</v>
      </c>
      <c r="J2" s="28" t="s">
        <v>46</v>
      </c>
      <c r="K2" s="28" t="s">
        <v>47</v>
      </c>
      <c r="L2" s="28"/>
      <c r="M2" s="27" t="s">
        <v>41</v>
      </c>
      <c r="N2" s="28" t="s">
        <v>9</v>
      </c>
      <c r="O2" s="28" t="s">
        <v>46</v>
      </c>
      <c r="P2" s="28" t="s">
        <v>47</v>
      </c>
      <c r="Q2" s="41"/>
      <c r="R2" s="27" t="s">
        <v>41</v>
      </c>
      <c r="S2" s="28" t="s">
        <v>9</v>
      </c>
      <c r="T2" s="28" t="s">
        <v>46</v>
      </c>
      <c r="U2" s="29" t="s">
        <v>47</v>
      </c>
      <c r="W2" s="54" t="str">
        <f>'[1]1a Macroscopic charts'!M2</f>
        <v>RIC+IRI</v>
      </c>
      <c r="X2" s="41" t="str">
        <f>'[1]1a Macroscopic charts'!N2</f>
        <v>normal</v>
      </c>
      <c r="Y2" s="41" t="str">
        <f>'[1]1a Macroscopic charts'!O2</f>
        <v>mild</v>
      </c>
      <c r="Z2" s="42" t="str">
        <f>'[1]1a Macroscopic charts'!P2</f>
        <v>severe</v>
      </c>
    </row>
    <row r="3" spans="1:26" x14ac:dyDescent="0.25">
      <c r="A3" s="25"/>
      <c r="B3" s="30" t="s">
        <v>30</v>
      </c>
      <c r="C3" s="31"/>
      <c r="D3" s="32">
        <f>'[2]1 SHAM Macroscopic'!K2</f>
        <v>1</v>
      </c>
      <c r="E3" s="32">
        <f>'[2]1 SHAM Macroscopic'!H2</f>
        <v>0</v>
      </c>
      <c r="F3" s="32">
        <f>'[2]1 SHAM Macroscopic'!I2</f>
        <v>0</v>
      </c>
      <c r="G3" s="32"/>
      <c r="H3" s="32"/>
      <c r="I3" s="32">
        <f>'[2]1 IRI Macroscopic'!K2</f>
        <v>0</v>
      </c>
      <c r="J3" s="32">
        <f>'[2]1 IRI Macroscopic'!H2</f>
        <v>0.18218623481781376</v>
      </c>
      <c r="K3" s="32">
        <f>'[2]1 IRI Macroscopic'!I2</f>
        <v>0.77807017543859658</v>
      </c>
      <c r="L3" s="32"/>
      <c r="M3" s="32" t="s">
        <v>52</v>
      </c>
      <c r="N3" s="32">
        <f>'3a Macroscopic'!K2</f>
        <v>0.32380952380952377</v>
      </c>
      <c r="O3" s="32">
        <f>'3a Macroscopic'!H2</f>
        <v>0.5</v>
      </c>
      <c r="P3" s="32">
        <f>'3a Macroscopic'!I2</f>
        <v>3.2258064516129031E-2</v>
      </c>
      <c r="Q3" s="9"/>
      <c r="R3" s="32" t="s">
        <v>53</v>
      </c>
      <c r="S3" s="32">
        <f>'3b Macroscopic charts'!N3</f>
        <v>0.23980978260869568</v>
      </c>
      <c r="T3" s="32">
        <f>'3b Macroscopic charts'!O3</f>
        <v>0.63739495798319323</v>
      </c>
      <c r="U3" s="33">
        <f>'3b Macroscopic charts'!P3</f>
        <v>0</v>
      </c>
      <c r="W3" s="43">
        <f>'[1]1a Macroscopic charts'!M3</f>
        <v>0</v>
      </c>
      <c r="X3" s="45">
        <f>'[1]1a Macroscopic charts'!N3</f>
        <v>0.42317487266553483</v>
      </c>
      <c r="Y3" s="45">
        <f>'[1]1a Macroscopic charts'!O3</f>
        <v>0.40689655172413797</v>
      </c>
      <c r="Z3" s="46">
        <f>'[1]1a Macroscopic charts'!P3</f>
        <v>3.7499999999999999E-2</v>
      </c>
    </row>
    <row r="4" spans="1:26" s="22" customFormat="1" x14ac:dyDescent="0.25">
      <c r="A4" s="49"/>
      <c r="B4" s="50" t="s">
        <v>34</v>
      </c>
      <c r="C4" s="35"/>
      <c r="D4" s="32">
        <f>'[2]1 SHAM Macroscopic'!K3</f>
        <v>1</v>
      </c>
      <c r="E4" s="32">
        <f>'[2]1 SHAM Macroscopic'!H3</f>
        <v>0</v>
      </c>
      <c r="F4" s="32">
        <f>'[2]1 SHAM Macroscopic'!I3</f>
        <v>0</v>
      </c>
      <c r="G4" s="35"/>
      <c r="H4" s="35"/>
      <c r="I4" s="32">
        <f>'[2]1 IRI Macroscopic'!K3</f>
        <v>0.12191351041525257</v>
      </c>
      <c r="J4" s="32">
        <f>'[2]1 IRI Macroscopic'!H3</f>
        <v>0.26899239079690207</v>
      </c>
      <c r="K4" s="32">
        <f>'[2]1 IRI Macroscopic'!I3</f>
        <v>0.60909409878784526</v>
      </c>
      <c r="L4" s="35"/>
      <c r="M4" s="35"/>
      <c r="N4" s="35">
        <f>'3a Macroscopic'!K3</f>
        <v>0.31938704382847488</v>
      </c>
      <c r="O4" s="35">
        <f>'3a Macroscopic'!H3</f>
        <v>0.5009348105775584</v>
      </c>
      <c r="P4" s="35">
        <f>'3a Macroscopic'!I3</f>
        <v>0.26938473530055634</v>
      </c>
      <c r="Q4" s="52"/>
      <c r="R4" s="35"/>
      <c r="S4" s="32">
        <f>'3b Macroscopic charts'!N4</f>
        <v>0.23518780864137939</v>
      </c>
      <c r="T4" s="32">
        <f>'3b Macroscopic charts'!O4</f>
        <v>0.58935680298566995</v>
      </c>
      <c r="U4" s="33">
        <f>'3b Macroscopic charts'!P4</f>
        <v>0.1754553883729506</v>
      </c>
      <c r="W4" s="51"/>
      <c r="X4" s="52">
        <f>'[1]1a Macroscopic charts'!N4</f>
        <v>0.46504364679825755</v>
      </c>
      <c r="Y4" s="52">
        <f>'[1]1a Macroscopic charts'!O4</f>
        <v>0.41224743824393156</v>
      </c>
      <c r="Z4" s="53">
        <f>'[1]1a Macroscopic charts'!P4</f>
        <v>0.12270891495781093</v>
      </c>
    </row>
    <row r="5" spans="1:26" x14ac:dyDescent="0.25">
      <c r="A5" s="25"/>
      <c r="B5" s="34" t="s">
        <v>31</v>
      </c>
      <c r="C5" s="31"/>
      <c r="D5" s="32">
        <f>'[2]1 SHAM Macroscopic'!K4</f>
        <v>1</v>
      </c>
      <c r="E5" s="32">
        <f>'[2]1 SHAM Macroscopic'!H4</f>
        <v>0</v>
      </c>
      <c r="F5" s="32">
        <f>'[2]1 SHAM Macroscopic'!I4</f>
        <v>0</v>
      </c>
      <c r="G5" s="32"/>
      <c r="H5" s="32"/>
      <c r="I5" s="32">
        <f>'[2]1 IRI Macroscopic'!K4</f>
        <v>0</v>
      </c>
      <c r="J5" s="32">
        <f>'[2]1 IRI Macroscopic'!H4</f>
        <v>0</v>
      </c>
      <c r="K5" s="32">
        <f>'[2]1 IRI Macroscopic'!I4</f>
        <v>0</v>
      </c>
      <c r="L5" s="32"/>
      <c r="M5" s="32"/>
      <c r="N5" s="32">
        <f>'3a Macroscopic'!K4</f>
        <v>0</v>
      </c>
      <c r="O5" s="32">
        <f>'3a Macroscopic'!H4</f>
        <v>0</v>
      </c>
      <c r="P5" s="32">
        <f>'3a Macroscopic'!I4</f>
        <v>0</v>
      </c>
      <c r="Q5" s="9"/>
      <c r="R5" s="32"/>
      <c r="S5" s="32">
        <f>'3b Macroscopic charts'!N5</f>
        <v>0</v>
      </c>
      <c r="T5" s="32">
        <f>'3b Macroscopic charts'!O5</f>
        <v>0.10869565217391304</v>
      </c>
      <c r="U5" s="33">
        <f>'3b Macroscopic charts'!P5</f>
        <v>0</v>
      </c>
      <c r="W5" s="43"/>
      <c r="X5" s="45">
        <f>'[1]1a Macroscopic charts'!N5</f>
        <v>0</v>
      </c>
      <c r="Y5" s="45">
        <f>'[1]1a Macroscopic charts'!O5</f>
        <v>0</v>
      </c>
      <c r="Z5" s="46">
        <f>'[1]1a Macroscopic charts'!P5</f>
        <v>0</v>
      </c>
    </row>
    <row r="6" spans="1:26" x14ac:dyDescent="0.25">
      <c r="A6" s="25"/>
      <c r="B6" s="34" t="s">
        <v>32</v>
      </c>
      <c r="C6" s="31"/>
      <c r="D6" s="32">
        <f>'[2]1 SHAM Macroscopic'!K5</f>
        <v>1</v>
      </c>
      <c r="E6" s="32">
        <f>'[2]1 SHAM Macroscopic'!H5</f>
        <v>0</v>
      </c>
      <c r="F6" s="32">
        <f>'[2]1 SHAM Macroscopic'!I5</f>
        <v>0</v>
      </c>
      <c r="G6" s="32"/>
      <c r="H6" s="32"/>
      <c r="I6" s="32">
        <f>'[2]1 IRI Macroscopic'!K5</f>
        <v>1</v>
      </c>
      <c r="J6" s="32">
        <f>'[2]1 IRI Macroscopic'!H5</f>
        <v>1</v>
      </c>
      <c r="K6" s="32">
        <f>'[2]1 IRI Macroscopic'!I5</f>
        <v>1</v>
      </c>
      <c r="L6" s="32"/>
      <c r="M6" s="32"/>
      <c r="N6" s="32">
        <f>'3a Macroscopic'!K5</f>
        <v>0.60606060606060608</v>
      </c>
      <c r="O6" s="32">
        <f>'3a Macroscopic'!H5</f>
        <v>0.75757575757575757</v>
      </c>
      <c r="P6" s="32">
        <f>'3a Macroscopic'!I5</f>
        <v>0.8571428571428571</v>
      </c>
      <c r="Q6" s="9"/>
      <c r="R6" s="32"/>
      <c r="S6" s="32">
        <f>'3b Macroscopic charts'!N6</f>
        <v>0.54285714285714293</v>
      </c>
      <c r="T6" s="32">
        <f>'3b Macroscopic charts'!O6</f>
        <v>1</v>
      </c>
      <c r="U6" s="33">
        <f>'3b Macroscopic charts'!P6</f>
        <v>0.73913043478260865</v>
      </c>
      <c r="W6" s="43"/>
      <c r="X6" s="45">
        <f>'[1]1a Macroscopic charts'!N6</f>
        <v>1</v>
      </c>
      <c r="Y6" s="45">
        <f>'[1]1a Macroscopic charts'!O6</f>
        <v>1</v>
      </c>
      <c r="Z6" s="46">
        <f>'[1]1a Macroscopic charts'!P6</f>
        <v>0.54838709677419351</v>
      </c>
    </row>
    <row r="7" spans="1:26" x14ac:dyDescent="0.25">
      <c r="A7" s="25"/>
      <c r="B7" s="34" t="s">
        <v>42</v>
      </c>
      <c r="C7" s="31"/>
      <c r="D7" s="32">
        <f>'[2]1 SHAM Macroscopic'!K6</f>
        <v>1</v>
      </c>
      <c r="E7" s="32">
        <f>'[2]1 SHAM Macroscopic'!H6</f>
        <v>0</v>
      </c>
      <c r="F7" s="32">
        <f>'[2]1 SHAM Macroscopic'!I6</f>
        <v>0</v>
      </c>
      <c r="G7" s="32"/>
      <c r="H7" s="32"/>
      <c r="I7" s="32">
        <f>'[2]1 IRI Macroscopic'!K6</f>
        <v>0</v>
      </c>
      <c r="J7" s="32">
        <f>'[2]1 IRI Macroscopic'!H6</f>
        <v>0</v>
      </c>
      <c r="K7" s="32">
        <f>'[2]1 IRI Macroscopic'!I6</f>
        <v>0.30405405405405406</v>
      </c>
      <c r="L7" s="32"/>
      <c r="M7" s="32"/>
      <c r="N7" s="32">
        <f>'3a Macroscopic'!K6</f>
        <v>0.22705018359853119</v>
      </c>
      <c r="O7" s="32">
        <f>'3a Macroscopic'!H6</f>
        <v>0.34249471458773784</v>
      </c>
      <c r="P7" s="32">
        <f>'3a Macroscopic'!I6</f>
        <v>0</v>
      </c>
      <c r="Q7" s="9"/>
      <c r="R7" s="32"/>
      <c r="S7" s="32">
        <f>'3b Macroscopic charts'!N7</f>
        <v>8.5507921714818275E-2</v>
      </c>
      <c r="T7" s="32">
        <f>'3b Macroscopic charts'!O7</f>
        <v>0.3980694980694981</v>
      </c>
      <c r="U7" s="33">
        <f>'3b Macroscopic charts'!P7</f>
        <v>0</v>
      </c>
      <c r="W7" s="43"/>
      <c r="X7" s="45">
        <f>'[1]1a Macroscopic charts'!N7</f>
        <v>0.16238767650834404</v>
      </c>
      <c r="Y7" s="45">
        <f>'[1]1a Macroscopic charts'!O7</f>
        <v>1.9230769230769232E-2</v>
      </c>
      <c r="Z7" s="46">
        <f>'[1]1a Macroscopic charts'!P7</f>
        <v>0</v>
      </c>
    </row>
    <row r="8" spans="1:26" ht="15.75" thickBot="1" x14ac:dyDescent="0.3">
      <c r="A8" s="25"/>
      <c r="B8" s="36" t="s">
        <v>43</v>
      </c>
      <c r="C8" s="37"/>
      <c r="D8" s="38">
        <f>'[2]1 SHAM Macroscopic'!K7</f>
        <v>1</v>
      </c>
      <c r="E8" s="38">
        <f>'[2]1 SHAM Macroscopic'!H7</f>
        <v>0</v>
      </c>
      <c r="F8" s="38">
        <f>'[2]1 SHAM Macroscopic'!I7</f>
        <v>0</v>
      </c>
      <c r="G8" s="38"/>
      <c r="H8" s="38"/>
      <c r="I8" s="38">
        <f>'[2]1 IRI Macroscopic'!K7</f>
        <v>0.15259740259740262</v>
      </c>
      <c r="J8" s="38">
        <f>'[2]1 IRI Macroscopic'!H7</f>
        <v>0.52364864864864868</v>
      </c>
      <c r="K8" s="38">
        <f>'[2]1 IRI Macroscopic'!I7</f>
        <v>0.89689578713968954</v>
      </c>
      <c r="L8" s="38"/>
      <c r="M8" s="38"/>
      <c r="N8" s="38">
        <f>'3a Macroscopic'!K7</f>
        <v>0.42165898617511527</v>
      </c>
      <c r="O8" s="38">
        <f>'3a Macroscopic'!H7</f>
        <v>0.6328125</v>
      </c>
      <c r="P8" s="38">
        <f>'3a Macroscopic'!I7</f>
        <v>0.42209302325581399</v>
      </c>
      <c r="Q8" s="57"/>
      <c r="R8" s="38"/>
      <c r="S8" s="38">
        <f>'3b Macroscopic charts'!N8</f>
        <v>0.37857142857142856</v>
      </c>
      <c r="T8" s="38">
        <f>'3b Macroscopic charts'!O8</f>
        <v>0.73559782608695645</v>
      </c>
      <c r="U8" s="39">
        <f>'3b Macroscopic charts'!P8</f>
        <v>0.39209986320109436</v>
      </c>
      <c r="W8" s="44"/>
      <c r="X8" s="47">
        <f>'[1]1a Macroscopic charts'!N8</f>
        <v>0.85359801488833753</v>
      </c>
      <c r="Y8" s="47">
        <f>'[1]1a Macroscopic charts'!O8</f>
        <v>0.73816355810616929</v>
      </c>
      <c r="Z8" s="48">
        <f>'[1]1a Macroscopic charts'!P8</f>
        <v>0.21284298780487804</v>
      </c>
    </row>
    <row r="9" spans="1:26" x14ac:dyDescent="0.25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</row>
    <row r="10" spans="1:26" x14ac:dyDescent="0.25">
      <c r="B10" s="23" t="s">
        <v>44</v>
      </c>
      <c r="G10" s="23" t="s">
        <v>45</v>
      </c>
      <c r="M10" s="23" t="s">
        <v>49</v>
      </c>
    </row>
    <row r="12" spans="1:26" x14ac:dyDescent="0.25">
      <c r="D12" s="23" t="s">
        <v>46</v>
      </c>
      <c r="E12" s="23" t="s">
        <v>47</v>
      </c>
      <c r="F12" s="23" t="s">
        <v>9</v>
      </c>
      <c r="I12" s="23" t="s">
        <v>46</v>
      </c>
      <c r="J12" s="23" t="s">
        <v>47</v>
      </c>
      <c r="O12" s="23" t="str">
        <f t="shared" ref="O12:P15" si="0">I12</f>
        <v>mild</v>
      </c>
      <c r="P12" s="23" t="str">
        <f t="shared" si="0"/>
        <v>severe</v>
      </c>
    </row>
    <row r="13" spans="1:26" x14ac:dyDescent="0.25">
      <c r="C13" s="23" t="s">
        <v>48</v>
      </c>
      <c r="D13" s="4">
        <f>E4</f>
        <v>0</v>
      </c>
      <c r="E13" s="4">
        <f>F4</f>
        <v>0</v>
      </c>
      <c r="F13" s="4">
        <f>1-E13-D13</f>
        <v>1</v>
      </c>
      <c r="H13" s="23" t="s">
        <v>48</v>
      </c>
      <c r="I13" s="4">
        <f>E3</f>
        <v>0</v>
      </c>
      <c r="J13" s="4">
        <f>F3</f>
        <v>0</v>
      </c>
      <c r="K13" s="4">
        <f>1-J13-I13</f>
        <v>1</v>
      </c>
      <c r="N13" s="23" t="str">
        <f>H13</f>
        <v>controls</v>
      </c>
      <c r="O13" s="4">
        <f t="shared" si="0"/>
        <v>0</v>
      </c>
      <c r="P13" s="4">
        <f t="shared" si="0"/>
        <v>0</v>
      </c>
      <c r="Q13" s="4">
        <f>K13</f>
        <v>1</v>
      </c>
      <c r="R13" s="4"/>
      <c r="S13" s="4"/>
      <c r="T13" s="4"/>
      <c r="U13" s="4"/>
      <c r="V13" s="4"/>
    </row>
    <row r="14" spans="1:26" x14ac:dyDescent="0.25">
      <c r="C14" s="23" t="s">
        <v>40</v>
      </c>
      <c r="D14" s="22">
        <f>J4</f>
        <v>0.26899239079690207</v>
      </c>
      <c r="E14" s="22">
        <f>K4</f>
        <v>0.60909409878784526</v>
      </c>
      <c r="F14" s="4">
        <f t="shared" ref="F14:F15" si="1">1-E14-D14</f>
        <v>0.12191351041525267</v>
      </c>
      <c r="H14" s="23" t="s">
        <v>40</v>
      </c>
      <c r="I14" s="4">
        <f>J3</f>
        <v>0.18218623481781376</v>
      </c>
      <c r="J14" s="4">
        <f>K3</f>
        <v>0.77807017543859658</v>
      </c>
      <c r="K14" s="4">
        <f t="shared" ref="K14:K15" si="2">1-J14-I14</f>
        <v>3.9743589743589658E-2</v>
      </c>
      <c r="N14" s="23" t="str">
        <f>H14</f>
        <v>IRI</v>
      </c>
      <c r="O14" s="4">
        <f t="shared" si="0"/>
        <v>0.18218623481781376</v>
      </c>
      <c r="P14" s="4">
        <f t="shared" si="0"/>
        <v>0.77807017543859658</v>
      </c>
      <c r="Q14" s="4">
        <f>K14</f>
        <v>3.9743589743589658E-2</v>
      </c>
      <c r="R14" s="4"/>
      <c r="S14" s="4"/>
      <c r="T14" s="4"/>
      <c r="U14" s="4"/>
      <c r="V14" s="4"/>
    </row>
    <row r="15" spans="1:26" x14ac:dyDescent="0.25">
      <c r="C15" s="23" t="s">
        <v>52</v>
      </c>
      <c r="D15" s="22">
        <f>O4</f>
        <v>0.5009348105775584</v>
      </c>
      <c r="E15" s="22">
        <f>P4</f>
        <v>0.26938473530055634</v>
      </c>
      <c r="F15" s="4">
        <f t="shared" si="1"/>
        <v>0.22968045412188531</v>
      </c>
      <c r="H15" s="23" t="s">
        <v>54</v>
      </c>
      <c r="I15" s="4">
        <f>O3</f>
        <v>0.5</v>
      </c>
      <c r="J15" s="4">
        <f>P3</f>
        <v>3.2258064516129031E-2</v>
      </c>
      <c r="K15" s="4">
        <f t="shared" si="2"/>
        <v>0.467741935483871</v>
      </c>
      <c r="N15" s="23" t="str">
        <f>H15</f>
        <v>Early RIC</v>
      </c>
      <c r="O15" s="4">
        <f t="shared" si="0"/>
        <v>0.5</v>
      </c>
      <c r="P15" s="4">
        <f t="shared" si="0"/>
        <v>3.2258064516129031E-2</v>
      </c>
      <c r="Q15" s="4">
        <f>K15</f>
        <v>0.467741935483871</v>
      </c>
      <c r="R15" s="4"/>
      <c r="S15" s="4"/>
      <c r="T15" s="4"/>
      <c r="U15" s="4"/>
      <c r="V15" s="4"/>
    </row>
    <row r="16" spans="1:26" x14ac:dyDescent="0.25">
      <c r="C16" s="23" t="s">
        <v>53</v>
      </c>
      <c r="D16" s="4">
        <f>T4</f>
        <v>0.58935680298566995</v>
      </c>
      <c r="E16" s="4">
        <f>U4</f>
        <v>0.1754553883729506</v>
      </c>
      <c r="F16" s="4">
        <f>S4</f>
        <v>0.23518780864137939</v>
      </c>
      <c r="H16" s="23" t="s">
        <v>55</v>
      </c>
      <c r="I16" s="4">
        <f>T3</f>
        <v>0.63739495798319323</v>
      </c>
      <c r="J16" s="4">
        <f>U3</f>
        <v>0</v>
      </c>
      <c r="K16" s="4">
        <f>S3</f>
        <v>0.23980978260869568</v>
      </c>
      <c r="N16" s="23" t="str">
        <f>H16</f>
        <v>Early +preRIC</v>
      </c>
      <c r="O16" s="7">
        <f>I16</f>
        <v>0.63739495798319323</v>
      </c>
      <c r="P16" s="7">
        <f>J16</f>
        <v>0</v>
      </c>
      <c r="Q16" s="7">
        <f>K16</f>
        <v>0.23980978260869568</v>
      </c>
      <c r="R16" s="4"/>
      <c r="S16" s="4"/>
      <c r="T16" s="4"/>
      <c r="U16" s="4"/>
      <c r="V16" s="4"/>
    </row>
    <row r="17" spans="14:22" x14ac:dyDescent="0.25">
      <c r="N17" s="23" t="s">
        <v>50</v>
      </c>
      <c r="O17" s="4">
        <f>Y3</f>
        <v>0.40689655172413797</v>
      </c>
      <c r="P17" s="4">
        <f>Z3</f>
        <v>3.7499999999999999E-2</v>
      </c>
      <c r="Q17" s="4">
        <f>X3</f>
        <v>0.42317487266553483</v>
      </c>
      <c r="R17" s="4"/>
      <c r="S17" s="4"/>
      <c r="T17" s="4"/>
      <c r="U17" s="4"/>
      <c r="V17" s="4"/>
    </row>
    <row r="18" spans="14:22" x14ac:dyDescent="0.25">
      <c r="O18" s="4"/>
      <c r="P18" s="4"/>
      <c r="Q18" s="4"/>
      <c r="R18" s="4"/>
      <c r="S18" s="4"/>
      <c r="T18" s="4"/>
      <c r="U18" s="4"/>
      <c r="V18" s="4"/>
    </row>
  </sheetData>
  <pageMargins left="0.7" right="0.7" top="0.75" bottom="0.75" header="0.3" footer="0.3"/>
  <pageSetup paperSize="9" orientation="portrait" verticalDpi="597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61"/>
  <sheetViews>
    <sheetView zoomScaleNormal="100" workbookViewId="0">
      <pane xSplit="3" ySplit="9" topLeftCell="D10" activePane="bottomRight" state="frozen"/>
      <selection pane="topRight" activeCell="D1" sqref="D1"/>
      <selection pane="bottomLeft" activeCell="A4" sqref="A4"/>
      <selection pane="bottomRight" activeCell="I2" sqref="I2"/>
    </sheetView>
  </sheetViews>
  <sheetFormatPr defaultRowHeight="15" outlineLevelRow="1" x14ac:dyDescent="0.25"/>
  <cols>
    <col min="8" max="10" width="9.140625" style="4"/>
    <col min="28" max="30" width="8.7109375" style="4"/>
    <col min="31" max="31" width="8.7109375" style="7"/>
    <col min="39" max="39" width="9.140625" style="2"/>
    <col min="44" max="59" width="9.140625" customWidth="1"/>
  </cols>
  <sheetData>
    <row r="1" spans="1:60" x14ac:dyDescent="0.25">
      <c r="B1" s="3" t="s">
        <v>23</v>
      </c>
      <c r="C1" s="3"/>
      <c r="D1" s="3"/>
      <c r="E1" s="3"/>
      <c r="H1" s="6"/>
      <c r="I1"/>
      <c r="J1"/>
      <c r="N1" s="6"/>
      <c r="R1" s="6"/>
      <c r="X1" s="6"/>
      <c r="AH1" s="6"/>
    </row>
    <row r="2" spans="1:60" x14ac:dyDescent="0.25">
      <c r="A2" s="23" t="s">
        <v>38</v>
      </c>
      <c r="B2" s="3"/>
      <c r="C2" s="21" t="s">
        <v>30</v>
      </c>
      <c r="D2" s="3"/>
      <c r="E2" s="3"/>
      <c r="H2" s="19">
        <f>MEDIAN(H10:H27)</f>
        <v>0.5</v>
      </c>
      <c r="I2" s="19">
        <f>MEDIAN(I10:I27)</f>
        <v>3.2258064516129031E-2</v>
      </c>
      <c r="J2" s="19">
        <f>MEDIAN(J10:J27)</f>
        <v>0.67619047619047623</v>
      </c>
      <c r="K2" s="19">
        <f>MEDIAN(K10:K27)</f>
        <v>0.32380952380952377</v>
      </c>
      <c r="N2" s="6"/>
      <c r="R2" s="6"/>
      <c r="X2" s="6"/>
      <c r="AH2" s="6"/>
    </row>
    <row r="3" spans="1:60" x14ac:dyDescent="0.25">
      <c r="A3" s="23">
        <f>SUM(C10:C40)</f>
        <v>18</v>
      </c>
      <c r="C3" s="21" t="s">
        <v>34</v>
      </c>
      <c r="H3" s="22">
        <f>SUM(H10:H44)/$M9</f>
        <v>0.5009348105775584</v>
      </c>
      <c r="I3" s="22">
        <f>SUM(I10:I44)/$M9</f>
        <v>0.26938473530055634</v>
      </c>
      <c r="J3" s="22">
        <f>SUM(J10:J44)/$M9</f>
        <v>0.7580540336126026</v>
      </c>
      <c r="K3" s="22">
        <f>SUM(K10:K44)/$M9</f>
        <v>0.31938704382847488</v>
      </c>
      <c r="M3" s="5"/>
      <c r="R3" s="7"/>
      <c r="S3" s="7"/>
      <c r="T3" s="7"/>
      <c r="U3" s="7"/>
      <c r="W3" s="5"/>
      <c r="AB3" s="7"/>
      <c r="AC3" s="7"/>
      <c r="AD3" s="7"/>
      <c r="AG3" s="5"/>
      <c r="AL3" s="7"/>
      <c r="AM3" s="7"/>
      <c r="AN3" s="7"/>
      <c r="AO3" s="4"/>
    </row>
    <row r="4" spans="1:60" x14ac:dyDescent="0.25">
      <c r="C4" s="21" t="s">
        <v>31</v>
      </c>
      <c r="H4" s="4">
        <f>MIN(H10:H27)</f>
        <v>0</v>
      </c>
      <c r="I4" s="4">
        <f>MIN(I10:I27)</f>
        <v>0</v>
      </c>
      <c r="J4" s="4">
        <f>MIN(J10:J27)</f>
        <v>0.39393939393939392</v>
      </c>
      <c r="K4" s="4">
        <f>MIN(K10:K27)</f>
        <v>0</v>
      </c>
      <c r="M4" s="5"/>
      <c r="R4" s="7"/>
      <c r="S4" s="7"/>
      <c r="T4" s="7"/>
      <c r="U4" s="7"/>
      <c r="W4" s="5"/>
      <c r="AB4" s="7"/>
      <c r="AC4" s="7"/>
      <c r="AD4" s="7"/>
      <c r="AG4" s="5"/>
      <c r="AL4" s="7"/>
      <c r="AM4" s="7"/>
      <c r="AN4" s="7"/>
      <c r="AO4" s="4"/>
    </row>
    <row r="5" spans="1:60" s="23" customFormat="1" x14ac:dyDescent="0.25">
      <c r="C5" s="21" t="s">
        <v>32</v>
      </c>
      <c r="D5"/>
      <c r="E5"/>
      <c r="F5"/>
      <c r="G5"/>
      <c r="H5" s="4">
        <f>MAX(H9:H27)</f>
        <v>0.75757575757575757</v>
      </c>
      <c r="I5" s="4">
        <f>MAX(I9:I27)</f>
        <v>0.8571428571428571</v>
      </c>
      <c r="J5" s="4">
        <f>MAX(J9:J27)</f>
        <v>1</v>
      </c>
      <c r="K5" s="4">
        <f>MAX(K9:K27)</f>
        <v>0.60606060606060608</v>
      </c>
      <c r="M5" s="5"/>
      <c r="R5" s="7"/>
      <c r="S5" s="7"/>
      <c r="T5" s="7"/>
      <c r="U5" s="7"/>
      <c r="W5" s="5"/>
      <c r="AB5" s="7"/>
      <c r="AC5" s="7"/>
      <c r="AD5" s="7"/>
      <c r="AE5" s="7"/>
      <c r="AG5" s="5"/>
      <c r="AL5" s="7"/>
      <c r="AM5" s="7"/>
      <c r="AN5" s="7"/>
      <c r="AO5" s="4"/>
    </row>
    <row r="6" spans="1:60" s="23" customFormat="1" x14ac:dyDescent="0.25">
      <c r="C6" s="21" t="s">
        <v>35</v>
      </c>
      <c r="H6" s="4">
        <f>_xlfn.QUARTILE.EXC(H10:H27,1)</f>
        <v>0.34249471458773784</v>
      </c>
      <c r="I6" s="4">
        <f>_xlfn.QUARTILE.EXC(I10:I27,1)</f>
        <v>0</v>
      </c>
      <c r="J6" s="4">
        <f>_xlfn.QUARTILE.EXC(J10:J27,1)</f>
        <v>0.57834101382488479</v>
      </c>
      <c r="K6" s="4">
        <f>_xlfn.QUARTILE.EXC(K10:K27,1)</f>
        <v>0.22705018359853119</v>
      </c>
      <c r="M6" s="5"/>
      <c r="R6" s="7"/>
      <c r="S6" s="7"/>
      <c r="T6" s="7"/>
      <c r="U6" s="7"/>
      <c r="W6" s="5"/>
      <c r="AB6" s="7"/>
      <c r="AC6" s="7"/>
      <c r="AD6" s="7"/>
      <c r="AE6" s="7"/>
      <c r="AG6" s="5"/>
      <c r="AL6" s="7"/>
      <c r="AM6" s="7"/>
      <c r="AN6" s="7"/>
      <c r="AO6" s="4"/>
    </row>
    <row r="7" spans="1:60" x14ac:dyDescent="0.25">
      <c r="C7" s="21" t="s">
        <v>36</v>
      </c>
      <c r="H7" s="4">
        <f>_xlfn.QUARTILE.EXC(H10:H27,3)</f>
        <v>0.6328125</v>
      </c>
      <c r="I7" s="4">
        <f>_xlfn.QUARTILE.EXC(I10:I27,3)</f>
        <v>0.42209302325581399</v>
      </c>
      <c r="J7" s="4">
        <f>_xlfn.QUARTILE.EXC(J10:J27,3)</f>
        <v>0.77294981640146876</v>
      </c>
      <c r="K7" s="4">
        <f>_xlfn.QUARTILE.EXC(K10:K27,3)</f>
        <v>0.42165898617511527</v>
      </c>
      <c r="M7" s="5"/>
      <c r="R7" s="7"/>
      <c r="S7" s="7"/>
      <c r="T7" s="7"/>
      <c r="U7" s="7"/>
      <c r="W7" s="5"/>
      <c r="AB7" s="7"/>
      <c r="AC7" s="7"/>
      <c r="AD7" s="7"/>
      <c r="AG7" s="5"/>
      <c r="AL7" s="7"/>
      <c r="AM7" s="7"/>
      <c r="AN7" s="7"/>
      <c r="AO7" s="4"/>
    </row>
    <row r="8" spans="1:60" s="23" customFormat="1" x14ac:dyDescent="0.25">
      <c r="C8" s="21"/>
      <c r="H8" s="4"/>
      <c r="I8" s="4"/>
      <c r="J8" s="4"/>
      <c r="M8" s="5"/>
      <c r="R8" s="7"/>
      <c r="S8" s="7"/>
      <c r="T8" s="7"/>
      <c r="U8" s="7"/>
      <c r="W8" s="5"/>
      <c r="AB8" s="7"/>
      <c r="AC8" s="7"/>
      <c r="AD8" s="7"/>
      <c r="AE8" s="7"/>
      <c r="AG8" s="5"/>
      <c r="AL8" s="7"/>
      <c r="AM8" s="7"/>
      <c r="AN8" s="7"/>
      <c r="AO8" s="4"/>
    </row>
    <row r="9" spans="1:60" x14ac:dyDescent="0.25">
      <c r="B9" s="3" t="s">
        <v>24</v>
      </c>
      <c r="C9" s="3"/>
      <c r="D9" s="3" t="s">
        <v>0</v>
      </c>
      <c r="E9" s="3" t="s">
        <v>1</v>
      </c>
      <c r="F9" s="3" t="s">
        <v>2</v>
      </c>
      <c r="G9" s="3" t="s">
        <v>3</v>
      </c>
      <c r="H9" s="5" t="s">
        <v>6</v>
      </c>
      <c r="I9" s="5" t="s">
        <v>7</v>
      </c>
      <c r="J9" s="5" t="s">
        <v>8</v>
      </c>
      <c r="K9" s="5" t="s">
        <v>9</v>
      </c>
      <c r="L9" s="4"/>
      <c r="M9" s="1">
        <f>SUM(M10:M45)</f>
        <v>18</v>
      </c>
      <c r="N9" s="3"/>
      <c r="O9" s="3"/>
      <c r="P9" s="3"/>
      <c r="R9" s="7"/>
      <c r="S9" s="7"/>
      <c r="T9" s="7"/>
      <c r="U9" s="7"/>
      <c r="W9" s="1"/>
      <c r="AB9" s="7"/>
      <c r="AC9" s="7"/>
      <c r="AD9" s="7"/>
      <c r="AG9" s="1"/>
      <c r="AL9" s="7"/>
      <c r="AM9" s="7"/>
      <c r="AN9" s="7"/>
    </row>
    <row r="10" spans="1:60" outlineLevel="1" x14ac:dyDescent="0.25">
      <c r="A10">
        <f>A9+1</f>
        <v>1</v>
      </c>
      <c r="B10">
        <v>486</v>
      </c>
      <c r="C10" s="24">
        <f t="shared" ref="C10:C41" si="0">IF(B10&lt;&gt;"",1,0)</f>
        <v>1</v>
      </c>
      <c r="D10">
        <v>21</v>
      </c>
      <c r="F10">
        <f>E10+D10</f>
        <v>21</v>
      </c>
      <c r="G10">
        <v>32</v>
      </c>
      <c r="H10" s="4">
        <f>IF(G10&lt;&gt;"",D10/G10,"")</f>
        <v>0.65625</v>
      </c>
      <c r="I10" s="4">
        <f>IF(G10&lt;&gt;"",E10/G10,0)</f>
        <v>0</v>
      </c>
      <c r="J10" s="4">
        <f>I10+H10</f>
        <v>0.65625</v>
      </c>
      <c r="K10" s="4">
        <f>1-J10</f>
        <v>0.34375</v>
      </c>
      <c r="L10" s="4"/>
      <c r="M10">
        <f>IF(B10&lt;&gt;"",1,0)</f>
        <v>1</v>
      </c>
      <c r="R10" s="7"/>
      <c r="S10" s="7"/>
      <c r="T10" s="7"/>
      <c r="U10" s="7"/>
      <c r="AF10" s="4"/>
      <c r="AL10" s="7"/>
      <c r="AM10" s="7"/>
      <c r="AN10" s="7"/>
      <c r="AO10" s="7"/>
      <c r="AR10" s="3"/>
      <c r="BH10" s="3"/>
    </row>
    <row r="11" spans="1:60" outlineLevel="1" x14ac:dyDescent="0.25">
      <c r="A11">
        <f t="shared" ref="A11:A27" si="1">A10+1</f>
        <v>2</v>
      </c>
      <c r="B11">
        <v>530</v>
      </c>
      <c r="C11" s="24">
        <f t="shared" si="0"/>
        <v>1</v>
      </c>
      <c r="D11">
        <v>16</v>
      </c>
      <c r="E11">
        <v>2</v>
      </c>
      <c r="F11">
        <f t="shared" ref="F11:F27" si="2">E11+D11</f>
        <v>18</v>
      </c>
      <c r="G11">
        <v>31</v>
      </c>
      <c r="H11" s="4">
        <f t="shared" ref="H11:H13" si="3">IF(G11&lt;&gt;"",D11/G11,0)</f>
        <v>0.5161290322580645</v>
      </c>
      <c r="I11" s="4">
        <f t="shared" ref="I11:I13" si="4">IF(G11&lt;&gt;"",E11/G11,0)</f>
        <v>6.4516129032258063E-2</v>
      </c>
      <c r="J11" s="4">
        <f t="shared" ref="J11:J13" si="5">I11+H11</f>
        <v>0.58064516129032251</v>
      </c>
      <c r="K11" s="4">
        <f t="shared" ref="K11:K13" si="6">1-J11</f>
        <v>0.41935483870967749</v>
      </c>
      <c r="L11" s="4"/>
      <c r="M11">
        <f t="shared" ref="M11:M27" si="7">IF(B11&lt;&gt;"",1,0)</f>
        <v>1</v>
      </c>
      <c r="R11" s="7"/>
      <c r="S11" s="7"/>
      <c r="T11" s="7"/>
      <c r="U11" s="7"/>
      <c r="AF11" s="4"/>
      <c r="AL11" s="7"/>
      <c r="AM11" s="7"/>
      <c r="AN11" s="7"/>
      <c r="AO11" s="7"/>
      <c r="AP11" s="4"/>
    </row>
    <row r="12" spans="1:60" outlineLevel="1" x14ac:dyDescent="0.25">
      <c r="A12">
        <f t="shared" si="1"/>
        <v>3</v>
      </c>
      <c r="B12">
        <v>694</v>
      </c>
      <c r="C12" s="24">
        <f t="shared" si="0"/>
        <v>1</v>
      </c>
      <c r="D12">
        <v>15</v>
      </c>
      <c r="E12">
        <v>10</v>
      </c>
      <c r="F12">
        <f t="shared" si="2"/>
        <v>25</v>
      </c>
      <c r="G12">
        <v>31</v>
      </c>
      <c r="H12" s="4">
        <f t="shared" si="3"/>
        <v>0.4838709677419355</v>
      </c>
      <c r="I12" s="4">
        <f t="shared" si="4"/>
        <v>0.32258064516129031</v>
      </c>
      <c r="J12" s="4">
        <f t="shared" si="5"/>
        <v>0.80645161290322576</v>
      </c>
      <c r="K12" s="4">
        <f t="shared" si="6"/>
        <v>0.19354838709677424</v>
      </c>
      <c r="L12" s="4"/>
      <c r="M12">
        <f t="shared" si="7"/>
        <v>1</v>
      </c>
      <c r="R12" s="7"/>
      <c r="S12" s="7"/>
      <c r="T12" s="7"/>
      <c r="U12" s="7"/>
      <c r="AF12" s="4"/>
      <c r="AL12" s="7"/>
      <c r="AM12" s="7"/>
      <c r="AN12" s="7"/>
      <c r="AO12" s="7"/>
      <c r="AP12" s="4"/>
    </row>
    <row r="13" spans="1:60" outlineLevel="1" x14ac:dyDescent="0.25">
      <c r="A13">
        <f t="shared" si="1"/>
        <v>4</v>
      </c>
      <c r="B13">
        <v>280</v>
      </c>
      <c r="C13" s="24">
        <f t="shared" si="0"/>
        <v>1</v>
      </c>
      <c r="D13">
        <v>16</v>
      </c>
      <c r="F13">
        <f t="shared" si="2"/>
        <v>16</v>
      </c>
      <c r="G13">
        <v>37</v>
      </c>
      <c r="H13" s="4">
        <f t="shared" si="3"/>
        <v>0.43243243243243246</v>
      </c>
      <c r="I13" s="4">
        <f t="shared" si="4"/>
        <v>0</v>
      </c>
      <c r="J13" s="4">
        <f t="shared" si="5"/>
        <v>0.43243243243243246</v>
      </c>
      <c r="K13" s="4">
        <f t="shared" si="6"/>
        <v>0.56756756756756754</v>
      </c>
      <c r="L13" s="4"/>
      <c r="M13">
        <f t="shared" si="7"/>
        <v>1</v>
      </c>
      <c r="R13" s="7"/>
      <c r="S13" s="7"/>
      <c r="T13" s="7"/>
      <c r="U13" s="7"/>
      <c r="AF13" s="4"/>
      <c r="AL13" s="7"/>
      <c r="AM13" s="7"/>
      <c r="AN13" s="7"/>
      <c r="AO13" s="7"/>
      <c r="AP13" s="4"/>
    </row>
    <row r="14" spans="1:60" outlineLevel="1" x14ac:dyDescent="0.25">
      <c r="A14">
        <f t="shared" si="1"/>
        <v>5</v>
      </c>
      <c r="B14">
        <v>450</v>
      </c>
      <c r="C14" s="24">
        <f t="shared" si="0"/>
        <v>1</v>
      </c>
      <c r="D14">
        <v>20</v>
      </c>
      <c r="F14">
        <f t="shared" si="2"/>
        <v>20</v>
      </c>
      <c r="G14">
        <v>35</v>
      </c>
      <c r="H14" s="4">
        <f t="shared" ref="H14:H18" si="8">IF(G14&lt;&gt;"",D14/G14,0)</f>
        <v>0.5714285714285714</v>
      </c>
      <c r="I14" s="4">
        <f t="shared" ref="I14:I15" si="9">IF(G14&lt;&gt;"",E14/G14,0)</f>
        <v>0</v>
      </c>
      <c r="J14" s="4">
        <f t="shared" ref="J14:J15" si="10">I14+H14</f>
        <v>0.5714285714285714</v>
      </c>
      <c r="K14" s="4">
        <f t="shared" ref="K14:K18" si="11">1-J14</f>
        <v>0.4285714285714286</v>
      </c>
      <c r="L14" s="4"/>
      <c r="M14">
        <f t="shared" si="7"/>
        <v>1</v>
      </c>
      <c r="R14" s="7"/>
      <c r="S14" s="7"/>
      <c r="T14" s="7"/>
      <c r="U14" s="7"/>
      <c r="AF14" s="4"/>
      <c r="AL14" s="7"/>
      <c r="AM14" s="7"/>
      <c r="AN14" s="7"/>
      <c r="AO14" s="7"/>
      <c r="AP14" s="4"/>
    </row>
    <row r="15" spans="1:60" outlineLevel="1" x14ac:dyDescent="0.25">
      <c r="A15">
        <f t="shared" si="1"/>
        <v>6</v>
      </c>
      <c r="B15">
        <v>581</v>
      </c>
      <c r="C15" s="24">
        <f t="shared" si="0"/>
        <v>1</v>
      </c>
      <c r="D15">
        <v>12</v>
      </c>
      <c r="E15">
        <v>10</v>
      </c>
      <c r="F15">
        <f t="shared" si="2"/>
        <v>22</v>
      </c>
      <c r="G15">
        <v>33</v>
      </c>
      <c r="H15" s="4">
        <f t="shared" si="8"/>
        <v>0.36363636363636365</v>
      </c>
      <c r="I15" s="4">
        <f t="shared" si="9"/>
        <v>0.30303030303030304</v>
      </c>
      <c r="J15" s="4">
        <f t="shared" si="10"/>
        <v>0.66666666666666674</v>
      </c>
      <c r="K15" s="4">
        <f t="shared" si="11"/>
        <v>0.33333333333333326</v>
      </c>
      <c r="L15" s="4"/>
      <c r="M15">
        <f t="shared" si="7"/>
        <v>1</v>
      </c>
      <c r="R15" s="7"/>
      <c r="S15" s="7"/>
      <c r="T15" s="7"/>
      <c r="U15" s="7"/>
      <c r="AF15" s="4"/>
      <c r="AL15" s="7"/>
      <c r="AM15" s="7"/>
      <c r="AN15" s="7"/>
      <c r="AO15" s="7"/>
      <c r="AP15" s="4"/>
    </row>
    <row r="16" spans="1:60" outlineLevel="1" x14ac:dyDescent="0.25">
      <c r="A16">
        <f t="shared" si="1"/>
        <v>7</v>
      </c>
      <c r="B16">
        <v>277</v>
      </c>
      <c r="C16" s="24">
        <f t="shared" si="0"/>
        <v>1</v>
      </c>
      <c r="E16">
        <v>30</v>
      </c>
      <c r="F16">
        <f t="shared" si="2"/>
        <v>30</v>
      </c>
      <c r="G16">
        <v>38</v>
      </c>
      <c r="H16" s="4">
        <f t="shared" si="8"/>
        <v>0</v>
      </c>
      <c r="I16" s="4">
        <f t="shared" ref="I16:I18" si="12">IF(G16&lt;&gt;"",E16/G16,0)</f>
        <v>0.78947368421052633</v>
      </c>
      <c r="J16" s="4">
        <f t="shared" ref="J16:J18" si="13">I16+H16</f>
        <v>0.78947368421052633</v>
      </c>
      <c r="K16" s="4">
        <f t="shared" si="11"/>
        <v>0.21052631578947367</v>
      </c>
      <c r="L16" s="4"/>
      <c r="M16">
        <f t="shared" si="7"/>
        <v>1</v>
      </c>
      <c r="R16" s="7"/>
      <c r="S16" s="7"/>
      <c r="T16" s="7"/>
      <c r="U16" s="7"/>
      <c r="AF16" s="4"/>
      <c r="AL16" s="7"/>
      <c r="AM16" s="7"/>
      <c r="AN16" s="7"/>
      <c r="AO16" s="7"/>
      <c r="AP16" s="4"/>
    </row>
    <row r="17" spans="1:42" outlineLevel="1" x14ac:dyDescent="0.25">
      <c r="A17">
        <f t="shared" si="1"/>
        <v>8</v>
      </c>
      <c r="B17">
        <v>972</v>
      </c>
      <c r="C17" s="24">
        <f t="shared" si="0"/>
        <v>1</v>
      </c>
      <c r="D17">
        <v>25</v>
      </c>
      <c r="F17">
        <f t="shared" si="2"/>
        <v>25</v>
      </c>
      <c r="G17">
        <v>38</v>
      </c>
      <c r="H17" s="4">
        <f t="shared" si="8"/>
        <v>0.65789473684210531</v>
      </c>
      <c r="I17" s="4">
        <f t="shared" si="12"/>
        <v>0</v>
      </c>
      <c r="J17" s="4">
        <f t="shared" si="13"/>
        <v>0.65789473684210531</v>
      </c>
      <c r="K17" s="4">
        <f t="shared" si="11"/>
        <v>0.34210526315789469</v>
      </c>
      <c r="L17" s="4"/>
      <c r="M17">
        <f t="shared" si="7"/>
        <v>1</v>
      </c>
      <c r="R17" s="7"/>
      <c r="S17" s="7"/>
      <c r="T17" s="7"/>
      <c r="U17" s="7"/>
      <c r="AF17" s="4"/>
      <c r="AL17" s="7"/>
      <c r="AM17" s="7"/>
      <c r="AN17" s="7"/>
      <c r="AO17" s="7"/>
      <c r="AP17" s="4"/>
    </row>
    <row r="18" spans="1:42" outlineLevel="1" x14ac:dyDescent="0.25">
      <c r="A18">
        <f t="shared" si="1"/>
        <v>9</v>
      </c>
      <c r="B18">
        <v>985</v>
      </c>
      <c r="C18" s="24">
        <f t="shared" si="0"/>
        <v>1</v>
      </c>
      <c r="D18">
        <v>3</v>
      </c>
      <c r="E18">
        <v>21</v>
      </c>
      <c r="F18">
        <f t="shared" si="2"/>
        <v>24</v>
      </c>
      <c r="G18">
        <v>35</v>
      </c>
      <c r="H18" s="4">
        <f t="shared" si="8"/>
        <v>8.5714285714285715E-2</v>
      </c>
      <c r="I18" s="4">
        <f t="shared" si="12"/>
        <v>0.6</v>
      </c>
      <c r="J18" s="4">
        <f t="shared" si="13"/>
        <v>0.68571428571428572</v>
      </c>
      <c r="K18" s="4">
        <f t="shared" si="11"/>
        <v>0.31428571428571428</v>
      </c>
      <c r="L18" s="4"/>
      <c r="M18">
        <f t="shared" si="7"/>
        <v>1</v>
      </c>
      <c r="R18" s="7"/>
      <c r="S18" s="7"/>
      <c r="T18" s="7"/>
      <c r="U18" s="7"/>
      <c r="AF18" s="4"/>
      <c r="AL18" s="7"/>
      <c r="AM18" s="7"/>
      <c r="AN18" s="7"/>
      <c r="AO18" s="7"/>
      <c r="AP18" s="4"/>
    </row>
    <row r="19" spans="1:42" outlineLevel="1" x14ac:dyDescent="0.25">
      <c r="A19">
        <f t="shared" si="1"/>
        <v>10</v>
      </c>
      <c r="B19">
        <v>273</v>
      </c>
      <c r="C19" s="24">
        <f t="shared" si="0"/>
        <v>1</v>
      </c>
      <c r="D19">
        <v>12</v>
      </c>
      <c r="E19">
        <v>21</v>
      </c>
      <c r="F19">
        <f t="shared" si="2"/>
        <v>33</v>
      </c>
      <c r="G19">
        <v>43</v>
      </c>
      <c r="H19" s="4">
        <f t="shared" ref="H19" si="14">IF(G19&lt;&gt;"",D19/G19,0)</f>
        <v>0.27906976744186046</v>
      </c>
      <c r="I19" s="4">
        <f t="shared" ref="I19" si="15">IF(G19&lt;&gt;"",E19/G19,0)</f>
        <v>0.48837209302325579</v>
      </c>
      <c r="J19" s="4">
        <f t="shared" ref="J19" si="16">I19+H19</f>
        <v>0.76744186046511631</v>
      </c>
      <c r="K19" s="4">
        <f t="shared" ref="K19" si="17">1-J19</f>
        <v>0.23255813953488369</v>
      </c>
      <c r="L19" s="4"/>
      <c r="M19">
        <f t="shared" si="7"/>
        <v>1</v>
      </c>
      <c r="R19" s="7"/>
      <c r="S19" s="7"/>
      <c r="T19" s="7"/>
      <c r="U19" s="7"/>
      <c r="AF19" s="4"/>
      <c r="AL19" s="7"/>
      <c r="AM19" s="7"/>
      <c r="AN19" s="7"/>
      <c r="AO19" s="7"/>
      <c r="AP19" s="4"/>
    </row>
    <row r="20" spans="1:42" outlineLevel="1" x14ac:dyDescent="0.25">
      <c r="A20">
        <f t="shared" si="1"/>
        <v>11</v>
      </c>
      <c r="B20">
        <v>107</v>
      </c>
      <c r="C20" s="24">
        <f t="shared" si="0"/>
        <v>1</v>
      </c>
      <c r="D20">
        <v>15</v>
      </c>
      <c r="F20">
        <f t="shared" si="2"/>
        <v>15</v>
      </c>
      <c r="G20">
        <v>28</v>
      </c>
      <c r="H20" s="4">
        <f t="shared" ref="H20:H27" si="18">IF(G20&lt;&gt;"",D20/G20,0)</f>
        <v>0.5357142857142857</v>
      </c>
      <c r="I20" s="4">
        <f t="shared" ref="I20:I27" si="19">IF(G20&lt;&gt;"",E20/G20,0)</f>
        <v>0</v>
      </c>
      <c r="J20" s="4">
        <f t="shared" ref="J20:J27" si="20">I20+H20</f>
        <v>0.5357142857142857</v>
      </c>
      <c r="K20" s="4">
        <f t="shared" ref="K20:K27" si="21">1-J20</f>
        <v>0.4642857142857143</v>
      </c>
      <c r="L20" s="4"/>
      <c r="M20">
        <f t="shared" si="7"/>
        <v>1</v>
      </c>
      <c r="R20" s="7"/>
      <c r="S20" s="7"/>
      <c r="T20" s="7"/>
      <c r="U20" s="7"/>
      <c r="AF20" s="4"/>
      <c r="AL20" s="7"/>
      <c r="AM20" s="7"/>
      <c r="AN20" s="7"/>
      <c r="AO20" s="7"/>
      <c r="AP20" s="4"/>
    </row>
    <row r="21" spans="1:42" outlineLevel="1" x14ac:dyDescent="0.25">
      <c r="A21">
        <f t="shared" si="1"/>
        <v>12</v>
      </c>
      <c r="B21">
        <v>614</v>
      </c>
      <c r="C21" s="24">
        <f t="shared" si="0"/>
        <v>1</v>
      </c>
      <c r="D21">
        <v>13</v>
      </c>
      <c r="F21">
        <f t="shared" si="2"/>
        <v>13</v>
      </c>
      <c r="G21">
        <v>33</v>
      </c>
      <c r="H21" s="4">
        <f t="shared" si="18"/>
        <v>0.39393939393939392</v>
      </c>
      <c r="I21" s="4">
        <f t="shared" si="19"/>
        <v>0</v>
      </c>
      <c r="J21" s="4">
        <f t="shared" si="20"/>
        <v>0.39393939393939392</v>
      </c>
      <c r="K21" s="4">
        <f t="shared" si="21"/>
        <v>0.60606060606060608</v>
      </c>
      <c r="L21" s="4"/>
      <c r="M21">
        <f t="shared" si="7"/>
        <v>1</v>
      </c>
      <c r="R21" s="7"/>
      <c r="S21" s="7"/>
      <c r="T21" s="7"/>
      <c r="U21" s="7"/>
      <c r="AF21" s="4"/>
      <c r="AL21" s="7"/>
      <c r="AM21" s="7"/>
      <c r="AN21" s="7"/>
      <c r="AO21" s="7"/>
      <c r="AP21" s="4"/>
    </row>
    <row r="22" spans="1:42" outlineLevel="1" x14ac:dyDescent="0.25">
      <c r="A22">
        <f t="shared" si="1"/>
        <v>13</v>
      </c>
      <c r="B22">
        <v>465</v>
      </c>
      <c r="C22" s="24">
        <f t="shared" si="0"/>
        <v>1</v>
      </c>
      <c r="D22">
        <v>5</v>
      </c>
      <c r="E22">
        <v>30</v>
      </c>
      <c r="F22">
        <f t="shared" si="2"/>
        <v>35</v>
      </c>
      <c r="G22">
        <v>35</v>
      </c>
      <c r="H22" s="4">
        <f t="shared" si="18"/>
        <v>0.14285714285714285</v>
      </c>
      <c r="I22" s="4">
        <f t="shared" si="19"/>
        <v>0.8571428571428571</v>
      </c>
      <c r="J22" s="4">
        <f t="shared" si="20"/>
        <v>1</v>
      </c>
      <c r="K22" s="4">
        <f t="shared" si="21"/>
        <v>0</v>
      </c>
      <c r="L22" s="4"/>
      <c r="M22">
        <f t="shared" si="7"/>
        <v>1</v>
      </c>
      <c r="R22" s="7"/>
      <c r="S22" s="7"/>
      <c r="T22" s="7"/>
      <c r="U22" s="7"/>
      <c r="AF22" s="4"/>
      <c r="AL22" s="7"/>
      <c r="AM22" s="7"/>
      <c r="AN22" s="7"/>
      <c r="AO22" s="7"/>
      <c r="AP22" s="4"/>
    </row>
    <row r="23" spans="1:42" outlineLevel="1" x14ac:dyDescent="0.25">
      <c r="A23">
        <f t="shared" si="1"/>
        <v>14</v>
      </c>
      <c r="B23">
        <v>689</v>
      </c>
      <c r="C23" s="24">
        <f t="shared" si="0"/>
        <v>1</v>
      </c>
      <c r="D23">
        <v>22</v>
      </c>
      <c r="F23">
        <f t="shared" si="2"/>
        <v>22</v>
      </c>
      <c r="G23">
        <v>32</v>
      </c>
      <c r="H23" s="4">
        <f t="shared" si="18"/>
        <v>0.6875</v>
      </c>
      <c r="I23" s="4">
        <f t="shared" si="19"/>
        <v>0</v>
      </c>
      <c r="J23" s="4">
        <f t="shared" si="20"/>
        <v>0.6875</v>
      </c>
      <c r="K23" s="4">
        <f t="shared" si="21"/>
        <v>0.3125</v>
      </c>
      <c r="L23" s="4"/>
      <c r="M23">
        <f t="shared" si="7"/>
        <v>1</v>
      </c>
      <c r="R23" s="7"/>
      <c r="S23" s="7"/>
      <c r="T23" s="7"/>
      <c r="U23" s="7"/>
      <c r="AF23" s="4"/>
      <c r="AL23" s="7"/>
      <c r="AM23" s="7"/>
      <c r="AN23" s="7"/>
      <c r="AO23" s="7"/>
      <c r="AP23" s="4"/>
    </row>
    <row r="24" spans="1:42" outlineLevel="1" x14ac:dyDescent="0.25">
      <c r="A24">
        <f t="shared" si="1"/>
        <v>15</v>
      </c>
      <c r="B24">
        <v>871</v>
      </c>
      <c r="C24" s="24">
        <f t="shared" si="0"/>
        <v>1</v>
      </c>
      <c r="D24">
        <v>25</v>
      </c>
      <c r="F24">
        <f t="shared" si="2"/>
        <v>25</v>
      </c>
      <c r="G24">
        <v>33</v>
      </c>
      <c r="H24" s="4">
        <f t="shared" si="18"/>
        <v>0.75757575757575757</v>
      </c>
      <c r="I24" s="4">
        <f t="shared" si="19"/>
        <v>0</v>
      </c>
      <c r="J24" s="4">
        <f t="shared" si="20"/>
        <v>0.75757575757575757</v>
      </c>
      <c r="K24" s="4">
        <f t="shared" si="21"/>
        <v>0.24242424242424243</v>
      </c>
      <c r="L24" s="4"/>
      <c r="M24">
        <f t="shared" si="7"/>
        <v>1</v>
      </c>
      <c r="R24" s="7"/>
      <c r="S24" s="7"/>
      <c r="T24" s="7"/>
      <c r="U24" s="7"/>
      <c r="AF24" s="4"/>
      <c r="AL24" s="7"/>
      <c r="AM24" s="7"/>
      <c r="AN24" s="7"/>
      <c r="AO24" s="7"/>
      <c r="AP24" s="4"/>
    </row>
    <row r="25" spans="1:42" outlineLevel="1" x14ac:dyDescent="0.25">
      <c r="A25">
        <f t="shared" si="1"/>
        <v>16</v>
      </c>
      <c r="B25">
        <v>941</v>
      </c>
      <c r="C25" s="24">
        <f t="shared" si="0"/>
        <v>1</v>
      </c>
      <c r="D25">
        <v>25</v>
      </c>
      <c r="F25">
        <f t="shared" si="2"/>
        <v>25</v>
      </c>
      <c r="G25">
        <v>40</v>
      </c>
      <c r="H25" s="4">
        <f t="shared" si="18"/>
        <v>0.625</v>
      </c>
      <c r="I25" s="4">
        <f t="shared" si="19"/>
        <v>0</v>
      </c>
      <c r="J25" s="4">
        <f t="shared" si="20"/>
        <v>0.625</v>
      </c>
      <c r="K25" s="4">
        <f t="shared" si="21"/>
        <v>0.375</v>
      </c>
      <c r="L25" s="4"/>
      <c r="M25">
        <f t="shared" si="7"/>
        <v>1</v>
      </c>
      <c r="R25" s="7"/>
      <c r="S25" s="7"/>
      <c r="T25" s="7"/>
      <c r="U25" s="7"/>
      <c r="AF25" s="4"/>
      <c r="AL25" s="7"/>
      <c r="AM25" s="7"/>
      <c r="AN25" s="7"/>
      <c r="AO25" s="7"/>
    </row>
    <row r="26" spans="1:42" outlineLevel="1" x14ac:dyDescent="0.25">
      <c r="A26">
        <f t="shared" si="1"/>
        <v>17</v>
      </c>
      <c r="B26">
        <v>835</v>
      </c>
      <c r="C26" s="24">
        <f t="shared" si="0"/>
        <v>1</v>
      </c>
      <c r="D26">
        <v>25</v>
      </c>
      <c r="E26">
        <v>7</v>
      </c>
      <c r="F26">
        <f t="shared" si="2"/>
        <v>32</v>
      </c>
      <c r="G26">
        <v>42</v>
      </c>
      <c r="H26" s="4">
        <f t="shared" si="18"/>
        <v>0.59523809523809523</v>
      </c>
      <c r="I26" s="4">
        <f t="shared" si="19"/>
        <v>0.16666666666666666</v>
      </c>
      <c r="J26" s="4">
        <f t="shared" si="20"/>
        <v>0.76190476190476186</v>
      </c>
      <c r="K26" s="4">
        <f t="shared" si="21"/>
        <v>0.23809523809523814</v>
      </c>
      <c r="L26" s="4"/>
      <c r="M26">
        <f t="shared" si="7"/>
        <v>1</v>
      </c>
      <c r="R26" s="7"/>
      <c r="S26" s="7"/>
      <c r="T26" s="7"/>
      <c r="U26" s="7"/>
      <c r="AF26" s="4"/>
      <c r="AL26" s="7"/>
      <c r="AM26" s="7"/>
      <c r="AN26" s="7"/>
      <c r="AO26" s="7"/>
    </row>
    <row r="27" spans="1:42" outlineLevel="1" x14ac:dyDescent="0.25">
      <c r="A27">
        <f t="shared" si="1"/>
        <v>18</v>
      </c>
      <c r="B27">
        <v>841</v>
      </c>
      <c r="C27" s="24">
        <f t="shared" si="0"/>
        <v>1</v>
      </c>
      <c r="D27">
        <v>19</v>
      </c>
      <c r="E27">
        <v>16</v>
      </c>
      <c r="F27">
        <f t="shared" si="2"/>
        <v>35</v>
      </c>
      <c r="G27">
        <v>40</v>
      </c>
      <c r="H27" s="4">
        <f t="shared" si="18"/>
        <v>0.47499999999999998</v>
      </c>
      <c r="I27" s="4">
        <f t="shared" si="19"/>
        <v>0.4</v>
      </c>
      <c r="J27" s="4">
        <f t="shared" si="20"/>
        <v>0.875</v>
      </c>
      <c r="K27" s="4">
        <f t="shared" si="21"/>
        <v>0.125</v>
      </c>
      <c r="L27" s="4"/>
      <c r="M27">
        <f t="shared" si="7"/>
        <v>1</v>
      </c>
      <c r="R27" s="7"/>
      <c r="S27" s="7"/>
      <c r="T27" s="7"/>
      <c r="U27" s="7"/>
      <c r="AF27" s="4"/>
      <c r="AL27" s="7"/>
      <c r="AM27" s="7"/>
      <c r="AN27" s="7"/>
      <c r="AO27" s="7"/>
    </row>
    <row r="28" spans="1:42" outlineLevel="1" x14ac:dyDescent="0.25">
      <c r="C28" s="24">
        <f t="shared" si="0"/>
        <v>0</v>
      </c>
      <c r="K28" s="4"/>
      <c r="L28" s="4"/>
      <c r="R28" s="7"/>
      <c r="S28" s="7"/>
      <c r="T28" s="7"/>
      <c r="U28" s="7"/>
      <c r="AF28" s="4"/>
      <c r="AL28" s="7"/>
      <c r="AM28" s="7"/>
      <c r="AN28" s="7"/>
      <c r="AO28" s="7"/>
    </row>
    <row r="29" spans="1:42" outlineLevel="1" x14ac:dyDescent="0.25">
      <c r="C29" s="24">
        <f t="shared" si="0"/>
        <v>0</v>
      </c>
      <c r="F29" s="4" t="s">
        <v>26</v>
      </c>
      <c r="G29" s="20">
        <f>MIN(G10:G27)</f>
        <v>28</v>
      </c>
      <c r="H29" s="4">
        <f>MIN(H10:H27)</f>
        <v>0</v>
      </c>
      <c r="I29" s="4">
        <f>MIN(I10:I27)</f>
        <v>0</v>
      </c>
      <c r="J29" s="4">
        <f>MIN(J10:J27)</f>
        <v>0.39393939393939392</v>
      </c>
      <c r="K29" s="4"/>
      <c r="L29" s="4"/>
      <c r="R29" s="7"/>
      <c r="S29" s="7"/>
      <c r="T29" s="7"/>
      <c r="U29" s="7"/>
      <c r="AF29" s="4"/>
      <c r="AL29" s="7"/>
      <c r="AM29" s="7"/>
      <c r="AN29" s="7"/>
      <c r="AO29" s="7"/>
      <c r="AP29" s="4"/>
    </row>
    <row r="30" spans="1:42" outlineLevel="1" x14ac:dyDescent="0.25">
      <c r="C30" s="24">
        <f t="shared" si="0"/>
        <v>0</v>
      </c>
      <c r="F30" s="4" t="s">
        <v>27</v>
      </c>
      <c r="G30" s="20">
        <f>MAX(G10:G27)</f>
        <v>43</v>
      </c>
      <c r="H30" s="4">
        <f>MAX(H10:H27)</f>
        <v>0.75757575757575757</v>
      </c>
      <c r="I30" s="4">
        <f>MAX(I10:I27)</f>
        <v>0.8571428571428571</v>
      </c>
      <c r="J30" s="4">
        <f>MAX(J10:J27)</f>
        <v>1</v>
      </c>
      <c r="K30" s="4"/>
      <c r="L30" s="4"/>
      <c r="R30" s="7"/>
      <c r="S30" s="7"/>
      <c r="T30" s="7"/>
      <c r="U30" s="7"/>
      <c r="AF30" s="4"/>
      <c r="AL30" s="7"/>
      <c r="AM30" s="7"/>
      <c r="AN30" s="7"/>
      <c r="AO30" s="7"/>
      <c r="AP30" s="4"/>
    </row>
    <row r="31" spans="1:42" outlineLevel="1" x14ac:dyDescent="0.25">
      <c r="C31" s="24">
        <f t="shared" si="0"/>
        <v>0</v>
      </c>
      <c r="F31" s="18" t="s">
        <v>28</v>
      </c>
      <c r="K31" s="4"/>
      <c r="L31" s="4"/>
      <c r="R31" s="7"/>
      <c r="S31" s="7"/>
      <c r="T31" s="7"/>
      <c r="U31" s="7"/>
      <c r="AF31" s="4"/>
      <c r="AL31" s="7"/>
      <c r="AM31" s="7"/>
      <c r="AN31" s="7"/>
      <c r="AO31" s="7"/>
      <c r="AP31" s="4"/>
    </row>
    <row r="32" spans="1:42" outlineLevel="1" x14ac:dyDescent="0.25">
      <c r="C32" s="24">
        <f t="shared" si="0"/>
        <v>0</v>
      </c>
      <c r="F32" s="18" t="s">
        <v>29</v>
      </c>
      <c r="K32" s="4"/>
      <c r="L32" s="4"/>
      <c r="R32" s="7"/>
      <c r="S32" s="7"/>
      <c r="T32" s="7"/>
      <c r="U32" s="7"/>
      <c r="AF32" s="4"/>
      <c r="AL32" s="7"/>
      <c r="AM32" s="7"/>
      <c r="AN32" s="7"/>
      <c r="AO32" s="7"/>
      <c r="AP32" s="4"/>
    </row>
    <row r="33" spans="3:42" outlineLevel="1" x14ac:dyDescent="0.25">
      <c r="C33" s="24">
        <f t="shared" si="0"/>
        <v>0</v>
      </c>
      <c r="K33" s="4"/>
      <c r="L33" s="4"/>
      <c r="R33" s="7"/>
      <c r="S33" s="7"/>
      <c r="T33" s="7"/>
      <c r="U33" s="7"/>
      <c r="AF33" s="4"/>
      <c r="AL33" s="7"/>
      <c r="AM33" s="7"/>
      <c r="AN33" s="7"/>
      <c r="AO33" s="7"/>
      <c r="AP33" s="4"/>
    </row>
    <row r="34" spans="3:42" outlineLevel="1" x14ac:dyDescent="0.25">
      <c r="C34" s="24">
        <f t="shared" si="0"/>
        <v>0</v>
      </c>
      <c r="K34" s="4"/>
      <c r="L34" s="4"/>
      <c r="R34" s="7"/>
      <c r="S34" s="7"/>
      <c r="T34" s="7"/>
      <c r="U34" s="7"/>
      <c r="AF34" s="4"/>
      <c r="AL34" s="7"/>
      <c r="AM34" s="7"/>
      <c r="AN34" s="7"/>
      <c r="AO34" s="7"/>
      <c r="AP34" s="4"/>
    </row>
    <row r="35" spans="3:42" outlineLevel="1" x14ac:dyDescent="0.25">
      <c r="C35" s="24">
        <f t="shared" si="0"/>
        <v>0</v>
      </c>
      <c r="K35" s="4"/>
      <c r="L35" s="4"/>
      <c r="R35" s="7"/>
      <c r="S35" s="7"/>
      <c r="T35" s="7"/>
      <c r="U35" s="7"/>
      <c r="AF35" s="4"/>
      <c r="AL35" s="7"/>
      <c r="AM35" s="7"/>
      <c r="AN35" s="7"/>
      <c r="AO35" s="7"/>
      <c r="AP35" s="4"/>
    </row>
    <row r="36" spans="3:42" outlineLevel="1" x14ac:dyDescent="0.25">
      <c r="C36" s="24">
        <f t="shared" si="0"/>
        <v>0</v>
      </c>
      <c r="K36" s="4"/>
      <c r="L36" s="4"/>
      <c r="R36" s="7"/>
      <c r="S36" s="7"/>
      <c r="T36" s="7"/>
      <c r="U36" s="7"/>
      <c r="AF36" s="4"/>
      <c r="AL36" s="7"/>
      <c r="AM36" s="7"/>
      <c r="AN36" s="7"/>
      <c r="AO36" s="7"/>
      <c r="AP36" s="4"/>
    </row>
    <row r="37" spans="3:42" outlineLevel="1" x14ac:dyDescent="0.25">
      <c r="C37" s="24">
        <f t="shared" si="0"/>
        <v>0</v>
      </c>
      <c r="K37" s="4"/>
      <c r="L37" s="4"/>
      <c r="R37" s="7"/>
      <c r="S37" s="7"/>
      <c r="T37" s="7"/>
      <c r="U37" s="7"/>
      <c r="AF37" s="4"/>
      <c r="AL37" s="7"/>
      <c r="AM37" s="7"/>
      <c r="AN37" s="7"/>
      <c r="AO37" s="7"/>
      <c r="AP37" s="4"/>
    </row>
    <row r="38" spans="3:42" outlineLevel="1" x14ac:dyDescent="0.25">
      <c r="C38" s="24">
        <f t="shared" si="0"/>
        <v>0</v>
      </c>
      <c r="K38" s="4"/>
      <c r="L38" s="4"/>
      <c r="R38" s="7"/>
      <c r="S38" s="7"/>
      <c r="T38" s="7"/>
      <c r="U38" s="7"/>
      <c r="AF38" s="4"/>
      <c r="AL38" s="7"/>
      <c r="AM38" s="7"/>
      <c r="AN38" s="7"/>
      <c r="AO38" s="7"/>
      <c r="AP38" s="4"/>
    </row>
    <row r="39" spans="3:42" outlineLevel="1" x14ac:dyDescent="0.25">
      <c r="C39" s="24">
        <f t="shared" si="0"/>
        <v>0</v>
      </c>
      <c r="K39" s="4"/>
      <c r="L39" s="4"/>
      <c r="R39" s="7"/>
      <c r="S39" s="7"/>
      <c r="T39" s="7"/>
      <c r="U39" s="7"/>
      <c r="AF39" s="4"/>
      <c r="AL39" s="7"/>
      <c r="AM39" s="7"/>
      <c r="AN39" s="7"/>
      <c r="AO39" s="7"/>
      <c r="AP39" s="4"/>
    </row>
    <row r="40" spans="3:42" outlineLevel="1" x14ac:dyDescent="0.25">
      <c r="C40" s="24">
        <f t="shared" si="0"/>
        <v>0</v>
      </c>
      <c r="K40" s="4"/>
      <c r="L40" s="4"/>
      <c r="R40" s="7"/>
      <c r="S40" s="7"/>
      <c r="T40" s="7"/>
      <c r="U40" s="7"/>
      <c r="AF40" s="4"/>
      <c r="AL40" s="7"/>
      <c r="AM40" s="7"/>
      <c r="AN40" s="7"/>
      <c r="AO40" s="7"/>
      <c r="AP40" s="4"/>
    </row>
    <row r="41" spans="3:42" outlineLevel="1" x14ac:dyDescent="0.25">
      <c r="C41" s="24">
        <f t="shared" si="0"/>
        <v>0</v>
      </c>
      <c r="K41" s="4"/>
      <c r="L41" s="4"/>
      <c r="R41" s="7"/>
      <c r="S41" s="7"/>
      <c r="T41" s="7"/>
      <c r="U41" s="7"/>
      <c r="AF41" s="4"/>
      <c r="AL41" s="7"/>
      <c r="AM41" s="7"/>
      <c r="AN41" s="7"/>
      <c r="AO41" s="7"/>
      <c r="AP41" s="4"/>
    </row>
    <row r="42" spans="3:42" outlineLevel="1" x14ac:dyDescent="0.25">
      <c r="C42" s="24">
        <f t="shared" ref="C42:C61" si="22">IF(B42&lt;&gt;"",1,0)</f>
        <v>0</v>
      </c>
      <c r="K42" s="4"/>
      <c r="L42" s="4"/>
      <c r="R42" s="7"/>
      <c r="S42" s="7"/>
      <c r="T42" s="7"/>
      <c r="U42" s="7"/>
      <c r="AF42" s="4"/>
      <c r="AL42" s="7"/>
      <c r="AM42" s="7"/>
      <c r="AN42" s="7"/>
      <c r="AO42" s="7"/>
    </row>
    <row r="43" spans="3:42" outlineLevel="1" x14ac:dyDescent="0.25">
      <c r="C43" s="24">
        <f t="shared" si="22"/>
        <v>0</v>
      </c>
      <c r="K43" s="4"/>
      <c r="L43" s="4"/>
      <c r="R43" s="7"/>
      <c r="S43" s="7"/>
      <c r="T43" s="7"/>
      <c r="U43" s="7"/>
      <c r="AF43" s="4"/>
      <c r="AL43" s="7"/>
      <c r="AM43" s="7"/>
      <c r="AN43" s="7"/>
      <c r="AO43" s="7"/>
      <c r="AP43" s="5"/>
    </row>
    <row r="44" spans="3:42" outlineLevel="1" x14ac:dyDescent="0.25">
      <c r="C44" s="24">
        <f t="shared" si="22"/>
        <v>0</v>
      </c>
      <c r="K44" s="4"/>
      <c r="L44" s="4"/>
      <c r="R44" s="7"/>
      <c r="S44" s="7"/>
      <c r="T44" s="7"/>
      <c r="U44" s="7"/>
      <c r="AF44" s="4"/>
      <c r="AL44" s="7"/>
      <c r="AM44" s="7"/>
      <c r="AN44" s="7"/>
      <c r="AO44" s="7"/>
    </row>
    <row r="45" spans="3:42" x14ac:dyDescent="0.25">
      <c r="C45" s="24">
        <f t="shared" si="22"/>
        <v>0</v>
      </c>
      <c r="K45" s="4"/>
      <c r="S45" s="7"/>
      <c r="AL45" s="7"/>
      <c r="AM45" s="7"/>
      <c r="AN45" s="7"/>
      <c r="AO45" s="7"/>
    </row>
    <row r="46" spans="3:42" x14ac:dyDescent="0.25">
      <c r="C46" s="24">
        <f t="shared" si="22"/>
        <v>0</v>
      </c>
      <c r="K46" s="4"/>
      <c r="S46" s="7"/>
      <c r="AL46" s="7"/>
      <c r="AM46" s="7"/>
      <c r="AN46" s="7"/>
      <c r="AO46" s="7"/>
    </row>
    <row r="47" spans="3:42" x14ac:dyDescent="0.25">
      <c r="C47" s="24">
        <f t="shared" si="22"/>
        <v>0</v>
      </c>
      <c r="AL47" s="5"/>
      <c r="AN47" s="4"/>
    </row>
    <row r="48" spans="3:42" x14ac:dyDescent="0.25">
      <c r="C48" s="24">
        <f t="shared" si="22"/>
        <v>0</v>
      </c>
      <c r="AL48" s="5"/>
      <c r="AN48" s="4"/>
    </row>
    <row r="49" spans="3:60" x14ac:dyDescent="0.25">
      <c r="C49" s="24">
        <f t="shared" si="22"/>
        <v>0</v>
      </c>
      <c r="AL49" s="5"/>
      <c r="AN49" s="4"/>
    </row>
    <row r="50" spans="3:60" x14ac:dyDescent="0.25">
      <c r="C50" s="24">
        <f t="shared" si="22"/>
        <v>0</v>
      </c>
      <c r="AL50" s="5"/>
      <c r="AN50" s="4"/>
    </row>
    <row r="51" spans="3:60" x14ac:dyDescent="0.25">
      <c r="C51" s="24">
        <f t="shared" si="22"/>
        <v>0</v>
      </c>
      <c r="AL51" s="5"/>
      <c r="AN51" s="4"/>
    </row>
    <row r="52" spans="3:60" x14ac:dyDescent="0.25">
      <c r="C52" s="24">
        <f t="shared" si="22"/>
        <v>0</v>
      </c>
      <c r="AL52" s="5"/>
      <c r="AN52" s="4"/>
    </row>
    <row r="53" spans="3:60" x14ac:dyDescent="0.25">
      <c r="C53" s="24">
        <f t="shared" si="22"/>
        <v>0</v>
      </c>
      <c r="AL53" s="4"/>
      <c r="AN53" s="4"/>
      <c r="AP53" s="4"/>
      <c r="BH53" s="3"/>
    </row>
    <row r="54" spans="3:60" x14ac:dyDescent="0.25">
      <c r="C54" s="24">
        <f t="shared" si="22"/>
        <v>0</v>
      </c>
      <c r="AN54" s="4"/>
    </row>
    <row r="55" spans="3:60" x14ac:dyDescent="0.25">
      <c r="C55" s="24">
        <f t="shared" si="22"/>
        <v>0</v>
      </c>
      <c r="AN55" s="4"/>
    </row>
    <row r="56" spans="3:60" x14ac:dyDescent="0.25">
      <c r="C56" s="24">
        <f t="shared" si="22"/>
        <v>0</v>
      </c>
    </row>
    <row r="57" spans="3:60" x14ac:dyDescent="0.25">
      <c r="C57" s="24">
        <f t="shared" si="22"/>
        <v>0</v>
      </c>
      <c r="AL57" s="4"/>
      <c r="AN57" s="4"/>
      <c r="AP57" s="4"/>
    </row>
    <row r="58" spans="3:60" x14ac:dyDescent="0.25">
      <c r="C58" s="24">
        <f t="shared" si="22"/>
        <v>0</v>
      </c>
    </row>
    <row r="59" spans="3:60" x14ac:dyDescent="0.25">
      <c r="C59" s="24">
        <f t="shared" si="22"/>
        <v>0</v>
      </c>
      <c r="AL59" s="4"/>
      <c r="AN59" s="4"/>
      <c r="AP59" s="4"/>
    </row>
    <row r="60" spans="3:60" x14ac:dyDescent="0.25">
      <c r="C60" s="24">
        <f t="shared" si="22"/>
        <v>0</v>
      </c>
    </row>
    <row r="61" spans="3:60" x14ac:dyDescent="0.25">
      <c r="C61" s="24">
        <f t="shared" si="22"/>
        <v>0</v>
      </c>
      <c r="AL61" s="4"/>
      <c r="AN61" s="4"/>
      <c r="AP61" s="4"/>
    </row>
  </sheetData>
  <pageMargins left="0.7" right="0.7" top="0.75" bottom="0.75" header="0.3" footer="0.3"/>
  <pageSetup paperSize="9" orientation="portrait" verticalDpi="597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1"/>
  <sheetViews>
    <sheetView topLeftCell="A9" workbookViewId="0">
      <selection activeCell="B9" sqref="B9:B26"/>
    </sheetView>
  </sheetViews>
  <sheetFormatPr defaultRowHeight="15" x14ac:dyDescent="0.25"/>
  <sheetData>
    <row r="1" spans="1:32" x14ac:dyDescent="0.25">
      <c r="H1" s="3" t="s">
        <v>25</v>
      </c>
      <c r="I1" s="6"/>
      <c r="J1" s="6" t="s">
        <v>4</v>
      </c>
      <c r="K1" s="6" t="s">
        <v>5</v>
      </c>
      <c r="L1" s="6" t="s">
        <v>10</v>
      </c>
    </row>
    <row r="2" spans="1:32" x14ac:dyDescent="0.25">
      <c r="I2" t="s">
        <v>30</v>
      </c>
      <c r="J2">
        <f>MEDIAN(J9:J26)</f>
        <v>3</v>
      </c>
      <c r="K2" s="23">
        <f>MEDIAN(K9:K26)</f>
        <v>5</v>
      </c>
      <c r="L2" s="23">
        <f>MEDIAN(L9:L26)</f>
        <v>4</v>
      </c>
    </row>
    <row r="3" spans="1:32" x14ac:dyDescent="0.25">
      <c r="I3" t="s">
        <v>31</v>
      </c>
      <c r="J3">
        <f>MIN(J9:J26)</f>
        <v>1</v>
      </c>
      <c r="K3" s="23">
        <f>MIN(K9:K26)</f>
        <v>1</v>
      </c>
      <c r="L3" s="23">
        <f>MIN(L9:L26)</f>
        <v>2</v>
      </c>
    </row>
    <row r="4" spans="1:32" x14ac:dyDescent="0.25">
      <c r="I4" t="s">
        <v>32</v>
      </c>
      <c r="J4">
        <f>MAX(J9:J26)</f>
        <v>6</v>
      </c>
      <c r="K4" s="23">
        <f>MAX(K9:K26)</f>
        <v>6</v>
      </c>
      <c r="L4" s="23">
        <f>MAX(L9:L26)</f>
        <v>6</v>
      </c>
    </row>
    <row r="5" spans="1:32" x14ac:dyDescent="0.25">
      <c r="I5" s="4">
        <v>0.25</v>
      </c>
      <c r="J5">
        <f>_xlfn.QUARTILE.EXC(J9:J26,1)</f>
        <v>3</v>
      </c>
      <c r="K5" s="23">
        <f>_xlfn.QUARTILE.EXC(K9:K26,1)</f>
        <v>4</v>
      </c>
      <c r="L5" s="23">
        <f>_xlfn.QUARTILE.EXC(L9:L26,1)</f>
        <v>3.25</v>
      </c>
    </row>
    <row r="6" spans="1:32" x14ac:dyDescent="0.25">
      <c r="I6" s="4">
        <v>0.75</v>
      </c>
      <c r="J6">
        <f>_xlfn.QUARTILE.EXC(J9:J26,3)</f>
        <v>4</v>
      </c>
      <c r="K6" s="23">
        <f>_xlfn.QUARTILE.EXC(K9:K26,3)</f>
        <v>6</v>
      </c>
      <c r="L6" s="23">
        <f>_xlfn.QUARTILE.EXC(L9:L26,3)</f>
        <v>4.75</v>
      </c>
    </row>
    <row r="7" spans="1:32" x14ac:dyDescent="0.25">
      <c r="I7" t="s">
        <v>33</v>
      </c>
      <c r="J7" s="16">
        <f>AVERAGE(J9:J26)</f>
        <v>3.4117647058823528</v>
      </c>
      <c r="K7" s="16">
        <f>AVERAGE(K9:K26)</f>
        <v>4.6111111111111107</v>
      </c>
      <c r="L7" s="16">
        <f>AVERAGE(L9:L26)</f>
        <v>3.9705882352941178</v>
      </c>
      <c r="O7" s="3"/>
      <c r="P7" s="6"/>
      <c r="Q7" s="6"/>
      <c r="R7" s="6"/>
      <c r="S7" s="6"/>
      <c r="V7" s="3"/>
      <c r="W7" s="6"/>
      <c r="X7" s="6"/>
      <c r="Y7" s="6"/>
      <c r="Z7" s="6"/>
      <c r="AB7" s="3"/>
      <c r="AC7" s="6"/>
      <c r="AD7" s="6"/>
      <c r="AE7" s="6"/>
      <c r="AF7" s="6"/>
    </row>
    <row r="8" spans="1:32" ht="15" customHeight="1" x14ac:dyDescent="0.25">
      <c r="C8" t="s">
        <v>4</v>
      </c>
      <c r="D8" t="s">
        <v>5</v>
      </c>
    </row>
    <row r="9" spans="1:32" x14ac:dyDescent="0.25">
      <c r="A9">
        <f>A8+1</f>
        <v>1</v>
      </c>
      <c r="B9">
        <f>'3a Macroscopic'!B10</f>
        <v>486</v>
      </c>
      <c r="C9" s="14">
        <f>MEDIAN('3a Microscopic (DT)'!D3,'3a Microscopic (NH)'!D3,'3a Microscopic (IJ)'!D3)</f>
        <v>3</v>
      </c>
      <c r="D9" s="14">
        <f>MEDIAN('3a Microscopic (DT)'!E3,'3a Microscopic (NH)'!E3,'3a Microscopic (IJ)'!E3)</f>
        <v>5</v>
      </c>
      <c r="E9">
        <f>(D9+C9)/2</f>
        <v>4</v>
      </c>
      <c r="J9">
        <f t="shared" ref="J9" si="0">C9</f>
        <v>3</v>
      </c>
      <c r="K9" s="23">
        <f t="shared" ref="K9:K26" si="1">D9</f>
        <v>5</v>
      </c>
      <c r="L9" s="23">
        <f t="shared" ref="L9:L26" si="2">E9</f>
        <v>4</v>
      </c>
    </row>
    <row r="10" spans="1:32" x14ac:dyDescent="0.25">
      <c r="A10">
        <f t="shared" ref="A10:A26" si="3">A9+1</f>
        <v>2</v>
      </c>
      <c r="B10">
        <f>'3a Macroscopic'!B11</f>
        <v>530</v>
      </c>
      <c r="C10" s="14"/>
      <c r="D10" s="14">
        <f>MEDIAN('3a Microscopic (DT)'!E4,'3a Microscopic (NH)'!E4,'3a Microscopic (IJ)'!E4)</f>
        <v>6</v>
      </c>
      <c r="E10" s="23"/>
      <c r="J10" s="23"/>
      <c r="K10" s="23">
        <f t="shared" si="1"/>
        <v>6</v>
      </c>
      <c r="L10" s="23"/>
    </row>
    <row r="11" spans="1:32" ht="15" customHeight="1" x14ac:dyDescent="0.25">
      <c r="A11">
        <f t="shared" si="3"/>
        <v>3</v>
      </c>
      <c r="B11">
        <f>'3a Macroscopic'!B12</f>
        <v>694</v>
      </c>
      <c r="C11" s="14">
        <f>MEDIAN('3a Microscopic (DT)'!D5,'3a Microscopic (NH)'!D5,'3a Microscopic (IJ)'!D5)</f>
        <v>1</v>
      </c>
      <c r="D11" s="14">
        <f>MEDIAN('3a Microscopic (DT)'!E5,'3a Microscopic (NH)'!E5,'3a Microscopic (IJ)'!E5)</f>
        <v>5</v>
      </c>
      <c r="E11" s="23">
        <f>(D11+C11)/2</f>
        <v>3</v>
      </c>
      <c r="J11" s="23">
        <f t="shared" ref="J11:J26" si="4">C11</f>
        <v>1</v>
      </c>
      <c r="K11" s="23">
        <f t="shared" si="1"/>
        <v>5</v>
      </c>
      <c r="L11" s="23">
        <f t="shared" si="2"/>
        <v>3</v>
      </c>
    </row>
    <row r="12" spans="1:32" x14ac:dyDescent="0.25">
      <c r="A12">
        <f t="shared" si="3"/>
        <v>4</v>
      </c>
      <c r="B12">
        <f>'3a Macroscopic'!B13</f>
        <v>280</v>
      </c>
      <c r="C12" s="14">
        <f>MEDIAN('3a Microscopic (DT)'!D6,'3a Microscopic (NH)'!D6,'3a Microscopic (IJ)'!D6)</f>
        <v>4</v>
      </c>
      <c r="D12" s="14">
        <f>MEDIAN('3a Microscopic (DT)'!E6,'3a Microscopic (NH)'!E6,'3a Microscopic (IJ)'!E6)</f>
        <v>5</v>
      </c>
      <c r="E12">
        <f t="shared" ref="E12:E18" si="5">(D12+C12)/2</f>
        <v>4.5</v>
      </c>
      <c r="J12" s="23">
        <f t="shared" si="4"/>
        <v>4</v>
      </c>
      <c r="K12" s="23">
        <f t="shared" si="1"/>
        <v>5</v>
      </c>
      <c r="L12" s="23">
        <f t="shared" si="2"/>
        <v>4.5</v>
      </c>
    </row>
    <row r="13" spans="1:32" x14ac:dyDescent="0.25">
      <c r="A13">
        <f t="shared" si="3"/>
        <v>5</v>
      </c>
      <c r="B13">
        <f>'3a Macroscopic'!B14</f>
        <v>450</v>
      </c>
      <c r="C13" s="14">
        <f>MEDIAN('3a Microscopic (DT)'!D7,'3a Microscopic (NH)'!D7,'3a Microscopic (IJ)'!D7)</f>
        <v>4</v>
      </c>
      <c r="D13" s="14">
        <f>MEDIAN('3a Microscopic (DT)'!E7,'3a Microscopic (NH)'!E7,'3a Microscopic (IJ)'!E7)</f>
        <v>6</v>
      </c>
      <c r="E13">
        <f t="shared" si="5"/>
        <v>5</v>
      </c>
      <c r="J13" s="23">
        <f t="shared" si="4"/>
        <v>4</v>
      </c>
      <c r="K13" s="23">
        <f t="shared" si="1"/>
        <v>6</v>
      </c>
      <c r="L13" s="23">
        <f t="shared" si="2"/>
        <v>5</v>
      </c>
    </row>
    <row r="14" spans="1:32" x14ac:dyDescent="0.25">
      <c r="A14">
        <f t="shared" si="3"/>
        <v>6</v>
      </c>
      <c r="B14">
        <f>'3a Macroscopic'!B15</f>
        <v>581</v>
      </c>
      <c r="C14" s="14">
        <f>MEDIAN('3a Microscopic (DT)'!D8,'3a Microscopic (NH)'!D8,'3a Microscopic (IJ)'!D8)</f>
        <v>3</v>
      </c>
      <c r="D14" s="14">
        <f>MEDIAN('3a Microscopic (DT)'!E8,'3a Microscopic (NH)'!E8,'3a Microscopic (IJ)'!E8)</f>
        <v>5</v>
      </c>
      <c r="E14">
        <f t="shared" si="5"/>
        <v>4</v>
      </c>
      <c r="J14" s="23">
        <f t="shared" si="4"/>
        <v>3</v>
      </c>
      <c r="K14" s="23">
        <f t="shared" si="1"/>
        <v>5</v>
      </c>
      <c r="L14" s="23">
        <f t="shared" si="2"/>
        <v>4</v>
      </c>
    </row>
    <row r="15" spans="1:32" x14ac:dyDescent="0.25">
      <c r="A15">
        <f t="shared" si="3"/>
        <v>7</v>
      </c>
      <c r="B15">
        <f>'3a Macroscopic'!B16</f>
        <v>277</v>
      </c>
      <c r="C15" s="14">
        <f>MEDIAN('3a Microscopic (DT)'!D9,'3a Microscopic (NH)'!D9,'3a Microscopic (IJ)'!D9)</f>
        <v>4</v>
      </c>
      <c r="D15" s="14">
        <f>MEDIAN('3a Microscopic (DT)'!E9,'3a Microscopic (NH)'!E9,'3a Microscopic (IJ)'!E9)</f>
        <v>5</v>
      </c>
      <c r="E15">
        <f t="shared" si="5"/>
        <v>4.5</v>
      </c>
      <c r="J15" s="23">
        <f t="shared" si="4"/>
        <v>4</v>
      </c>
      <c r="K15" s="23">
        <f t="shared" si="1"/>
        <v>5</v>
      </c>
      <c r="L15" s="23">
        <f t="shared" si="2"/>
        <v>4.5</v>
      </c>
    </row>
    <row r="16" spans="1:32" ht="15" customHeight="1" x14ac:dyDescent="0.25">
      <c r="A16">
        <f t="shared" si="3"/>
        <v>8</v>
      </c>
      <c r="B16">
        <f>'3a Macroscopic'!B17</f>
        <v>972</v>
      </c>
      <c r="C16" s="14">
        <f>MEDIAN('3a Microscopic (DT)'!D10,'3a Microscopic (NH)'!D10,'3a Microscopic (IJ)'!D10)</f>
        <v>6</v>
      </c>
      <c r="D16" s="14">
        <f>MEDIAN('3a Microscopic (DT)'!E10,'3a Microscopic (NH)'!E10,'3a Microscopic (IJ)'!E10)</f>
        <v>4</v>
      </c>
      <c r="E16">
        <f t="shared" si="5"/>
        <v>5</v>
      </c>
      <c r="J16" s="23">
        <f t="shared" si="4"/>
        <v>6</v>
      </c>
      <c r="K16" s="23">
        <f t="shared" si="1"/>
        <v>4</v>
      </c>
      <c r="L16" s="23">
        <f t="shared" si="2"/>
        <v>5</v>
      </c>
    </row>
    <row r="17" spans="1:12" ht="15" customHeight="1" x14ac:dyDescent="0.25">
      <c r="A17">
        <f t="shared" si="3"/>
        <v>9</v>
      </c>
      <c r="B17">
        <f>'3a Macroscopic'!B18</f>
        <v>985</v>
      </c>
      <c r="C17" s="14">
        <f>MEDIAN('3a Microscopic (DT)'!D11,'3a Microscopic (NH)'!D11,'3a Microscopic (IJ)'!D11)</f>
        <v>6</v>
      </c>
      <c r="D17" s="14">
        <f>MEDIAN('3a Microscopic (DT)'!E11,'3a Microscopic (NH)'!E11,'3a Microscopic (IJ)'!E11)</f>
        <v>6</v>
      </c>
      <c r="E17">
        <f t="shared" si="5"/>
        <v>6</v>
      </c>
      <c r="J17" s="23">
        <f t="shared" si="4"/>
        <v>6</v>
      </c>
      <c r="K17" s="23">
        <f t="shared" si="1"/>
        <v>6</v>
      </c>
      <c r="L17" s="23">
        <f t="shared" si="2"/>
        <v>6</v>
      </c>
    </row>
    <row r="18" spans="1:12" x14ac:dyDescent="0.25">
      <c r="A18">
        <f t="shared" si="3"/>
        <v>10</v>
      </c>
      <c r="B18">
        <f>'3a Macroscopic'!B19</f>
        <v>273</v>
      </c>
      <c r="C18" s="14">
        <f>MEDIAN('3a Microscopic (DT)'!D12,'3a Microscopic (NH)'!D12,'3a Microscopic (IJ)'!D12)</f>
        <v>3</v>
      </c>
      <c r="D18" s="14">
        <f>MEDIAN('3a Microscopic (DT)'!E12,'3a Microscopic (NH)'!E12,'3a Microscopic (IJ)'!E12)</f>
        <v>4</v>
      </c>
      <c r="E18" s="23">
        <f t="shared" si="5"/>
        <v>3.5</v>
      </c>
      <c r="J18" s="23">
        <f t="shared" si="4"/>
        <v>3</v>
      </c>
      <c r="K18" s="23">
        <f t="shared" si="1"/>
        <v>4</v>
      </c>
      <c r="L18" s="23">
        <f t="shared" si="2"/>
        <v>3.5</v>
      </c>
    </row>
    <row r="19" spans="1:12" ht="15" customHeight="1" x14ac:dyDescent="0.25">
      <c r="A19">
        <f t="shared" si="3"/>
        <v>11</v>
      </c>
      <c r="B19">
        <f>'3a Macroscopic'!B20</f>
        <v>107</v>
      </c>
      <c r="C19" s="14">
        <f>MEDIAN('3a Microscopic (DT)'!D13,'3a Microscopic (NH)'!D13,'3a Microscopic (IJ)'!D13)</f>
        <v>3</v>
      </c>
      <c r="D19" s="14">
        <f>MEDIAN('3a Microscopic (DT)'!E13,'3a Microscopic (NH)'!E13,'3a Microscopic (IJ)'!E13)</f>
        <v>1</v>
      </c>
      <c r="E19" s="23">
        <f t="shared" ref="E19:E26" si="6">(D19+C19)/2</f>
        <v>2</v>
      </c>
      <c r="H19" s="23"/>
      <c r="I19" s="23"/>
      <c r="J19" s="23">
        <f t="shared" si="4"/>
        <v>3</v>
      </c>
      <c r="K19" s="23">
        <f t="shared" si="1"/>
        <v>1</v>
      </c>
      <c r="L19" s="23">
        <f t="shared" si="2"/>
        <v>2</v>
      </c>
    </row>
    <row r="20" spans="1:12" x14ac:dyDescent="0.25">
      <c r="A20">
        <f t="shared" si="3"/>
        <v>12</v>
      </c>
      <c r="B20">
        <f>'3a Macroscopic'!B21</f>
        <v>614</v>
      </c>
      <c r="C20" s="14">
        <f>MEDIAN('3a Microscopic (DT)'!D14,'3a Microscopic (NH)'!D14,'3a Microscopic (IJ)'!D14)</f>
        <v>4</v>
      </c>
      <c r="D20" s="14">
        <f>MEDIAN('3a Microscopic (DT)'!E14,'3a Microscopic (NH)'!E14,'3a Microscopic (IJ)'!E14)</f>
        <v>6</v>
      </c>
      <c r="E20" s="23">
        <f t="shared" si="6"/>
        <v>5</v>
      </c>
      <c r="H20" s="23"/>
      <c r="I20" s="23"/>
      <c r="J20" s="23">
        <f t="shared" si="4"/>
        <v>4</v>
      </c>
      <c r="K20" s="23">
        <f t="shared" si="1"/>
        <v>6</v>
      </c>
      <c r="L20" s="23">
        <f t="shared" si="2"/>
        <v>5</v>
      </c>
    </row>
    <row r="21" spans="1:12" x14ac:dyDescent="0.25">
      <c r="A21">
        <f t="shared" si="3"/>
        <v>13</v>
      </c>
      <c r="B21">
        <f>'3a Macroscopic'!B22</f>
        <v>465</v>
      </c>
      <c r="C21" s="14">
        <f>MEDIAN('3a Microscopic (DT)'!D15,'3a Microscopic (NH)'!D15,'3a Microscopic (IJ)'!D15)</f>
        <v>3</v>
      </c>
      <c r="D21" s="14">
        <f>MEDIAN('3a Microscopic (DT)'!E15,'3a Microscopic (NH)'!E15,'3a Microscopic (IJ)'!E15)</f>
        <v>2</v>
      </c>
      <c r="E21" s="23">
        <f t="shared" si="6"/>
        <v>2.5</v>
      </c>
      <c r="H21" s="23"/>
      <c r="I21" s="23"/>
      <c r="J21" s="23">
        <f t="shared" si="4"/>
        <v>3</v>
      </c>
      <c r="K21" s="23">
        <f t="shared" si="1"/>
        <v>2</v>
      </c>
      <c r="L21" s="23">
        <f t="shared" si="2"/>
        <v>2.5</v>
      </c>
    </row>
    <row r="22" spans="1:12" ht="15" customHeight="1" x14ac:dyDescent="0.25">
      <c r="A22">
        <f t="shared" si="3"/>
        <v>14</v>
      </c>
      <c r="B22">
        <f>'3a Macroscopic'!B23</f>
        <v>689</v>
      </c>
      <c r="C22" s="14">
        <f>MEDIAN('3a Microscopic (DT)'!D16,'3a Microscopic (NH)'!D16,'3a Microscopic (IJ)'!D16)</f>
        <v>3</v>
      </c>
      <c r="D22" s="14">
        <f>MEDIAN('3a Microscopic (DT)'!E16,'3a Microscopic (NH)'!E16,'3a Microscopic (IJ)'!E16)</f>
        <v>5</v>
      </c>
      <c r="E22" s="23">
        <f t="shared" si="6"/>
        <v>4</v>
      </c>
      <c r="H22" s="23"/>
      <c r="I22" s="23"/>
      <c r="J22" s="23">
        <f t="shared" si="4"/>
        <v>3</v>
      </c>
      <c r="K22" s="23">
        <f t="shared" si="1"/>
        <v>5</v>
      </c>
      <c r="L22" s="23">
        <f t="shared" si="2"/>
        <v>4</v>
      </c>
    </row>
    <row r="23" spans="1:12" x14ac:dyDescent="0.25">
      <c r="A23">
        <f t="shared" si="3"/>
        <v>15</v>
      </c>
      <c r="B23">
        <f>'3a Macroscopic'!B24</f>
        <v>871</v>
      </c>
      <c r="C23" s="14">
        <f>MEDIAN('3a Microscopic (DT)'!D17,'3a Microscopic (NH)'!D17,'3a Microscopic (IJ)'!D17)</f>
        <v>2</v>
      </c>
      <c r="D23" s="14">
        <f>MEDIAN('3a Microscopic (DT)'!E17,'3a Microscopic (NH)'!E17,'3a Microscopic (IJ)'!E17)</f>
        <v>4</v>
      </c>
      <c r="E23" s="23">
        <f t="shared" si="6"/>
        <v>3</v>
      </c>
      <c r="H23" s="23"/>
      <c r="I23" s="23"/>
      <c r="J23" s="23">
        <f t="shared" si="4"/>
        <v>2</v>
      </c>
      <c r="K23" s="23">
        <f t="shared" si="1"/>
        <v>4</v>
      </c>
      <c r="L23" s="23">
        <f t="shared" si="2"/>
        <v>3</v>
      </c>
    </row>
    <row r="24" spans="1:12" ht="15" customHeight="1" x14ac:dyDescent="0.25">
      <c r="A24">
        <f t="shared" si="3"/>
        <v>16</v>
      </c>
      <c r="B24">
        <f>'3a Macroscopic'!B25</f>
        <v>941</v>
      </c>
      <c r="C24" s="14">
        <f>MEDIAN('3a Microscopic (DT)'!D18,'3a Microscopic (NH)'!D18,'3a Microscopic (IJ)'!D18)</f>
        <v>3</v>
      </c>
      <c r="D24" s="14">
        <f>MEDIAN('3a Microscopic (DT)'!E18,'3a Microscopic (NH)'!E18,'3a Microscopic (IJ)'!E18)</f>
        <v>4</v>
      </c>
      <c r="E24" s="23">
        <f t="shared" si="6"/>
        <v>3.5</v>
      </c>
      <c r="H24" s="23"/>
      <c r="I24" s="23"/>
      <c r="J24" s="23">
        <f t="shared" si="4"/>
        <v>3</v>
      </c>
      <c r="K24" s="23">
        <f t="shared" si="1"/>
        <v>4</v>
      </c>
      <c r="L24" s="23">
        <f t="shared" si="2"/>
        <v>3.5</v>
      </c>
    </row>
    <row r="25" spans="1:12" ht="15" customHeight="1" x14ac:dyDescent="0.25">
      <c r="A25">
        <f t="shared" si="3"/>
        <v>17</v>
      </c>
      <c r="B25">
        <f>'3a Macroscopic'!B26</f>
        <v>835</v>
      </c>
      <c r="C25" s="14">
        <f>MEDIAN('3a Microscopic (DT)'!D19,'3a Microscopic (NH)'!D19,'3a Microscopic (IJ)'!D19)</f>
        <v>3</v>
      </c>
      <c r="D25" s="14">
        <f>MEDIAN('3a Microscopic (DT)'!E19,'3a Microscopic (NH)'!E19,'3a Microscopic (IJ)'!E19)</f>
        <v>6</v>
      </c>
      <c r="E25" s="23">
        <f t="shared" si="6"/>
        <v>4.5</v>
      </c>
      <c r="H25" s="23"/>
      <c r="I25" s="23"/>
      <c r="J25" s="23">
        <f t="shared" si="4"/>
        <v>3</v>
      </c>
      <c r="K25" s="23">
        <f t="shared" si="1"/>
        <v>6</v>
      </c>
      <c r="L25" s="23">
        <f t="shared" si="2"/>
        <v>4.5</v>
      </c>
    </row>
    <row r="26" spans="1:12" x14ac:dyDescent="0.25">
      <c r="A26">
        <f t="shared" si="3"/>
        <v>18</v>
      </c>
      <c r="B26">
        <f>'3a Macroscopic'!B27</f>
        <v>841</v>
      </c>
      <c r="C26" s="14">
        <f>MEDIAN('3a Microscopic (DT)'!D20,'3a Microscopic (NH)'!D20,'3a Microscopic (IJ)'!D20)</f>
        <v>3</v>
      </c>
      <c r="D26" s="14">
        <f>MEDIAN('3a Microscopic (DT)'!E20,'3a Microscopic (NH)'!E20,'3a Microscopic (IJ)'!E20)</f>
        <v>4</v>
      </c>
      <c r="E26" s="23">
        <f t="shared" si="6"/>
        <v>3.5</v>
      </c>
      <c r="H26" s="23"/>
      <c r="I26" s="23"/>
      <c r="J26" s="23">
        <f t="shared" si="4"/>
        <v>3</v>
      </c>
      <c r="K26" s="23">
        <f t="shared" si="1"/>
        <v>4</v>
      </c>
      <c r="L26" s="23">
        <f t="shared" si="2"/>
        <v>3.5</v>
      </c>
    </row>
    <row r="33" spans="9:12" ht="15" customHeight="1" x14ac:dyDescent="0.25"/>
    <row r="38" spans="9:12" ht="15" customHeight="1" x14ac:dyDescent="0.25"/>
    <row r="39" spans="9:12" ht="15" customHeight="1" x14ac:dyDescent="0.25"/>
    <row r="44" spans="9:12" ht="15" customHeight="1" x14ac:dyDescent="0.25"/>
    <row r="47" spans="9:12" x14ac:dyDescent="0.25">
      <c r="I47" s="15"/>
      <c r="J47" s="15"/>
      <c r="K47" s="15"/>
      <c r="L47" s="15"/>
    </row>
    <row r="51" spans="25:25" x14ac:dyDescent="0.25">
      <c r="Y51" t="e">
        <f>_xlfn.STDEV.P(Y50:AE50)</f>
        <v>#DIV/0!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7"/>
  <sheetViews>
    <sheetView workbookViewId="0">
      <selection activeCell="E12" sqref="E12"/>
    </sheetView>
  </sheetViews>
  <sheetFormatPr defaultRowHeight="15" x14ac:dyDescent="0.25"/>
  <sheetData>
    <row r="1" spans="1:25" x14ac:dyDescent="0.25">
      <c r="H1" s="3"/>
      <c r="I1" s="6"/>
      <c r="J1" s="6"/>
      <c r="K1" s="6"/>
      <c r="L1" s="6"/>
      <c r="O1" s="3"/>
      <c r="P1" s="6"/>
      <c r="Q1" s="6"/>
      <c r="R1" s="6"/>
      <c r="S1" s="6"/>
      <c r="U1" s="3"/>
      <c r="V1" s="6"/>
      <c r="W1" s="6"/>
      <c r="X1" s="6"/>
      <c r="Y1" s="6"/>
    </row>
    <row r="2" spans="1:25" x14ac:dyDescent="0.25">
      <c r="D2" t="s">
        <v>4</v>
      </c>
      <c r="E2" t="s">
        <v>5</v>
      </c>
    </row>
    <row r="3" spans="1:25" x14ac:dyDescent="0.25">
      <c r="A3">
        <f>A2+1</f>
        <v>1</v>
      </c>
      <c r="B3">
        <f>'3a Macroscopic'!B10</f>
        <v>486</v>
      </c>
      <c r="D3" s="55">
        <v>2</v>
      </c>
      <c r="E3" s="55">
        <v>5</v>
      </c>
    </row>
    <row r="4" spans="1:25" x14ac:dyDescent="0.25">
      <c r="A4">
        <f t="shared" ref="A4:A20" si="0">A3+1</f>
        <v>2</v>
      </c>
      <c r="B4">
        <f>'3a Macroscopic'!B11</f>
        <v>530</v>
      </c>
      <c r="D4" s="55"/>
      <c r="E4" s="55"/>
    </row>
    <row r="5" spans="1:25" x14ac:dyDescent="0.25">
      <c r="A5">
        <f t="shared" si="0"/>
        <v>3</v>
      </c>
      <c r="B5">
        <f>'3a Macroscopic'!B12</f>
        <v>694</v>
      </c>
      <c r="D5" s="55">
        <v>1</v>
      </c>
      <c r="E5" s="55">
        <v>7</v>
      </c>
    </row>
    <row r="6" spans="1:25" x14ac:dyDescent="0.25">
      <c r="A6">
        <f t="shared" si="0"/>
        <v>4</v>
      </c>
      <c r="B6">
        <f>'3a Macroscopic'!B13</f>
        <v>280</v>
      </c>
      <c r="D6" s="55">
        <v>2</v>
      </c>
      <c r="E6" s="55">
        <v>5</v>
      </c>
    </row>
    <row r="7" spans="1:25" x14ac:dyDescent="0.25">
      <c r="A7">
        <f t="shared" si="0"/>
        <v>5</v>
      </c>
      <c r="B7">
        <f>'3a Macroscopic'!B14</f>
        <v>450</v>
      </c>
      <c r="D7" s="55">
        <v>3</v>
      </c>
      <c r="E7" s="55"/>
    </row>
    <row r="8" spans="1:25" x14ac:dyDescent="0.25">
      <c r="A8">
        <f t="shared" si="0"/>
        <v>6</v>
      </c>
      <c r="B8">
        <f>'3a Macroscopic'!B15</f>
        <v>581</v>
      </c>
      <c r="D8" s="55">
        <v>1</v>
      </c>
      <c r="E8" s="55">
        <v>4</v>
      </c>
    </row>
    <row r="9" spans="1:25" x14ac:dyDescent="0.25">
      <c r="A9">
        <f t="shared" si="0"/>
        <v>7</v>
      </c>
      <c r="B9">
        <f>'3a Macroscopic'!B16</f>
        <v>277</v>
      </c>
      <c r="D9" s="55">
        <v>3</v>
      </c>
      <c r="E9" s="55">
        <v>5</v>
      </c>
    </row>
    <row r="10" spans="1:25" x14ac:dyDescent="0.25">
      <c r="A10">
        <f t="shared" si="0"/>
        <v>8</v>
      </c>
      <c r="B10">
        <f>'3a Macroscopic'!B17</f>
        <v>972</v>
      </c>
      <c r="D10" s="55">
        <v>3</v>
      </c>
      <c r="E10" s="55">
        <v>3</v>
      </c>
    </row>
    <row r="11" spans="1:25" x14ac:dyDescent="0.25">
      <c r="A11">
        <f t="shared" si="0"/>
        <v>9</v>
      </c>
      <c r="B11">
        <f>'3a Macroscopic'!B18</f>
        <v>985</v>
      </c>
      <c r="D11" s="55">
        <v>3</v>
      </c>
      <c r="E11" s="55">
        <v>5</v>
      </c>
    </row>
    <row r="12" spans="1:25" x14ac:dyDescent="0.25">
      <c r="A12">
        <f t="shared" si="0"/>
        <v>10</v>
      </c>
      <c r="B12">
        <f>'3a Macroscopic'!B19</f>
        <v>273</v>
      </c>
      <c r="D12" s="55">
        <v>2</v>
      </c>
      <c r="E12" s="55"/>
      <c r="J12" t="str">
        <f>IF(C12="C",#REF!,"")</f>
        <v/>
      </c>
      <c r="K12" t="str">
        <f>IF(C12="C",#REF!,"")</f>
        <v/>
      </c>
      <c r="L12" t="str">
        <f t="shared" ref="L12:L37" si="1">IF(K12&lt;&gt;"",(K12+J12)/2,"")</f>
        <v/>
      </c>
    </row>
    <row r="13" spans="1:25" x14ac:dyDescent="0.25">
      <c r="A13">
        <f t="shared" si="0"/>
        <v>11</v>
      </c>
      <c r="B13" s="23">
        <f>'3a Macroscopic'!B20</f>
        <v>107</v>
      </c>
      <c r="D13" s="55">
        <v>1</v>
      </c>
      <c r="E13" s="55">
        <v>1</v>
      </c>
      <c r="J13" t="str">
        <f>IF(C13="C",#REF!,"")</f>
        <v/>
      </c>
      <c r="K13" t="str">
        <f>IF(C13="C",#REF!,"")</f>
        <v/>
      </c>
      <c r="L13" t="str">
        <f t="shared" si="1"/>
        <v/>
      </c>
    </row>
    <row r="14" spans="1:25" x14ac:dyDescent="0.25">
      <c r="A14">
        <f t="shared" si="0"/>
        <v>12</v>
      </c>
      <c r="B14" s="23">
        <f>'3a Macroscopic'!B21</f>
        <v>614</v>
      </c>
      <c r="D14" s="55">
        <v>2</v>
      </c>
      <c r="E14" s="55">
        <v>6</v>
      </c>
      <c r="J14" t="str">
        <f>IF(C14="C",#REF!,"")</f>
        <v/>
      </c>
      <c r="K14" t="str">
        <f>IF(C14="C",#REF!,"")</f>
        <v/>
      </c>
      <c r="L14" t="str">
        <f t="shared" si="1"/>
        <v/>
      </c>
    </row>
    <row r="15" spans="1:25" x14ac:dyDescent="0.25">
      <c r="A15">
        <f t="shared" si="0"/>
        <v>13</v>
      </c>
      <c r="B15" s="23">
        <f>'3a Macroscopic'!B22</f>
        <v>465</v>
      </c>
      <c r="D15" s="55">
        <v>2</v>
      </c>
      <c r="E15" s="55">
        <v>3</v>
      </c>
      <c r="J15" t="str">
        <f>IF(C15="C",#REF!,"")</f>
        <v/>
      </c>
      <c r="K15" t="str">
        <f>IF(C15="C",#REF!,"")</f>
        <v/>
      </c>
      <c r="L15" t="str">
        <f t="shared" si="1"/>
        <v/>
      </c>
    </row>
    <row r="16" spans="1:25" x14ac:dyDescent="0.25">
      <c r="A16">
        <f t="shared" si="0"/>
        <v>14</v>
      </c>
      <c r="B16" s="23">
        <f>'3a Macroscopic'!B23</f>
        <v>689</v>
      </c>
      <c r="D16" s="55">
        <v>3</v>
      </c>
      <c r="E16" s="55">
        <v>5</v>
      </c>
      <c r="J16" t="str">
        <f>IF(C16="C",#REF!,"")</f>
        <v/>
      </c>
      <c r="K16" t="str">
        <f>IF(C16="C",#REF!,"")</f>
        <v/>
      </c>
      <c r="L16" t="str">
        <f t="shared" si="1"/>
        <v/>
      </c>
    </row>
    <row r="17" spans="1:25" x14ac:dyDescent="0.25">
      <c r="A17">
        <f t="shared" si="0"/>
        <v>15</v>
      </c>
      <c r="B17" s="23">
        <f>'3a Macroscopic'!B24</f>
        <v>871</v>
      </c>
      <c r="D17" s="55">
        <v>2</v>
      </c>
      <c r="E17" s="55">
        <v>4</v>
      </c>
      <c r="J17" t="str">
        <f>IF(C17="C",#REF!,"")</f>
        <v/>
      </c>
      <c r="K17" t="str">
        <f>IF(C17="C",#REF!,"")</f>
        <v/>
      </c>
      <c r="L17" t="str">
        <f t="shared" si="1"/>
        <v/>
      </c>
    </row>
    <row r="18" spans="1:25" x14ac:dyDescent="0.25">
      <c r="A18">
        <f t="shared" si="0"/>
        <v>16</v>
      </c>
      <c r="B18" s="23">
        <f>'3a Macroscopic'!B25</f>
        <v>941</v>
      </c>
      <c r="D18" s="55">
        <v>3</v>
      </c>
      <c r="E18" s="55">
        <v>3</v>
      </c>
      <c r="J18" t="str">
        <f>IF(C18="C",#REF!,"")</f>
        <v/>
      </c>
      <c r="K18" t="str">
        <f>IF(C18="C",#REF!,"")</f>
        <v/>
      </c>
      <c r="L18" t="str">
        <f t="shared" si="1"/>
        <v/>
      </c>
    </row>
    <row r="19" spans="1:25" x14ac:dyDescent="0.25">
      <c r="A19">
        <f t="shared" si="0"/>
        <v>17</v>
      </c>
      <c r="B19" s="23">
        <f>'3a Macroscopic'!B26</f>
        <v>835</v>
      </c>
      <c r="D19" s="55">
        <v>3</v>
      </c>
      <c r="E19" s="55">
        <v>6</v>
      </c>
      <c r="J19" t="str">
        <f>IF(C19="C",#REF!,"")</f>
        <v/>
      </c>
      <c r="K19" t="str">
        <f>IF(C19="C",#REF!,"")</f>
        <v/>
      </c>
      <c r="L19" t="str">
        <f t="shared" si="1"/>
        <v/>
      </c>
    </row>
    <row r="20" spans="1:25" x14ac:dyDescent="0.25">
      <c r="A20">
        <f t="shared" si="0"/>
        <v>18</v>
      </c>
      <c r="B20" s="23">
        <f>'3a Macroscopic'!B27</f>
        <v>841</v>
      </c>
      <c r="D20" s="55">
        <v>3</v>
      </c>
      <c r="E20" s="55">
        <v>4</v>
      </c>
      <c r="J20" t="str">
        <f>IF(C20="C",#REF!,"")</f>
        <v/>
      </c>
      <c r="K20" t="str">
        <f>IF(C20="C",#REF!,"")</f>
        <v/>
      </c>
      <c r="L20" t="str">
        <f t="shared" si="1"/>
        <v/>
      </c>
    </row>
    <row r="21" spans="1:25" x14ac:dyDescent="0.25">
      <c r="B21" s="23"/>
      <c r="J21" t="str">
        <f t="shared" ref="J21:J37" si="2">IF(C21="C",D21,"")</f>
        <v/>
      </c>
      <c r="K21" t="str">
        <f t="shared" ref="K21:K37" si="3">IF(C21="C",E21,"")</f>
        <v/>
      </c>
      <c r="L21" t="str">
        <f t="shared" si="1"/>
        <v/>
      </c>
    </row>
    <row r="22" spans="1:25" x14ac:dyDescent="0.25">
      <c r="B22" s="23"/>
      <c r="J22" t="str">
        <f t="shared" si="2"/>
        <v/>
      </c>
      <c r="K22" t="str">
        <f t="shared" si="3"/>
        <v/>
      </c>
      <c r="L22" t="str">
        <f t="shared" si="1"/>
        <v/>
      </c>
    </row>
    <row r="23" spans="1:25" x14ac:dyDescent="0.25">
      <c r="J23" t="str">
        <f t="shared" si="2"/>
        <v/>
      </c>
      <c r="K23" t="str">
        <f t="shared" si="3"/>
        <v/>
      </c>
      <c r="L23" t="str">
        <f t="shared" si="1"/>
        <v/>
      </c>
    </row>
    <row r="24" spans="1:25" x14ac:dyDescent="0.25">
      <c r="J24" t="str">
        <f t="shared" si="2"/>
        <v/>
      </c>
      <c r="K24" t="str">
        <f t="shared" si="3"/>
        <v/>
      </c>
      <c r="L24" t="str">
        <f t="shared" si="1"/>
        <v/>
      </c>
    </row>
    <row r="25" spans="1:25" x14ac:dyDescent="0.25">
      <c r="J25" t="str">
        <f t="shared" si="2"/>
        <v/>
      </c>
      <c r="K25" t="str">
        <f t="shared" si="3"/>
        <v/>
      </c>
      <c r="L25" t="str">
        <f t="shared" si="1"/>
        <v/>
      </c>
    </row>
    <row r="26" spans="1:25" x14ac:dyDescent="0.25">
      <c r="J26" t="str">
        <f t="shared" si="2"/>
        <v/>
      </c>
      <c r="K26" t="str">
        <f t="shared" si="3"/>
        <v/>
      </c>
      <c r="L26" t="str">
        <f t="shared" si="1"/>
        <v/>
      </c>
    </row>
    <row r="27" spans="1:25" x14ac:dyDescent="0.25">
      <c r="J27" t="str">
        <f t="shared" si="2"/>
        <v/>
      </c>
      <c r="K27" t="str">
        <f t="shared" si="3"/>
        <v/>
      </c>
      <c r="L27" t="str">
        <f t="shared" si="1"/>
        <v/>
      </c>
    </row>
    <row r="28" spans="1:25" x14ac:dyDescent="0.25">
      <c r="J28" t="str">
        <f t="shared" si="2"/>
        <v/>
      </c>
      <c r="K28" t="str">
        <f t="shared" si="3"/>
        <v/>
      </c>
      <c r="L28" t="str">
        <f t="shared" si="1"/>
        <v/>
      </c>
      <c r="Q28" t="str">
        <f t="shared" ref="Q28:Q37" si="4">IF(C28="I",D28,"")</f>
        <v/>
      </c>
      <c r="R28" t="str">
        <f t="shared" ref="R28:R37" si="5">IF(C28="I",E28,"")</f>
        <v/>
      </c>
      <c r="S28" t="str">
        <f t="shared" ref="S28:S37" si="6">IF(R28&lt;&gt;"",(R28+Q28)/2,"")</f>
        <v/>
      </c>
      <c r="W28" t="str">
        <f t="shared" ref="W28:W37" si="7">IF(C28="R",D28,"")</f>
        <v/>
      </c>
      <c r="X28" t="str">
        <f t="shared" ref="X28:X37" si="8">IF(C28="r",E28,"")</f>
        <v/>
      </c>
      <c r="Y28" t="str">
        <f t="shared" ref="Y28:Y37" si="9">IF(X28&lt;&gt;"",(X28+W28)/2,"")</f>
        <v/>
      </c>
    </row>
    <row r="29" spans="1:25" x14ac:dyDescent="0.25">
      <c r="J29" t="str">
        <f t="shared" si="2"/>
        <v/>
      </c>
      <c r="K29" t="str">
        <f t="shared" si="3"/>
        <v/>
      </c>
      <c r="L29" t="str">
        <f t="shared" si="1"/>
        <v/>
      </c>
      <c r="Q29" t="str">
        <f t="shared" si="4"/>
        <v/>
      </c>
      <c r="R29" t="str">
        <f t="shared" si="5"/>
        <v/>
      </c>
      <c r="S29" t="str">
        <f t="shared" si="6"/>
        <v/>
      </c>
      <c r="W29" t="str">
        <f t="shared" si="7"/>
        <v/>
      </c>
      <c r="X29" t="str">
        <f t="shared" si="8"/>
        <v/>
      </c>
      <c r="Y29" t="str">
        <f t="shared" si="9"/>
        <v/>
      </c>
    </row>
    <row r="30" spans="1:25" x14ac:dyDescent="0.25">
      <c r="J30" t="str">
        <f t="shared" si="2"/>
        <v/>
      </c>
      <c r="K30" t="str">
        <f t="shared" si="3"/>
        <v/>
      </c>
      <c r="L30" t="str">
        <f t="shared" si="1"/>
        <v/>
      </c>
      <c r="Q30" t="str">
        <f t="shared" si="4"/>
        <v/>
      </c>
      <c r="R30" t="str">
        <f t="shared" si="5"/>
        <v/>
      </c>
      <c r="S30" t="str">
        <f t="shared" si="6"/>
        <v/>
      </c>
      <c r="W30" t="str">
        <f t="shared" si="7"/>
        <v/>
      </c>
      <c r="X30" t="str">
        <f t="shared" si="8"/>
        <v/>
      </c>
      <c r="Y30" t="str">
        <f t="shared" si="9"/>
        <v/>
      </c>
    </row>
    <row r="31" spans="1:25" x14ac:dyDescent="0.25">
      <c r="J31" t="str">
        <f t="shared" si="2"/>
        <v/>
      </c>
      <c r="K31" t="str">
        <f t="shared" si="3"/>
        <v/>
      </c>
      <c r="L31" t="str">
        <f t="shared" si="1"/>
        <v/>
      </c>
      <c r="Q31" t="str">
        <f t="shared" si="4"/>
        <v/>
      </c>
      <c r="R31" t="str">
        <f t="shared" si="5"/>
        <v/>
      </c>
      <c r="S31" t="str">
        <f t="shared" si="6"/>
        <v/>
      </c>
      <c r="W31" t="str">
        <f t="shared" si="7"/>
        <v/>
      </c>
      <c r="X31" t="str">
        <f t="shared" si="8"/>
        <v/>
      </c>
      <c r="Y31" t="str">
        <f t="shared" si="9"/>
        <v/>
      </c>
    </row>
    <row r="32" spans="1:25" x14ac:dyDescent="0.25">
      <c r="J32" t="str">
        <f t="shared" si="2"/>
        <v/>
      </c>
      <c r="K32" t="str">
        <f t="shared" si="3"/>
        <v/>
      </c>
      <c r="L32" t="str">
        <f t="shared" si="1"/>
        <v/>
      </c>
      <c r="Q32" t="str">
        <f t="shared" si="4"/>
        <v/>
      </c>
      <c r="R32" t="str">
        <f t="shared" si="5"/>
        <v/>
      </c>
      <c r="S32" t="str">
        <f t="shared" si="6"/>
        <v/>
      </c>
      <c r="W32" t="str">
        <f t="shared" si="7"/>
        <v/>
      </c>
      <c r="X32" t="str">
        <f t="shared" si="8"/>
        <v/>
      </c>
      <c r="Y32" t="str">
        <f t="shared" si="9"/>
        <v/>
      </c>
    </row>
    <row r="33" spans="10:25" x14ac:dyDescent="0.25">
      <c r="J33" t="str">
        <f t="shared" si="2"/>
        <v/>
      </c>
      <c r="K33" t="str">
        <f t="shared" si="3"/>
        <v/>
      </c>
      <c r="L33" t="str">
        <f t="shared" si="1"/>
        <v/>
      </c>
      <c r="Q33" t="str">
        <f t="shared" si="4"/>
        <v/>
      </c>
      <c r="R33" t="str">
        <f t="shared" si="5"/>
        <v/>
      </c>
      <c r="S33" t="str">
        <f t="shared" si="6"/>
        <v/>
      </c>
      <c r="W33" t="str">
        <f t="shared" si="7"/>
        <v/>
      </c>
      <c r="X33" t="str">
        <f t="shared" si="8"/>
        <v/>
      </c>
      <c r="Y33" t="str">
        <f t="shared" si="9"/>
        <v/>
      </c>
    </row>
    <row r="34" spans="10:25" x14ac:dyDescent="0.25">
      <c r="J34" t="str">
        <f t="shared" si="2"/>
        <v/>
      </c>
      <c r="K34" t="str">
        <f t="shared" si="3"/>
        <v/>
      </c>
      <c r="L34" t="str">
        <f t="shared" si="1"/>
        <v/>
      </c>
      <c r="Q34" t="str">
        <f t="shared" si="4"/>
        <v/>
      </c>
      <c r="R34" t="str">
        <f t="shared" si="5"/>
        <v/>
      </c>
      <c r="S34" t="str">
        <f t="shared" si="6"/>
        <v/>
      </c>
      <c r="W34" t="str">
        <f t="shared" si="7"/>
        <v/>
      </c>
      <c r="X34" t="str">
        <f t="shared" si="8"/>
        <v/>
      </c>
      <c r="Y34" t="str">
        <f t="shared" si="9"/>
        <v/>
      </c>
    </row>
    <row r="35" spans="10:25" x14ac:dyDescent="0.25">
      <c r="J35" t="str">
        <f t="shared" si="2"/>
        <v/>
      </c>
      <c r="K35" t="str">
        <f t="shared" si="3"/>
        <v/>
      </c>
      <c r="L35" t="str">
        <f t="shared" si="1"/>
        <v/>
      </c>
      <c r="Q35" t="str">
        <f t="shared" si="4"/>
        <v/>
      </c>
      <c r="R35" t="str">
        <f t="shared" si="5"/>
        <v/>
      </c>
      <c r="S35" t="str">
        <f t="shared" si="6"/>
        <v/>
      </c>
      <c r="W35" t="str">
        <f t="shared" si="7"/>
        <v/>
      </c>
      <c r="X35" t="str">
        <f t="shared" si="8"/>
        <v/>
      </c>
      <c r="Y35" t="str">
        <f t="shared" si="9"/>
        <v/>
      </c>
    </row>
    <row r="36" spans="10:25" x14ac:dyDescent="0.25">
      <c r="J36" t="str">
        <f t="shared" si="2"/>
        <v/>
      </c>
      <c r="K36" t="str">
        <f t="shared" si="3"/>
        <v/>
      </c>
      <c r="L36" t="str">
        <f t="shared" si="1"/>
        <v/>
      </c>
      <c r="Q36" t="str">
        <f t="shared" si="4"/>
        <v/>
      </c>
      <c r="R36" t="str">
        <f t="shared" si="5"/>
        <v/>
      </c>
      <c r="S36" t="str">
        <f t="shared" si="6"/>
        <v/>
      </c>
      <c r="W36" t="str">
        <f t="shared" si="7"/>
        <v/>
      </c>
      <c r="X36" t="str">
        <f t="shared" si="8"/>
        <v/>
      </c>
      <c r="Y36" t="str">
        <f t="shared" si="9"/>
        <v/>
      </c>
    </row>
    <row r="37" spans="10:25" x14ac:dyDescent="0.25">
      <c r="J37" t="str">
        <f t="shared" si="2"/>
        <v/>
      </c>
      <c r="K37" t="str">
        <f t="shared" si="3"/>
        <v/>
      </c>
      <c r="L37" t="str">
        <f t="shared" si="1"/>
        <v/>
      </c>
      <c r="Q37" t="str">
        <f t="shared" si="4"/>
        <v/>
      </c>
      <c r="R37" t="str">
        <f t="shared" si="5"/>
        <v/>
      </c>
      <c r="S37" t="str">
        <f t="shared" si="6"/>
        <v/>
      </c>
      <c r="W37" t="str">
        <f t="shared" si="7"/>
        <v/>
      </c>
      <c r="X37" t="str">
        <f t="shared" si="8"/>
        <v/>
      </c>
      <c r="Y37" t="str">
        <f t="shared" si="9"/>
        <v/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7"/>
  <sheetViews>
    <sheetView workbookViewId="0">
      <selection activeCell="E5" sqref="E5"/>
    </sheetView>
  </sheetViews>
  <sheetFormatPr defaultRowHeight="15" x14ac:dyDescent="0.25"/>
  <sheetData>
    <row r="1" spans="1:25" x14ac:dyDescent="0.25">
      <c r="H1" s="3"/>
      <c r="I1" s="6"/>
      <c r="J1" s="6"/>
      <c r="K1" s="6"/>
      <c r="L1" s="6"/>
      <c r="O1" s="3"/>
      <c r="P1" s="6"/>
      <c r="Q1" s="6"/>
      <c r="R1" s="6"/>
      <c r="S1" s="6"/>
      <c r="U1" s="3"/>
      <c r="V1" s="6"/>
      <c r="W1" s="6"/>
      <c r="X1" s="6"/>
      <c r="Y1" s="6"/>
    </row>
    <row r="2" spans="1:25" x14ac:dyDescent="0.25">
      <c r="D2" t="s">
        <v>4</v>
      </c>
      <c r="E2" t="s">
        <v>5</v>
      </c>
    </row>
    <row r="3" spans="1:25" x14ac:dyDescent="0.25">
      <c r="A3">
        <f>A2+1</f>
        <v>1</v>
      </c>
      <c r="B3">
        <f>'3a Macroscopic'!B10</f>
        <v>486</v>
      </c>
      <c r="D3" s="23">
        <v>3</v>
      </c>
      <c r="E3" s="23">
        <v>5</v>
      </c>
    </row>
    <row r="4" spans="1:25" x14ac:dyDescent="0.25">
      <c r="A4">
        <f t="shared" ref="A4:A20" si="0">A3+1</f>
        <v>2</v>
      </c>
      <c r="B4">
        <f>'3a Macroscopic'!B11</f>
        <v>530</v>
      </c>
      <c r="D4" s="23"/>
      <c r="E4" s="23">
        <v>7</v>
      </c>
    </row>
    <row r="5" spans="1:25" x14ac:dyDescent="0.25">
      <c r="A5">
        <f t="shared" si="0"/>
        <v>3</v>
      </c>
      <c r="B5">
        <f>'3a Macroscopic'!B12</f>
        <v>694</v>
      </c>
      <c r="D5" s="23"/>
      <c r="E5" s="23">
        <v>5</v>
      </c>
    </row>
    <row r="6" spans="1:25" x14ac:dyDescent="0.25">
      <c r="A6">
        <f t="shared" si="0"/>
        <v>4</v>
      </c>
      <c r="B6">
        <f>'3a Macroscopic'!B13</f>
        <v>280</v>
      </c>
      <c r="D6" s="23">
        <v>4</v>
      </c>
      <c r="E6" s="23">
        <v>5</v>
      </c>
    </row>
    <row r="7" spans="1:25" x14ac:dyDescent="0.25">
      <c r="A7">
        <f t="shared" si="0"/>
        <v>5</v>
      </c>
      <c r="B7">
        <f>'3a Macroscopic'!B14</f>
        <v>450</v>
      </c>
      <c r="D7" s="23">
        <v>6</v>
      </c>
      <c r="E7" s="23">
        <v>6</v>
      </c>
    </row>
    <row r="8" spans="1:25" x14ac:dyDescent="0.25">
      <c r="A8">
        <f t="shared" si="0"/>
        <v>6</v>
      </c>
      <c r="B8">
        <f>'3a Macroscopic'!B15</f>
        <v>581</v>
      </c>
      <c r="D8" s="23">
        <v>3</v>
      </c>
      <c r="E8" s="23">
        <v>6</v>
      </c>
    </row>
    <row r="9" spans="1:25" x14ac:dyDescent="0.25">
      <c r="A9">
        <f t="shared" si="0"/>
        <v>7</v>
      </c>
      <c r="B9">
        <f>'3a Macroscopic'!B16</f>
        <v>277</v>
      </c>
      <c r="D9" s="23">
        <v>5</v>
      </c>
      <c r="E9" s="23">
        <v>6</v>
      </c>
    </row>
    <row r="10" spans="1:25" x14ac:dyDescent="0.25">
      <c r="A10">
        <f t="shared" si="0"/>
        <v>8</v>
      </c>
      <c r="B10">
        <f>'3a Macroscopic'!B17</f>
        <v>972</v>
      </c>
      <c r="D10" s="23">
        <v>7</v>
      </c>
      <c r="E10" s="23">
        <v>4</v>
      </c>
    </row>
    <row r="11" spans="1:25" x14ac:dyDescent="0.25">
      <c r="A11">
        <f t="shared" si="0"/>
        <v>9</v>
      </c>
      <c r="B11">
        <f>'3a Macroscopic'!B18</f>
        <v>985</v>
      </c>
      <c r="D11" s="23">
        <v>7</v>
      </c>
      <c r="E11" s="23">
        <v>6</v>
      </c>
    </row>
    <row r="12" spans="1:25" x14ac:dyDescent="0.25">
      <c r="A12">
        <f t="shared" si="0"/>
        <v>10</v>
      </c>
      <c r="B12" s="23">
        <f>'3a Macroscopic'!B19</f>
        <v>273</v>
      </c>
      <c r="D12" s="23">
        <v>4</v>
      </c>
      <c r="E12" s="23">
        <v>3</v>
      </c>
      <c r="J12" t="str">
        <f>IF(C12="C",#REF!,"")</f>
        <v/>
      </c>
      <c r="K12" t="str">
        <f>IF(C12="C",#REF!,"")</f>
        <v/>
      </c>
      <c r="L12" t="str">
        <f t="shared" ref="L12:L37" si="1">IF(K12&lt;&gt;"",(K12+J12)/2,"")</f>
        <v/>
      </c>
    </row>
    <row r="13" spans="1:25" x14ac:dyDescent="0.25">
      <c r="A13">
        <f t="shared" si="0"/>
        <v>11</v>
      </c>
      <c r="B13" s="23">
        <f>'3a Macroscopic'!B20</f>
        <v>107</v>
      </c>
      <c r="D13" s="23">
        <v>3</v>
      </c>
      <c r="E13" s="23">
        <v>0</v>
      </c>
      <c r="J13" t="str">
        <f>IF(C13="C",#REF!,"")</f>
        <v/>
      </c>
      <c r="K13" t="str">
        <f>IF(C13="C",#REF!,"")</f>
        <v/>
      </c>
      <c r="L13" t="str">
        <f t="shared" si="1"/>
        <v/>
      </c>
    </row>
    <row r="14" spans="1:25" x14ac:dyDescent="0.25">
      <c r="A14">
        <f t="shared" si="0"/>
        <v>12</v>
      </c>
      <c r="B14" s="23">
        <f>'3a Macroscopic'!B21</f>
        <v>614</v>
      </c>
      <c r="D14" s="23">
        <v>4</v>
      </c>
      <c r="E14" s="23">
        <v>6</v>
      </c>
      <c r="J14" t="str">
        <f>IF(C14="C",#REF!,"")</f>
        <v/>
      </c>
      <c r="K14" t="str">
        <f>IF(C14="C",#REF!,"")</f>
        <v/>
      </c>
      <c r="L14" t="str">
        <f t="shared" si="1"/>
        <v/>
      </c>
    </row>
    <row r="15" spans="1:25" x14ac:dyDescent="0.25">
      <c r="A15">
        <f t="shared" si="0"/>
        <v>13</v>
      </c>
      <c r="B15" s="23">
        <f>'3a Macroscopic'!B22</f>
        <v>465</v>
      </c>
      <c r="D15" s="23">
        <v>4</v>
      </c>
      <c r="E15" s="23">
        <v>2</v>
      </c>
      <c r="J15" t="str">
        <f>IF(C15="C",#REF!,"")</f>
        <v/>
      </c>
      <c r="K15" t="str">
        <f>IF(C15="C",#REF!,"")</f>
        <v/>
      </c>
      <c r="L15" t="str">
        <f t="shared" si="1"/>
        <v/>
      </c>
    </row>
    <row r="16" spans="1:25" x14ac:dyDescent="0.25">
      <c r="A16">
        <f t="shared" si="0"/>
        <v>14</v>
      </c>
      <c r="B16" s="23">
        <f>'3a Macroscopic'!B23</f>
        <v>689</v>
      </c>
      <c r="D16" s="23">
        <v>4</v>
      </c>
      <c r="E16" s="23">
        <v>5</v>
      </c>
      <c r="J16" t="str">
        <f>IF(C16="C",#REF!,"")</f>
        <v/>
      </c>
      <c r="K16" t="str">
        <f>IF(C16="C",#REF!,"")</f>
        <v/>
      </c>
      <c r="L16" t="str">
        <f t="shared" si="1"/>
        <v/>
      </c>
    </row>
    <row r="17" spans="1:25" x14ac:dyDescent="0.25">
      <c r="A17">
        <f t="shared" si="0"/>
        <v>15</v>
      </c>
      <c r="B17" s="23">
        <f>'3a Macroscopic'!B24</f>
        <v>871</v>
      </c>
      <c r="D17" s="23">
        <v>1</v>
      </c>
      <c r="E17" s="23">
        <v>5</v>
      </c>
      <c r="J17" t="str">
        <f>IF(C17="C",#REF!,"")</f>
        <v/>
      </c>
      <c r="K17" t="str">
        <f>IF(C17="C",#REF!,"")</f>
        <v/>
      </c>
      <c r="L17" t="str">
        <f t="shared" si="1"/>
        <v/>
      </c>
    </row>
    <row r="18" spans="1:25" x14ac:dyDescent="0.25">
      <c r="A18">
        <f t="shared" si="0"/>
        <v>16</v>
      </c>
      <c r="B18" s="23">
        <f>'3a Macroscopic'!B25</f>
        <v>941</v>
      </c>
      <c r="D18" s="23">
        <v>6</v>
      </c>
      <c r="E18" s="23">
        <v>6</v>
      </c>
      <c r="J18" t="str">
        <f>IF(C18="C",#REF!,"")</f>
        <v/>
      </c>
      <c r="K18" t="str">
        <f>IF(C18="C",#REF!,"")</f>
        <v/>
      </c>
      <c r="L18" t="str">
        <f t="shared" si="1"/>
        <v/>
      </c>
    </row>
    <row r="19" spans="1:25" x14ac:dyDescent="0.25">
      <c r="A19">
        <f t="shared" si="0"/>
        <v>17</v>
      </c>
      <c r="B19" s="23">
        <f>'3a Macroscopic'!B26</f>
        <v>835</v>
      </c>
      <c r="D19" s="23">
        <v>5</v>
      </c>
      <c r="E19" s="23">
        <v>6</v>
      </c>
      <c r="J19" t="str">
        <f>IF(C19="C",#REF!,"")</f>
        <v/>
      </c>
      <c r="K19" t="str">
        <f>IF(C19="C",#REF!,"")</f>
        <v/>
      </c>
      <c r="L19" t="str">
        <f t="shared" si="1"/>
        <v/>
      </c>
    </row>
    <row r="20" spans="1:25" x14ac:dyDescent="0.25">
      <c r="A20">
        <f t="shared" si="0"/>
        <v>18</v>
      </c>
      <c r="B20" s="23">
        <f>'3a Macroscopic'!B27</f>
        <v>841</v>
      </c>
      <c r="D20" s="23">
        <v>4</v>
      </c>
      <c r="E20" s="23">
        <v>4</v>
      </c>
      <c r="J20" t="str">
        <f>IF(C20="C",#REF!,"")</f>
        <v/>
      </c>
      <c r="K20" t="str">
        <f>IF(C20="C",#REF!,"")</f>
        <v/>
      </c>
      <c r="L20" t="str">
        <f t="shared" si="1"/>
        <v/>
      </c>
    </row>
    <row r="21" spans="1:25" x14ac:dyDescent="0.25">
      <c r="J21" t="str">
        <f t="shared" ref="J21:J37" si="2">IF(C21="C",D21,"")</f>
        <v/>
      </c>
      <c r="K21" t="str">
        <f t="shared" ref="K21:K37" si="3">IF(C21="C",E21,"")</f>
        <v/>
      </c>
      <c r="L21" t="str">
        <f t="shared" si="1"/>
        <v/>
      </c>
    </row>
    <row r="22" spans="1:25" x14ac:dyDescent="0.25">
      <c r="J22" t="str">
        <f t="shared" si="2"/>
        <v/>
      </c>
      <c r="K22" t="str">
        <f t="shared" si="3"/>
        <v/>
      </c>
      <c r="L22" t="str">
        <f t="shared" si="1"/>
        <v/>
      </c>
    </row>
    <row r="23" spans="1:25" x14ac:dyDescent="0.25">
      <c r="J23" t="str">
        <f t="shared" si="2"/>
        <v/>
      </c>
      <c r="K23" t="str">
        <f t="shared" si="3"/>
        <v/>
      </c>
      <c r="L23" t="str">
        <f t="shared" si="1"/>
        <v/>
      </c>
    </row>
    <row r="24" spans="1:25" x14ac:dyDescent="0.25">
      <c r="J24" t="str">
        <f t="shared" si="2"/>
        <v/>
      </c>
      <c r="K24" t="str">
        <f t="shared" si="3"/>
        <v/>
      </c>
      <c r="L24" t="str">
        <f t="shared" si="1"/>
        <v/>
      </c>
    </row>
    <row r="25" spans="1:25" x14ac:dyDescent="0.25">
      <c r="J25" t="str">
        <f t="shared" si="2"/>
        <v/>
      </c>
      <c r="K25" t="str">
        <f t="shared" si="3"/>
        <v/>
      </c>
      <c r="L25" t="str">
        <f t="shared" si="1"/>
        <v/>
      </c>
    </row>
    <row r="26" spans="1:25" x14ac:dyDescent="0.25">
      <c r="J26" t="str">
        <f t="shared" si="2"/>
        <v/>
      </c>
      <c r="K26" t="str">
        <f t="shared" si="3"/>
        <v/>
      </c>
      <c r="L26" t="str">
        <f t="shared" si="1"/>
        <v/>
      </c>
      <c r="M26" t="str">
        <f>IF(E26="C",#REF!,"")</f>
        <v/>
      </c>
    </row>
    <row r="27" spans="1:25" x14ac:dyDescent="0.25">
      <c r="J27" t="str">
        <f t="shared" si="2"/>
        <v/>
      </c>
      <c r="K27" t="str">
        <f t="shared" si="3"/>
        <v/>
      </c>
      <c r="L27" t="str">
        <f t="shared" si="1"/>
        <v/>
      </c>
      <c r="M27" t="str">
        <f>IF(E27="C",#REF!,"")</f>
        <v/>
      </c>
    </row>
    <row r="28" spans="1:25" x14ac:dyDescent="0.25">
      <c r="J28" t="str">
        <f t="shared" si="2"/>
        <v/>
      </c>
      <c r="K28" t="str">
        <f t="shared" si="3"/>
        <v/>
      </c>
      <c r="L28" t="str">
        <f t="shared" si="1"/>
        <v/>
      </c>
      <c r="M28" t="str">
        <f>IF(E28="C",#REF!,"")</f>
        <v/>
      </c>
      <c r="Q28" t="str">
        <f t="shared" ref="Q28:Q37" si="4">IF(C28="I",D28,"")</f>
        <v/>
      </c>
      <c r="R28" t="str">
        <f t="shared" ref="R28:R37" si="5">IF(C28="I",E28,"")</f>
        <v/>
      </c>
      <c r="S28" t="str">
        <f t="shared" ref="S28:S37" si="6">IF(R28&lt;&gt;"",(R28+Q28)/2,"")</f>
        <v/>
      </c>
      <c r="W28" t="str">
        <f t="shared" ref="W28:W37" si="7">IF(C28="R",D28,"")</f>
        <v/>
      </c>
      <c r="X28" t="str">
        <f t="shared" ref="X28:X37" si="8">IF(C28="r",E28,"")</f>
        <v/>
      </c>
      <c r="Y28" t="str">
        <f t="shared" ref="Y28:Y37" si="9">IF(X28&lt;&gt;"",(X28+W28)/2,"")</f>
        <v/>
      </c>
    </row>
    <row r="29" spans="1:25" x14ac:dyDescent="0.25">
      <c r="J29" t="str">
        <f t="shared" si="2"/>
        <v/>
      </c>
      <c r="K29" t="str">
        <f t="shared" si="3"/>
        <v/>
      </c>
      <c r="L29" t="str">
        <f t="shared" si="1"/>
        <v/>
      </c>
      <c r="M29" t="str">
        <f>IF(E29="C",#REF!,"")</f>
        <v/>
      </c>
      <c r="Q29" t="str">
        <f t="shared" si="4"/>
        <v/>
      </c>
      <c r="R29" t="str">
        <f t="shared" si="5"/>
        <v/>
      </c>
      <c r="S29" t="str">
        <f t="shared" si="6"/>
        <v/>
      </c>
      <c r="W29" t="str">
        <f t="shared" si="7"/>
        <v/>
      </c>
      <c r="X29" t="str">
        <f t="shared" si="8"/>
        <v/>
      </c>
      <c r="Y29" t="str">
        <f t="shared" si="9"/>
        <v/>
      </c>
    </row>
    <row r="30" spans="1:25" x14ac:dyDescent="0.25">
      <c r="J30" t="str">
        <f t="shared" si="2"/>
        <v/>
      </c>
      <c r="K30" t="str">
        <f t="shared" si="3"/>
        <v/>
      </c>
      <c r="L30" t="str">
        <f t="shared" si="1"/>
        <v/>
      </c>
      <c r="M30" t="str">
        <f>IF(E30="C",#REF!,"")</f>
        <v/>
      </c>
      <c r="Q30" t="str">
        <f t="shared" si="4"/>
        <v/>
      </c>
      <c r="R30" t="str">
        <f t="shared" si="5"/>
        <v/>
      </c>
      <c r="S30" t="str">
        <f t="shared" si="6"/>
        <v/>
      </c>
      <c r="W30" t="str">
        <f t="shared" si="7"/>
        <v/>
      </c>
      <c r="X30" t="str">
        <f t="shared" si="8"/>
        <v/>
      </c>
      <c r="Y30" t="str">
        <f t="shared" si="9"/>
        <v/>
      </c>
    </row>
    <row r="31" spans="1:25" x14ac:dyDescent="0.25">
      <c r="J31" t="str">
        <f t="shared" si="2"/>
        <v/>
      </c>
      <c r="K31" t="str">
        <f t="shared" si="3"/>
        <v/>
      </c>
      <c r="L31" t="str">
        <f t="shared" si="1"/>
        <v/>
      </c>
      <c r="M31" t="str">
        <f>IF(E31="C",#REF!,"")</f>
        <v/>
      </c>
      <c r="Q31" t="str">
        <f t="shared" si="4"/>
        <v/>
      </c>
      <c r="R31" t="str">
        <f t="shared" si="5"/>
        <v/>
      </c>
      <c r="S31" t="str">
        <f t="shared" si="6"/>
        <v/>
      </c>
      <c r="W31" t="str">
        <f t="shared" si="7"/>
        <v/>
      </c>
      <c r="X31" t="str">
        <f t="shared" si="8"/>
        <v/>
      </c>
      <c r="Y31" t="str">
        <f t="shared" si="9"/>
        <v/>
      </c>
    </row>
    <row r="32" spans="1:25" x14ac:dyDescent="0.25">
      <c r="J32" t="str">
        <f t="shared" si="2"/>
        <v/>
      </c>
      <c r="K32" t="str">
        <f t="shared" si="3"/>
        <v/>
      </c>
      <c r="L32" t="str">
        <f t="shared" si="1"/>
        <v/>
      </c>
      <c r="M32" t="str">
        <f>IF(E32="C",#REF!,"")</f>
        <v/>
      </c>
      <c r="Q32" t="str">
        <f t="shared" si="4"/>
        <v/>
      </c>
      <c r="R32" t="str">
        <f t="shared" si="5"/>
        <v/>
      </c>
      <c r="S32" t="str">
        <f t="shared" si="6"/>
        <v/>
      </c>
      <c r="W32" t="str">
        <f t="shared" si="7"/>
        <v/>
      </c>
      <c r="X32" t="str">
        <f t="shared" si="8"/>
        <v/>
      </c>
      <c r="Y32" t="str">
        <f t="shared" si="9"/>
        <v/>
      </c>
    </row>
    <row r="33" spans="10:25" x14ac:dyDescent="0.25">
      <c r="J33" t="str">
        <f t="shared" si="2"/>
        <v/>
      </c>
      <c r="K33" t="str">
        <f t="shared" si="3"/>
        <v/>
      </c>
      <c r="L33" t="str">
        <f t="shared" si="1"/>
        <v/>
      </c>
      <c r="M33" t="str">
        <f>IF(E33="C",#REF!,"")</f>
        <v/>
      </c>
      <c r="Q33" t="str">
        <f t="shared" si="4"/>
        <v/>
      </c>
      <c r="R33" t="str">
        <f t="shared" si="5"/>
        <v/>
      </c>
      <c r="S33" t="str">
        <f t="shared" si="6"/>
        <v/>
      </c>
      <c r="W33" t="str">
        <f t="shared" si="7"/>
        <v/>
      </c>
      <c r="X33" t="str">
        <f t="shared" si="8"/>
        <v/>
      </c>
      <c r="Y33" t="str">
        <f t="shared" si="9"/>
        <v/>
      </c>
    </row>
    <row r="34" spans="10:25" x14ac:dyDescent="0.25">
      <c r="J34" t="str">
        <f t="shared" si="2"/>
        <v/>
      </c>
      <c r="K34" t="str">
        <f t="shared" si="3"/>
        <v/>
      </c>
      <c r="L34" t="str">
        <f t="shared" si="1"/>
        <v/>
      </c>
      <c r="M34" t="str">
        <f>IF(E34="C",#REF!,"")</f>
        <v/>
      </c>
      <c r="Q34" t="str">
        <f t="shared" si="4"/>
        <v/>
      </c>
      <c r="R34" t="str">
        <f t="shared" si="5"/>
        <v/>
      </c>
      <c r="S34" t="str">
        <f t="shared" si="6"/>
        <v/>
      </c>
      <c r="W34" t="str">
        <f t="shared" si="7"/>
        <v/>
      </c>
      <c r="X34" t="str">
        <f t="shared" si="8"/>
        <v/>
      </c>
      <c r="Y34" t="str">
        <f t="shared" si="9"/>
        <v/>
      </c>
    </row>
    <row r="35" spans="10:25" x14ac:dyDescent="0.25">
      <c r="J35" t="str">
        <f t="shared" si="2"/>
        <v/>
      </c>
      <c r="K35" t="str">
        <f t="shared" si="3"/>
        <v/>
      </c>
      <c r="L35" t="str">
        <f t="shared" si="1"/>
        <v/>
      </c>
      <c r="M35" t="str">
        <f>IF(E35="C",#REF!,"")</f>
        <v/>
      </c>
      <c r="Q35" t="str">
        <f t="shared" si="4"/>
        <v/>
      </c>
      <c r="R35" t="str">
        <f t="shared" si="5"/>
        <v/>
      </c>
      <c r="S35" t="str">
        <f t="shared" si="6"/>
        <v/>
      </c>
      <c r="W35" t="str">
        <f t="shared" si="7"/>
        <v/>
      </c>
      <c r="X35" t="str">
        <f t="shared" si="8"/>
        <v/>
      </c>
      <c r="Y35" t="str">
        <f t="shared" si="9"/>
        <v/>
      </c>
    </row>
    <row r="36" spans="10:25" x14ac:dyDescent="0.25">
      <c r="J36" t="str">
        <f t="shared" si="2"/>
        <v/>
      </c>
      <c r="K36" t="str">
        <f t="shared" si="3"/>
        <v/>
      </c>
      <c r="L36" t="str">
        <f t="shared" si="1"/>
        <v/>
      </c>
      <c r="M36" t="str">
        <f>IF(E36="C",#REF!,"")</f>
        <v/>
      </c>
      <c r="Q36" t="str">
        <f t="shared" si="4"/>
        <v/>
      </c>
      <c r="R36" t="str">
        <f t="shared" si="5"/>
        <v/>
      </c>
      <c r="S36" t="str">
        <f t="shared" si="6"/>
        <v/>
      </c>
      <c r="W36" t="str">
        <f t="shared" si="7"/>
        <v/>
      </c>
      <c r="X36" t="str">
        <f t="shared" si="8"/>
        <v/>
      </c>
      <c r="Y36" t="str">
        <f t="shared" si="9"/>
        <v/>
      </c>
    </row>
    <row r="37" spans="10:25" x14ac:dyDescent="0.25">
      <c r="J37" t="str">
        <f t="shared" si="2"/>
        <v/>
      </c>
      <c r="K37" t="str">
        <f t="shared" si="3"/>
        <v/>
      </c>
      <c r="L37" t="str">
        <f t="shared" si="1"/>
        <v/>
      </c>
      <c r="M37" t="str">
        <f>IF(E37="C",#REF!,"")</f>
        <v/>
      </c>
      <c r="Q37" t="str">
        <f t="shared" si="4"/>
        <v/>
      </c>
      <c r="R37" t="str">
        <f t="shared" si="5"/>
        <v/>
      </c>
      <c r="S37" t="str">
        <f t="shared" si="6"/>
        <v/>
      </c>
      <c r="W37" t="str">
        <f t="shared" si="7"/>
        <v/>
      </c>
      <c r="X37" t="str">
        <f t="shared" si="8"/>
        <v/>
      </c>
      <c r="Y37" t="str">
        <f t="shared" si="9"/>
        <v/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7"/>
  <sheetViews>
    <sheetView workbookViewId="0">
      <selection activeCell="J20" sqref="J1:V20"/>
    </sheetView>
  </sheetViews>
  <sheetFormatPr defaultRowHeight="15" x14ac:dyDescent="0.25"/>
  <sheetData>
    <row r="1" spans="1:25" x14ac:dyDescent="0.25">
      <c r="H1" s="3"/>
      <c r="I1" s="6"/>
      <c r="J1" s="6"/>
      <c r="K1" s="6"/>
      <c r="L1" s="6"/>
      <c r="P1" s="6"/>
      <c r="Q1" s="6"/>
      <c r="R1" s="6"/>
      <c r="S1" s="6"/>
      <c r="U1" s="3"/>
      <c r="V1" s="6"/>
      <c r="W1" s="6"/>
      <c r="X1" s="6"/>
      <c r="Y1" s="6"/>
    </row>
    <row r="2" spans="1:25" x14ac:dyDescent="0.25">
      <c r="D2" t="s">
        <v>4</v>
      </c>
      <c r="E2" t="s">
        <v>5</v>
      </c>
    </row>
    <row r="3" spans="1:25" x14ac:dyDescent="0.25">
      <c r="A3">
        <f>A2+1</f>
        <v>1</v>
      </c>
      <c r="B3">
        <f>'3a Macroscopic'!B10</f>
        <v>486</v>
      </c>
      <c r="D3" s="23">
        <v>3</v>
      </c>
      <c r="E3" s="23">
        <v>4</v>
      </c>
      <c r="J3" s="23"/>
      <c r="K3" s="23"/>
      <c r="L3" s="23"/>
      <c r="M3" s="23"/>
      <c r="N3" s="23"/>
    </row>
    <row r="4" spans="1:25" x14ac:dyDescent="0.25">
      <c r="A4">
        <f t="shared" ref="A4:A20" si="0">A3+1</f>
        <v>2</v>
      </c>
      <c r="B4">
        <f>'3a Macroscopic'!B11</f>
        <v>530</v>
      </c>
      <c r="D4" s="23"/>
      <c r="E4" s="23">
        <v>5</v>
      </c>
      <c r="J4" s="23"/>
      <c r="K4" s="23"/>
      <c r="L4" s="23"/>
      <c r="M4" s="23"/>
      <c r="N4" s="23"/>
    </row>
    <row r="5" spans="1:25" x14ac:dyDescent="0.25">
      <c r="A5">
        <f t="shared" si="0"/>
        <v>3</v>
      </c>
      <c r="B5">
        <f>'3a Macroscopic'!B12</f>
        <v>694</v>
      </c>
      <c r="D5" s="23">
        <v>1</v>
      </c>
      <c r="E5" s="23">
        <v>5</v>
      </c>
      <c r="J5" s="23"/>
      <c r="K5" s="23"/>
      <c r="L5" s="23"/>
      <c r="M5" s="23"/>
      <c r="N5" s="23"/>
    </row>
    <row r="6" spans="1:25" x14ac:dyDescent="0.25">
      <c r="A6">
        <f t="shared" si="0"/>
        <v>4</v>
      </c>
      <c r="B6">
        <f>'3a Macroscopic'!B13</f>
        <v>280</v>
      </c>
      <c r="D6" s="23">
        <v>4</v>
      </c>
      <c r="E6" s="23">
        <v>5</v>
      </c>
      <c r="J6" s="23"/>
      <c r="K6" s="23"/>
      <c r="L6" s="23"/>
      <c r="M6" s="23"/>
      <c r="N6" s="23"/>
    </row>
    <row r="7" spans="1:25" x14ac:dyDescent="0.25">
      <c r="A7">
        <f t="shared" si="0"/>
        <v>5</v>
      </c>
      <c r="B7">
        <f>'3a Macroscopic'!B14</f>
        <v>450</v>
      </c>
      <c r="D7" s="23">
        <v>4</v>
      </c>
      <c r="E7" s="23">
        <v>6</v>
      </c>
      <c r="J7" s="23"/>
      <c r="K7" s="23"/>
      <c r="L7" s="23"/>
      <c r="M7" s="23"/>
      <c r="N7" s="23"/>
    </row>
    <row r="8" spans="1:25" x14ac:dyDescent="0.25">
      <c r="A8">
        <f t="shared" si="0"/>
        <v>6</v>
      </c>
      <c r="B8">
        <f>'3a Macroscopic'!B15</f>
        <v>581</v>
      </c>
      <c r="D8" s="23">
        <v>4</v>
      </c>
      <c r="E8" s="23">
        <v>5</v>
      </c>
      <c r="J8" s="23"/>
      <c r="K8" s="23"/>
      <c r="L8" s="23"/>
      <c r="M8" s="23"/>
      <c r="N8" s="23"/>
    </row>
    <row r="9" spans="1:25" x14ac:dyDescent="0.25">
      <c r="A9">
        <f t="shared" si="0"/>
        <v>7</v>
      </c>
      <c r="B9">
        <f>'3a Macroscopic'!B16</f>
        <v>277</v>
      </c>
      <c r="D9" s="23">
        <v>4</v>
      </c>
      <c r="E9" s="23">
        <v>4</v>
      </c>
      <c r="J9" s="23"/>
      <c r="K9" s="23"/>
      <c r="L9" s="23"/>
      <c r="M9" s="23"/>
      <c r="N9" s="23"/>
    </row>
    <row r="10" spans="1:25" x14ac:dyDescent="0.25">
      <c r="A10">
        <f t="shared" si="0"/>
        <v>8</v>
      </c>
      <c r="B10">
        <f>'3a Macroscopic'!B17</f>
        <v>972</v>
      </c>
      <c r="D10" s="23">
        <v>6</v>
      </c>
      <c r="E10" s="23">
        <v>4</v>
      </c>
      <c r="J10" s="23"/>
      <c r="K10" s="23"/>
      <c r="L10" s="23"/>
      <c r="M10" s="23"/>
      <c r="N10" s="23"/>
    </row>
    <row r="11" spans="1:25" x14ac:dyDescent="0.25">
      <c r="A11">
        <f t="shared" si="0"/>
        <v>9</v>
      </c>
      <c r="B11">
        <f>'3a Macroscopic'!B18</f>
        <v>985</v>
      </c>
      <c r="D11" s="23">
        <v>6</v>
      </c>
      <c r="E11" s="23">
        <v>6</v>
      </c>
      <c r="J11" s="23"/>
      <c r="K11" s="23"/>
      <c r="L11" s="23"/>
      <c r="M11" s="23"/>
      <c r="N11" s="23"/>
    </row>
    <row r="12" spans="1:25" x14ac:dyDescent="0.25">
      <c r="A12">
        <f t="shared" si="0"/>
        <v>10</v>
      </c>
      <c r="B12" s="23">
        <f>'3a Macroscopic'!B19</f>
        <v>273</v>
      </c>
      <c r="D12" s="23">
        <v>3</v>
      </c>
      <c r="E12" s="23">
        <v>5</v>
      </c>
      <c r="J12" s="23"/>
      <c r="K12" s="23"/>
      <c r="L12" s="23"/>
      <c r="M12" s="23"/>
      <c r="N12" s="23"/>
    </row>
    <row r="13" spans="1:25" x14ac:dyDescent="0.25">
      <c r="A13">
        <f t="shared" si="0"/>
        <v>11</v>
      </c>
      <c r="B13" s="23">
        <f>'3a Macroscopic'!B20</f>
        <v>107</v>
      </c>
      <c r="D13" s="23">
        <v>3</v>
      </c>
      <c r="E13" s="23">
        <v>3</v>
      </c>
      <c r="J13" s="23"/>
      <c r="K13" s="23"/>
      <c r="L13" s="23"/>
      <c r="M13" s="23"/>
      <c r="N13" s="23"/>
    </row>
    <row r="14" spans="1:25" x14ac:dyDescent="0.25">
      <c r="A14">
        <f t="shared" si="0"/>
        <v>12</v>
      </c>
      <c r="B14" s="23">
        <f>'3a Macroscopic'!B21</f>
        <v>614</v>
      </c>
      <c r="D14" s="23">
        <v>4</v>
      </c>
      <c r="E14" s="23">
        <v>4</v>
      </c>
      <c r="J14" s="23"/>
      <c r="K14" s="23"/>
      <c r="L14" s="23"/>
      <c r="M14" s="23"/>
      <c r="N14" s="23"/>
    </row>
    <row r="15" spans="1:25" x14ac:dyDescent="0.25">
      <c r="A15">
        <f t="shared" si="0"/>
        <v>13</v>
      </c>
      <c r="B15" s="23">
        <f>'3a Macroscopic'!B22</f>
        <v>465</v>
      </c>
      <c r="D15" s="23">
        <v>3</v>
      </c>
      <c r="E15" s="23">
        <v>2</v>
      </c>
      <c r="J15" s="23"/>
      <c r="K15" s="23"/>
      <c r="L15" s="23"/>
      <c r="M15" s="23"/>
      <c r="N15" s="23"/>
    </row>
    <row r="16" spans="1:25" x14ac:dyDescent="0.25">
      <c r="A16">
        <f t="shared" si="0"/>
        <v>14</v>
      </c>
      <c r="B16" s="23">
        <f>'3a Macroscopic'!B23</f>
        <v>689</v>
      </c>
      <c r="D16" s="23">
        <v>3</v>
      </c>
      <c r="E16" s="23">
        <v>3</v>
      </c>
      <c r="J16" s="23"/>
      <c r="K16" s="23"/>
      <c r="L16" s="23"/>
      <c r="M16" s="23"/>
      <c r="N16" s="23"/>
    </row>
    <row r="17" spans="1:25" x14ac:dyDescent="0.25">
      <c r="A17">
        <f t="shared" si="0"/>
        <v>15</v>
      </c>
      <c r="B17" s="23">
        <f>'3a Macroscopic'!B24</f>
        <v>871</v>
      </c>
      <c r="D17" s="23">
        <v>2</v>
      </c>
      <c r="E17" s="23">
        <v>3</v>
      </c>
      <c r="J17" s="23"/>
      <c r="K17" s="23"/>
      <c r="L17" s="23"/>
      <c r="M17" s="23"/>
      <c r="N17" s="23"/>
    </row>
    <row r="18" spans="1:25" x14ac:dyDescent="0.25">
      <c r="A18">
        <f t="shared" si="0"/>
        <v>16</v>
      </c>
      <c r="B18" s="23">
        <f>'3a Macroscopic'!B25</f>
        <v>941</v>
      </c>
      <c r="D18" s="23">
        <v>3</v>
      </c>
      <c r="E18" s="23">
        <v>4</v>
      </c>
      <c r="J18" s="23"/>
      <c r="K18" s="23"/>
      <c r="L18" s="23"/>
      <c r="M18" s="23"/>
      <c r="N18" s="23"/>
    </row>
    <row r="19" spans="1:25" x14ac:dyDescent="0.25">
      <c r="A19">
        <f t="shared" si="0"/>
        <v>17</v>
      </c>
      <c r="B19" s="23">
        <f>'3a Macroscopic'!B26</f>
        <v>835</v>
      </c>
      <c r="D19" s="23">
        <v>3</v>
      </c>
      <c r="E19" s="23">
        <v>3</v>
      </c>
      <c r="J19" s="23"/>
      <c r="K19" s="23"/>
      <c r="L19" s="23"/>
      <c r="M19" s="23"/>
      <c r="N19" s="23"/>
    </row>
    <row r="20" spans="1:25" x14ac:dyDescent="0.25">
      <c r="A20">
        <f t="shared" si="0"/>
        <v>18</v>
      </c>
      <c r="B20" s="23">
        <f>'3a Macroscopic'!B27</f>
        <v>841</v>
      </c>
      <c r="D20" s="23">
        <v>3</v>
      </c>
      <c r="E20" s="23">
        <v>4</v>
      </c>
      <c r="J20" s="23"/>
      <c r="K20" s="23"/>
      <c r="L20" s="23"/>
      <c r="M20" s="23"/>
      <c r="N20" s="23"/>
    </row>
    <row r="21" spans="1:25" x14ac:dyDescent="0.25">
      <c r="J21" t="str">
        <f t="shared" ref="J21:J37" si="1">IF(C21="C",D21,"")</f>
        <v/>
      </c>
      <c r="K21" t="str">
        <f t="shared" ref="K21:K37" si="2">IF(C21="C",E21,"")</f>
        <v/>
      </c>
      <c r="L21" t="str">
        <f t="shared" ref="L21:L37" si="3">IF(K21&lt;&gt;"",(K21+J21)/2,"")</f>
        <v/>
      </c>
      <c r="M21" t="str">
        <f>IF(E21="C",#REF!,"")</f>
        <v/>
      </c>
    </row>
    <row r="22" spans="1:25" x14ac:dyDescent="0.25">
      <c r="J22" t="str">
        <f t="shared" si="1"/>
        <v/>
      </c>
      <c r="K22" t="str">
        <f t="shared" si="2"/>
        <v/>
      </c>
      <c r="L22" t="str">
        <f t="shared" si="3"/>
        <v/>
      </c>
      <c r="M22" t="str">
        <f>IF(E22="C",#REF!,"")</f>
        <v/>
      </c>
    </row>
    <row r="23" spans="1:25" x14ac:dyDescent="0.25">
      <c r="J23" t="str">
        <f t="shared" si="1"/>
        <v/>
      </c>
      <c r="K23" t="str">
        <f t="shared" si="2"/>
        <v/>
      </c>
      <c r="L23" t="str">
        <f t="shared" si="3"/>
        <v/>
      </c>
      <c r="M23" t="str">
        <f>IF(E23="C",#REF!,"")</f>
        <v/>
      </c>
    </row>
    <row r="24" spans="1:25" x14ac:dyDescent="0.25">
      <c r="J24" t="str">
        <f t="shared" si="1"/>
        <v/>
      </c>
      <c r="K24" t="str">
        <f t="shared" si="2"/>
        <v/>
      </c>
      <c r="L24" t="str">
        <f t="shared" si="3"/>
        <v/>
      </c>
      <c r="M24" t="str">
        <f>IF(E24="C",#REF!,"")</f>
        <v/>
      </c>
    </row>
    <row r="25" spans="1:25" x14ac:dyDescent="0.25">
      <c r="J25" t="str">
        <f t="shared" si="1"/>
        <v/>
      </c>
      <c r="K25" t="str">
        <f t="shared" si="2"/>
        <v/>
      </c>
      <c r="L25" t="str">
        <f t="shared" si="3"/>
        <v/>
      </c>
      <c r="M25" t="str">
        <f>IF(E25="C",#REF!,"")</f>
        <v/>
      </c>
    </row>
    <row r="26" spans="1:25" x14ac:dyDescent="0.25">
      <c r="J26" t="str">
        <f t="shared" si="1"/>
        <v/>
      </c>
      <c r="K26" t="str">
        <f t="shared" si="2"/>
        <v/>
      </c>
      <c r="L26" t="str">
        <f t="shared" si="3"/>
        <v/>
      </c>
      <c r="M26" t="str">
        <f>IF(E26="C",#REF!,"")</f>
        <v/>
      </c>
    </row>
    <row r="27" spans="1:25" x14ac:dyDescent="0.25">
      <c r="J27" t="str">
        <f t="shared" si="1"/>
        <v/>
      </c>
      <c r="K27" t="str">
        <f t="shared" si="2"/>
        <v/>
      </c>
      <c r="L27" t="str">
        <f t="shared" si="3"/>
        <v/>
      </c>
      <c r="M27" t="str">
        <f>IF(E27="C",#REF!,"")</f>
        <v/>
      </c>
    </row>
    <row r="28" spans="1:25" x14ac:dyDescent="0.25">
      <c r="J28" t="str">
        <f t="shared" si="1"/>
        <v/>
      </c>
      <c r="K28" t="str">
        <f t="shared" si="2"/>
        <v/>
      </c>
      <c r="L28" t="str">
        <f t="shared" si="3"/>
        <v/>
      </c>
      <c r="M28" t="str">
        <f>IF(E28="C",#REF!,"")</f>
        <v/>
      </c>
      <c r="Q28" t="str">
        <f t="shared" ref="Q28:Q37" si="4">IF(C28="I",D28,"")</f>
        <v/>
      </c>
      <c r="R28" t="str">
        <f t="shared" ref="R28:R37" si="5">IF(C28="I",E28,"")</f>
        <v/>
      </c>
      <c r="S28" t="str">
        <f t="shared" ref="S28:S37" si="6">IF(R28&lt;&gt;"",(R28+Q28)/2,"")</f>
        <v/>
      </c>
      <c r="W28" t="str">
        <f t="shared" ref="W28:W37" si="7">IF(C28="R",D28,"")</f>
        <v/>
      </c>
      <c r="X28" t="str">
        <f t="shared" ref="X28:X37" si="8">IF(C28="r",E28,"")</f>
        <v/>
      </c>
      <c r="Y28" t="str">
        <f t="shared" ref="Y28:Y37" si="9">IF(X28&lt;&gt;"",(X28+W28)/2,"")</f>
        <v/>
      </c>
    </row>
    <row r="29" spans="1:25" x14ac:dyDescent="0.25">
      <c r="J29" t="str">
        <f t="shared" si="1"/>
        <v/>
      </c>
      <c r="K29" t="str">
        <f t="shared" si="2"/>
        <v/>
      </c>
      <c r="L29" t="str">
        <f t="shared" si="3"/>
        <v/>
      </c>
      <c r="M29" t="str">
        <f>IF(E29="C",#REF!,"")</f>
        <v/>
      </c>
      <c r="Q29" t="str">
        <f t="shared" si="4"/>
        <v/>
      </c>
      <c r="R29" t="str">
        <f t="shared" si="5"/>
        <v/>
      </c>
      <c r="S29" t="str">
        <f t="shared" si="6"/>
        <v/>
      </c>
      <c r="W29" t="str">
        <f t="shared" si="7"/>
        <v/>
      </c>
      <c r="X29" t="str">
        <f t="shared" si="8"/>
        <v/>
      </c>
      <c r="Y29" t="str">
        <f t="shared" si="9"/>
        <v/>
      </c>
    </row>
    <row r="30" spans="1:25" x14ac:dyDescent="0.25">
      <c r="J30" t="str">
        <f t="shared" si="1"/>
        <v/>
      </c>
      <c r="K30" t="str">
        <f t="shared" si="2"/>
        <v/>
      </c>
      <c r="L30" t="str">
        <f t="shared" si="3"/>
        <v/>
      </c>
      <c r="M30" t="str">
        <f>IF(E30="C",#REF!,"")</f>
        <v/>
      </c>
      <c r="Q30" t="str">
        <f t="shared" si="4"/>
        <v/>
      </c>
      <c r="R30" t="str">
        <f t="shared" si="5"/>
        <v/>
      </c>
      <c r="S30" t="str">
        <f t="shared" si="6"/>
        <v/>
      </c>
      <c r="W30" t="str">
        <f t="shared" si="7"/>
        <v/>
      </c>
      <c r="X30" t="str">
        <f t="shared" si="8"/>
        <v/>
      </c>
      <c r="Y30" t="str">
        <f t="shared" si="9"/>
        <v/>
      </c>
    </row>
    <row r="31" spans="1:25" x14ac:dyDescent="0.25">
      <c r="J31" t="str">
        <f t="shared" si="1"/>
        <v/>
      </c>
      <c r="K31" t="str">
        <f t="shared" si="2"/>
        <v/>
      </c>
      <c r="L31" t="str">
        <f t="shared" si="3"/>
        <v/>
      </c>
      <c r="M31" t="str">
        <f>IF(E31="C",#REF!,"")</f>
        <v/>
      </c>
      <c r="Q31" t="str">
        <f t="shared" si="4"/>
        <v/>
      </c>
      <c r="R31" t="str">
        <f t="shared" si="5"/>
        <v/>
      </c>
      <c r="S31" t="str">
        <f t="shared" si="6"/>
        <v/>
      </c>
      <c r="W31" t="str">
        <f t="shared" si="7"/>
        <v/>
      </c>
      <c r="X31" t="str">
        <f t="shared" si="8"/>
        <v/>
      </c>
      <c r="Y31" t="str">
        <f t="shared" si="9"/>
        <v/>
      </c>
    </row>
    <row r="32" spans="1:25" x14ac:dyDescent="0.25">
      <c r="J32" t="str">
        <f t="shared" si="1"/>
        <v/>
      </c>
      <c r="K32" t="str">
        <f t="shared" si="2"/>
        <v/>
      </c>
      <c r="L32" t="str">
        <f t="shared" si="3"/>
        <v/>
      </c>
      <c r="M32" t="str">
        <f>IF(E32="C",#REF!,"")</f>
        <v/>
      </c>
      <c r="Q32" t="str">
        <f t="shared" si="4"/>
        <v/>
      </c>
      <c r="R32" t="str">
        <f t="shared" si="5"/>
        <v/>
      </c>
      <c r="S32" t="str">
        <f t="shared" si="6"/>
        <v/>
      </c>
      <c r="W32" t="str">
        <f t="shared" si="7"/>
        <v/>
      </c>
      <c r="X32" t="str">
        <f t="shared" si="8"/>
        <v/>
      </c>
      <c r="Y32" t="str">
        <f t="shared" si="9"/>
        <v/>
      </c>
    </row>
    <row r="33" spans="10:25" x14ac:dyDescent="0.25">
      <c r="J33" t="str">
        <f t="shared" si="1"/>
        <v/>
      </c>
      <c r="K33" t="str">
        <f t="shared" si="2"/>
        <v/>
      </c>
      <c r="L33" t="str">
        <f t="shared" si="3"/>
        <v/>
      </c>
      <c r="M33" t="str">
        <f>IF(E33="C",#REF!,"")</f>
        <v/>
      </c>
      <c r="Q33" t="str">
        <f t="shared" si="4"/>
        <v/>
      </c>
      <c r="R33" t="str">
        <f t="shared" si="5"/>
        <v/>
      </c>
      <c r="S33" t="str">
        <f t="shared" si="6"/>
        <v/>
      </c>
      <c r="W33" t="str">
        <f t="shared" si="7"/>
        <v/>
      </c>
      <c r="X33" t="str">
        <f t="shared" si="8"/>
        <v/>
      </c>
      <c r="Y33" t="str">
        <f t="shared" si="9"/>
        <v/>
      </c>
    </row>
    <row r="34" spans="10:25" x14ac:dyDescent="0.25">
      <c r="J34" t="str">
        <f t="shared" si="1"/>
        <v/>
      </c>
      <c r="K34" t="str">
        <f t="shared" si="2"/>
        <v/>
      </c>
      <c r="L34" t="str">
        <f t="shared" si="3"/>
        <v/>
      </c>
      <c r="M34" t="str">
        <f>IF(E34="C",#REF!,"")</f>
        <v/>
      </c>
      <c r="Q34" t="str">
        <f t="shared" si="4"/>
        <v/>
      </c>
      <c r="R34" t="str">
        <f t="shared" si="5"/>
        <v/>
      </c>
      <c r="S34" t="str">
        <f t="shared" si="6"/>
        <v/>
      </c>
      <c r="W34" t="str">
        <f t="shared" si="7"/>
        <v/>
      </c>
      <c r="X34" t="str">
        <f t="shared" si="8"/>
        <v/>
      </c>
      <c r="Y34" t="str">
        <f t="shared" si="9"/>
        <v/>
      </c>
    </row>
    <row r="35" spans="10:25" x14ac:dyDescent="0.25">
      <c r="J35" t="str">
        <f t="shared" si="1"/>
        <v/>
      </c>
      <c r="K35" t="str">
        <f t="shared" si="2"/>
        <v/>
      </c>
      <c r="L35" t="str">
        <f t="shared" si="3"/>
        <v/>
      </c>
      <c r="M35" t="str">
        <f>IF(E35="C",#REF!,"")</f>
        <v/>
      </c>
      <c r="Q35" t="str">
        <f t="shared" si="4"/>
        <v/>
      </c>
      <c r="R35" t="str">
        <f t="shared" si="5"/>
        <v/>
      </c>
      <c r="S35" t="str">
        <f t="shared" si="6"/>
        <v/>
      </c>
      <c r="W35" t="str">
        <f t="shared" si="7"/>
        <v/>
      </c>
      <c r="X35" t="str">
        <f t="shared" si="8"/>
        <v/>
      </c>
      <c r="Y35" t="str">
        <f t="shared" si="9"/>
        <v/>
      </c>
    </row>
    <row r="36" spans="10:25" x14ac:dyDescent="0.25">
      <c r="J36" t="str">
        <f t="shared" si="1"/>
        <v/>
      </c>
      <c r="K36" t="str">
        <f t="shared" si="2"/>
        <v/>
      </c>
      <c r="L36" t="str">
        <f t="shared" si="3"/>
        <v/>
      </c>
      <c r="M36" t="str">
        <f>IF(E36="C",#REF!,"")</f>
        <v/>
      </c>
      <c r="Q36" t="str">
        <f t="shared" si="4"/>
        <v/>
      </c>
      <c r="R36" t="str">
        <f t="shared" si="5"/>
        <v/>
      </c>
      <c r="S36" t="str">
        <f t="shared" si="6"/>
        <v/>
      </c>
      <c r="W36" t="str">
        <f t="shared" si="7"/>
        <v/>
      </c>
      <c r="X36" t="str">
        <f t="shared" si="8"/>
        <v/>
      </c>
      <c r="Y36" t="str">
        <f t="shared" si="9"/>
        <v/>
      </c>
    </row>
    <row r="37" spans="10:25" x14ac:dyDescent="0.25">
      <c r="J37" t="str">
        <f t="shared" si="1"/>
        <v/>
      </c>
      <c r="K37" t="str">
        <f t="shared" si="2"/>
        <v/>
      </c>
      <c r="L37" t="str">
        <f t="shared" si="3"/>
        <v/>
      </c>
      <c r="M37" t="str">
        <f>IF(E37="C",#REF!,"")</f>
        <v/>
      </c>
      <c r="Q37" t="str">
        <f t="shared" si="4"/>
        <v/>
      </c>
      <c r="R37" t="str">
        <f t="shared" si="5"/>
        <v/>
      </c>
      <c r="S37" t="str">
        <f t="shared" si="6"/>
        <v/>
      </c>
      <c r="W37" t="str">
        <f t="shared" si="7"/>
        <v/>
      </c>
      <c r="X37" t="str">
        <f t="shared" si="8"/>
        <v/>
      </c>
      <c r="Y37" t="str">
        <f t="shared" si="9"/>
        <v/>
      </c>
    </row>
  </sheetData>
  <sortState ref="J3:V20">
    <sortCondition ref="J3:J20"/>
  </sortState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6"/>
  <sheetViews>
    <sheetView topLeftCell="D7" workbookViewId="0">
      <selection activeCell="P3" sqref="P3"/>
    </sheetView>
  </sheetViews>
  <sheetFormatPr defaultRowHeight="15" x14ac:dyDescent="0.25"/>
  <cols>
    <col min="1" max="16384" width="9.140625" style="23"/>
  </cols>
  <sheetData>
    <row r="1" spans="1:21" ht="15.75" thickBot="1" x14ac:dyDescent="0.3"/>
    <row r="2" spans="1:21" x14ac:dyDescent="0.25">
      <c r="A2" s="25"/>
      <c r="B2" s="26"/>
      <c r="C2" s="27" t="s">
        <v>39</v>
      </c>
      <c r="D2" s="28">
        <f>'[1]1a Macroscopic'!R1</f>
        <v>0</v>
      </c>
      <c r="E2" s="28">
        <f>'[1]1a Macroscopic'!S1</f>
        <v>0</v>
      </c>
      <c r="F2" s="28">
        <f>'[1]1a Macroscopic'!T1</f>
        <v>0</v>
      </c>
      <c r="G2" s="28"/>
      <c r="H2" s="27" t="s">
        <v>40</v>
      </c>
      <c r="I2" s="28">
        <f>'[1]1a Macroscopic'!AB1</f>
        <v>0</v>
      </c>
      <c r="J2" s="28">
        <f>'[1]1a Macroscopic'!AC1</f>
        <v>0</v>
      </c>
      <c r="K2" s="28">
        <f>'[1]1a Macroscopic'!AD1</f>
        <v>0</v>
      </c>
      <c r="L2" s="28"/>
      <c r="M2" s="27" t="s">
        <v>41</v>
      </c>
      <c r="N2" s="28">
        <f>'[1]1a Macroscopic'!AL1</f>
        <v>0</v>
      </c>
      <c r="O2" s="28">
        <f>'[1]1a Macroscopic'!AM1</f>
        <v>0</v>
      </c>
      <c r="P2" s="29">
        <f>'[1]1a Macroscopic'!AN1</f>
        <v>0</v>
      </c>
      <c r="R2" s="54" t="str">
        <f>'[1]1a Macroscopic charts'!M2</f>
        <v>RIC+IRI</v>
      </c>
      <c r="S2" s="41" t="str">
        <f>'[1]1a Macroscopic charts'!N2</f>
        <v>normal</v>
      </c>
      <c r="T2" s="41" t="str">
        <f>'[1]1a Macroscopic charts'!O2</f>
        <v>mild</v>
      </c>
      <c r="U2" s="42" t="str">
        <f>'[1]1a Macroscopic charts'!P2</f>
        <v>severe</v>
      </c>
    </row>
    <row r="3" spans="1:21" x14ac:dyDescent="0.25">
      <c r="A3" s="25"/>
      <c r="B3" s="30" t="s">
        <v>30</v>
      </c>
      <c r="C3" s="31"/>
      <c r="D3" s="32">
        <f>'[2]1 SHAM Macroscopic'!K2</f>
        <v>1</v>
      </c>
      <c r="E3" s="32">
        <f>'[2]1 SHAM Macroscopic'!H2</f>
        <v>0</v>
      </c>
      <c r="F3" s="32">
        <f>'[2]1 SHAM Macroscopic'!I2</f>
        <v>0</v>
      </c>
      <c r="G3" s="32"/>
      <c r="H3" s="32"/>
      <c r="I3" s="32">
        <f>'[2]1 IRI Macroscopic'!K2</f>
        <v>0</v>
      </c>
      <c r="J3" s="32">
        <f>'[2]1 IRI Macroscopic'!H2</f>
        <v>0.18218623481781376</v>
      </c>
      <c r="K3" s="32">
        <f>'[2]1 IRI Macroscopic'!I2</f>
        <v>0.77807017543859658</v>
      </c>
      <c r="L3" s="32"/>
      <c r="M3" s="32"/>
      <c r="N3" s="32">
        <f>'3a Macroscopic'!K2</f>
        <v>0.32380952380952377</v>
      </c>
      <c r="O3" s="32">
        <f>'3a Macroscopic'!H2</f>
        <v>0.5</v>
      </c>
      <c r="P3" s="33">
        <f>'3a Macroscopic'!I2</f>
        <v>3.2258064516129031E-2</v>
      </c>
      <c r="R3" s="43">
        <f>'[1]1a Macroscopic charts'!M3</f>
        <v>0</v>
      </c>
      <c r="S3" s="45">
        <f>'[1]1a Macroscopic charts'!N3</f>
        <v>0.42317487266553483</v>
      </c>
      <c r="T3" s="45">
        <f>'[1]1a Macroscopic charts'!O3</f>
        <v>0.40689655172413797</v>
      </c>
      <c r="U3" s="46">
        <f>'[1]1a Macroscopic charts'!P3</f>
        <v>3.7499999999999999E-2</v>
      </c>
    </row>
    <row r="4" spans="1:21" s="22" customFormat="1" x14ac:dyDescent="0.25">
      <c r="A4" s="49"/>
      <c r="B4" s="50" t="s">
        <v>34</v>
      </c>
      <c r="C4" s="35"/>
      <c r="D4" s="32">
        <f>'[2]1 SHAM Macroscopic'!K3</f>
        <v>1</v>
      </c>
      <c r="E4" s="32">
        <f>'[2]1 SHAM Macroscopic'!H3</f>
        <v>0</v>
      </c>
      <c r="F4" s="32">
        <f>'[2]1 SHAM Macroscopic'!I3</f>
        <v>0</v>
      </c>
      <c r="G4" s="35"/>
      <c r="H4" s="35"/>
      <c r="I4" s="32">
        <f>'[2]1 IRI Macroscopic'!K3</f>
        <v>0.12191351041525257</v>
      </c>
      <c r="J4" s="32">
        <f>'[2]1 IRI Macroscopic'!H3</f>
        <v>0.26899239079690207</v>
      </c>
      <c r="K4" s="32">
        <f>'[2]1 IRI Macroscopic'!I3</f>
        <v>0.60909409878784526</v>
      </c>
      <c r="L4" s="35"/>
      <c r="M4" s="35"/>
      <c r="N4" s="35">
        <f>'3a Macroscopic'!K3</f>
        <v>0.31938704382847488</v>
      </c>
      <c r="O4" s="35">
        <f>'3a Macroscopic'!H3</f>
        <v>0.5009348105775584</v>
      </c>
      <c r="P4" s="40">
        <f>'3a Macroscopic'!I3</f>
        <v>0.26938473530055634</v>
      </c>
      <c r="R4" s="51"/>
      <c r="S4" s="52">
        <f>'[1]1a Macroscopic charts'!N4</f>
        <v>0.46504364679825755</v>
      </c>
      <c r="T4" s="52">
        <f>'[1]1a Macroscopic charts'!O4</f>
        <v>0.41224743824393156</v>
      </c>
      <c r="U4" s="53">
        <f>'[1]1a Macroscopic charts'!P4</f>
        <v>0.12270891495781093</v>
      </c>
    </row>
    <row r="5" spans="1:21" x14ac:dyDescent="0.25">
      <c r="A5" s="25"/>
      <c r="B5" s="34" t="s">
        <v>31</v>
      </c>
      <c r="C5" s="31"/>
      <c r="D5" s="32">
        <f>'[2]1 SHAM Macroscopic'!K4</f>
        <v>1</v>
      </c>
      <c r="E5" s="32">
        <f>'[2]1 SHAM Macroscopic'!H4</f>
        <v>0</v>
      </c>
      <c r="F5" s="32">
        <f>'[2]1 SHAM Macroscopic'!I4</f>
        <v>0</v>
      </c>
      <c r="G5" s="32"/>
      <c r="H5" s="32"/>
      <c r="I5" s="32">
        <f>'[2]1 IRI Macroscopic'!K4</f>
        <v>0</v>
      </c>
      <c r="J5" s="32">
        <f>'[2]1 IRI Macroscopic'!H4</f>
        <v>0</v>
      </c>
      <c r="K5" s="32">
        <f>'[2]1 IRI Macroscopic'!I4</f>
        <v>0</v>
      </c>
      <c r="L5" s="32"/>
      <c r="M5" s="32"/>
      <c r="N5" s="32">
        <f>'3a Macroscopic'!K4</f>
        <v>0</v>
      </c>
      <c r="O5" s="32">
        <f>'3a Macroscopic'!H4</f>
        <v>0</v>
      </c>
      <c r="P5" s="33">
        <f>'3a Macroscopic'!I4</f>
        <v>0</v>
      </c>
      <c r="R5" s="43"/>
      <c r="S5" s="45">
        <f>'[1]1a Macroscopic charts'!N5</f>
        <v>0</v>
      </c>
      <c r="T5" s="45">
        <f>'[1]1a Macroscopic charts'!O5</f>
        <v>0</v>
      </c>
      <c r="U5" s="46">
        <f>'[1]1a Macroscopic charts'!P5</f>
        <v>0</v>
      </c>
    </row>
    <row r="6" spans="1:21" x14ac:dyDescent="0.25">
      <c r="A6" s="25"/>
      <c r="B6" s="34" t="s">
        <v>32</v>
      </c>
      <c r="C6" s="31"/>
      <c r="D6" s="32">
        <f>'[2]1 SHAM Macroscopic'!K5</f>
        <v>1</v>
      </c>
      <c r="E6" s="32">
        <f>'[2]1 SHAM Macroscopic'!H5</f>
        <v>0</v>
      </c>
      <c r="F6" s="32">
        <f>'[2]1 SHAM Macroscopic'!I5</f>
        <v>0</v>
      </c>
      <c r="G6" s="32"/>
      <c r="H6" s="32"/>
      <c r="I6" s="32">
        <f>'[2]1 IRI Macroscopic'!K5</f>
        <v>1</v>
      </c>
      <c r="J6" s="32">
        <f>'[2]1 IRI Macroscopic'!H5</f>
        <v>1</v>
      </c>
      <c r="K6" s="32">
        <f>'[2]1 IRI Macroscopic'!I5</f>
        <v>1</v>
      </c>
      <c r="L6" s="32"/>
      <c r="M6" s="32"/>
      <c r="N6" s="32">
        <f>'3a Macroscopic'!K5</f>
        <v>0.60606060606060608</v>
      </c>
      <c r="O6" s="32">
        <f>'3a Macroscopic'!H5</f>
        <v>0.75757575757575757</v>
      </c>
      <c r="P6" s="33">
        <f>'3a Macroscopic'!I5</f>
        <v>0.8571428571428571</v>
      </c>
      <c r="R6" s="43"/>
      <c r="S6" s="45">
        <f>'[1]1a Macroscopic charts'!N6</f>
        <v>1</v>
      </c>
      <c r="T6" s="45">
        <f>'[1]1a Macroscopic charts'!O6</f>
        <v>1</v>
      </c>
      <c r="U6" s="46">
        <f>'[1]1a Macroscopic charts'!P6</f>
        <v>0.54838709677419351</v>
      </c>
    </row>
    <row r="7" spans="1:21" x14ac:dyDescent="0.25">
      <c r="A7" s="25"/>
      <c r="B7" s="34" t="s">
        <v>42</v>
      </c>
      <c r="C7" s="31"/>
      <c r="D7" s="32">
        <f>'[2]1 SHAM Macroscopic'!K6</f>
        <v>1</v>
      </c>
      <c r="E7" s="32">
        <f>'[2]1 SHAM Macroscopic'!H6</f>
        <v>0</v>
      </c>
      <c r="F7" s="32">
        <f>'[2]1 SHAM Macroscopic'!I6</f>
        <v>0</v>
      </c>
      <c r="G7" s="32"/>
      <c r="H7" s="32"/>
      <c r="I7" s="32">
        <f>'[2]1 IRI Macroscopic'!K6</f>
        <v>0</v>
      </c>
      <c r="J7" s="32">
        <f>'[2]1 IRI Macroscopic'!H6</f>
        <v>0</v>
      </c>
      <c r="K7" s="32">
        <f>'[2]1 IRI Macroscopic'!I6</f>
        <v>0.30405405405405406</v>
      </c>
      <c r="L7" s="32"/>
      <c r="M7" s="32"/>
      <c r="N7" s="32">
        <f>'3a Macroscopic'!K6</f>
        <v>0.22705018359853119</v>
      </c>
      <c r="O7" s="32">
        <f>'3a Macroscopic'!H6</f>
        <v>0.34249471458773784</v>
      </c>
      <c r="P7" s="33">
        <f>'3a Macroscopic'!I6</f>
        <v>0</v>
      </c>
      <c r="R7" s="43"/>
      <c r="S7" s="45">
        <f>'[1]1a Macroscopic charts'!N7</f>
        <v>0.16238767650834404</v>
      </c>
      <c r="T7" s="45">
        <f>'[1]1a Macroscopic charts'!O7</f>
        <v>1.9230769230769232E-2</v>
      </c>
      <c r="U7" s="46">
        <f>'[1]1a Macroscopic charts'!P7</f>
        <v>0</v>
      </c>
    </row>
    <row r="8" spans="1:21" ht="15.75" thickBot="1" x14ac:dyDescent="0.3">
      <c r="A8" s="25"/>
      <c r="B8" s="36" t="s">
        <v>43</v>
      </c>
      <c r="C8" s="37"/>
      <c r="D8" s="38">
        <f>'[2]1 SHAM Macroscopic'!K7</f>
        <v>1</v>
      </c>
      <c r="E8" s="38">
        <f>'[2]1 SHAM Macroscopic'!H7</f>
        <v>0</v>
      </c>
      <c r="F8" s="38">
        <f>'[2]1 SHAM Macroscopic'!I7</f>
        <v>0</v>
      </c>
      <c r="G8" s="38"/>
      <c r="H8" s="38"/>
      <c r="I8" s="38">
        <f>'[2]1 IRI Macroscopic'!K7</f>
        <v>0.15259740259740262</v>
      </c>
      <c r="J8" s="38">
        <f>'[2]1 IRI Macroscopic'!H7</f>
        <v>0.52364864864864868</v>
      </c>
      <c r="K8" s="38">
        <f>'[2]1 IRI Macroscopic'!I7</f>
        <v>0.89689578713968954</v>
      </c>
      <c r="L8" s="38"/>
      <c r="M8" s="38"/>
      <c r="N8" s="38">
        <f>'3a Macroscopic'!K7</f>
        <v>0.42165898617511527</v>
      </c>
      <c r="O8" s="38">
        <f>'3a Macroscopic'!H7</f>
        <v>0.6328125</v>
      </c>
      <c r="P8" s="39">
        <f>'3a Macroscopic'!I7</f>
        <v>0.42209302325581399</v>
      </c>
      <c r="R8" s="44"/>
      <c r="S8" s="47">
        <f>'[1]1a Macroscopic charts'!N8</f>
        <v>0.85359801488833753</v>
      </c>
      <c r="T8" s="47">
        <f>'[1]1a Macroscopic charts'!O8</f>
        <v>0.73816355810616929</v>
      </c>
      <c r="U8" s="48">
        <f>'[1]1a Macroscopic charts'!P8</f>
        <v>0.21284298780487804</v>
      </c>
    </row>
    <row r="9" spans="1:21" x14ac:dyDescent="0.25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</row>
    <row r="10" spans="1:21" x14ac:dyDescent="0.25">
      <c r="B10" s="23" t="s">
        <v>44</v>
      </c>
      <c r="G10" s="23" t="s">
        <v>45</v>
      </c>
      <c r="M10" s="23" t="s">
        <v>49</v>
      </c>
    </row>
    <row r="12" spans="1:21" x14ac:dyDescent="0.25">
      <c r="D12" s="23" t="s">
        <v>46</v>
      </c>
      <c r="E12" s="23" t="s">
        <v>47</v>
      </c>
      <c r="F12" s="23" t="s">
        <v>9</v>
      </c>
      <c r="I12" s="23" t="s">
        <v>46</v>
      </c>
      <c r="J12" s="23" t="s">
        <v>47</v>
      </c>
      <c r="O12" s="23" t="str">
        <f t="shared" ref="O12:P15" si="0">I12</f>
        <v>mild</v>
      </c>
      <c r="P12" s="23" t="str">
        <f t="shared" si="0"/>
        <v>severe</v>
      </c>
    </row>
    <row r="13" spans="1:21" x14ac:dyDescent="0.25">
      <c r="C13" s="23" t="s">
        <v>48</v>
      </c>
      <c r="D13" s="4">
        <f>E4</f>
        <v>0</v>
      </c>
      <c r="E13" s="4">
        <f>F4</f>
        <v>0</v>
      </c>
      <c r="F13" s="4">
        <f>1-E13-D13</f>
        <v>1</v>
      </c>
      <c r="H13" s="23" t="s">
        <v>48</v>
      </c>
      <c r="I13" s="4">
        <f>E3</f>
        <v>0</v>
      </c>
      <c r="J13" s="4">
        <f>F3</f>
        <v>0</v>
      </c>
      <c r="K13" s="4">
        <f>1-J13-I13</f>
        <v>1</v>
      </c>
      <c r="N13" s="23" t="str">
        <f>H13</f>
        <v>controls</v>
      </c>
      <c r="O13" s="4">
        <f t="shared" si="0"/>
        <v>0</v>
      </c>
      <c r="P13" s="4">
        <f t="shared" si="0"/>
        <v>0</v>
      </c>
      <c r="Q13" s="4">
        <f>K13</f>
        <v>1</v>
      </c>
    </row>
    <row r="14" spans="1:21" x14ac:dyDescent="0.25">
      <c r="C14" s="23" t="s">
        <v>40</v>
      </c>
      <c r="D14" s="22">
        <f>J4</f>
        <v>0.26899239079690207</v>
      </c>
      <c r="E14" s="22">
        <f>K4</f>
        <v>0.60909409878784526</v>
      </c>
      <c r="F14" s="4">
        <f t="shared" ref="F14:F15" si="1">1-E14-D14</f>
        <v>0.12191351041525267</v>
      </c>
      <c r="H14" s="23" t="s">
        <v>40</v>
      </c>
      <c r="I14" s="4">
        <f>J3</f>
        <v>0.18218623481781376</v>
      </c>
      <c r="J14" s="4">
        <f>K3</f>
        <v>0.77807017543859658</v>
      </c>
      <c r="K14" s="4">
        <f t="shared" ref="K14:K15" si="2">1-J14-I14</f>
        <v>3.9743589743589658E-2</v>
      </c>
      <c r="N14" s="23" t="str">
        <f>H14</f>
        <v>IRI</v>
      </c>
      <c r="O14" s="4">
        <f t="shared" si="0"/>
        <v>0.18218623481781376</v>
      </c>
      <c r="P14" s="4">
        <f t="shared" si="0"/>
        <v>0.77807017543859658</v>
      </c>
      <c r="Q14" s="4">
        <f>K14</f>
        <v>3.9743589743589658E-2</v>
      </c>
    </row>
    <row r="15" spans="1:21" x14ac:dyDescent="0.25">
      <c r="C15" s="23" t="s">
        <v>41</v>
      </c>
      <c r="D15" s="22">
        <f>O4</f>
        <v>0.5009348105775584</v>
      </c>
      <c r="E15" s="22">
        <f>P4</f>
        <v>0.26938473530055634</v>
      </c>
      <c r="F15" s="4">
        <f t="shared" si="1"/>
        <v>0.22968045412188531</v>
      </c>
      <c r="H15" s="23" t="s">
        <v>41</v>
      </c>
      <c r="I15" s="4">
        <f>O3</f>
        <v>0.5</v>
      </c>
      <c r="J15" s="4">
        <f>P3</f>
        <v>3.2258064516129031E-2</v>
      </c>
      <c r="K15" s="4">
        <f t="shared" si="2"/>
        <v>0.467741935483871</v>
      </c>
      <c r="N15" s="23" t="str">
        <f>H15</f>
        <v>IRI+RIC</v>
      </c>
      <c r="O15" s="4">
        <f t="shared" si="0"/>
        <v>0.5</v>
      </c>
      <c r="P15" s="4">
        <f t="shared" si="0"/>
        <v>3.2258064516129031E-2</v>
      </c>
      <c r="Q15" s="4">
        <f>K15</f>
        <v>0.467741935483871</v>
      </c>
    </row>
    <row r="16" spans="1:21" x14ac:dyDescent="0.25">
      <c r="N16" s="23" t="s">
        <v>50</v>
      </c>
      <c r="O16" s="4">
        <f>T3</f>
        <v>0.40689655172413797</v>
      </c>
      <c r="P16" s="4">
        <f>U3</f>
        <v>3.7499999999999999E-2</v>
      </c>
      <c r="Q16" s="4">
        <f>S3</f>
        <v>0.42317487266553483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9"/>
  <sheetViews>
    <sheetView tabSelected="1" workbookViewId="0">
      <selection activeCell="K2" sqref="K2:S17"/>
    </sheetView>
  </sheetViews>
  <sheetFormatPr defaultRowHeight="15" x14ac:dyDescent="0.25"/>
  <cols>
    <col min="1" max="1" width="9.140625" style="17"/>
    <col min="2" max="2" width="9.140625" style="9"/>
    <col min="3" max="4" width="9.140625" style="23"/>
    <col min="5" max="5" width="9.140625" style="8"/>
    <col min="6" max="6" width="9.140625" style="9"/>
    <col min="7" max="10" width="9.140625" style="23"/>
    <col min="11" max="11" width="9.140625" style="8"/>
    <col min="12" max="16384" width="9.140625" style="23"/>
  </cols>
  <sheetData>
    <row r="1" spans="1:19" ht="14.45" customHeight="1" x14ac:dyDescent="0.25">
      <c r="A1" s="58" t="s">
        <v>11</v>
      </c>
      <c r="B1" s="9" t="s">
        <v>12</v>
      </c>
      <c r="E1" s="8" t="s">
        <v>13</v>
      </c>
      <c r="K1" s="8" t="s">
        <v>56</v>
      </c>
      <c r="L1" s="9"/>
      <c r="M1" s="9"/>
      <c r="N1" s="9"/>
      <c r="O1" s="9"/>
      <c r="P1" s="9"/>
      <c r="Q1" s="9"/>
      <c r="R1" s="9"/>
      <c r="S1" s="9"/>
    </row>
    <row r="2" spans="1:19" s="13" customFormat="1" ht="60" customHeight="1" thickBot="1" x14ac:dyDescent="0.3">
      <c r="A2" s="59"/>
      <c r="B2" s="10" t="s">
        <v>16</v>
      </c>
      <c r="C2" s="10" t="s">
        <v>17</v>
      </c>
      <c r="D2" s="10" t="s">
        <v>18</v>
      </c>
      <c r="E2" s="11" t="s">
        <v>14</v>
      </c>
      <c r="F2" s="12" t="s">
        <v>15</v>
      </c>
      <c r="G2" s="13" t="s">
        <v>19</v>
      </c>
      <c r="H2" s="13" t="s">
        <v>20</v>
      </c>
      <c r="I2" s="13" t="s">
        <v>21</v>
      </c>
      <c r="J2" s="13" t="s">
        <v>22</v>
      </c>
      <c r="K2" s="61" t="s">
        <v>57</v>
      </c>
      <c r="L2" s="13" t="s">
        <v>58</v>
      </c>
      <c r="M2" s="13" t="s">
        <v>59</v>
      </c>
      <c r="N2" s="13" t="s">
        <v>60</v>
      </c>
      <c r="O2" s="13" t="s">
        <v>61</v>
      </c>
      <c r="P2" s="13" t="s">
        <v>62</v>
      </c>
      <c r="Q2" s="13" t="s">
        <v>63</v>
      </c>
      <c r="R2" s="13" t="s">
        <v>64</v>
      </c>
      <c r="S2" s="13" t="s">
        <v>65</v>
      </c>
    </row>
    <row r="3" spans="1:19" x14ac:dyDescent="0.25">
      <c r="A3" s="17">
        <f>'3b Macroscopic'!B10</f>
        <v>880</v>
      </c>
      <c r="B3" s="9">
        <f>'3b Macroscopic'!D10</f>
        <v>34</v>
      </c>
      <c r="C3" s="9">
        <f>'3b Macroscopic'!E10</f>
        <v>0</v>
      </c>
      <c r="D3" s="23">
        <f>IF('3b Macroscopic'!G10&lt;&gt;"",'3b Macroscopic'!G10,"n/a")</f>
        <v>46</v>
      </c>
      <c r="F3" s="9">
        <f>'3b Microscopic (DT)'!E3</f>
        <v>2</v>
      </c>
      <c r="G3" s="56">
        <f>'3b Microscopic (NH)'!D3</f>
        <v>4</v>
      </c>
      <c r="H3" s="56">
        <f>'3b Microscopic (NH)'!E3</f>
        <v>7</v>
      </c>
      <c r="I3" s="23">
        <f>'3b Microscopic (IJ)'!D3</f>
        <v>6</v>
      </c>
      <c r="J3" s="23">
        <f>'3b Microscopic (IJ)'!E3</f>
        <v>6</v>
      </c>
      <c r="K3" s="60">
        <v>0.93568600000000002</v>
      </c>
      <c r="L3" s="60">
        <v>11.125019999999999</v>
      </c>
      <c r="M3" s="60">
        <v>48.96575</v>
      </c>
      <c r="N3" s="60">
        <v>8.1905920000000005</v>
      </c>
      <c r="O3" s="60">
        <v>0</v>
      </c>
      <c r="P3" s="60">
        <v>47.545650000000002</v>
      </c>
      <c r="Q3" s="60">
        <v>1884.454</v>
      </c>
      <c r="R3" s="60">
        <v>14825.79</v>
      </c>
      <c r="S3" s="60">
        <v>46.24877</v>
      </c>
    </row>
    <row r="4" spans="1:19" x14ac:dyDescent="0.25">
      <c r="A4" s="17">
        <f>'3b Macroscopic'!B11</f>
        <v>326</v>
      </c>
      <c r="B4" s="9">
        <f>'3b Macroscopic'!D11</f>
        <v>5</v>
      </c>
      <c r="C4" s="9">
        <f>'3b Macroscopic'!E11</f>
        <v>34</v>
      </c>
      <c r="D4" s="23">
        <f>IF('3b Macroscopic'!G11&lt;&gt;"",'3b Macroscopic'!G11,"n/a")</f>
        <v>46</v>
      </c>
      <c r="G4" s="56">
        <f>'3b Microscopic (NH)'!D4</f>
        <v>7</v>
      </c>
      <c r="H4" s="56">
        <f>'3b Microscopic (NH)'!E4</f>
        <v>3</v>
      </c>
      <c r="I4" s="23">
        <f>'3b Microscopic (IJ)'!D4</f>
        <v>1</v>
      </c>
      <c r="J4" s="23">
        <f>'3b Microscopic (IJ)'!E4</f>
        <v>3</v>
      </c>
      <c r="K4" s="60">
        <v>0</v>
      </c>
      <c r="L4" s="60">
        <v>0</v>
      </c>
      <c r="M4" s="60">
        <v>4.3593039999999998</v>
      </c>
      <c r="N4" s="60">
        <v>0</v>
      </c>
      <c r="O4" s="60">
        <v>0</v>
      </c>
      <c r="P4" s="60">
        <v>0</v>
      </c>
      <c r="Q4" s="60">
        <v>265.27269999999999</v>
      </c>
      <c r="R4" s="60">
        <v>1208.9459999999999</v>
      </c>
      <c r="S4" s="60">
        <v>13.35971</v>
      </c>
    </row>
    <row r="5" spans="1:19" x14ac:dyDescent="0.25">
      <c r="A5" s="17">
        <f>'3b Macroscopic'!B12</f>
        <v>171</v>
      </c>
      <c r="B5" s="9">
        <f>'3b Macroscopic'!D12</f>
        <v>7</v>
      </c>
      <c r="C5" s="9">
        <f>'3b Macroscopic'!E12</f>
        <v>17</v>
      </c>
      <c r="D5" s="23">
        <f>IF('3b Macroscopic'!G12&lt;&gt;"",'3b Macroscopic'!G12,"n/a")</f>
        <v>43</v>
      </c>
      <c r="F5" s="9">
        <f>'3b Microscopic (DT)'!E5</f>
        <v>2</v>
      </c>
      <c r="G5" s="56">
        <f>'3b Microscopic (NH)'!D5</f>
        <v>4</v>
      </c>
      <c r="H5" s="56">
        <f>'3b Microscopic (NH)'!E5</f>
        <v>2</v>
      </c>
      <c r="I5" s="23">
        <f>'3b Microscopic (IJ)'!D5</f>
        <v>4</v>
      </c>
      <c r="J5" s="23">
        <f>'3b Microscopic (IJ)'!E5</f>
        <v>2</v>
      </c>
      <c r="K5" s="60">
        <v>1.062098</v>
      </c>
      <c r="L5" s="60">
        <v>18.304480000000002</v>
      </c>
      <c r="M5" s="60">
        <v>18.993510000000001</v>
      </c>
      <c r="N5" s="60">
        <v>4.6799460000000002</v>
      </c>
      <c r="O5" s="60">
        <v>0</v>
      </c>
      <c r="P5" s="60">
        <v>51.604950000000002</v>
      </c>
      <c r="Q5" s="60">
        <v>2633.616</v>
      </c>
      <c r="R5" s="60">
        <v>14647.19</v>
      </c>
      <c r="S5" s="60">
        <v>14.39358</v>
      </c>
    </row>
    <row r="6" spans="1:19" x14ac:dyDescent="0.25">
      <c r="A6" s="17">
        <f>'3b Macroscopic'!B13</f>
        <v>36</v>
      </c>
      <c r="B6" s="9">
        <f>'3b Macroscopic'!D13</f>
        <v>25</v>
      </c>
      <c r="C6" s="9">
        <f>'3b Macroscopic'!E13</f>
        <v>0</v>
      </c>
      <c r="D6" s="23">
        <f>IF('3b Macroscopic'!G13&lt;&gt;"",'3b Macroscopic'!G13,"n/a")</f>
        <v>32</v>
      </c>
      <c r="G6" s="56">
        <f>'3b Microscopic (NH)'!D6</f>
        <v>2</v>
      </c>
      <c r="H6" s="56">
        <f>'3b Microscopic (NH)'!E6</f>
        <v>3</v>
      </c>
      <c r="I6" s="23">
        <f>'3b Microscopic (IJ)'!D6</f>
        <v>0</v>
      </c>
      <c r="J6" s="23">
        <f>'3b Microscopic (IJ)'!E6</f>
        <v>3</v>
      </c>
      <c r="K6" s="60">
        <v>0</v>
      </c>
      <c r="L6" s="60">
        <v>17.095970000000001</v>
      </c>
      <c r="M6" s="60">
        <v>28.500520000000002</v>
      </c>
      <c r="N6" s="60">
        <v>0</v>
      </c>
      <c r="O6" s="60">
        <v>0</v>
      </c>
      <c r="P6" s="60">
        <v>27.044149999999998</v>
      </c>
      <c r="Q6" s="60">
        <v>1574.69</v>
      </c>
      <c r="R6" s="60">
        <v>13947.66</v>
      </c>
      <c r="S6" s="60">
        <v>20.48415</v>
      </c>
    </row>
    <row r="7" spans="1:19" x14ac:dyDescent="0.25">
      <c r="A7" s="17">
        <f>'3b Macroscopic'!B14</f>
        <v>440</v>
      </c>
      <c r="B7" s="9">
        <f>'3b Macroscopic'!D14</f>
        <v>10</v>
      </c>
      <c r="C7" s="9">
        <f>'3b Macroscopic'!E14</f>
        <v>17</v>
      </c>
      <c r="D7" s="23">
        <f>IF('3b Macroscopic'!G14&lt;&gt;"",'3b Macroscopic'!G14,"n/a")</f>
        <v>29</v>
      </c>
      <c r="G7" s="56">
        <f>'3b Microscopic (NH)'!D7</f>
        <v>3</v>
      </c>
      <c r="H7" s="56">
        <f>'3b Microscopic (NH)'!E7</f>
        <v>4</v>
      </c>
      <c r="I7" s="23">
        <f>'3b Microscopic (IJ)'!D7</f>
        <v>2</v>
      </c>
      <c r="J7" s="23">
        <f>'3b Microscopic (IJ)'!E7</f>
        <v>4</v>
      </c>
      <c r="K7" s="60">
        <v>0.73530799999999996</v>
      </c>
      <c r="L7" s="60">
        <v>34.824019999999997</v>
      </c>
      <c r="M7" s="60">
        <v>28.021080000000001</v>
      </c>
      <c r="N7" s="60">
        <v>3.7721469999999999</v>
      </c>
      <c r="O7" s="60">
        <v>0</v>
      </c>
      <c r="P7" s="60">
        <v>0</v>
      </c>
      <c r="Q7" s="60">
        <v>8251.2790000000005</v>
      </c>
      <c r="R7" s="60">
        <v>13659.38</v>
      </c>
      <c r="S7" s="60">
        <v>17.852329999999998</v>
      </c>
    </row>
    <row r="8" spans="1:19" x14ac:dyDescent="0.25">
      <c r="A8" s="17">
        <f>'3b Macroscopic'!B15</f>
        <v>47</v>
      </c>
      <c r="B8" s="9">
        <f>'3b Macroscopic'!D15</f>
        <v>20</v>
      </c>
      <c r="C8" s="9">
        <f>'3b Macroscopic'!E15</f>
        <v>0</v>
      </c>
      <c r="D8" s="23">
        <f>IF('3b Macroscopic'!G15&lt;&gt;"",'3b Macroscopic'!G15,"n/a")</f>
        <v>28</v>
      </c>
      <c r="G8" s="56">
        <f>'3b Microscopic (NH)'!D8</f>
        <v>4</v>
      </c>
      <c r="H8" s="56">
        <f>'3b Microscopic (NH)'!E8</f>
        <v>2</v>
      </c>
      <c r="I8" s="23">
        <f>'3b Microscopic (IJ)'!D8</f>
        <v>1</v>
      </c>
      <c r="J8" s="23">
        <f>'3b Microscopic (IJ)'!E8</f>
        <v>2</v>
      </c>
      <c r="K8" s="60">
        <v>0</v>
      </c>
      <c r="L8" s="60">
        <v>8.8064090000000004</v>
      </c>
      <c r="M8" s="60">
        <v>31.467479999999998</v>
      </c>
      <c r="N8" s="60">
        <v>2.7078000000000002</v>
      </c>
      <c r="O8" s="60">
        <v>0</v>
      </c>
      <c r="P8" s="60">
        <v>31.116949999999999</v>
      </c>
      <c r="Q8" s="60">
        <v>1486.913</v>
      </c>
      <c r="R8" s="60">
        <v>13881.38</v>
      </c>
      <c r="S8" s="60">
        <v>20.365780000000001</v>
      </c>
    </row>
    <row r="9" spans="1:19" x14ac:dyDescent="0.25">
      <c r="A9" s="17">
        <f>'3b Macroscopic'!B16</f>
        <v>532</v>
      </c>
      <c r="B9" s="9">
        <f>'3b Macroscopic'!D16</f>
        <v>14</v>
      </c>
      <c r="C9" s="9">
        <f>'3b Macroscopic'!E16</f>
        <v>18</v>
      </c>
      <c r="D9" s="23">
        <f>IF('3b Macroscopic'!G16&lt;&gt;"",'3b Macroscopic'!G16,"n/a")</f>
        <v>37</v>
      </c>
      <c r="G9" s="56">
        <f>'3b Microscopic (NH)'!D9</f>
        <v>0</v>
      </c>
      <c r="H9" s="56">
        <f>'3b Microscopic (NH)'!E9</f>
        <v>3</v>
      </c>
      <c r="I9" s="23">
        <f>'3b Microscopic (IJ)'!D9</f>
        <v>1</v>
      </c>
      <c r="J9" s="23">
        <f>'3b Microscopic (IJ)'!E9</f>
        <v>3</v>
      </c>
      <c r="K9" s="60">
        <v>0.83994500000000005</v>
      </c>
      <c r="L9" s="60">
        <v>3.250588</v>
      </c>
      <c r="M9" s="60">
        <v>27.933869999999999</v>
      </c>
      <c r="N9" s="60">
        <v>4.9547429999999997</v>
      </c>
      <c r="O9" s="60">
        <v>0</v>
      </c>
      <c r="P9" s="60">
        <v>48.399189999999997</v>
      </c>
      <c r="Q9" s="60">
        <v>1829.924</v>
      </c>
      <c r="R9" s="60">
        <v>13655.74</v>
      </c>
      <c r="S9" s="60">
        <v>24.575810000000001</v>
      </c>
    </row>
    <row r="10" spans="1:19" x14ac:dyDescent="0.25">
      <c r="A10" s="17">
        <f>'3b Macroscopic'!B17</f>
        <v>862</v>
      </c>
      <c r="B10" s="9">
        <f>'3b Macroscopic'!D17</f>
        <v>29</v>
      </c>
      <c r="C10" s="9">
        <f>'3b Macroscopic'!E17</f>
        <v>0</v>
      </c>
      <c r="D10" s="23">
        <f>IF('3b Macroscopic'!G17&lt;&gt;"",'3b Macroscopic'!G17,"n/a")</f>
        <v>40</v>
      </c>
      <c r="E10" s="8">
        <f>'3b Microscopic (DT)'!D10</f>
        <v>1</v>
      </c>
      <c r="F10" s="9">
        <f>'3b Microscopic (DT)'!E10</f>
        <v>1</v>
      </c>
      <c r="G10" s="56">
        <f>'3b Microscopic (NH)'!D10</f>
        <v>3</v>
      </c>
      <c r="H10" s="56">
        <f>'3b Microscopic (NH)'!E10</f>
        <v>1</v>
      </c>
      <c r="I10" s="23">
        <f>'3b Microscopic (IJ)'!D10</f>
        <v>3</v>
      </c>
      <c r="J10" s="23">
        <f>'3b Microscopic (IJ)'!E10</f>
        <v>1</v>
      </c>
      <c r="K10" s="60">
        <v>0.48495199999999999</v>
      </c>
      <c r="L10" s="60">
        <v>9.2897370000000006</v>
      </c>
      <c r="M10" s="60">
        <v>22.34901</v>
      </c>
      <c r="N10" s="60">
        <v>5.2201959999999996</v>
      </c>
      <c r="O10" s="60">
        <v>0</v>
      </c>
      <c r="P10" s="60">
        <v>45.543230000000001</v>
      </c>
      <c r="Q10" s="60">
        <v>3650.7269999999999</v>
      </c>
      <c r="R10" s="60">
        <v>15414.17</v>
      </c>
      <c r="S10" s="60">
        <v>24.1492</v>
      </c>
    </row>
    <row r="11" spans="1:19" x14ac:dyDescent="0.25">
      <c r="A11" s="17">
        <f>'3b Macroscopic'!B18</f>
        <v>754</v>
      </c>
      <c r="B11" s="9">
        <f>'3b Macroscopic'!D18</f>
        <v>40</v>
      </c>
      <c r="C11" s="9">
        <f>'3b Macroscopic'!E18</f>
        <v>0</v>
      </c>
      <c r="D11" s="23">
        <f>IF('3b Macroscopic'!G18&lt;&gt;"",'3b Macroscopic'!G18,"n/a")</f>
        <v>40</v>
      </c>
      <c r="E11" s="8">
        <f>'3b Microscopic (DT)'!D11</f>
        <v>3</v>
      </c>
      <c r="F11" s="9">
        <f>'3b Microscopic (DT)'!E11</f>
        <v>3</v>
      </c>
      <c r="G11" s="56">
        <f>'3b Microscopic (NH)'!D11</f>
        <v>4</v>
      </c>
      <c r="H11" s="56">
        <f>'3b Microscopic (NH)'!E11</f>
        <v>3</v>
      </c>
      <c r="I11" s="23">
        <f>'3b Microscopic (IJ)'!D11</f>
        <v>3</v>
      </c>
      <c r="J11" s="23">
        <f>'3b Microscopic (IJ)'!E11</f>
        <v>3</v>
      </c>
      <c r="K11" s="60">
        <v>1.853715</v>
      </c>
      <c r="L11" s="60">
        <v>35.167140000000003</v>
      </c>
      <c r="M11" s="60">
        <v>28.70534</v>
      </c>
      <c r="N11" s="60">
        <v>4.3171590000000002</v>
      </c>
      <c r="O11" s="60">
        <v>0</v>
      </c>
      <c r="P11" s="60">
        <v>0</v>
      </c>
      <c r="Q11" s="60">
        <v>1877.616</v>
      </c>
      <c r="R11" s="60">
        <v>13642.58</v>
      </c>
      <c r="S11" s="60">
        <v>21.250910000000001</v>
      </c>
    </row>
    <row r="12" spans="1:19" x14ac:dyDescent="0.25">
      <c r="A12" s="17">
        <f>'3b Macroscopic'!B19</f>
        <v>740</v>
      </c>
      <c r="B12" s="9">
        <f>'3b Macroscopic'!D19</f>
        <v>15</v>
      </c>
      <c r="C12" s="9">
        <f>'3b Macroscopic'!E19</f>
        <v>0</v>
      </c>
      <c r="D12" s="23">
        <f>IF('3b Macroscopic'!G19&lt;&gt;"",'3b Macroscopic'!G19,"n/a")</f>
        <v>30</v>
      </c>
      <c r="G12" s="56">
        <f>'3b Microscopic (NH)'!D12</f>
        <v>0</v>
      </c>
      <c r="H12" s="56">
        <f>'3b Microscopic (NH)'!E12</f>
        <v>0</v>
      </c>
      <c r="I12" s="23">
        <f>'3b Microscopic (IJ)'!D12</f>
        <v>1</v>
      </c>
      <c r="J12" s="23">
        <f>'3b Microscopic (IJ)'!E12</f>
        <v>0</v>
      </c>
      <c r="K12" s="60">
        <v>0.58400700000000005</v>
      </c>
      <c r="L12" s="60">
        <v>17.456689999999998</v>
      </c>
      <c r="M12" s="60">
        <v>29.729679999999998</v>
      </c>
      <c r="N12" s="60">
        <v>5.1202819999999996</v>
      </c>
      <c r="O12" s="60">
        <v>0</v>
      </c>
      <c r="P12" s="60">
        <v>27.49128</v>
      </c>
      <c r="Q12" s="60">
        <v>3362.71</v>
      </c>
      <c r="R12" s="60">
        <v>14334.07</v>
      </c>
      <c r="S12" s="60">
        <v>22.69312</v>
      </c>
    </row>
    <row r="13" spans="1:19" x14ac:dyDescent="0.25">
      <c r="A13" s="17">
        <f>'3b Macroscopic'!B20</f>
        <v>974</v>
      </c>
      <c r="B13" s="9">
        <f>'3b Macroscopic'!D20</f>
        <v>16</v>
      </c>
      <c r="C13" s="9">
        <f>'3b Macroscopic'!E20</f>
        <v>0</v>
      </c>
      <c r="D13" s="23">
        <f>IF('3b Macroscopic'!G20&lt;&gt;"",'3b Macroscopic'!G20,"n/a")</f>
        <v>35</v>
      </c>
      <c r="F13" s="9">
        <f>'3b Microscopic (DT)'!E13</f>
        <v>1</v>
      </c>
      <c r="G13" s="56">
        <f>'3b Microscopic (NH)'!D13</f>
        <v>1</v>
      </c>
      <c r="H13" s="56">
        <f>'3b Microscopic (NH)'!E13</f>
        <v>2</v>
      </c>
      <c r="I13" s="23">
        <f>'3b Microscopic (IJ)'!D13</f>
        <v>1</v>
      </c>
      <c r="J13" s="23">
        <f>'3b Microscopic (IJ)'!E13</f>
        <v>2</v>
      </c>
      <c r="K13" s="60">
        <v>1.700955</v>
      </c>
      <c r="L13" s="60">
        <v>17.99436</v>
      </c>
      <c r="M13" s="60">
        <v>20.439630000000001</v>
      </c>
      <c r="N13" s="60">
        <v>3.7283430000000002</v>
      </c>
      <c r="O13" s="60">
        <v>0</v>
      </c>
      <c r="P13" s="60">
        <v>42.528460000000003</v>
      </c>
      <c r="Q13" s="60">
        <v>3417.0509999999999</v>
      </c>
      <c r="R13" s="60">
        <v>13009.82</v>
      </c>
      <c r="S13" s="60">
        <v>21.130569999999999</v>
      </c>
    </row>
    <row r="14" spans="1:19" x14ac:dyDescent="0.25">
      <c r="A14" s="17">
        <f>'3b Macroscopic'!B21</f>
        <v>362</v>
      </c>
      <c r="B14" s="9">
        <f>'3b Macroscopic'!D21</f>
        <v>30</v>
      </c>
      <c r="C14" s="9">
        <f>'3b Macroscopic'!E21</f>
        <v>0</v>
      </c>
      <c r="D14" s="23">
        <f>IF('3b Macroscopic'!G21&lt;&gt;"",'3b Macroscopic'!G21,"n/a")</f>
        <v>31</v>
      </c>
      <c r="G14" s="56">
        <f>'3b Microscopic (NH)'!D14</f>
        <v>3</v>
      </c>
      <c r="H14" s="56">
        <f>'3b Microscopic (NH)'!E14</f>
        <v>3</v>
      </c>
      <c r="I14" s="23">
        <f>'3b Microscopic (IJ)'!D14</f>
        <v>1</v>
      </c>
      <c r="J14" s="23">
        <f>'3b Microscopic (IJ)'!E14</f>
        <v>3</v>
      </c>
      <c r="K14" s="60">
        <v>0.67900199999999999</v>
      </c>
      <c r="L14" s="60">
        <v>15.54865</v>
      </c>
      <c r="M14" s="60">
        <v>21.805479999999999</v>
      </c>
      <c r="N14" s="60">
        <v>6.1333640000000003</v>
      </c>
      <c r="O14" s="60">
        <v>1.0788059999999999</v>
      </c>
      <c r="P14" s="60">
        <v>69.854519999999994</v>
      </c>
      <c r="Q14" s="60">
        <v>3927.6460000000002</v>
      </c>
      <c r="R14" s="60">
        <v>14816.47</v>
      </c>
      <c r="S14" s="60">
        <v>24.847059999999999</v>
      </c>
    </row>
    <row r="15" spans="1:19" x14ac:dyDescent="0.25">
      <c r="A15" s="17">
        <f>'3b Macroscopic'!B22</f>
        <v>927</v>
      </c>
      <c r="B15" s="9">
        <f>'3b Macroscopic'!D22</f>
        <v>25</v>
      </c>
      <c r="C15" s="9">
        <f>'3b Macroscopic'!E22</f>
        <v>7</v>
      </c>
      <c r="D15" s="23">
        <f>IF('3b Macroscopic'!G22&lt;&gt;"",'3b Macroscopic'!G22,"n/a")</f>
        <v>37</v>
      </c>
      <c r="E15" s="8">
        <f>'3b Microscopic (DT)'!D15</f>
        <v>1</v>
      </c>
      <c r="F15" s="9">
        <f>'3b Microscopic (DT)'!E15</f>
        <v>1</v>
      </c>
      <c r="G15" s="56">
        <f>'3b Microscopic (NH)'!D15</f>
        <v>2</v>
      </c>
      <c r="H15" s="56">
        <f>'3b Microscopic (NH)'!E15</f>
        <v>1</v>
      </c>
      <c r="I15" s="23">
        <f>'3b Microscopic (IJ)'!D15</f>
        <v>0</v>
      </c>
      <c r="J15" s="23">
        <f>'3b Microscopic (IJ)'!E15</f>
        <v>1</v>
      </c>
      <c r="K15" s="60">
        <v>1.4930490000000001</v>
      </c>
      <c r="L15" s="60">
        <v>19.623539999999998</v>
      </c>
      <c r="M15" s="60">
        <v>23.928280000000001</v>
      </c>
      <c r="N15" s="60">
        <v>3.2031070000000001</v>
      </c>
      <c r="O15" s="60">
        <v>0</v>
      </c>
      <c r="P15" s="60">
        <v>34.199509999999997</v>
      </c>
      <c r="Q15" s="60">
        <v>3172.1770000000001</v>
      </c>
      <c r="R15" s="60">
        <v>16573.41</v>
      </c>
      <c r="S15" s="60">
        <v>29.040579999999999</v>
      </c>
    </row>
    <row r="16" spans="1:19" x14ac:dyDescent="0.25">
      <c r="A16" s="17">
        <f>'3b Macroscopic'!B23</f>
        <v>202</v>
      </c>
      <c r="B16" s="9">
        <f>'3b Macroscopic'!D23</f>
        <v>21</v>
      </c>
      <c r="C16" s="9">
        <f>'3b Macroscopic'!E23</f>
        <v>13</v>
      </c>
      <c r="D16" s="23">
        <f>IF('3b Macroscopic'!G23&lt;&gt;"",'3b Macroscopic'!G23,"n/a")</f>
        <v>34</v>
      </c>
      <c r="E16" s="8">
        <f>'3b Microscopic (DT)'!D16</f>
        <v>0</v>
      </c>
      <c r="F16" s="9">
        <f>'3b Microscopic (DT)'!E16</f>
        <v>5</v>
      </c>
      <c r="G16" s="56">
        <f>'3b Microscopic (NH)'!D16</f>
        <v>4</v>
      </c>
      <c r="H16" s="56">
        <f>'3b Microscopic (NH)'!E16</f>
        <v>6</v>
      </c>
      <c r="I16" s="23">
        <f>'3b Microscopic (IJ)'!D16</f>
        <v>3</v>
      </c>
      <c r="J16" s="23">
        <f>'3b Microscopic (IJ)'!E16</f>
        <v>6</v>
      </c>
      <c r="K16" s="60">
        <v>0.22530800000000001</v>
      </c>
      <c r="L16" s="60">
        <v>28.089089999999999</v>
      </c>
      <c r="M16" s="60">
        <v>11.1981</v>
      </c>
      <c r="N16" s="60">
        <v>2.3971450000000001</v>
      </c>
      <c r="O16" s="60">
        <v>0</v>
      </c>
      <c r="P16" s="60">
        <v>43.000070000000001</v>
      </c>
      <c r="Q16" s="60">
        <v>2537.14</v>
      </c>
      <c r="R16" s="60">
        <v>14467.4</v>
      </c>
      <c r="S16" s="60">
        <v>29.967400000000001</v>
      </c>
    </row>
    <row r="17" spans="1:19" x14ac:dyDescent="0.25">
      <c r="A17" s="17">
        <f>'3b Macroscopic'!B24</f>
        <v>56</v>
      </c>
      <c r="B17" s="9">
        <f>'3b Macroscopic'!D24</f>
        <v>18</v>
      </c>
      <c r="C17" s="9">
        <f>'3b Macroscopic'!E24</f>
        <v>0</v>
      </c>
      <c r="D17" s="23">
        <f>IF('3b Macroscopic'!G24&lt;&gt;"",'3b Macroscopic'!G24,"n/a")</f>
        <v>30</v>
      </c>
      <c r="E17" s="8">
        <f>'3b Microscopic (DT)'!D17</f>
        <v>0</v>
      </c>
      <c r="F17" s="9">
        <f>'3b Microscopic (DT)'!E17</f>
        <v>0</v>
      </c>
      <c r="G17" s="56">
        <f>'3b Microscopic (NH)'!D17</f>
        <v>0</v>
      </c>
      <c r="H17" s="56">
        <f>'3b Microscopic (NH)'!E17</f>
        <v>0</v>
      </c>
      <c r="I17" s="23">
        <f>'3b Microscopic (IJ)'!D17</f>
        <v>0</v>
      </c>
      <c r="J17" s="23">
        <f>'3b Microscopic (IJ)'!E17</f>
        <v>0</v>
      </c>
      <c r="K17" s="60">
        <v>1.2968280000000001</v>
      </c>
      <c r="L17" s="60">
        <v>11.01092</v>
      </c>
      <c r="M17" s="60">
        <v>42.591880000000003</v>
      </c>
      <c r="N17" s="60">
        <v>7.7955430000000003</v>
      </c>
      <c r="O17" s="60">
        <v>0</v>
      </c>
      <c r="P17" s="60">
        <v>60.943579999999997</v>
      </c>
      <c r="Q17" s="60">
        <v>3783.837</v>
      </c>
      <c r="R17" s="60">
        <v>15112.59</v>
      </c>
      <c r="S17" s="60">
        <v>35.20223</v>
      </c>
    </row>
    <row r="18" spans="1:19" x14ac:dyDescent="0.25">
      <c r="A18" s="17">
        <f>'3b Macroscopic'!B25</f>
        <v>986</v>
      </c>
      <c r="B18" s="9">
        <f>'3b Macroscopic'!D25</f>
        <v>23</v>
      </c>
      <c r="C18" s="9">
        <f>'3b Macroscopic'!E25</f>
        <v>1</v>
      </c>
      <c r="D18" s="23">
        <f>IF('3b Macroscopic'!G25&lt;&gt;"",'3b Macroscopic'!G25,"n/a")</f>
        <v>35</v>
      </c>
      <c r="F18" s="9">
        <f>'3b Microscopic (DT)'!E18</f>
        <v>2</v>
      </c>
      <c r="G18" s="56">
        <f>'3b Microscopic (NH)'!D18</f>
        <v>3</v>
      </c>
      <c r="H18" s="56">
        <f>'3b Microscopic (NH)'!E18</f>
        <v>5</v>
      </c>
      <c r="I18" s="23">
        <f>'3b Microscopic (IJ)'!D18</f>
        <v>3</v>
      </c>
      <c r="J18" s="23">
        <f>'3b Microscopic (IJ)'!E18</f>
        <v>5</v>
      </c>
      <c r="K18" s="62"/>
      <c r="L18" s="60"/>
      <c r="M18" s="60"/>
      <c r="N18" s="60"/>
      <c r="O18" s="60"/>
      <c r="P18" s="60"/>
      <c r="Q18" s="60"/>
      <c r="R18" s="60"/>
      <c r="S18" s="60"/>
    </row>
    <row r="19" spans="1:19" x14ac:dyDescent="0.25">
      <c r="C19" s="9"/>
      <c r="G19" s="56"/>
      <c r="H19" s="56"/>
      <c r="K19" s="62"/>
      <c r="L19" s="60"/>
      <c r="M19" s="60"/>
      <c r="N19" s="60"/>
      <c r="O19" s="60"/>
      <c r="P19" s="60"/>
      <c r="Q19" s="60"/>
      <c r="R19" s="60"/>
      <c r="S19" s="60"/>
    </row>
    <row r="20" spans="1:19" x14ac:dyDescent="0.25">
      <c r="C20" s="9"/>
      <c r="G20" s="56"/>
      <c r="H20" s="56"/>
      <c r="K20" s="62"/>
      <c r="L20" s="60"/>
      <c r="M20" s="60"/>
      <c r="N20" s="60"/>
      <c r="O20" s="60"/>
      <c r="P20" s="60"/>
      <c r="Q20" s="60"/>
      <c r="R20" s="60"/>
      <c r="S20" s="60"/>
    </row>
    <row r="21" spans="1:19" x14ac:dyDescent="0.25">
      <c r="C21" s="9"/>
      <c r="G21" s="56"/>
      <c r="H21" s="56"/>
    </row>
    <row r="22" spans="1:19" x14ac:dyDescent="0.25">
      <c r="C22" s="9"/>
      <c r="G22" s="56"/>
      <c r="H22" s="56"/>
    </row>
    <row r="23" spans="1:19" x14ac:dyDescent="0.25">
      <c r="C23" s="9"/>
    </row>
    <row r="24" spans="1:19" x14ac:dyDescent="0.25">
      <c r="C24" s="9"/>
    </row>
    <row r="25" spans="1:19" x14ac:dyDescent="0.25">
      <c r="C25" s="9"/>
    </row>
    <row r="26" spans="1:19" x14ac:dyDescent="0.25">
      <c r="C26" s="9"/>
    </row>
    <row r="27" spans="1:19" x14ac:dyDescent="0.25">
      <c r="C27" s="9"/>
    </row>
    <row r="28" spans="1:19" x14ac:dyDescent="0.25">
      <c r="C28" s="9"/>
    </row>
    <row r="29" spans="1:19" x14ac:dyDescent="0.25">
      <c r="C29" s="9"/>
    </row>
    <row r="30" spans="1:19" x14ac:dyDescent="0.25">
      <c r="C30" s="9"/>
    </row>
    <row r="31" spans="1:19" x14ac:dyDescent="0.25">
      <c r="C31" s="9"/>
    </row>
    <row r="32" spans="1:19" x14ac:dyDescent="0.25">
      <c r="C32" s="9"/>
    </row>
    <row r="33" spans="3:3" x14ac:dyDescent="0.25">
      <c r="C33" s="9"/>
    </row>
    <row r="34" spans="3:3" x14ac:dyDescent="0.25">
      <c r="C34" s="9"/>
    </row>
    <row r="35" spans="3:3" x14ac:dyDescent="0.25">
      <c r="C35" s="9"/>
    </row>
    <row r="36" spans="3:3" x14ac:dyDescent="0.25">
      <c r="C36" s="9"/>
    </row>
    <row r="37" spans="3:3" x14ac:dyDescent="0.25">
      <c r="C37" s="9"/>
    </row>
    <row r="38" spans="3:3" x14ac:dyDescent="0.25">
      <c r="C38" s="9"/>
    </row>
    <row r="39" spans="3:3" x14ac:dyDescent="0.25">
      <c r="C39" s="9"/>
    </row>
  </sheetData>
  <mergeCells count="1">
    <mergeCell ref="A1:A2"/>
  </mergeCells>
  <pageMargins left="0.7" right="0.7" top="0.75" bottom="0.75" header="0.3" footer="0.3"/>
  <pageSetup paperSize="9" orientation="portrait" verticalDpi="597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61"/>
  <sheetViews>
    <sheetView zoomScaleNormal="100" workbookViewId="0">
      <pane xSplit="3" ySplit="9" topLeftCell="H10" activePane="bottomRight" state="frozen"/>
      <selection pane="topRight" activeCell="D1" sqref="D1"/>
      <selection pane="bottomLeft" activeCell="A4" sqref="A4"/>
      <selection pane="bottomRight" activeCell="M2" sqref="M2"/>
    </sheetView>
  </sheetViews>
  <sheetFormatPr defaultRowHeight="15" outlineLevelRow="1" x14ac:dyDescent="0.25"/>
  <cols>
    <col min="8" max="9" width="8.7109375" style="4"/>
    <col min="10" max="10" width="0" style="4" hidden="1" customWidth="1"/>
    <col min="28" max="30" width="8.7109375" style="4"/>
    <col min="31" max="31" width="8.7109375" style="7"/>
    <col min="39" max="39" width="8.7109375" style="2"/>
    <col min="44" max="59" width="9.140625" customWidth="1"/>
  </cols>
  <sheetData>
    <row r="1" spans="1:60" x14ac:dyDescent="0.25">
      <c r="B1" s="3" t="s">
        <v>23</v>
      </c>
      <c r="C1" s="3"/>
      <c r="D1" s="3"/>
      <c r="E1" s="3"/>
      <c r="H1" s="5" t="s">
        <v>6</v>
      </c>
      <c r="I1" s="5" t="s">
        <v>7</v>
      </c>
      <c r="J1" s="5" t="s">
        <v>8</v>
      </c>
      <c r="K1" s="5" t="s">
        <v>9</v>
      </c>
      <c r="N1" s="6"/>
      <c r="R1" s="6"/>
      <c r="X1" s="6"/>
      <c r="AH1" s="6"/>
    </row>
    <row r="2" spans="1:60" x14ac:dyDescent="0.25">
      <c r="A2" s="23" t="s">
        <v>38</v>
      </c>
      <c r="B2" s="3"/>
      <c r="C2" s="21" t="s">
        <v>30</v>
      </c>
      <c r="D2" s="3"/>
      <c r="E2" s="3"/>
      <c r="H2" s="19">
        <f>MEDIAN(H10:H40)</f>
        <v>0.63739495798319323</v>
      </c>
      <c r="I2" s="19">
        <f>MEDIAN(I10:I40)</f>
        <v>0</v>
      </c>
      <c r="J2" s="19">
        <f>MEDIAN(J10:J40)</f>
        <v>0.76019021739130432</v>
      </c>
      <c r="K2" s="19">
        <f>MEDIAN(K10:K27)</f>
        <v>0.23980978260869568</v>
      </c>
      <c r="M2" s="19">
        <f>MEDIAN(M10:M27)</f>
        <v>0.76019021739130432</v>
      </c>
      <c r="N2" s="6"/>
      <c r="R2" s="6"/>
      <c r="X2" s="6"/>
      <c r="AH2" s="6"/>
    </row>
    <row r="3" spans="1:60" x14ac:dyDescent="0.25">
      <c r="A3" s="23">
        <f>SUM(C10:C40)</f>
        <v>16</v>
      </c>
      <c r="C3" s="21" t="s">
        <v>34</v>
      </c>
      <c r="H3" s="22">
        <f>AVERAGE(H10:H40)</f>
        <v>0.58935680298566995</v>
      </c>
      <c r="I3" s="22">
        <f>AVERAGE(I10:I40)</f>
        <v>0.1754553883729506</v>
      </c>
      <c r="J3" s="22">
        <f>AVERAGE(J10:J40)</f>
        <v>0.76481219135862044</v>
      </c>
      <c r="K3" s="22">
        <f>AVERAGE(K10:K40)</f>
        <v>0.23518780864137939</v>
      </c>
      <c r="M3" s="22">
        <f>AVERAGE(M10:M40)</f>
        <v>0.76481219135862044</v>
      </c>
      <c r="R3" s="7"/>
      <c r="S3" s="7"/>
      <c r="T3" s="7"/>
      <c r="U3" s="7"/>
      <c r="W3" s="5"/>
      <c r="AB3" s="7"/>
      <c r="AC3" s="7"/>
      <c r="AD3" s="7"/>
      <c r="AG3" s="5"/>
      <c r="AL3" s="7"/>
      <c r="AM3" s="7"/>
      <c r="AN3" s="7"/>
      <c r="AO3" s="4"/>
    </row>
    <row r="4" spans="1:60" x14ac:dyDescent="0.25">
      <c r="C4" s="21" t="s">
        <v>31</v>
      </c>
      <c r="G4" s="20">
        <f>MIN(G10:G27)</f>
        <v>28</v>
      </c>
      <c r="H4" s="4">
        <f>MIN(H10:H40)</f>
        <v>0.10869565217391304</v>
      </c>
      <c r="I4" s="4">
        <f>MIN(I10:I40)</f>
        <v>0</v>
      </c>
      <c r="J4" s="4">
        <f>MIN(J10:J40)</f>
        <v>0.45714285714285713</v>
      </c>
      <c r="K4" s="4">
        <f>MIN(K10:K27)</f>
        <v>0</v>
      </c>
      <c r="M4" s="4">
        <f>MIN(M10:M27)</f>
        <v>0.45714285714285713</v>
      </c>
      <c r="R4" s="7"/>
      <c r="S4" s="7"/>
      <c r="T4" s="7"/>
      <c r="U4" s="7"/>
      <c r="W4" s="5"/>
      <c r="AB4" s="7"/>
      <c r="AC4" s="7"/>
      <c r="AD4" s="7"/>
      <c r="AG4" s="5"/>
      <c r="AL4" s="7"/>
      <c r="AM4" s="7"/>
      <c r="AN4" s="7"/>
      <c r="AO4" s="4"/>
    </row>
    <row r="5" spans="1:60" x14ac:dyDescent="0.25">
      <c r="C5" s="21" t="s">
        <v>32</v>
      </c>
      <c r="G5" s="20">
        <f>MAX(G10:G27)</f>
        <v>46</v>
      </c>
      <c r="H5" s="4">
        <f>MAX(H10:H40)</f>
        <v>1</v>
      </c>
      <c r="I5" s="4">
        <f>MAX(I10:I40)</f>
        <v>0.73913043478260865</v>
      </c>
      <c r="J5" s="4">
        <f>MAX(J10:J40)</f>
        <v>1</v>
      </c>
      <c r="K5" s="4">
        <f>MAX(K10:K27)</f>
        <v>0.54285714285714293</v>
      </c>
      <c r="M5" s="4">
        <f>MAX(M10:M27)</f>
        <v>1</v>
      </c>
      <c r="R5" s="7"/>
      <c r="S5" s="7"/>
      <c r="T5" s="7"/>
      <c r="U5" s="7"/>
      <c r="W5" s="5"/>
      <c r="AB5" s="7"/>
      <c r="AC5" s="7"/>
      <c r="AD5" s="7"/>
      <c r="AG5" s="5"/>
      <c r="AL5" s="7"/>
      <c r="AM5" s="7"/>
      <c r="AN5" s="7"/>
      <c r="AO5" s="4"/>
    </row>
    <row r="6" spans="1:60" s="23" customFormat="1" x14ac:dyDescent="0.25">
      <c r="C6" s="21" t="s">
        <v>37</v>
      </c>
      <c r="H6" s="4">
        <f>_xlfn.QUARTILE.EXC(H10:H40,1)</f>
        <v>0.3980694980694981</v>
      </c>
      <c r="I6" s="4">
        <f>_xlfn.QUARTILE.EXC(I10:I40,1)</f>
        <v>0</v>
      </c>
      <c r="J6" s="4">
        <f>_xlfn.QUARTILE.EXC(J10:J40,1)</f>
        <v>0.62142857142857144</v>
      </c>
      <c r="K6" s="4">
        <f>_xlfn.QUARTILE.EXC(K10:K27,1)</f>
        <v>8.5507921714818275E-2</v>
      </c>
      <c r="M6" s="4">
        <f>_xlfn.QUARTILE.EXC(M10:M27,1)</f>
        <v>0.62142857142857144</v>
      </c>
      <c r="R6" s="7"/>
      <c r="S6" s="7"/>
      <c r="T6" s="7"/>
      <c r="U6" s="7"/>
      <c r="W6" s="5"/>
      <c r="AB6" s="7"/>
      <c r="AC6" s="7"/>
      <c r="AD6" s="7"/>
      <c r="AE6" s="7"/>
      <c r="AG6" s="5"/>
      <c r="AL6" s="7"/>
      <c r="AM6" s="7"/>
      <c r="AN6" s="7"/>
      <c r="AO6" s="4"/>
    </row>
    <row r="7" spans="1:60" s="23" customFormat="1" x14ac:dyDescent="0.25">
      <c r="C7" s="21" t="s">
        <v>36</v>
      </c>
      <c r="H7" s="4">
        <f>_xlfn.QUARTILE.EXC(H10:H40,3)</f>
        <v>0.73559782608695645</v>
      </c>
      <c r="I7" s="4">
        <f>_xlfn.QUARTILE.EXC(I10:I40,3)</f>
        <v>0.39209986320109436</v>
      </c>
      <c r="J7" s="4">
        <f>_xlfn.QUARTILE.EXC(J10:J40,3)</f>
        <v>0.91449207828518175</v>
      </c>
      <c r="K7" s="4">
        <f>_xlfn.QUARTILE.EXC(K10:K27,3)</f>
        <v>0.37857142857142856</v>
      </c>
      <c r="M7" s="4">
        <f>_xlfn.QUARTILE.EXC(M10:M27,3)</f>
        <v>0.91449207828518175</v>
      </c>
      <c r="R7" s="7"/>
      <c r="S7" s="7"/>
      <c r="T7" s="7"/>
      <c r="U7" s="7"/>
      <c r="W7" s="5"/>
      <c r="AB7" s="7"/>
      <c r="AC7" s="7"/>
      <c r="AD7" s="7"/>
      <c r="AE7" s="7"/>
      <c r="AG7" s="5"/>
      <c r="AL7" s="7"/>
      <c r="AM7" s="7"/>
      <c r="AN7" s="7"/>
      <c r="AO7" s="4"/>
    </row>
    <row r="8" spans="1:60" s="23" customFormat="1" x14ac:dyDescent="0.25">
      <c r="C8" s="21"/>
      <c r="H8" s="4"/>
      <c r="I8" s="4"/>
      <c r="J8" s="4"/>
      <c r="M8" s="5"/>
      <c r="R8" s="7"/>
      <c r="S8" s="7"/>
      <c r="T8" s="7"/>
      <c r="U8" s="7"/>
      <c r="W8" s="5"/>
      <c r="AB8" s="7"/>
      <c r="AC8" s="7"/>
      <c r="AD8" s="7"/>
      <c r="AE8" s="7"/>
      <c r="AG8" s="5"/>
      <c r="AL8" s="7"/>
      <c r="AM8" s="7"/>
      <c r="AN8" s="7"/>
      <c r="AO8" s="4"/>
    </row>
    <row r="9" spans="1:60" x14ac:dyDescent="0.25">
      <c r="B9" s="3" t="s">
        <v>24</v>
      </c>
      <c r="C9" s="3"/>
      <c r="D9" s="3" t="s">
        <v>0</v>
      </c>
      <c r="E9" s="3" t="s">
        <v>1</v>
      </c>
      <c r="F9" s="3" t="s">
        <v>2</v>
      </c>
      <c r="G9" s="3" t="s">
        <v>3</v>
      </c>
      <c r="H9" s="5" t="s">
        <v>6</v>
      </c>
      <c r="I9" s="5" t="s">
        <v>7</v>
      </c>
      <c r="J9" s="5" t="s">
        <v>8</v>
      </c>
      <c r="K9" s="5" t="s">
        <v>9</v>
      </c>
      <c r="L9" s="4"/>
      <c r="M9" s="1"/>
      <c r="N9" s="3"/>
      <c r="O9" s="3"/>
      <c r="P9" s="3"/>
      <c r="R9" s="7"/>
      <c r="S9" s="7"/>
      <c r="T9" s="7"/>
      <c r="U9" s="7"/>
      <c r="W9" s="1"/>
      <c r="AB9" s="7"/>
      <c r="AC9" s="7"/>
      <c r="AD9" s="7"/>
      <c r="AG9" s="1"/>
      <c r="AL9" s="7"/>
      <c r="AM9" s="7"/>
      <c r="AN9" s="7"/>
    </row>
    <row r="10" spans="1:60" outlineLevel="1" x14ac:dyDescent="0.25">
      <c r="A10">
        <f>A9+1</f>
        <v>1</v>
      </c>
      <c r="B10" s="23">
        <v>880</v>
      </c>
      <c r="C10" s="24">
        <f>IF(B10&lt;&gt;"",1,0)</f>
        <v>1</v>
      </c>
      <c r="D10">
        <v>34</v>
      </c>
      <c r="F10">
        <f>D10+E10</f>
        <v>34</v>
      </c>
      <c r="G10">
        <v>46</v>
      </c>
      <c r="H10" s="4">
        <f t="shared" ref="H10" si="0">IF(G10&lt;&gt;"",D10/G10,0)</f>
        <v>0.73913043478260865</v>
      </c>
      <c r="I10" s="4">
        <f>IF(G10&lt;&gt;"",E10/G10,0)</f>
        <v>0</v>
      </c>
      <c r="J10" s="4">
        <f>I10+H10</f>
        <v>0.73913043478260865</v>
      </c>
      <c r="K10" s="4">
        <f>1-J10</f>
        <v>0.26086956521739135</v>
      </c>
      <c r="L10" s="4"/>
      <c r="M10" s="4">
        <f>I10+H10</f>
        <v>0.73913043478260865</v>
      </c>
      <c r="R10" s="7"/>
      <c r="S10" s="7"/>
      <c r="T10" s="7"/>
      <c r="U10" s="7"/>
      <c r="AF10" s="4"/>
      <c r="AL10" s="7"/>
      <c r="AM10" s="7"/>
      <c r="AN10" s="7"/>
      <c r="AO10" s="7"/>
      <c r="AR10" s="3"/>
      <c r="BH10" s="3"/>
    </row>
    <row r="11" spans="1:60" outlineLevel="1" x14ac:dyDescent="0.25">
      <c r="A11">
        <f t="shared" ref="A11:A25" si="1">A10+1</f>
        <v>2</v>
      </c>
      <c r="B11" s="23">
        <v>326</v>
      </c>
      <c r="C11" s="24">
        <f t="shared" ref="C11:C25" si="2">IF(B11&lt;&gt;"",1,0)</f>
        <v>1</v>
      </c>
      <c r="D11">
        <v>5</v>
      </c>
      <c r="E11">
        <v>34</v>
      </c>
      <c r="F11" s="23">
        <f t="shared" ref="F11:F25" si="3">D11+E11</f>
        <v>39</v>
      </c>
      <c r="G11">
        <v>46</v>
      </c>
      <c r="H11" s="4">
        <f t="shared" ref="H11:H25" si="4">IF(G11&lt;&gt;"",D11/G11,0)</f>
        <v>0.10869565217391304</v>
      </c>
      <c r="I11" s="4">
        <f t="shared" ref="I11:I25" si="5">IF(G11&lt;&gt;"",E11/G11,0)</f>
        <v>0.73913043478260865</v>
      </c>
      <c r="J11" s="4">
        <f t="shared" ref="J11:J25" si="6">I11+H11</f>
        <v>0.84782608695652173</v>
      </c>
      <c r="K11" s="4">
        <f t="shared" ref="K11:K25" si="7">1-J11</f>
        <v>0.15217391304347827</v>
      </c>
      <c r="L11" s="4"/>
      <c r="M11" s="4">
        <f t="shared" ref="M11:M25" si="8">I11+H11</f>
        <v>0.84782608695652173</v>
      </c>
      <c r="R11" s="7"/>
      <c r="S11" s="7"/>
      <c r="T11" s="7"/>
      <c r="U11" s="7"/>
      <c r="AF11" s="4"/>
      <c r="AL11" s="7"/>
      <c r="AM11" s="7"/>
      <c r="AN11" s="7"/>
      <c r="AO11" s="7"/>
      <c r="AP11" s="4"/>
    </row>
    <row r="12" spans="1:60" outlineLevel="1" x14ac:dyDescent="0.25">
      <c r="A12">
        <f t="shared" si="1"/>
        <v>3</v>
      </c>
      <c r="B12" s="23">
        <v>171</v>
      </c>
      <c r="C12" s="24">
        <f t="shared" si="2"/>
        <v>1</v>
      </c>
      <c r="D12">
        <v>7</v>
      </c>
      <c r="E12">
        <v>17</v>
      </c>
      <c r="F12" s="23">
        <f t="shared" si="3"/>
        <v>24</v>
      </c>
      <c r="G12">
        <v>43</v>
      </c>
      <c r="H12" s="4">
        <f t="shared" si="4"/>
        <v>0.16279069767441862</v>
      </c>
      <c r="I12" s="4">
        <f t="shared" si="5"/>
        <v>0.39534883720930231</v>
      </c>
      <c r="J12" s="4">
        <f t="shared" si="6"/>
        <v>0.55813953488372092</v>
      </c>
      <c r="K12" s="4">
        <f t="shared" si="7"/>
        <v>0.44186046511627908</v>
      </c>
      <c r="L12" s="4"/>
      <c r="M12" s="4">
        <f t="shared" si="8"/>
        <v>0.55813953488372092</v>
      </c>
      <c r="R12" s="7"/>
      <c r="S12" s="7"/>
      <c r="T12" s="7"/>
      <c r="U12" s="7"/>
      <c r="AF12" s="4"/>
      <c r="AL12" s="7"/>
      <c r="AM12" s="7"/>
      <c r="AN12" s="7"/>
      <c r="AO12" s="7"/>
      <c r="AP12" s="4"/>
    </row>
    <row r="13" spans="1:60" outlineLevel="1" x14ac:dyDescent="0.25">
      <c r="A13">
        <f t="shared" si="1"/>
        <v>4</v>
      </c>
      <c r="B13" s="23">
        <v>36</v>
      </c>
      <c r="C13" s="24">
        <f t="shared" si="2"/>
        <v>1</v>
      </c>
      <c r="D13">
        <v>25</v>
      </c>
      <c r="F13" s="23">
        <f t="shared" si="3"/>
        <v>25</v>
      </c>
      <c r="G13">
        <v>32</v>
      </c>
      <c r="H13" s="4">
        <f t="shared" si="4"/>
        <v>0.78125</v>
      </c>
      <c r="I13" s="4">
        <f t="shared" si="5"/>
        <v>0</v>
      </c>
      <c r="J13" s="4">
        <f t="shared" si="6"/>
        <v>0.78125</v>
      </c>
      <c r="K13" s="4">
        <f t="shared" si="7"/>
        <v>0.21875</v>
      </c>
      <c r="L13" s="4"/>
      <c r="M13" s="4">
        <f t="shared" si="8"/>
        <v>0.78125</v>
      </c>
      <c r="R13" s="7"/>
      <c r="S13" s="7"/>
      <c r="T13" s="7"/>
      <c r="U13" s="7"/>
      <c r="AF13" s="4"/>
      <c r="AL13" s="7"/>
      <c r="AM13" s="7"/>
      <c r="AN13" s="7"/>
      <c r="AO13" s="7"/>
      <c r="AP13" s="4"/>
    </row>
    <row r="14" spans="1:60" outlineLevel="1" x14ac:dyDescent="0.25">
      <c r="A14">
        <f t="shared" si="1"/>
        <v>5</v>
      </c>
      <c r="B14" s="23">
        <v>440</v>
      </c>
      <c r="C14" s="24">
        <f t="shared" si="2"/>
        <v>1</v>
      </c>
      <c r="D14">
        <v>10</v>
      </c>
      <c r="E14">
        <v>17</v>
      </c>
      <c r="F14" s="23">
        <f t="shared" si="3"/>
        <v>27</v>
      </c>
      <c r="G14">
        <v>29</v>
      </c>
      <c r="H14" s="4">
        <f t="shared" si="4"/>
        <v>0.34482758620689657</v>
      </c>
      <c r="I14" s="4">
        <f t="shared" si="5"/>
        <v>0.58620689655172409</v>
      </c>
      <c r="J14" s="4">
        <f t="shared" si="6"/>
        <v>0.93103448275862066</v>
      </c>
      <c r="K14" s="4">
        <f t="shared" si="7"/>
        <v>6.8965517241379337E-2</v>
      </c>
      <c r="L14" s="4"/>
      <c r="M14" s="4">
        <f t="shared" si="8"/>
        <v>0.93103448275862066</v>
      </c>
      <c r="R14" s="7"/>
      <c r="S14" s="7"/>
      <c r="T14" s="7"/>
      <c r="U14" s="7"/>
      <c r="AF14" s="4"/>
      <c r="AL14" s="7"/>
      <c r="AM14" s="7"/>
      <c r="AN14" s="7"/>
      <c r="AO14" s="7"/>
      <c r="AP14" s="4"/>
    </row>
    <row r="15" spans="1:60" outlineLevel="1" x14ac:dyDescent="0.25">
      <c r="A15">
        <f t="shared" si="1"/>
        <v>6</v>
      </c>
      <c r="B15" s="23">
        <v>47</v>
      </c>
      <c r="C15" s="24">
        <f t="shared" si="2"/>
        <v>1</v>
      </c>
      <c r="D15">
        <v>20</v>
      </c>
      <c r="F15" s="23">
        <f t="shared" si="3"/>
        <v>20</v>
      </c>
      <c r="G15">
        <v>28</v>
      </c>
      <c r="H15" s="4">
        <f t="shared" si="4"/>
        <v>0.7142857142857143</v>
      </c>
      <c r="I15" s="4">
        <f t="shared" si="5"/>
        <v>0</v>
      </c>
      <c r="J15" s="4">
        <f t="shared" si="6"/>
        <v>0.7142857142857143</v>
      </c>
      <c r="K15" s="4">
        <f t="shared" si="7"/>
        <v>0.2857142857142857</v>
      </c>
      <c r="L15" s="4"/>
      <c r="M15" s="4">
        <f t="shared" si="8"/>
        <v>0.7142857142857143</v>
      </c>
      <c r="R15" s="7"/>
      <c r="S15" s="7"/>
      <c r="T15" s="7"/>
      <c r="U15" s="7"/>
      <c r="AF15" s="4"/>
      <c r="AL15" s="7"/>
      <c r="AM15" s="7"/>
      <c r="AN15" s="7"/>
      <c r="AO15" s="7"/>
      <c r="AP15" s="4"/>
    </row>
    <row r="16" spans="1:60" outlineLevel="1" x14ac:dyDescent="0.25">
      <c r="A16">
        <f t="shared" si="1"/>
        <v>7</v>
      </c>
      <c r="B16" s="23">
        <v>532</v>
      </c>
      <c r="C16" s="24">
        <f t="shared" si="2"/>
        <v>1</v>
      </c>
      <c r="D16">
        <v>14</v>
      </c>
      <c r="E16">
        <v>18</v>
      </c>
      <c r="F16" s="23">
        <f t="shared" si="3"/>
        <v>32</v>
      </c>
      <c r="G16">
        <v>37</v>
      </c>
      <c r="H16" s="4">
        <f t="shared" si="4"/>
        <v>0.3783783783783784</v>
      </c>
      <c r="I16" s="4">
        <f t="shared" si="5"/>
        <v>0.48648648648648651</v>
      </c>
      <c r="J16" s="4">
        <f t="shared" si="6"/>
        <v>0.86486486486486491</v>
      </c>
      <c r="K16" s="4">
        <f t="shared" si="7"/>
        <v>0.13513513513513509</v>
      </c>
      <c r="L16" s="4"/>
      <c r="M16" s="4">
        <f t="shared" si="8"/>
        <v>0.86486486486486491</v>
      </c>
      <c r="P16" s="23"/>
      <c r="R16" s="7"/>
      <c r="S16" s="7"/>
      <c r="T16" s="7"/>
      <c r="U16" s="7"/>
      <c r="AF16" s="4"/>
      <c r="AL16" s="7"/>
      <c r="AM16" s="7"/>
      <c r="AN16" s="7"/>
      <c r="AO16" s="7"/>
      <c r="AP16" s="4"/>
    </row>
    <row r="17" spans="1:42" outlineLevel="1" x14ac:dyDescent="0.25">
      <c r="A17">
        <f t="shared" si="1"/>
        <v>8</v>
      </c>
      <c r="B17" s="23">
        <v>862</v>
      </c>
      <c r="C17" s="24">
        <f t="shared" si="2"/>
        <v>1</v>
      </c>
      <c r="D17">
        <v>29</v>
      </c>
      <c r="F17" s="23">
        <f t="shared" si="3"/>
        <v>29</v>
      </c>
      <c r="G17">
        <v>40</v>
      </c>
      <c r="H17" s="4">
        <f t="shared" si="4"/>
        <v>0.72499999999999998</v>
      </c>
      <c r="I17" s="4">
        <f t="shared" si="5"/>
        <v>0</v>
      </c>
      <c r="J17" s="4">
        <f t="shared" si="6"/>
        <v>0.72499999999999998</v>
      </c>
      <c r="K17" s="4">
        <f t="shared" si="7"/>
        <v>0.27500000000000002</v>
      </c>
      <c r="L17" s="4"/>
      <c r="M17" s="4">
        <f t="shared" si="8"/>
        <v>0.72499999999999998</v>
      </c>
      <c r="P17" s="23"/>
      <c r="R17" s="7"/>
      <c r="S17" s="7"/>
      <c r="T17" s="7"/>
      <c r="U17" s="7"/>
      <c r="AF17" s="4"/>
      <c r="AL17" s="7"/>
      <c r="AM17" s="7"/>
      <c r="AN17" s="7"/>
      <c r="AO17" s="7"/>
      <c r="AP17" s="4"/>
    </row>
    <row r="18" spans="1:42" outlineLevel="1" x14ac:dyDescent="0.25">
      <c r="A18">
        <f t="shared" si="1"/>
        <v>9</v>
      </c>
      <c r="B18" s="23">
        <v>754</v>
      </c>
      <c r="C18" s="24">
        <f t="shared" si="2"/>
        <v>1</v>
      </c>
      <c r="D18">
        <v>40</v>
      </c>
      <c r="F18" s="23">
        <f t="shared" si="3"/>
        <v>40</v>
      </c>
      <c r="G18">
        <v>40</v>
      </c>
      <c r="H18" s="4">
        <f t="shared" si="4"/>
        <v>1</v>
      </c>
      <c r="I18" s="4">
        <f t="shared" si="5"/>
        <v>0</v>
      </c>
      <c r="J18" s="4">
        <f t="shared" si="6"/>
        <v>1</v>
      </c>
      <c r="K18" s="4">
        <f t="shared" si="7"/>
        <v>0</v>
      </c>
      <c r="L18" s="4"/>
      <c r="M18" s="4">
        <f t="shared" si="8"/>
        <v>1</v>
      </c>
      <c r="P18" s="23"/>
      <c r="R18" s="7"/>
      <c r="S18" s="7"/>
      <c r="T18" s="7"/>
      <c r="U18" s="7"/>
      <c r="AF18" s="4"/>
      <c r="AL18" s="7"/>
      <c r="AM18" s="7"/>
      <c r="AN18" s="7"/>
      <c r="AO18" s="7"/>
      <c r="AP18" s="4"/>
    </row>
    <row r="19" spans="1:42" outlineLevel="1" x14ac:dyDescent="0.25">
      <c r="A19">
        <f t="shared" si="1"/>
        <v>10</v>
      </c>
      <c r="B19" s="23">
        <v>740</v>
      </c>
      <c r="C19" s="24">
        <f t="shared" si="2"/>
        <v>1</v>
      </c>
      <c r="D19">
        <v>15</v>
      </c>
      <c r="F19" s="23">
        <f t="shared" si="3"/>
        <v>15</v>
      </c>
      <c r="G19">
        <v>30</v>
      </c>
      <c r="H19" s="4">
        <f t="shared" si="4"/>
        <v>0.5</v>
      </c>
      <c r="I19" s="4">
        <f t="shared" si="5"/>
        <v>0</v>
      </c>
      <c r="J19" s="4">
        <f t="shared" si="6"/>
        <v>0.5</v>
      </c>
      <c r="K19" s="4">
        <f t="shared" si="7"/>
        <v>0.5</v>
      </c>
      <c r="L19" s="4"/>
      <c r="M19" s="4">
        <f t="shared" si="8"/>
        <v>0.5</v>
      </c>
      <c r="R19" s="7"/>
      <c r="S19" s="7"/>
      <c r="T19" s="7"/>
      <c r="U19" s="7"/>
      <c r="AF19" s="4"/>
      <c r="AL19" s="7"/>
      <c r="AM19" s="7"/>
      <c r="AN19" s="7"/>
      <c r="AO19" s="7"/>
      <c r="AP19" s="4"/>
    </row>
    <row r="20" spans="1:42" outlineLevel="1" x14ac:dyDescent="0.25">
      <c r="A20">
        <f t="shared" si="1"/>
        <v>11</v>
      </c>
      <c r="B20" s="23">
        <v>974</v>
      </c>
      <c r="C20" s="24">
        <f t="shared" si="2"/>
        <v>1</v>
      </c>
      <c r="D20">
        <v>16</v>
      </c>
      <c r="F20" s="23">
        <f t="shared" si="3"/>
        <v>16</v>
      </c>
      <c r="G20">
        <v>35</v>
      </c>
      <c r="H20" s="4">
        <f t="shared" si="4"/>
        <v>0.45714285714285713</v>
      </c>
      <c r="I20" s="4">
        <f t="shared" si="5"/>
        <v>0</v>
      </c>
      <c r="J20" s="4">
        <f t="shared" si="6"/>
        <v>0.45714285714285713</v>
      </c>
      <c r="K20" s="4">
        <f t="shared" si="7"/>
        <v>0.54285714285714293</v>
      </c>
      <c r="L20" s="4"/>
      <c r="M20" s="4">
        <f t="shared" si="8"/>
        <v>0.45714285714285713</v>
      </c>
      <c r="R20" s="7"/>
      <c r="S20" s="7"/>
      <c r="T20" s="7"/>
      <c r="U20" s="7"/>
      <c r="AF20" s="4"/>
      <c r="AL20" s="7"/>
      <c r="AM20" s="7"/>
      <c r="AN20" s="7"/>
      <c r="AO20" s="7"/>
      <c r="AP20" s="4"/>
    </row>
    <row r="21" spans="1:42" outlineLevel="1" x14ac:dyDescent="0.25">
      <c r="A21">
        <f t="shared" si="1"/>
        <v>12</v>
      </c>
      <c r="B21" s="23">
        <v>362</v>
      </c>
      <c r="C21" s="24">
        <f t="shared" si="2"/>
        <v>1</v>
      </c>
      <c r="D21">
        <v>30</v>
      </c>
      <c r="F21" s="23">
        <f t="shared" si="3"/>
        <v>30</v>
      </c>
      <c r="G21">
        <v>31</v>
      </c>
      <c r="H21" s="4">
        <f t="shared" si="4"/>
        <v>0.967741935483871</v>
      </c>
      <c r="I21" s="4">
        <f t="shared" si="5"/>
        <v>0</v>
      </c>
      <c r="J21" s="4">
        <f t="shared" si="6"/>
        <v>0.967741935483871</v>
      </c>
      <c r="K21" s="4">
        <f t="shared" si="7"/>
        <v>3.2258064516129004E-2</v>
      </c>
      <c r="L21" s="4"/>
      <c r="M21" s="4">
        <f t="shared" si="8"/>
        <v>0.967741935483871</v>
      </c>
      <c r="R21" s="7"/>
      <c r="S21" s="7"/>
      <c r="T21" s="7"/>
      <c r="U21" s="7"/>
      <c r="AF21" s="4"/>
      <c r="AL21" s="7"/>
      <c r="AM21" s="7"/>
      <c r="AN21" s="7"/>
      <c r="AO21" s="7"/>
      <c r="AP21" s="4"/>
    </row>
    <row r="22" spans="1:42" outlineLevel="1" x14ac:dyDescent="0.25">
      <c r="A22">
        <f t="shared" si="1"/>
        <v>13</v>
      </c>
      <c r="B22" s="23">
        <v>927</v>
      </c>
      <c r="C22" s="24">
        <f t="shared" si="2"/>
        <v>1</v>
      </c>
      <c r="D22">
        <v>25</v>
      </c>
      <c r="E22">
        <v>7</v>
      </c>
      <c r="F22" s="23">
        <f t="shared" si="3"/>
        <v>32</v>
      </c>
      <c r="G22">
        <v>37</v>
      </c>
      <c r="H22" s="4">
        <f t="shared" si="4"/>
        <v>0.67567567567567566</v>
      </c>
      <c r="I22" s="4">
        <f t="shared" si="5"/>
        <v>0.1891891891891892</v>
      </c>
      <c r="J22" s="4">
        <f t="shared" si="6"/>
        <v>0.86486486486486491</v>
      </c>
      <c r="K22" s="4">
        <f t="shared" si="7"/>
        <v>0.13513513513513509</v>
      </c>
      <c r="L22" s="4"/>
      <c r="M22" s="4">
        <f t="shared" si="8"/>
        <v>0.86486486486486491</v>
      </c>
      <c r="R22" s="7"/>
      <c r="S22" s="7"/>
      <c r="T22" s="7"/>
      <c r="U22" s="7"/>
      <c r="AF22" s="4"/>
      <c r="AL22" s="7"/>
      <c r="AM22" s="7"/>
      <c r="AN22" s="7"/>
      <c r="AO22" s="7"/>
      <c r="AP22" s="4"/>
    </row>
    <row r="23" spans="1:42" outlineLevel="1" x14ac:dyDescent="0.25">
      <c r="A23">
        <f t="shared" si="1"/>
        <v>14</v>
      </c>
      <c r="B23" s="23">
        <v>202</v>
      </c>
      <c r="C23" s="24">
        <f t="shared" si="2"/>
        <v>1</v>
      </c>
      <c r="D23">
        <v>21</v>
      </c>
      <c r="E23">
        <v>13</v>
      </c>
      <c r="F23" s="23">
        <f t="shared" si="3"/>
        <v>34</v>
      </c>
      <c r="G23">
        <v>34</v>
      </c>
      <c r="H23" s="4">
        <f t="shared" si="4"/>
        <v>0.61764705882352944</v>
      </c>
      <c r="I23" s="4">
        <f t="shared" si="5"/>
        <v>0.38235294117647056</v>
      </c>
      <c r="J23" s="4">
        <f t="shared" si="6"/>
        <v>1</v>
      </c>
      <c r="K23" s="4">
        <f t="shared" si="7"/>
        <v>0</v>
      </c>
      <c r="L23" s="4"/>
      <c r="M23" s="4">
        <f t="shared" si="8"/>
        <v>1</v>
      </c>
      <c r="R23" s="7"/>
      <c r="S23" s="7"/>
      <c r="T23" s="7"/>
      <c r="U23" s="7"/>
      <c r="AF23" s="4"/>
      <c r="AL23" s="7"/>
      <c r="AM23" s="7"/>
      <c r="AN23" s="7"/>
      <c r="AO23" s="7"/>
      <c r="AP23" s="4"/>
    </row>
    <row r="24" spans="1:42" outlineLevel="1" x14ac:dyDescent="0.25">
      <c r="A24">
        <f t="shared" si="1"/>
        <v>15</v>
      </c>
      <c r="B24" s="23">
        <v>56</v>
      </c>
      <c r="C24" s="24">
        <f t="shared" si="2"/>
        <v>1</v>
      </c>
      <c r="D24">
        <v>18</v>
      </c>
      <c r="F24" s="23">
        <f t="shared" si="3"/>
        <v>18</v>
      </c>
      <c r="G24">
        <v>30</v>
      </c>
      <c r="H24" s="4">
        <f t="shared" si="4"/>
        <v>0.6</v>
      </c>
      <c r="I24" s="4">
        <f t="shared" si="5"/>
        <v>0</v>
      </c>
      <c r="J24" s="4">
        <f t="shared" si="6"/>
        <v>0.6</v>
      </c>
      <c r="K24" s="4">
        <f t="shared" si="7"/>
        <v>0.4</v>
      </c>
      <c r="L24" s="4"/>
      <c r="M24" s="4">
        <f t="shared" si="8"/>
        <v>0.6</v>
      </c>
      <c r="R24" s="7"/>
      <c r="S24" s="7"/>
      <c r="T24" s="7"/>
      <c r="U24" s="7"/>
      <c r="AF24" s="4"/>
      <c r="AL24" s="7"/>
      <c r="AM24" s="7"/>
      <c r="AN24" s="7"/>
      <c r="AO24" s="7"/>
      <c r="AP24" s="4"/>
    </row>
    <row r="25" spans="1:42" outlineLevel="1" x14ac:dyDescent="0.25">
      <c r="A25">
        <f t="shared" si="1"/>
        <v>16</v>
      </c>
      <c r="B25" s="23">
        <v>986</v>
      </c>
      <c r="C25" s="24">
        <f t="shared" si="2"/>
        <v>1</v>
      </c>
      <c r="D25">
        <v>23</v>
      </c>
      <c r="E25">
        <v>1</v>
      </c>
      <c r="F25" s="23">
        <f t="shared" si="3"/>
        <v>24</v>
      </c>
      <c r="G25">
        <v>35</v>
      </c>
      <c r="H25" s="4">
        <f t="shared" si="4"/>
        <v>0.65714285714285714</v>
      </c>
      <c r="I25" s="4">
        <f t="shared" si="5"/>
        <v>2.8571428571428571E-2</v>
      </c>
      <c r="J25" s="4">
        <f t="shared" si="6"/>
        <v>0.68571428571428572</v>
      </c>
      <c r="K25" s="4">
        <f t="shared" si="7"/>
        <v>0.31428571428571428</v>
      </c>
      <c r="L25" s="4"/>
      <c r="M25" s="4">
        <f t="shared" si="8"/>
        <v>0.68571428571428572</v>
      </c>
      <c r="R25" s="7"/>
      <c r="S25" s="7"/>
      <c r="T25" s="7"/>
      <c r="U25" s="7"/>
      <c r="AF25" s="4"/>
      <c r="AL25" s="7"/>
      <c r="AM25" s="7"/>
      <c r="AN25" s="7"/>
      <c r="AO25" s="7"/>
    </row>
    <row r="26" spans="1:42" outlineLevel="1" x14ac:dyDescent="0.25">
      <c r="B26" s="23"/>
      <c r="K26" s="4"/>
      <c r="L26" s="4"/>
      <c r="M26" s="23"/>
      <c r="R26" s="7"/>
      <c r="S26" s="7"/>
      <c r="T26" s="7"/>
      <c r="U26" s="7"/>
      <c r="AF26" s="4"/>
      <c r="AL26" s="7"/>
      <c r="AM26" s="7"/>
      <c r="AN26" s="7"/>
      <c r="AO26" s="7"/>
    </row>
    <row r="27" spans="1:42" outlineLevel="1" x14ac:dyDescent="0.25">
      <c r="B27" s="23"/>
      <c r="K27" s="4"/>
      <c r="L27" s="4"/>
      <c r="M27" s="23"/>
      <c r="R27" s="7"/>
      <c r="S27" s="7"/>
      <c r="T27" s="7"/>
      <c r="U27" s="7"/>
      <c r="AF27" s="4"/>
      <c r="AL27" s="7"/>
      <c r="AM27" s="7"/>
      <c r="AN27" s="7"/>
      <c r="AO27" s="7"/>
    </row>
    <row r="28" spans="1:42" outlineLevel="1" x14ac:dyDescent="0.25">
      <c r="G28" s="23">
        <f xml:space="preserve"> MIN(G9:G26)</f>
        <v>28</v>
      </c>
      <c r="K28" s="4"/>
      <c r="L28" s="4"/>
      <c r="R28" s="7"/>
      <c r="S28" s="7"/>
      <c r="T28" s="7"/>
      <c r="U28" s="7"/>
      <c r="AF28" s="4"/>
      <c r="AL28" s="7"/>
      <c r="AM28" s="7"/>
      <c r="AN28" s="7"/>
      <c r="AO28" s="7"/>
    </row>
    <row r="29" spans="1:42" outlineLevel="1" x14ac:dyDescent="0.25">
      <c r="F29" s="4"/>
      <c r="G29" s="23">
        <f>MAX(G9:G26)</f>
        <v>46</v>
      </c>
      <c r="K29" s="4"/>
      <c r="L29" s="4"/>
      <c r="R29" s="7"/>
      <c r="S29" s="7"/>
      <c r="T29" s="7"/>
      <c r="U29" s="7"/>
      <c r="AF29" s="4"/>
      <c r="AL29" s="7"/>
      <c r="AM29" s="7"/>
      <c r="AN29" s="7"/>
      <c r="AO29" s="7"/>
      <c r="AP29" s="4"/>
    </row>
    <row r="30" spans="1:42" outlineLevel="1" x14ac:dyDescent="0.25">
      <c r="F30" s="4"/>
      <c r="K30" s="4"/>
      <c r="L30" s="4"/>
      <c r="R30" s="7"/>
      <c r="S30" s="7"/>
      <c r="T30" s="7"/>
      <c r="U30" s="7"/>
      <c r="AF30" s="4"/>
      <c r="AL30" s="7"/>
      <c r="AM30" s="7"/>
      <c r="AN30" s="7"/>
      <c r="AO30" s="7"/>
      <c r="AP30" s="4"/>
    </row>
    <row r="31" spans="1:42" outlineLevel="1" x14ac:dyDescent="0.25">
      <c r="F31" s="18"/>
      <c r="K31" s="4"/>
      <c r="L31" s="4"/>
      <c r="R31" s="7"/>
      <c r="S31" s="7"/>
      <c r="T31" s="7"/>
      <c r="U31" s="7"/>
      <c r="AF31" s="4"/>
      <c r="AL31" s="7"/>
      <c r="AM31" s="7"/>
      <c r="AN31" s="7"/>
      <c r="AO31" s="7"/>
      <c r="AP31" s="4"/>
    </row>
    <row r="32" spans="1:42" outlineLevel="1" x14ac:dyDescent="0.25">
      <c r="F32" s="18"/>
      <c r="K32" s="4"/>
      <c r="L32" s="4"/>
      <c r="R32" s="7"/>
      <c r="S32" s="7"/>
      <c r="T32" s="7"/>
      <c r="U32" s="7"/>
      <c r="AF32" s="4"/>
      <c r="AL32" s="7"/>
      <c r="AM32" s="7"/>
      <c r="AN32" s="7"/>
      <c r="AO32" s="7"/>
      <c r="AP32" s="4"/>
    </row>
    <row r="33" spans="11:42" outlineLevel="1" x14ac:dyDescent="0.25">
      <c r="K33" s="4"/>
      <c r="L33" s="4"/>
      <c r="R33" s="7"/>
      <c r="S33" s="7"/>
      <c r="T33" s="7"/>
      <c r="U33" s="7"/>
      <c r="AF33" s="4"/>
      <c r="AL33" s="7"/>
      <c r="AM33" s="7"/>
      <c r="AN33" s="7"/>
      <c r="AO33" s="7"/>
      <c r="AP33" s="4"/>
    </row>
    <row r="34" spans="11:42" outlineLevel="1" x14ac:dyDescent="0.25">
      <c r="K34" s="4"/>
      <c r="L34" s="4"/>
      <c r="R34" s="7"/>
      <c r="S34" s="7"/>
      <c r="T34" s="7"/>
      <c r="U34" s="7"/>
      <c r="AF34" s="4"/>
      <c r="AL34" s="7"/>
      <c r="AM34" s="7"/>
      <c r="AN34" s="7"/>
      <c r="AO34" s="7"/>
      <c r="AP34" s="4"/>
    </row>
    <row r="35" spans="11:42" outlineLevel="1" x14ac:dyDescent="0.25">
      <c r="K35" s="4"/>
      <c r="L35" s="4"/>
      <c r="R35" s="7"/>
      <c r="S35" s="7"/>
      <c r="T35" s="7"/>
      <c r="U35" s="7"/>
      <c r="AF35" s="4"/>
      <c r="AL35" s="7"/>
      <c r="AM35" s="7"/>
      <c r="AN35" s="7"/>
      <c r="AO35" s="7"/>
      <c r="AP35" s="4"/>
    </row>
    <row r="36" spans="11:42" outlineLevel="1" x14ac:dyDescent="0.25">
      <c r="K36" s="4"/>
      <c r="L36" s="4"/>
      <c r="R36" s="7"/>
      <c r="S36" s="7"/>
      <c r="T36" s="7"/>
      <c r="U36" s="7"/>
      <c r="AF36" s="4"/>
      <c r="AL36" s="7"/>
      <c r="AM36" s="7"/>
      <c r="AN36" s="7"/>
      <c r="AO36" s="7"/>
      <c r="AP36" s="4"/>
    </row>
    <row r="37" spans="11:42" outlineLevel="1" x14ac:dyDescent="0.25">
      <c r="K37" s="4"/>
      <c r="L37" s="4"/>
      <c r="R37" s="7"/>
      <c r="S37" s="7"/>
      <c r="T37" s="7"/>
      <c r="U37" s="7"/>
      <c r="AF37" s="4"/>
      <c r="AL37" s="7"/>
      <c r="AM37" s="7"/>
      <c r="AN37" s="7"/>
      <c r="AO37" s="7"/>
      <c r="AP37" s="4"/>
    </row>
    <row r="38" spans="11:42" outlineLevel="1" x14ac:dyDescent="0.25">
      <c r="K38" s="4"/>
      <c r="L38" s="4"/>
      <c r="R38" s="7"/>
      <c r="S38" s="7"/>
      <c r="T38" s="7"/>
      <c r="U38" s="7"/>
      <c r="AF38" s="4"/>
      <c r="AL38" s="7"/>
      <c r="AM38" s="7"/>
      <c r="AN38" s="7"/>
      <c r="AO38" s="7"/>
      <c r="AP38" s="4"/>
    </row>
    <row r="39" spans="11:42" outlineLevel="1" x14ac:dyDescent="0.25">
      <c r="K39" s="4"/>
      <c r="L39" s="4"/>
      <c r="R39" s="7"/>
      <c r="S39" s="7"/>
      <c r="T39" s="7"/>
      <c r="U39" s="7"/>
      <c r="AF39" s="4"/>
      <c r="AL39" s="7"/>
      <c r="AM39" s="7"/>
      <c r="AN39" s="7"/>
      <c r="AO39" s="7"/>
      <c r="AP39" s="4"/>
    </row>
    <row r="40" spans="11:42" outlineLevel="1" x14ac:dyDescent="0.25">
      <c r="K40" s="4"/>
      <c r="L40" s="4"/>
      <c r="R40" s="7"/>
      <c r="S40" s="7"/>
      <c r="T40" s="7"/>
      <c r="U40" s="7"/>
      <c r="AF40" s="4"/>
      <c r="AL40" s="7"/>
      <c r="AM40" s="7"/>
      <c r="AN40" s="7"/>
      <c r="AO40" s="7"/>
      <c r="AP40" s="4"/>
    </row>
    <row r="41" spans="11:42" outlineLevel="1" x14ac:dyDescent="0.25">
      <c r="K41" s="4"/>
      <c r="L41" s="4"/>
      <c r="R41" s="7"/>
      <c r="S41" s="7"/>
      <c r="T41" s="7"/>
      <c r="U41" s="7"/>
      <c r="AF41" s="4"/>
      <c r="AL41" s="7"/>
      <c r="AM41" s="7"/>
      <c r="AN41" s="7"/>
      <c r="AO41" s="7"/>
      <c r="AP41" s="4"/>
    </row>
    <row r="42" spans="11:42" outlineLevel="1" x14ac:dyDescent="0.25">
      <c r="K42" s="4"/>
      <c r="L42" s="4"/>
      <c r="R42" s="7"/>
      <c r="S42" s="7"/>
      <c r="T42" s="7"/>
      <c r="U42" s="7"/>
      <c r="AF42" s="4"/>
      <c r="AL42" s="7"/>
      <c r="AM42" s="7"/>
      <c r="AN42" s="7"/>
      <c r="AO42" s="7"/>
    </row>
    <row r="43" spans="11:42" outlineLevel="1" x14ac:dyDescent="0.25">
      <c r="K43" s="4"/>
      <c r="L43" s="4"/>
      <c r="R43" s="7"/>
      <c r="S43" s="7"/>
      <c r="T43" s="7"/>
      <c r="U43" s="7"/>
      <c r="AF43" s="4"/>
      <c r="AL43" s="7"/>
      <c r="AM43" s="7"/>
      <c r="AN43" s="7"/>
      <c r="AO43" s="7"/>
      <c r="AP43" s="5"/>
    </row>
    <row r="44" spans="11:42" outlineLevel="1" x14ac:dyDescent="0.25">
      <c r="K44" s="4"/>
      <c r="L44" s="4"/>
      <c r="R44" s="7"/>
      <c r="S44" s="7"/>
      <c r="T44" s="7"/>
      <c r="U44" s="7"/>
      <c r="AF44" s="4"/>
      <c r="AL44" s="7"/>
      <c r="AM44" s="7"/>
      <c r="AN44" s="7"/>
      <c r="AO44" s="7"/>
    </row>
    <row r="45" spans="11:42" x14ac:dyDescent="0.25">
      <c r="K45" s="4"/>
      <c r="S45" s="7"/>
      <c r="AL45" s="7"/>
      <c r="AM45" s="7"/>
      <c r="AN45" s="7"/>
      <c r="AO45" s="7"/>
    </row>
    <row r="46" spans="11:42" x14ac:dyDescent="0.25">
      <c r="K46" s="4"/>
      <c r="S46" s="7"/>
      <c r="AL46" s="7"/>
      <c r="AM46" s="7"/>
      <c r="AN46" s="7"/>
      <c r="AO46" s="7"/>
    </row>
    <row r="47" spans="11:42" x14ac:dyDescent="0.25">
      <c r="AL47" s="5"/>
      <c r="AN47" s="4"/>
    </row>
    <row r="48" spans="11:42" x14ac:dyDescent="0.25">
      <c r="AL48" s="5"/>
      <c r="AN48" s="4"/>
    </row>
    <row r="49" spans="38:60" x14ac:dyDescent="0.25">
      <c r="AL49" s="5"/>
      <c r="AN49" s="4"/>
    </row>
    <row r="50" spans="38:60" x14ac:dyDescent="0.25">
      <c r="AL50" s="5"/>
      <c r="AN50" s="4"/>
    </row>
    <row r="51" spans="38:60" x14ac:dyDescent="0.25">
      <c r="AL51" s="5"/>
      <c r="AN51" s="4"/>
    </row>
    <row r="52" spans="38:60" x14ac:dyDescent="0.25">
      <c r="AL52" s="5"/>
      <c r="AN52" s="4"/>
    </row>
    <row r="53" spans="38:60" x14ac:dyDescent="0.25">
      <c r="AL53" s="4"/>
      <c r="AN53" s="4"/>
      <c r="AP53" s="4"/>
      <c r="BH53" s="3"/>
    </row>
    <row r="54" spans="38:60" x14ac:dyDescent="0.25">
      <c r="AN54" s="4"/>
    </row>
    <row r="55" spans="38:60" x14ac:dyDescent="0.25">
      <c r="AN55" s="4"/>
    </row>
    <row r="57" spans="38:60" x14ac:dyDescent="0.25">
      <c r="AL57" s="4"/>
      <c r="AN57" s="4"/>
      <c r="AP57" s="4"/>
    </row>
    <row r="59" spans="38:60" x14ac:dyDescent="0.25">
      <c r="AL59" s="4"/>
      <c r="AN59" s="4"/>
      <c r="AP59" s="4"/>
    </row>
    <row r="61" spans="38:60" x14ac:dyDescent="0.25">
      <c r="AL61" s="4"/>
      <c r="AN61" s="4"/>
      <c r="AP61" s="4"/>
    </row>
  </sheetData>
  <pageMargins left="0.7" right="0.7" top="0.75" bottom="0.75" header="0.3" footer="0.3"/>
  <pageSetup paperSize="9" orientation="portrait" verticalDpi="597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Data 3a</vt:lpstr>
      <vt:lpstr>3a Macroscopic</vt:lpstr>
      <vt:lpstr>3a Microscopic (combined)</vt:lpstr>
      <vt:lpstr>3a Microscopic (DT)</vt:lpstr>
      <vt:lpstr>3a Microscopic (NH)</vt:lpstr>
      <vt:lpstr>3a Microscopic (IJ)</vt:lpstr>
      <vt:lpstr>3a Macroscopic charts</vt:lpstr>
      <vt:lpstr>Data 3b</vt:lpstr>
      <vt:lpstr>3b Macroscopic</vt:lpstr>
      <vt:lpstr>3b Microscopic (combined)</vt:lpstr>
      <vt:lpstr>3b Microscopic (DT)</vt:lpstr>
      <vt:lpstr>3b Microscopic (NH)</vt:lpstr>
      <vt:lpstr>3b Microscopic (IJ)</vt:lpstr>
      <vt:lpstr>3b Macroscopic charts</vt:lpstr>
      <vt:lpstr>3a &amp; 3b Macroscopic charts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Ian Jones</dc:creator>
  <cp:lastModifiedBy>Jones I.H.</cp:lastModifiedBy>
  <dcterms:created xsi:type="dcterms:W3CDTF">2018-07-24T08:44:01Z</dcterms:created>
  <dcterms:modified xsi:type="dcterms:W3CDTF">2022-10-04T18:43:40Z</dcterms:modified>
</cp:coreProperties>
</file>