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store.soton.ac.uk\users\ihj1v17\mydocuments\Files\Data\"/>
    </mc:Choice>
  </mc:AlternateContent>
  <bookViews>
    <workbookView xWindow="960" yWindow="720" windowWidth="17715" windowHeight="11445" firstSheet="2" activeTab="2"/>
  </bookViews>
  <sheets>
    <sheet name="Data 4" sheetId="6" r:id="rId1"/>
    <sheet name="4 Macroscopic" sheetId="1" r:id="rId2"/>
    <sheet name="4 Microscopic (combined)" sheetId="10" r:id="rId3"/>
    <sheet name="4 Microscopic (DT)" sheetId="3" r:id="rId4"/>
    <sheet name="4 Microscopic (NH)" sheetId="8" r:id="rId5"/>
    <sheet name="4 Microscopic (IJ)" sheetId="9" r:id="rId6"/>
    <sheet name="4 Macroscopic charts" sheetId="11" r:id="rId7"/>
  </sheets>
  <externalReferences>
    <externalReference r:id="rId8"/>
  </externalReferences>
  <definedNames>
    <definedName name="_xlnm._FilterDatabase" localSheetId="1" hidden="1">'4 Macroscopic'!$M$1:$AO$46</definedName>
    <definedName name="_xlnm._FilterDatabase" localSheetId="2" hidden="1">'4 Microscopic (combined)'!$AB$2:$AF$39</definedName>
    <definedName name="_xlnm._FilterDatabase" localSheetId="3" hidden="1">'4 Microscopic (DT)'!$A$1:$L$37</definedName>
    <definedName name="_xlnm._FilterDatabase" localSheetId="5" hidden="1">'4 Microscopic (IJ)'!$A$1:$L$37</definedName>
    <definedName name="_xlnm._FilterDatabase" localSheetId="4" hidden="1">'4 Microscopic (NH)'!$A$1:$L$37</definedName>
    <definedName name="_xlnm._FilterDatabase" localSheetId="0" hidden="1">'Data 4'!$K$1:$K$39</definedName>
  </definedNames>
  <calcPr calcId="162913"/>
</workbook>
</file>

<file path=xl/calcChain.xml><?xml version="1.0" encoding="utf-8"?>
<calcChain xmlns="http://schemas.openxmlformats.org/spreadsheetml/2006/main">
  <c r="E11" i="10" l="1"/>
  <c r="D9" i="10"/>
  <c r="D10" i="10"/>
  <c r="D11" i="10"/>
  <c r="D12" i="10"/>
  <c r="D14" i="10"/>
  <c r="C9" i="10"/>
  <c r="E9" i="10" s="1"/>
  <c r="C10" i="10"/>
  <c r="E10" i="10" s="1"/>
  <c r="C11" i="10"/>
  <c r="C12" i="10"/>
  <c r="C13" i="10"/>
  <c r="E13" i="10" s="1"/>
  <c r="C14" i="10"/>
  <c r="E14" i="10" l="1"/>
  <c r="E12" i="10"/>
  <c r="D22" i="10"/>
  <c r="C22" i="10"/>
  <c r="E22" i="10" s="1"/>
  <c r="D20" i="10"/>
  <c r="C20" i="10"/>
  <c r="D19" i="10"/>
  <c r="C19" i="10"/>
  <c r="D18" i="10"/>
  <c r="C18" i="10"/>
  <c r="D17" i="10"/>
  <c r="C17" i="10"/>
  <c r="E17" i="10" s="1"/>
  <c r="D16" i="10"/>
  <c r="C16" i="10"/>
  <c r="D15" i="10"/>
  <c r="C15" i="10"/>
  <c r="E15" i="10" l="1"/>
  <c r="E18" i="10"/>
  <c r="E19" i="10"/>
  <c r="E20" i="10"/>
  <c r="E16" i="10"/>
  <c r="H23" i="1"/>
  <c r="I23" i="1"/>
  <c r="J23" i="1"/>
  <c r="K23" i="1"/>
  <c r="F23" i="1"/>
  <c r="H22" i="1" l="1"/>
  <c r="I22" i="1"/>
  <c r="J22" i="1"/>
  <c r="K22" i="1" s="1"/>
  <c r="F22" i="1"/>
  <c r="D8" i="11" l="1"/>
  <c r="D7" i="11"/>
  <c r="D6" i="11"/>
  <c r="D5" i="11"/>
  <c r="D4" i="11"/>
  <c r="D3" i="11"/>
  <c r="I8" i="11"/>
  <c r="I7" i="11"/>
  <c r="I6" i="11"/>
  <c r="I5" i="11"/>
  <c r="I4" i="11"/>
  <c r="I3" i="11"/>
  <c r="K8" i="11"/>
  <c r="J8" i="11"/>
  <c r="K7" i="11"/>
  <c r="J7" i="11"/>
  <c r="K6" i="11"/>
  <c r="J6" i="11"/>
  <c r="K5" i="11"/>
  <c r="J5" i="11"/>
  <c r="K4" i="11"/>
  <c r="J4" i="11"/>
  <c r="K3" i="11"/>
  <c r="J3" i="11"/>
  <c r="F8" i="11"/>
  <c r="E8" i="11"/>
  <c r="F7" i="11"/>
  <c r="E7" i="11"/>
  <c r="F6" i="11"/>
  <c r="E6" i="11"/>
  <c r="F5" i="11"/>
  <c r="E5" i="11"/>
  <c r="F4" i="11"/>
  <c r="E4" i="11"/>
  <c r="F3" i="11"/>
  <c r="E3" i="11"/>
  <c r="I21" i="1" l="1"/>
  <c r="H21" i="1"/>
  <c r="F21" i="1"/>
  <c r="J21" i="1" s="1"/>
  <c r="K21" i="1" s="1"/>
  <c r="I20" i="1"/>
  <c r="H20" i="1"/>
  <c r="F20" i="1"/>
  <c r="J20" i="1" s="1"/>
  <c r="K20" i="1" s="1"/>
  <c r="H17" i="1"/>
  <c r="I17" i="1"/>
  <c r="F17" i="1"/>
  <c r="J17" i="1" s="1"/>
  <c r="K17" i="1" s="1"/>
  <c r="H19" i="1" l="1"/>
  <c r="I19" i="1"/>
  <c r="J19" i="1"/>
  <c r="K19" i="1"/>
  <c r="F19" i="1"/>
  <c r="I18" i="1" l="1"/>
  <c r="H18" i="1"/>
  <c r="F18" i="1"/>
  <c r="J18" i="1" s="1"/>
  <c r="K18" i="1" s="1"/>
  <c r="H16" i="1"/>
  <c r="I16" i="1"/>
  <c r="J16" i="1"/>
  <c r="K16" i="1"/>
  <c r="F16" i="1"/>
  <c r="J14" i="6"/>
  <c r="I14" i="6"/>
  <c r="H14" i="6"/>
  <c r="G14" i="6"/>
  <c r="F14" i="6"/>
  <c r="E14" i="6"/>
  <c r="D14" i="6"/>
  <c r="C14" i="6"/>
  <c r="B14" i="6"/>
  <c r="A14" i="6"/>
  <c r="J13" i="6"/>
  <c r="I13" i="6"/>
  <c r="H13" i="6"/>
  <c r="G13" i="6"/>
  <c r="F13" i="6"/>
  <c r="E13" i="6"/>
  <c r="D13" i="6"/>
  <c r="C13" i="6"/>
  <c r="B13" i="6"/>
  <c r="A13" i="6"/>
  <c r="J12" i="6"/>
  <c r="I12" i="6"/>
  <c r="H12" i="6"/>
  <c r="G12" i="6"/>
  <c r="F12" i="6"/>
  <c r="E12" i="6"/>
  <c r="D12" i="6"/>
  <c r="C12" i="6"/>
  <c r="B12" i="6"/>
  <c r="A12" i="6"/>
  <c r="J11" i="6"/>
  <c r="I11" i="6"/>
  <c r="H11" i="6"/>
  <c r="G11" i="6"/>
  <c r="F11" i="6"/>
  <c r="E11" i="6"/>
  <c r="D11" i="6"/>
  <c r="C11" i="6"/>
  <c r="B11" i="6"/>
  <c r="A11" i="6"/>
  <c r="J10" i="6"/>
  <c r="I10" i="6"/>
  <c r="H10" i="6"/>
  <c r="G10" i="6"/>
  <c r="F10" i="6"/>
  <c r="E10" i="6"/>
  <c r="D10" i="6"/>
  <c r="C10" i="6"/>
  <c r="B10" i="6"/>
  <c r="A10" i="6"/>
  <c r="J9" i="6"/>
  <c r="I9" i="6"/>
  <c r="H9" i="6"/>
  <c r="G9" i="6"/>
  <c r="F9" i="6"/>
  <c r="E9" i="6"/>
  <c r="D9" i="6"/>
  <c r="C9" i="6"/>
  <c r="B9" i="6"/>
  <c r="A9" i="6"/>
  <c r="H3" i="6" l="1"/>
  <c r="C40" i="1" l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E14" i="11"/>
  <c r="D14" i="11"/>
  <c r="E13" i="11"/>
  <c r="D13" i="11"/>
  <c r="J14" i="11"/>
  <c r="I14" i="11"/>
  <c r="J13" i="11"/>
  <c r="I13" i="11"/>
  <c r="K14" i="11" l="1"/>
  <c r="F14" i="11"/>
  <c r="K13" i="11"/>
  <c r="F13" i="11"/>
  <c r="D8" i="6" l="1"/>
  <c r="C8" i="6"/>
  <c r="B8" i="6"/>
  <c r="D7" i="6"/>
  <c r="C7" i="6"/>
  <c r="B7" i="6"/>
  <c r="D6" i="6"/>
  <c r="C6" i="6"/>
  <c r="B6" i="6"/>
  <c r="D5" i="6"/>
  <c r="C5" i="6"/>
  <c r="B5" i="6"/>
  <c r="D4" i="6"/>
  <c r="C4" i="6"/>
  <c r="B4" i="6"/>
  <c r="I15" i="1"/>
  <c r="H15" i="1"/>
  <c r="F15" i="1"/>
  <c r="J15" i="1" s="1"/>
  <c r="K15" i="1" s="1"/>
  <c r="I14" i="1"/>
  <c r="H14" i="1"/>
  <c r="F14" i="1"/>
  <c r="J14" i="1" s="1"/>
  <c r="K14" i="1" s="1"/>
  <c r="I13" i="1"/>
  <c r="H13" i="1"/>
  <c r="F13" i="1"/>
  <c r="J13" i="1" s="1"/>
  <c r="K13" i="1" s="1"/>
  <c r="I12" i="1"/>
  <c r="H12" i="1"/>
  <c r="F12" i="1"/>
  <c r="J12" i="1" s="1"/>
  <c r="K12" i="1" s="1"/>
  <c r="I11" i="1"/>
  <c r="H11" i="1"/>
  <c r="F11" i="1"/>
  <c r="J11" i="1" s="1"/>
  <c r="J10" i="1"/>
  <c r="K10" i="1" s="1"/>
  <c r="I10" i="1"/>
  <c r="H10" i="1"/>
  <c r="F10" i="1"/>
  <c r="G5" i="1"/>
  <c r="G4" i="1"/>
  <c r="H2" i="1" l="1"/>
  <c r="O3" i="11" s="1"/>
  <c r="I15" i="11" s="1"/>
  <c r="A3" i="1"/>
  <c r="H4" i="1"/>
  <c r="O5" i="11" s="1"/>
  <c r="I4" i="1"/>
  <c r="P5" i="11" s="1"/>
  <c r="I2" i="1"/>
  <c r="P3" i="11" s="1"/>
  <c r="J15" i="11" s="1"/>
  <c r="K15" i="11" s="1"/>
  <c r="I6" i="1"/>
  <c r="P7" i="11" s="1"/>
  <c r="I3" i="1"/>
  <c r="P4" i="11" s="1"/>
  <c r="E15" i="11" s="1"/>
  <c r="J7" i="1"/>
  <c r="H7" i="1"/>
  <c r="O8" i="11" s="1"/>
  <c r="H5" i="1"/>
  <c r="O6" i="11" s="1"/>
  <c r="J6" i="1"/>
  <c r="J2" i="1"/>
  <c r="H6" i="1"/>
  <c r="O7" i="11" s="1"/>
  <c r="I5" i="1"/>
  <c r="P6" i="11" s="1"/>
  <c r="I7" i="1"/>
  <c r="P8" i="11" s="1"/>
  <c r="J3" i="1"/>
  <c r="J4" i="1"/>
  <c r="K11" i="1"/>
  <c r="K6" i="1" s="1"/>
  <c r="N7" i="11" s="1"/>
  <c r="H3" i="1"/>
  <c r="O4" i="11" s="1"/>
  <c r="D15" i="11" s="1"/>
  <c r="J5" i="1"/>
  <c r="K4" i="1" l="1"/>
  <c r="N5" i="11" s="1"/>
  <c r="K7" i="1"/>
  <c r="N8" i="11" s="1"/>
  <c r="F15" i="11"/>
  <c r="K5" i="1"/>
  <c r="N6" i="11" s="1"/>
  <c r="K2" i="1"/>
  <c r="N3" i="11" s="1"/>
  <c r="K3" i="1"/>
  <c r="N4" i="11" s="1"/>
  <c r="J8" i="6" l="1"/>
  <c r="I8" i="6"/>
  <c r="J7" i="6"/>
  <c r="I7" i="6"/>
  <c r="J6" i="6"/>
  <c r="I6" i="6"/>
  <c r="J5" i="6"/>
  <c r="I5" i="6"/>
  <c r="J4" i="6"/>
  <c r="I4" i="6"/>
  <c r="J3" i="6"/>
  <c r="H8" i="6"/>
  <c r="G8" i="6"/>
  <c r="H7" i="6"/>
  <c r="G7" i="6"/>
  <c r="H6" i="6"/>
  <c r="G6" i="6"/>
  <c r="H5" i="6"/>
  <c r="G5" i="6"/>
  <c r="H4" i="6"/>
  <c r="G4" i="6"/>
  <c r="I3" i="6"/>
  <c r="B16" i="8" l="1"/>
  <c r="B15" i="8"/>
  <c r="B14" i="8"/>
  <c r="B13" i="8"/>
  <c r="B12" i="8"/>
  <c r="B16" i="9"/>
  <c r="B15" i="9"/>
  <c r="B14" i="9"/>
  <c r="B13" i="9"/>
  <c r="B12" i="9"/>
  <c r="B11" i="9"/>
  <c r="B10" i="9"/>
  <c r="B9" i="9"/>
  <c r="B8" i="9"/>
  <c r="B7" i="9"/>
  <c r="B6" i="9"/>
  <c r="B5" i="9"/>
  <c r="B4" i="9"/>
  <c r="B3" i="9"/>
  <c r="B16" i="3"/>
  <c r="B22" i="10" s="1"/>
  <c r="B15" i="3"/>
  <c r="B21" i="10" s="1"/>
  <c r="B14" i="3"/>
  <c r="B20" i="10" s="1"/>
  <c r="B13" i="3"/>
  <c r="B19" i="10" s="1"/>
  <c r="B12" i="3"/>
  <c r="B18" i="10" s="1"/>
  <c r="Y45" i="10" l="1"/>
  <c r="A9" i="10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X37" i="9" l="1"/>
  <c r="Y37" i="9" s="1"/>
  <c r="W37" i="9"/>
  <c r="R37" i="9"/>
  <c r="S37" i="9" s="1"/>
  <c r="Q37" i="9"/>
  <c r="M37" i="9"/>
  <c r="K37" i="9"/>
  <c r="L37" i="9" s="1"/>
  <c r="J37" i="9"/>
  <c r="X36" i="9"/>
  <c r="Y36" i="9" s="1"/>
  <c r="W36" i="9"/>
  <c r="R36" i="9"/>
  <c r="S36" i="9" s="1"/>
  <c r="Q36" i="9"/>
  <c r="M36" i="9"/>
  <c r="K36" i="9"/>
  <c r="L36" i="9" s="1"/>
  <c r="J36" i="9"/>
  <c r="X35" i="9"/>
  <c r="Y35" i="9" s="1"/>
  <c r="W35" i="9"/>
  <c r="R35" i="9"/>
  <c r="S35" i="9" s="1"/>
  <c r="Q35" i="9"/>
  <c r="M35" i="9"/>
  <c r="K35" i="9"/>
  <c r="L35" i="9" s="1"/>
  <c r="J35" i="9"/>
  <c r="X34" i="9"/>
  <c r="Y34" i="9" s="1"/>
  <c r="W34" i="9"/>
  <c r="R34" i="9"/>
  <c r="S34" i="9" s="1"/>
  <c r="Q34" i="9"/>
  <c r="M34" i="9"/>
  <c r="K34" i="9"/>
  <c r="L34" i="9" s="1"/>
  <c r="J34" i="9"/>
  <c r="X33" i="9"/>
  <c r="Y33" i="9" s="1"/>
  <c r="W33" i="9"/>
  <c r="R33" i="9"/>
  <c r="S33" i="9" s="1"/>
  <c r="Q33" i="9"/>
  <c r="M33" i="9"/>
  <c r="K33" i="9"/>
  <c r="L33" i="9" s="1"/>
  <c r="J33" i="9"/>
  <c r="X32" i="9"/>
  <c r="Y32" i="9" s="1"/>
  <c r="W32" i="9"/>
  <c r="R32" i="9"/>
  <c r="S32" i="9" s="1"/>
  <c r="Q32" i="9"/>
  <c r="M32" i="9"/>
  <c r="K32" i="9"/>
  <c r="L32" i="9" s="1"/>
  <c r="J32" i="9"/>
  <c r="X31" i="9"/>
  <c r="Y31" i="9" s="1"/>
  <c r="W31" i="9"/>
  <c r="R31" i="9"/>
  <c r="S31" i="9" s="1"/>
  <c r="Q31" i="9"/>
  <c r="M31" i="9"/>
  <c r="K31" i="9"/>
  <c r="L31" i="9" s="1"/>
  <c r="J31" i="9"/>
  <c r="X30" i="9"/>
  <c r="Y30" i="9" s="1"/>
  <c r="W30" i="9"/>
  <c r="R30" i="9"/>
  <c r="S30" i="9" s="1"/>
  <c r="Q30" i="9"/>
  <c r="M30" i="9"/>
  <c r="K30" i="9"/>
  <c r="L30" i="9" s="1"/>
  <c r="J30" i="9"/>
  <c r="X29" i="9"/>
  <c r="Y29" i="9" s="1"/>
  <c r="W29" i="9"/>
  <c r="R29" i="9"/>
  <c r="S29" i="9" s="1"/>
  <c r="Q29" i="9"/>
  <c r="M29" i="9"/>
  <c r="K29" i="9"/>
  <c r="L29" i="9" s="1"/>
  <c r="J29" i="9"/>
  <c r="X28" i="9"/>
  <c r="Y28" i="9" s="1"/>
  <c r="W28" i="9"/>
  <c r="R28" i="9"/>
  <c r="S28" i="9" s="1"/>
  <c r="Q28" i="9"/>
  <c r="M28" i="9"/>
  <c r="K28" i="9"/>
  <c r="L28" i="9" s="1"/>
  <c r="J28" i="9"/>
  <c r="M27" i="9"/>
  <c r="K27" i="9"/>
  <c r="L27" i="9" s="1"/>
  <c r="J27" i="9"/>
  <c r="M26" i="9"/>
  <c r="K26" i="9"/>
  <c r="L26" i="9" s="1"/>
  <c r="J26" i="9"/>
  <c r="M25" i="9"/>
  <c r="L25" i="9"/>
  <c r="K25" i="9"/>
  <c r="J25" i="9"/>
  <c r="M24" i="9"/>
  <c r="K24" i="9"/>
  <c r="L24" i="9" s="1"/>
  <c r="J24" i="9"/>
  <c r="J23" i="9"/>
  <c r="A3" i="9"/>
  <c r="A4" i="9" s="1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X37" i="8"/>
  <c r="Y37" i="8" s="1"/>
  <c r="W37" i="8"/>
  <c r="R37" i="8"/>
  <c r="S37" i="8" s="1"/>
  <c r="Q37" i="8"/>
  <c r="M37" i="8"/>
  <c r="K37" i="8"/>
  <c r="L37" i="8" s="1"/>
  <c r="J37" i="8"/>
  <c r="X36" i="8"/>
  <c r="Y36" i="8" s="1"/>
  <c r="W36" i="8"/>
  <c r="R36" i="8"/>
  <c r="S36" i="8" s="1"/>
  <c r="Q36" i="8"/>
  <c r="M36" i="8"/>
  <c r="K36" i="8"/>
  <c r="L36" i="8" s="1"/>
  <c r="J36" i="8"/>
  <c r="X35" i="8"/>
  <c r="Y35" i="8" s="1"/>
  <c r="W35" i="8"/>
  <c r="R35" i="8"/>
  <c r="S35" i="8" s="1"/>
  <c r="Q35" i="8"/>
  <c r="M35" i="8"/>
  <c r="K35" i="8"/>
  <c r="L35" i="8" s="1"/>
  <c r="J35" i="8"/>
  <c r="X34" i="8"/>
  <c r="Y34" i="8" s="1"/>
  <c r="W34" i="8"/>
  <c r="R34" i="8"/>
  <c r="S34" i="8" s="1"/>
  <c r="Q34" i="8"/>
  <c r="M34" i="8"/>
  <c r="K34" i="8"/>
  <c r="L34" i="8" s="1"/>
  <c r="J34" i="8"/>
  <c r="X33" i="8"/>
  <c r="Y33" i="8" s="1"/>
  <c r="W33" i="8"/>
  <c r="R33" i="8"/>
  <c r="S33" i="8" s="1"/>
  <c r="Q33" i="8"/>
  <c r="M33" i="8"/>
  <c r="K33" i="8"/>
  <c r="L33" i="8" s="1"/>
  <c r="J33" i="8"/>
  <c r="X32" i="8"/>
  <c r="Y32" i="8" s="1"/>
  <c r="W32" i="8"/>
  <c r="R32" i="8"/>
  <c r="S32" i="8" s="1"/>
  <c r="Q32" i="8"/>
  <c r="M32" i="8"/>
  <c r="K32" i="8"/>
  <c r="L32" i="8" s="1"/>
  <c r="J32" i="8"/>
  <c r="X31" i="8"/>
  <c r="Y31" i="8" s="1"/>
  <c r="W31" i="8"/>
  <c r="R31" i="8"/>
  <c r="S31" i="8" s="1"/>
  <c r="Q31" i="8"/>
  <c r="M31" i="8"/>
  <c r="K31" i="8"/>
  <c r="L31" i="8" s="1"/>
  <c r="J31" i="8"/>
  <c r="X30" i="8"/>
  <c r="Y30" i="8" s="1"/>
  <c r="W30" i="8"/>
  <c r="R30" i="8"/>
  <c r="S30" i="8" s="1"/>
  <c r="Q30" i="8"/>
  <c r="M30" i="8"/>
  <c r="K30" i="8"/>
  <c r="L30" i="8" s="1"/>
  <c r="J30" i="8"/>
  <c r="X29" i="8"/>
  <c r="Y29" i="8" s="1"/>
  <c r="W29" i="8"/>
  <c r="R29" i="8"/>
  <c r="S29" i="8" s="1"/>
  <c r="Q29" i="8"/>
  <c r="M29" i="8"/>
  <c r="K29" i="8"/>
  <c r="L29" i="8" s="1"/>
  <c r="J29" i="8"/>
  <c r="X28" i="8"/>
  <c r="Y28" i="8" s="1"/>
  <c r="W28" i="8"/>
  <c r="R28" i="8"/>
  <c r="S28" i="8" s="1"/>
  <c r="Q28" i="8"/>
  <c r="M28" i="8"/>
  <c r="K28" i="8"/>
  <c r="L28" i="8" s="1"/>
  <c r="J28" i="8"/>
  <c r="M27" i="8"/>
  <c r="K27" i="8"/>
  <c r="L27" i="8" s="1"/>
  <c r="J27" i="8"/>
  <c r="M26" i="8"/>
  <c r="K26" i="8"/>
  <c r="L26" i="8" s="1"/>
  <c r="J26" i="8"/>
  <c r="M25" i="8"/>
  <c r="K25" i="8"/>
  <c r="L25" i="8" s="1"/>
  <c r="J25" i="8"/>
  <c r="M24" i="8"/>
  <c r="K24" i="8"/>
  <c r="L24" i="8" s="1"/>
  <c r="J24" i="8"/>
  <c r="M23" i="8"/>
  <c r="K23" i="8"/>
  <c r="L23" i="8" s="1"/>
  <c r="J23" i="8"/>
  <c r="M22" i="8"/>
  <c r="K22" i="8"/>
  <c r="L22" i="8" s="1"/>
  <c r="J22" i="8"/>
  <c r="M21" i="8"/>
  <c r="K21" i="8"/>
  <c r="L21" i="8" s="1"/>
  <c r="J21" i="8"/>
  <c r="M20" i="8"/>
  <c r="K20" i="8"/>
  <c r="L20" i="8" s="1"/>
  <c r="J20" i="8"/>
  <c r="M19" i="8"/>
  <c r="K19" i="8"/>
  <c r="L19" i="8" s="1"/>
  <c r="J19" i="8"/>
  <c r="M18" i="8"/>
  <c r="K18" i="8"/>
  <c r="L18" i="8" s="1"/>
  <c r="J18" i="8"/>
  <c r="M17" i="8"/>
  <c r="M16" i="8"/>
  <c r="M15" i="8"/>
  <c r="M14" i="8"/>
  <c r="M13" i="8"/>
  <c r="M12" i="8"/>
  <c r="M11" i="8"/>
  <c r="B11" i="8"/>
  <c r="M10" i="8"/>
  <c r="B10" i="8"/>
  <c r="M9" i="8"/>
  <c r="B9" i="8"/>
  <c r="M8" i="8"/>
  <c r="B8" i="8"/>
  <c r="M7" i="8"/>
  <c r="B7" i="8"/>
  <c r="M6" i="8"/>
  <c r="B6" i="8"/>
  <c r="M5" i="8"/>
  <c r="B5" i="8"/>
  <c r="M4" i="8"/>
  <c r="B4" i="8"/>
  <c r="B3" i="8"/>
  <c r="A3" i="8"/>
  <c r="A4" i="8" s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B11" i="3"/>
  <c r="B17" i="10" s="1"/>
  <c r="B10" i="3"/>
  <c r="B16" i="10" s="1"/>
  <c r="B9" i="3"/>
  <c r="B15" i="10" s="1"/>
  <c r="B8" i="3"/>
  <c r="B14" i="10" s="1"/>
  <c r="B7" i="3"/>
  <c r="B13" i="10" s="1"/>
  <c r="B6" i="3"/>
  <c r="B12" i="10" s="1"/>
  <c r="B5" i="3"/>
  <c r="B11" i="10" s="1"/>
  <c r="B4" i="3"/>
  <c r="B10" i="10" s="1"/>
  <c r="B3" i="3"/>
  <c r="B9" i="10" s="1"/>
  <c r="B3" i="6" l="1"/>
  <c r="A8" i="6"/>
  <c r="A7" i="6"/>
  <c r="A6" i="6"/>
  <c r="A5" i="6"/>
  <c r="A4" i="6"/>
  <c r="A3" i="6"/>
  <c r="N45" i="1" l="1"/>
  <c r="N46" i="1"/>
  <c r="O45" i="1"/>
  <c r="P45" i="1"/>
  <c r="O46" i="1"/>
  <c r="P46" i="1"/>
  <c r="F8" i="6"/>
  <c r="E8" i="6"/>
  <c r="F7" i="6"/>
  <c r="E7" i="6"/>
  <c r="F6" i="6"/>
  <c r="E6" i="6"/>
  <c r="F5" i="6"/>
  <c r="E5" i="6"/>
  <c r="F4" i="6"/>
  <c r="E4" i="6"/>
  <c r="F3" i="6"/>
  <c r="E3" i="6"/>
  <c r="D3" i="6"/>
  <c r="C3" i="6"/>
  <c r="M17" i="3" l="1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X37" i="3" l="1"/>
  <c r="Y37" i="3" s="1"/>
  <c r="W37" i="3"/>
  <c r="X36" i="3"/>
  <c r="Y36" i="3" s="1"/>
  <c r="W36" i="3"/>
  <c r="X35" i="3"/>
  <c r="Y35" i="3" s="1"/>
  <c r="W35" i="3"/>
  <c r="X34" i="3"/>
  <c r="Y34" i="3" s="1"/>
  <c r="W34" i="3"/>
  <c r="X33" i="3"/>
  <c r="W33" i="3"/>
  <c r="X32" i="3"/>
  <c r="W32" i="3"/>
  <c r="X31" i="3"/>
  <c r="Y31" i="3" s="1"/>
  <c r="W31" i="3"/>
  <c r="X30" i="3"/>
  <c r="Y30" i="3" s="1"/>
  <c r="W30" i="3"/>
  <c r="X29" i="3"/>
  <c r="Y29" i="3" s="1"/>
  <c r="W29" i="3"/>
  <c r="X28" i="3"/>
  <c r="Y28" i="3" s="1"/>
  <c r="W28" i="3"/>
  <c r="R37" i="3"/>
  <c r="R36" i="3"/>
  <c r="S36" i="3" s="1"/>
  <c r="R35" i="3"/>
  <c r="S35" i="3" s="1"/>
  <c r="R34" i="3"/>
  <c r="S34" i="3" s="1"/>
  <c r="R33" i="3"/>
  <c r="S33" i="3" s="1"/>
  <c r="R32" i="3"/>
  <c r="S32" i="3" s="1"/>
  <c r="R31" i="3"/>
  <c r="S31" i="3" s="1"/>
  <c r="R30" i="3"/>
  <c r="S30" i="3" s="1"/>
  <c r="R29" i="3"/>
  <c r="R28" i="3"/>
  <c r="S28" i="3" s="1"/>
  <c r="Q37" i="3"/>
  <c r="Q36" i="3"/>
  <c r="Q35" i="3"/>
  <c r="Q34" i="3"/>
  <c r="Q33" i="3"/>
  <c r="Q32" i="3"/>
  <c r="Q31" i="3"/>
  <c r="Q30" i="3"/>
  <c r="Q29" i="3"/>
  <c r="Q28" i="3"/>
  <c r="K37" i="3"/>
  <c r="L37" i="3" s="1"/>
  <c r="J37" i="3"/>
  <c r="K36" i="3"/>
  <c r="J36" i="3"/>
  <c r="K35" i="3"/>
  <c r="J35" i="3"/>
  <c r="K34" i="3"/>
  <c r="J34" i="3"/>
  <c r="K33" i="3"/>
  <c r="L33" i="3" s="1"/>
  <c r="J33" i="3"/>
  <c r="K32" i="3"/>
  <c r="L32" i="3" s="1"/>
  <c r="J32" i="3"/>
  <c r="K31" i="3"/>
  <c r="J31" i="3"/>
  <c r="K30" i="3"/>
  <c r="J30" i="3"/>
  <c r="K29" i="3"/>
  <c r="L29" i="3" s="1"/>
  <c r="J29" i="3"/>
  <c r="K28" i="3"/>
  <c r="J28" i="3"/>
  <c r="K27" i="3"/>
  <c r="L27" i="3" s="1"/>
  <c r="J27" i="3"/>
  <c r="K26" i="3"/>
  <c r="L26" i="3" s="1"/>
  <c r="J26" i="3"/>
  <c r="K25" i="3"/>
  <c r="L25" i="3" s="1"/>
  <c r="J25" i="3"/>
  <c r="K24" i="3"/>
  <c r="L24" i="3" s="1"/>
  <c r="J24" i="3"/>
  <c r="K23" i="3"/>
  <c r="J23" i="3"/>
  <c r="K22" i="3"/>
  <c r="L22" i="3" s="1"/>
  <c r="J22" i="3"/>
  <c r="K21" i="3"/>
  <c r="L21" i="3" s="1"/>
  <c r="J21" i="3"/>
  <c r="K20" i="3"/>
  <c r="L20" i="3" s="1"/>
  <c r="J20" i="3"/>
  <c r="K19" i="3"/>
  <c r="L19" i="3" s="1"/>
  <c r="J19" i="3"/>
  <c r="K18" i="3"/>
  <c r="L18" i="3" s="1"/>
  <c r="J18" i="3"/>
  <c r="K17" i="3"/>
  <c r="J17" i="3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Y32" i="3" l="1"/>
  <c r="P40" i="1"/>
  <c r="L28" i="3"/>
  <c r="L30" i="3"/>
  <c r="L34" i="3"/>
  <c r="L36" i="3"/>
  <c r="L17" i="3"/>
  <c r="L23" i="3"/>
  <c r="L31" i="3"/>
  <c r="L35" i="3"/>
  <c r="Y33" i="3"/>
  <c r="S29" i="3"/>
  <c r="S37" i="3"/>
  <c r="P44" i="1"/>
  <c r="N31" i="1"/>
  <c r="P32" i="1"/>
  <c r="O32" i="1"/>
  <c r="P36" i="1"/>
  <c r="O36" i="1"/>
  <c r="N39" i="1"/>
  <c r="P34" i="1"/>
  <c r="O34" i="1"/>
  <c r="O38" i="1"/>
  <c r="O40" i="1"/>
  <c r="O42" i="1"/>
  <c r="O44" i="1"/>
  <c r="O37" i="1"/>
  <c r="O35" i="1"/>
  <c r="N37" i="1"/>
  <c r="O43" i="1"/>
  <c r="P33" i="1"/>
  <c r="O33" i="1"/>
  <c r="N35" i="1"/>
  <c r="O41" i="1"/>
  <c r="N43" i="1"/>
  <c r="P31" i="1"/>
  <c r="O31" i="1"/>
  <c r="N33" i="1"/>
  <c r="P39" i="1"/>
  <c r="O39" i="1"/>
  <c r="N41" i="1"/>
  <c r="N32" i="1"/>
  <c r="N34" i="1"/>
  <c r="N36" i="1"/>
  <c r="N38" i="1"/>
  <c r="N40" i="1"/>
  <c r="N42" i="1"/>
  <c r="N44" i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P41" i="1" l="1"/>
  <c r="P38" i="1"/>
  <c r="P42" i="1"/>
  <c r="P37" i="1"/>
  <c r="P35" i="1"/>
  <c r="P43" i="1"/>
  <c r="G3" i="6" l="1"/>
  <c r="C4" i="10"/>
  <c r="C3" i="10"/>
  <c r="C5" i="10"/>
  <c r="C2" i="10"/>
  <c r="C7" i="10"/>
  <c r="C6" i="10"/>
  <c r="D3" i="10"/>
  <c r="D4" i="10"/>
  <c r="D2" i="10"/>
  <c r="D5" i="10"/>
  <c r="D7" i="10"/>
  <c r="D6" i="10"/>
  <c r="E3" i="10"/>
  <c r="E2" i="10"/>
  <c r="E7" i="10"/>
  <c r="E5" i="10"/>
  <c r="E4" i="10" l="1"/>
  <c r="E6" i="10"/>
</calcChain>
</file>

<file path=xl/sharedStrings.xml><?xml version="1.0" encoding="utf-8"?>
<sst xmlns="http://schemas.openxmlformats.org/spreadsheetml/2006/main" count="91" uniqueCount="53">
  <si>
    <t>Mild</t>
  </si>
  <si>
    <t>Severe</t>
  </si>
  <si>
    <t>Total Inj</t>
  </si>
  <si>
    <t>total bowel</t>
  </si>
  <si>
    <t>TIF</t>
  </si>
  <si>
    <t>MXF</t>
  </si>
  <si>
    <t>%mild</t>
  </si>
  <si>
    <t>%severe</t>
  </si>
  <si>
    <t>total</t>
  </si>
  <si>
    <t>normal</t>
  </si>
  <si>
    <t>combined</t>
  </si>
  <si>
    <t>Unique Animal Identifier</t>
  </si>
  <si>
    <t>Macroscopic findings</t>
  </si>
  <si>
    <t>Microscopic findings</t>
  </si>
  <si>
    <t>DT: TIF</t>
  </si>
  <si>
    <t>DT: MXF</t>
  </si>
  <si>
    <t>Mild injury (cm)</t>
  </si>
  <si>
    <t>Severe injury (cm)</t>
  </si>
  <si>
    <t>Total bowel removed (cm)</t>
  </si>
  <si>
    <t>NH: TIF</t>
  </si>
  <si>
    <t>NH: MXF</t>
  </si>
  <si>
    <t>IJ:TIF</t>
  </si>
  <si>
    <t>IJ:MXF</t>
  </si>
  <si>
    <t>Individal animals: Macroscopic appearance</t>
  </si>
  <si>
    <t>ID</t>
  </si>
  <si>
    <t>Cyctokines</t>
  </si>
  <si>
    <t>IFN-
γ</t>
  </si>
  <si>
    <t>IL-1β</t>
  </si>
  <si>
    <t>IL-10</t>
  </si>
  <si>
    <t>IL-13</t>
  </si>
  <si>
    <t>IL-4</t>
  </si>
  <si>
    <t>IL-5</t>
  </si>
  <si>
    <t>IL-6</t>
  </si>
  <si>
    <t>KC/GRO</t>
  </si>
  <si>
    <t>TNF-α</t>
  </si>
  <si>
    <t>Median</t>
  </si>
  <si>
    <t>Mean</t>
  </si>
  <si>
    <t>Min</t>
  </si>
  <si>
    <t>Max</t>
  </si>
  <si>
    <t>25PC</t>
  </si>
  <si>
    <t>75PC</t>
  </si>
  <si>
    <t>n</t>
  </si>
  <si>
    <t xml:space="preserve">P4: (mat RIC) + IRI </t>
  </si>
  <si>
    <t>Controls</t>
  </si>
  <si>
    <t>IRI</t>
  </si>
  <si>
    <t>25 PCT</t>
  </si>
  <si>
    <t>75 PCT</t>
  </si>
  <si>
    <t>Stacked Bar chart (mean):</t>
  </si>
  <si>
    <t>Stacked Bar chart (median):</t>
  </si>
  <si>
    <t>mild</t>
  </si>
  <si>
    <t>severe</t>
  </si>
  <si>
    <t>controls</t>
  </si>
  <si>
    <t>Mat 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</si>
</sst>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</font>
    <font>
      <sz val="11"/>
      <color rgb="FF000000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1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  <xf numFmtId="9" fontId="0" fillId="0" borderId="0" xfId="0" applyNumberFormat="1"/>
    <xf numFmtId="9" fontId="1" fillId="0" borderId="0" xfId="0" applyNumberFormat="1" applyFont="1"/>
    <xf numFmtId="0" fontId="2" fillId="0" borderId="0" xfId="0" applyFont="1"/>
    <xf numFmtId="10" fontId="0" fillId="0" borderId="0" xfId="0" applyNumberFormat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2" xfId="0" applyFill="1" applyBorder="1" applyAlignment="1">
      <alignment wrapText="1"/>
    </xf>
    <xf numFmtId="0" fontId="0" fillId="0" borderId="2" xfId="0" applyBorder="1"/>
    <xf numFmtId="0" fontId="4" fillId="0" borderId="0" xfId="0" applyFont="1"/>
    <xf numFmtId="0" fontId="3" fillId="0" borderId="0" xfId="0" applyFont="1"/>
    <xf numFmtId="0" fontId="0" fillId="0" borderId="5" xfId="0" applyBorder="1"/>
    <xf numFmtId="9" fontId="2" fillId="0" borderId="0" xfId="0" applyNumberFormat="1" applyFont="1"/>
    <xf numFmtId="0" fontId="0" fillId="0" borderId="3" xfId="0" applyBorder="1" applyAlignment="1">
      <alignment wrapText="1"/>
    </xf>
    <xf numFmtId="0" fontId="5" fillId="0" borderId="0" xfId="0" applyFont="1" applyAlignment="1">
      <alignment vertical="center"/>
    </xf>
    <xf numFmtId="0" fontId="8" fillId="0" borderId="1" xfId="0" applyFont="1" applyBorder="1"/>
    <xf numFmtId="0" fontId="8" fillId="0" borderId="0" xfId="0" applyFont="1"/>
    <xf numFmtId="164" fontId="8" fillId="0" borderId="1" xfId="0" applyNumberFormat="1" applyFont="1" applyBorder="1"/>
    <xf numFmtId="164" fontId="8" fillId="0" borderId="0" xfId="0" applyNumberFormat="1" applyFont="1"/>
    <xf numFmtId="164" fontId="6" fillId="0" borderId="1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right" vertical="center"/>
    </xf>
    <xf numFmtId="164" fontId="0" fillId="0" borderId="0" xfId="0" applyNumberFormat="1"/>
    <xf numFmtId="0" fontId="0" fillId="0" borderId="1" xfId="0" applyBorder="1" applyAlignment="1">
      <alignment horizontal="right"/>
    </xf>
    <xf numFmtId="0" fontId="0" fillId="0" borderId="0" xfId="0" applyFont="1"/>
    <xf numFmtId="165" fontId="0" fillId="0" borderId="0" xfId="0" applyNumberFormat="1"/>
    <xf numFmtId="0" fontId="0" fillId="0" borderId="0" xfId="0" applyNumberFormat="1"/>
    <xf numFmtId="164" fontId="8" fillId="0" borderId="0" xfId="0" applyNumberFormat="1" applyFont="1" applyBorder="1"/>
    <xf numFmtId="0" fontId="0" fillId="0" borderId="0" xfId="0" applyBorder="1" applyAlignment="1">
      <alignment horizontal="right"/>
    </xf>
    <xf numFmtId="0" fontId="0" fillId="0" borderId="6" xfId="0" applyBorder="1" applyAlignment="1">
      <alignment wrapText="1"/>
    </xf>
    <xf numFmtId="0" fontId="9" fillId="0" borderId="0" xfId="0" applyFont="1"/>
    <xf numFmtId="0" fontId="10" fillId="0" borderId="0" xfId="0" applyFont="1"/>
    <xf numFmtId="0" fontId="0" fillId="0" borderId="0" xfId="0" applyFill="1"/>
    <xf numFmtId="0" fontId="0" fillId="0" borderId="7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10" xfId="0" applyFont="1" applyFill="1" applyBorder="1"/>
    <xf numFmtId="0" fontId="0" fillId="0" borderId="0" xfId="0" applyFill="1" applyBorder="1"/>
    <xf numFmtId="9" fontId="0" fillId="0" borderId="0" xfId="0" applyNumberFormat="1" applyFill="1" applyBorder="1"/>
    <xf numFmtId="9" fontId="0" fillId="0" borderId="11" xfId="0" applyNumberFormat="1" applyFill="1" applyBorder="1"/>
    <xf numFmtId="0" fontId="0" fillId="0" borderId="10" xfId="0" applyFill="1" applyBorder="1"/>
    <xf numFmtId="165" fontId="0" fillId="0" borderId="0" xfId="0" applyNumberFormat="1" applyFill="1" applyBorder="1"/>
    <xf numFmtId="0" fontId="0" fillId="0" borderId="12" xfId="0" applyFill="1" applyBorder="1"/>
    <xf numFmtId="0" fontId="0" fillId="0" borderId="13" xfId="0" applyFill="1" applyBorder="1"/>
    <xf numFmtId="9" fontId="0" fillId="0" borderId="13" xfId="0" applyNumberFormat="1" applyFill="1" applyBorder="1"/>
    <xf numFmtId="9" fontId="0" fillId="0" borderId="14" xfId="0" applyNumberFormat="1" applyFill="1" applyBorder="1"/>
    <xf numFmtId="0" fontId="8" fillId="0" borderId="1" xfId="0" applyNumberFormat="1" applyFont="1" applyBorder="1" applyAlignment="1">
      <alignment vertical="center"/>
    </xf>
    <xf numFmtId="0" fontId="8" fillId="0" borderId="0" xfId="0" applyNumberFormat="1" applyFont="1" applyAlignment="1">
      <alignment vertical="center"/>
    </xf>
    <xf numFmtId="0" fontId="8" fillId="0" borderId="1" xfId="0" applyNumberFormat="1" applyFont="1" applyBorder="1"/>
    <xf numFmtId="0" fontId="8" fillId="0" borderId="0" xfId="0" applyNumberFormat="1" applyFont="1"/>
    <xf numFmtId="0" fontId="6" fillId="0" borderId="1" xfId="0" applyNumberFormat="1" applyFont="1" applyBorder="1" applyAlignment="1">
      <alignment horizontal="right" vertical="center"/>
    </xf>
    <xf numFmtId="0" fontId="6" fillId="0" borderId="0" xfId="0" applyNumberFormat="1" applyFont="1" applyAlignment="1">
      <alignment horizontal="right" vertical="center"/>
    </xf>
    <xf numFmtId="0" fontId="8" fillId="0" borderId="0" xfId="0" applyFont="1" applyFill="1" applyBorder="1"/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  <c:txPr>
        <a:bodyPr/>
        <a:lstStyle/>
        <a:p>
          <a:pPr>
            <a:defRPr sz="3200"/>
          </a:pPr>
          <a:endParaRPr lang="en-US"/>
        </a:p>
      </c:txPr>
    </c:title>
    <c:autoTitleDeleted val="0"/>
    <c:plotArea>
      <c:layout/>
      <c:pieChart>
        <c:varyColors val="1"/>
        <c:ser>
          <c:idx val="1"/>
          <c:order val="1"/>
          <c:tx>
            <c:strRef>
              <c:f>'4 Macroscopic'!$AM$61</c:f>
              <c:strCache>
                <c:ptCount val="1"/>
              </c:strCache>
            </c:strRef>
          </c:tx>
          <c:cat>
            <c:numRef>
              <c:f>'4 Macroscopic'!$AN$60:$AP$60</c:f>
              <c:numCache>
                <c:formatCode>General</c:formatCode>
                <c:ptCount val="3"/>
              </c:numCache>
            </c:numRef>
          </c:cat>
          <c:val>
            <c:numRef>
              <c:f>'4 Macroscopic'!$AN$61:$AP$61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668E-457D-9689-A43828E84642}"/>
            </c:ext>
          </c:extLst>
        </c:ser>
        <c:ser>
          <c:idx val="0"/>
          <c:order val="0"/>
          <c:tx>
            <c:strRef>
              <c:f>'4 Macroscopic'!$AM$61</c:f>
              <c:strCache>
                <c:ptCount val="1"/>
              </c:strCache>
            </c:strRef>
          </c:tx>
          <c:cat>
            <c:numRef>
              <c:f>'4 Macroscopic'!$AN$60:$AP$60</c:f>
              <c:numCache>
                <c:formatCode>General</c:formatCode>
                <c:ptCount val="3"/>
              </c:numCache>
            </c:numRef>
          </c:cat>
          <c:val>
            <c:numRef>
              <c:f>'4 Macroscopic'!$AN$61:$AP$61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668E-457D-9689-A43828E84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Protocol</a:t>
            </a:r>
            <a:r>
              <a:rPr lang="en-GB" baseline="0"/>
              <a:t> 4 means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4"/>
          <c:order val="0"/>
          <c:tx>
            <c:strRef>
              <c:f>'4 Macroscopic charts'!$E$12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'4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Mat RIC</c:v>
                </c:pt>
              </c:strCache>
            </c:strRef>
          </c:cat>
          <c:val>
            <c:numRef>
              <c:f>'4 Macroscopic charts'!$E$13:$E$15</c:f>
              <c:numCache>
                <c:formatCode>0.0%</c:formatCode>
                <c:ptCount val="3"/>
                <c:pt idx="0" formatCode="0%">
                  <c:v>0</c:v>
                </c:pt>
                <c:pt idx="1">
                  <c:v>0.60909409878784526</c:v>
                </c:pt>
                <c:pt idx="2">
                  <c:v>0.5925947491073541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A3-4E8B-9178-D4F9121A559A}"/>
            </c:ext>
          </c:extLst>
        </c:ser>
        <c:ser>
          <c:idx val="3"/>
          <c:order val="1"/>
          <c:tx>
            <c:strRef>
              <c:f>'4 Macroscopic charts'!$D$12</c:f>
              <c:strCache>
                <c:ptCount val="1"/>
                <c:pt idx="0">
                  <c:v>mild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'4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Mat RIC</c:v>
                </c:pt>
              </c:strCache>
            </c:strRef>
          </c:cat>
          <c:val>
            <c:numRef>
              <c:f>'4 Macroscopic charts'!$D$13:$D$15</c:f>
              <c:numCache>
                <c:formatCode>0.0%</c:formatCode>
                <c:ptCount val="3"/>
                <c:pt idx="0" formatCode="0%">
                  <c:v>0</c:v>
                </c:pt>
                <c:pt idx="1">
                  <c:v>0.26899239079690207</c:v>
                </c:pt>
                <c:pt idx="2">
                  <c:v>0.35643621462949199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A3-4E8B-9178-D4F9121A559A}"/>
            </c:ext>
          </c:extLst>
        </c:ser>
        <c:ser>
          <c:idx val="5"/>
          <c:order val="2"/>
          <c:tx>
            <c:strRef>
              <c:f>'4 Macroscopic charts'!$F$12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cat>
            <c:strRef>
              <c:f>'4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Mat RIC</c:v>
                </c:pt>
              </c:strCache>
            </c:strRef>
          </c:cat>
          <c:val>
            <c:numRef>
              <c:f>'4 Macroscopic charts'!$F$13:$F$15</c:f>
              <c:numCache>
                <c:formatCode>0%</c:formatCode>
                <c:ptCount val="3"/>
                <c:pt idx="0">
                  <c:v>1</c:v>
                </c:pt>
                <c:pt idx="1">
                  <c:v>0.12191351041525267</c:v>
                </c:pt>
                <c:pt idx="2">
                  <c:v>5.0969036263153911E-2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A3-4E8B-9178-D4F9121A559A}"/>
            </c:ext>
          </c:extLst>
        </c:ser>
        <c:ser>
          <c:idx val="2"/>
          <c:order val="5"/>
          <c:tx>
            <c:strRef>
              <c:f>'4 Macroscopic charts'!$F$12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cat>
            <c:strRef>
              <c:f>'4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Mat RIC</c:v>
                </c:pt>
              </c:strCache>
            </c:strRef>
          </c:cat>
          <c:val>
            <c:numRef>
              <c:f>'4 Macroscopic charts'!$F$13:$F$15</c:f>
              <c:numCache>
                <c:formatCode>0%</c:formatCode>
                <c:ptCount val="3"/>
                <c:pt idx="0">
                  <c:v>1</c:v>
                </c:pt>
                <c:pt idx="1">
                  <c:v>0.12191351041525267</c:v>
                </c:pt>
                <c:pt idx="2">
                  <c:v>5.0969036263153911E-2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8A3-4E8B-9178-D4F9121A5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083648"/>
        <c:axId val="44761856"/>
        <c:extLst>
          <c:ext xmlns:c15="http://schemas.microsoft.com/office/drawing/2012/chart" uri="{02D57815-91ED-43cb-92C2-25804820EDAC}">
            <c15:filteredBar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'4 Macroscopic charts'!$D$12</c15:sqref>
                        </c15:formulaRef>
                      </c:ext>
                    </c:extLst>
                    <c:strCache>
                      <c:ptCount val="1"/>
                      <c:pt idx="0">
                        <c:v>mild</c:v>
                      </c:pt>
                    </c:strCache>
                  </c:strRef>
                </c:tx>
                <c:spPr>
                  <a:solidFill>
                    <a:srgbClr val="C00000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'4 Macroscopic charts'!$C$13:$C$15</c15:sqref>
                        </c15:formulaRef>
                      </c:ext>
                    </c:extLst>
                    <c:strCache>
                      <c:ptCount val="3"/>
                      <c:pt idx="0">
                        <c:v>controls</c:v>
                      </c:pt>
                      <c:pt idx="1">
                        <c:v>IRI</c:v>
                      </c:pt>
                      <c:pt idx="2">
                        <c:v>Mat RIC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'4 Macroscopic charts'!$D$13:$D$15</c15:sqref>
                        </c15:formulaRef>
                      </c:ext>
                    </c:extLst>
                    <c:numCache>
                      <c:formatCode>0.0%</c:formatCode>
                      <c:ptCount val="3"/>
                      <c:pt idx="0" formatCode="0%">
                        <c:v>0</c:v>
                      </c:pt>
                      <c:pt idx="1">
                        <c:v>0.26899239079690207</c:v>
                      </c:pt>
                      <c:pt idx="2">
                        <c:v>0.35643621462949199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28A3-4E8B-9178-D4F9121A559A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 Macroscopic charts'!$E$12</c15:sqref>
                        </c15:formulaRef>
                      </c:ext>
                    </c:extLst>
                    <c:strCache>
                      <c:ptCount val="1"/>
                      <c:pt idx="0">
                        <c:v>severe</c:v>
                      </c:pt>
                    </c:strCache>
                  </c:strRef>
                </c:tx>
                <c:spPr>
                  <a:solidFill>
                    <a:schemeClr val="tx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 Macroscopic charts'!$C$13:$C$15</c15:sqref>
                        </c15:formulaRef>
                      </c:ext>
                    </c:extLst>
                    <c:strCache>
                      <c:ptCount val="3"/>
                      <c:pt idx="0">
                        <c:v>controls</c:v>
                      </c:pt>
                      <c:pt idx="1">
                        <c:v>IRI</c:v>
                      </c:pt>
                      <c:pt idx="2">
                        <c:v>Mat RIC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'4 Macroscopic charts'!$E$13:$E$15</c15:sqref>
                        </c15:formulaRef>
                      </c:ext>
                    </c:extLst>
                    <c:numCache>
                      <c:formatCode>0.0%</c:formatCode>
                      <c:ptCount val="3"/>
                      <c:pt idx="0" formatCode="0%">
                        <c:v>0</c:v>
                      </c:pt>
                      <c:pt idx="1">
                        <c:v>0.60909409878784526</c:v>
                      </c:pt>
                      <c:pt idx="2">
                        <c:v>0.5925947491073541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8A3-4E8B-9178-D4F9121A559A}"/>
                  </c:ext>
                </c:extLst>
              </c15:ser>
            </c15:filteredBarSeries>
          </c:ext>
        </c:extLst>
      </c:barChart>
      <c:catAx>
        <c:axId val="45083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761856"/>
        <c:crosses val="autoZero"/>
        <c:auto val="1"/>
        <c:lblAlgn val="ctr"/>
        <c:lblOffset val="100"/>
        <c:noMultiLvlLbl val="0"/>
      </c:catAx>
      <c:valAx>
        <c:axId val="44761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836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0529762527825292"/>
          <c:y val="0.89409667541557303"/>
          <c:w val="0.25297098640731147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Protocol</a:t>
            </a:r>
            <a:r>
              <a:rPr lang="en-GB" baseline="0"/>
              <a:t> 4 medians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4"/>
          <c:order val="0"/>
          <c:tx>
            <c:strRef>
              <c:f>'4 Macroscopic charts'!$J$12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'4 Macroscopic charts'!$H$13:$H$15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Mat RIC</c:v>
                </c:pt>
              </c:strCache>
            </c:strRef>
          </c:cat>
          <c:val>
            <c:numRef>
              <c:f>'4 Macroscopic charts'!$J$13:$J$15</c:f>
              <c:numCache>
                <c:formatCode>0%</c:formatCode>
                <c:ptCount val="3"/>
                <c:pt idx="0">
                  <c:v>0</c:v>
                </c:pt>
                <c:pt idx="1">
                  <c:v>0.77807017543859658</c:v>
                </c:pt>
                <c:pt idx="2">
                  <c:v>0.67824675324675332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C7-4464-96C4-65DBEDC90F3B}"/>
            </c:ext>
          </c:extLst>
        </c:ser>
        <c:ser>
          <c:idx val="3"/>
          <c:order val="1"/>
          <c:tx>
            <c:strRef>
              <c:f>'4 Macroscopic charts'!$I$12</c:f>
              <c:strCache>
                <c:ptCount val="1"/>
                <c:pt idx="0">
                  <c:v>mild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'4 Macroscopic charts'!$H$13:$H$15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Mat RIC</c:v>
                </c:pt>
              </c:strCache>
            </c:strRef>
          </c:cat>
          <c:val>
            <c:numRef>
              <c:f>'4 Macroscopic charts'!$I$13:$I$15</c:f>
              <c:numCache>
                <c:formatCode>0%</c:formatCode>
                <c:ptCount val="3"/>
                <c:pt idx="0">
                  <c:v>0</c:v>
                </c:pt>
                <c:pt idx="1">
                  <c:v>0.18218623481781376</c:v>
                </c:pt>
                <c:pt idx="2">
                  <c:v>0.25952380952380949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C7-4464-96C4-65DBEDC90F3B}"/>
            </c:ext>
          </c:extLst>
        </c:ser>
        <c:ser>
          <c:idx val="5"/>
          <c:order val="2"/>
          <c:tx>
            <c:strRef>
              <c:f>'4 Macroscopic charts'!$K$12</c:f>
              <c:strCache>
                <c:ptCount val="1"/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cat>
            <c:strRef>
              <c:f>'4 Macroscopic charts'!$H$13:$H$15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Mat RIC</c:v>
                </c:pt>
              </c:strCache>
            </c:strRef>
          </c:cat>
          <c:val>
            <c:numRef>
              <c:f>'4 Macroscopic charts'!$K$13:$K$15</c:f>
              <c:numCache>
                <c:formatCode>0%</c:formatCode>
                <c:ptCount val="3"/>
                <c:pt idx="0">
                  <c:v>1</c:v>
                </c:pt>
                <c:pt idx="1">
                  <c:v>3.9743589743589658E-2</c:v>
                </c:pt>
                <c:pt idx="2">
                  <c:v>6.222943722943719E-2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C7-4464-96C4-65DBEDC90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801408"/>
        <c:axId val="44803200"/>
      </c:barChart>
      <c:catAx>
        <c:axId val="44801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03200"/>
        <c:crosses val="autoZero"/>
        <c:auto val="1"/>
        <c:lblAlgn val="ctr"/>
        <c:lblOffset val="100"/>
        <c:noMultiLvlLbl val="0"/>
      </c:catAx>
      <c:valAx>
        <c:axId val="448032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01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422104575291318"/>
          <c:y val="0.89872630504520268"/>
          <c:w val="0.23157308734034213"/>
          <c:h val="7.34959171770195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28575</xdr:colOff>
      <xdr:row>103</xdr:row>
      <xdr:rowOff>95250</xdr:rowOff>
    </xdr:from>
    <xdr:to>
      <xdr:col>55</xdr:col>
      <xdr:colOff>124575</xdr:colOff>
      <xdr:row>148</xdr:row>
      <xdr:rowOff>162750</xdr:rowOff>
    </xdr:to>
    <xdr:graphicFrame macro="">
      <xdr:nvGraphicFramePr>
        <xdr:cNvPr id="3" name="Chart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16</xdr:row>
      <xdr:rowOff>9525</xdr:rowOff>
    </xdr:from>
    <xdr:to>
      <xdr:col>8</xdr:col>
      <xdr:colOff>323850</xdr:colOff>
      <xdr:row>30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600075</xdr:colOff>
      <xdr:row>16</xdr:row>
      <xdr:rowOff>0</xdr:rowOff>
    </xdr:from>
    <xdr:to>
      <xdr:col>16</xdr:col>
      <xdr:colOff>295275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tocol%20Controls%20-%20IRI%20&amp;%20SHAM%20-%20Macroscopic%20and%20microscop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1 - SHAM"/>
      <sheetName val="Data 1 - IRI"/>
      <sheetName val="1 SHAM Macroscopic"/>
      <sheetName val="1 IRI Macroscopic"/>
      <sheetName val="1 SHAM (combined)"/>
      <sheetName val="1 SHAM HIF-1a "/>
      <sheetName val="1 IRI (combined)"/>
      <sheetName val="1 IRI HIF-1a"/>
      <sheetName val="1 SHAM Microscopic (DT)"/>
      <sheetName val="1 SHAM Microscopic (NH)"/>
      <sheetName val="1 SHAM Microscopic (IJ)"/>
      <sheetName val="1 IRI Microscopic (DT)"/>
      <sheetName val="1 IRI Microscopic (NH)"/>
      <sheetName val="1 IRI Microscopic (IJ)"/>
      <sheetName val="1a2 Cytokines"/>
      <sheetName val="Power Calc"/>
      <sheetName val="MPO"/>
    </sheetNames>
    <sheetDataSet>
      <sheetData sheetId="0"/>
      <sheetData sheetId="1"/>
      <sheetData sheetId="2">
        <row r="2">
          <cell r="H2">
            <v>0</v>
          </cell>
          <cell r="I2">
            <v>0</v>
          </cell>
          <cell r="K2">
            <v>1</v>
          </cell>
        </row>
        <row r="3">
          <cell r="H3">
            <v>0</v>
          </cell>
          <cell r="I3">
            <v>0</v>
          </cell>
          <cell r="K3">
            <v>1</v>
          </cell>
        </row>
        <row r="4">
          <cell r="H4">
            <v>0</v>
          </cell>
          <cell r="I4">
            <v>0</v>
          </cell>
          <cell r="K4">
            <v>1</v>
          </cell>
        </row>
        <row r="5">
          <cell r="H5">
            <v>0</v>
          </cell>
          <cell r="I5">
            <v>0</v>
          </cell>
          <cell r="K5">
            <v>1</v>
          </cell>
        </row>
        <row r="6">
          <cell r="H6">
            <v>0</v>
          </cell>
          <cell r="I6">
            <v>0</v>
          </cell>
          <cell r="K6">
            <v>1</v>
          </cell>
        </row>
        <row r="7">
          <cell r="H7">
            <v>0</v>
          </cell>
          <cell r="I7">
            <v>0</v>
          </cell>
          <cell r="K7">
            <v>1</v>
          </cell>
        </row>
      </sheetData>
      <sheetData sheetId="3">
        <row r="2">
          <cell r="H2">
            <v>0.18218623481781376</v>
          </cell>
          <cell r="I2">
            <v>0.77807017543859658</v>
          </cell>
          <cell r="K2">
            <v>0</v>
          </cell>
        </row>
        <row r="3">
          <cell r="H3">
            <v>0.26899239079690207</v>
          </cell>
          <cell r="I3">
            <v>0.60909409878784526</v>
          </cell>
          <cell r="K3">
            <v>0.12191351041525257</v>
          </cell>
        </row>
        <row r="4">
          <cell r="H4">
            <v>0</v>
          </cell>
          <cell r="I4">
            <v>0</v>
          </cell>
          <cell r="K4">
            <v>0</v>
          </cell>
        </row>
        <row r="5">
          <cell r="H5">
            <v>1</v>
          </cell>
          <cell r="I5">
            <v>1</v>
          </cell>
          <cell r="K5">
            <v>1</v>
          </cell>
        </row>
        <row r="6">
          <cell r="H6">
            <v>0</v>
          </cell>
          <cell r="I6">
            <v>0.30405405405405406</v>
          </cell>
          <cell r="K6">
            <v>0</v>
          </cell>
        </row>
        <row r="7">
          <cell r="H7">
            <v>0.52364864864864868</v>
          </cell>
          <cell r="I7">
            <v>0.89689578713968954</v>
          </cell>
          <cell r="K7">
            <v>0.15259740259740262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Custom 13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2F2F2"/>
      </a:accent1>
      <a:accent2>
        <a:srgbClr val="C00000"/>
      </a:accent2>
      <a:accent3>
        <a:srgbClr val="000000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A2"/>
    </sheetView>
  </sheetViews>
  <sheetFormatPr defaultRowHeight="15" x14ac:dyDescent="0.25"/>
  <cols>
    <col min="1" max="1" width="9.140625" style="16"/>
    <col min="2" max="2" width="9.140625" style="9"/>
    <col min="5" max="5" width="9.140625" style="8"/>
    <col min="11" max="11" width="9.140625" style="8"/>
  </cols>
  <sheetData>
    <row r="1" spans="1:22" ht="14.45" customHeight="1" x14ac:dyDescent="0.25">
      <c r="A1" s="59" t="s">
        <v>11</v>
      </c>
      <c r="B1" s="9" t="s">
        <v>12</v>
      </c>
      <c r="E1" s="8" t="s">
        <v>13</v>
      </c>
      <c r="K1" s="8" t="s">
        <v>25</v>
      </c>
    </row>
    <row r="2" spans="1:22" s="13" customFormat="1" ht="60.75" thickBot="1" x14ac:dyDescent="0.3">
      <c r="A2" s="60"/>
      <c r="B2" s="18" t="s">
        <v>16</v>
      </c>
      <c r="C2" s="10" t="s">
        <v>17</v>
      </c>
      <c r="D2" s="34" t="s">
        <v>18</v>
      </c>
      <c r="E2" s="11" t="s">
        <v>14</v>
      </c>
      <c r="F2" s="12" t="s">
        <v>15</v>
      </c>
      <c r="G2" s="13" t="s">
        <v>19</v>
      </c>
      <c r="H2" s="13" t="s">
        <v>20</v>
      </c>
      <c r="I2" s="13" t="s">
        <v>21</v>
      </c>
      <c r="J2" s="13" t="s">
        <v>22</v>
      </c>
      <c r="K2" s="18" t="s">
        <v>26</v>
      </c>
      <c r="L2" s="13" t="s">
        <v>27</v>
      </c>
      <c r="M2" s="13" t="s">
        <v>28</v>
      </c>
      <c r="N2" s="13" t="s">
        <v>29</v>
      </c>
      <c r="O2" s="13" t="s">
        <v>30</v>
      </c>
      <c r="P2" s="13" t="s">
        <v>31</v>
      </c>
      <c r="Q2" s="13" t="s">
        <v>32</v>
      </c>
      <c r="R2" s="13" t="s">
        <v>33</v>
      </c>
      <c r="S2" s="13" t="s">
        <v>34</v>
      </c>
    </row>
    <row r="3" spans="1:22" ht="15.75" x14ac:dyDescent="0.25">
      <c r="A3" s="16">
        <f>'4 Macroscopic'!B10</f>
        <v>503</v>
      </c>
      <c r="B3" s="9">
        <f>'4 Macroscopic'!D10</f>
        <v>0</v>
      </c>
      <c r="C3" s="9">
        <f>'4 Macroscopic'!E10</f>
        <v>26</v>
      </c>
      <c r="D3">
        <f>IF('4 Macroscopic'!G10&lt;&gt;"",'4 Macroscopic'!G10,"n/a")</f>
        <v>34</v>
      </c>
      <c r="E3" s="8">
        <f>'4 Microscopic (DT)'!D3</f>
        <v>0</v>
      </c>
      <c r="F3" s="9">
        <f>'4 Microscopic (DT)'!E3</f>
        <v>0</v>
      </c>
      <c r="G3" s="9">
        <f>'4 Microscopic (NH)'!D3</f>
        <v>3</v>
      </c>
      <c r="H3" s="9">
        <f>'4 Microscopic (NH)'!E3</f>
        <v>4</v>
      </c>
      <c r="I3" s="9">
        <f>'4 Microscopic (IJ)'!D3</f>
        <v>4</v>
      </c>
      <c r="J3" s="9">
        <f>'4 Microscopic (IJ)'!E3</f>
        <v>4</v>
      </c>
      <c r="K3" s="52"/>
      <c r="L3" s="53"/>
      <c r="M3" s="53"/>
      <c r="N3" s="53"/>
      <c r="O3" s="53"/>
      <c r="P3" s="53"/>
      <c r="Q3" s="53"/>
      <c r="R3" s="53"/>
      <c r="S3" s="53"/>
      <c r="T3" s="19"/>
      <c r="U3" s="27"/>
      <c r="V3" s="27"/>
    </row>
    <row r="4" spans="1:22" x14ac:dyDescent="0.25">
      <c r="A4" s="16">
        <f>'4 Macroscopic'!B11</f>
        <v>734</v>
      </c>
      <c r="B4" s="9">
        <f>'4 Macroscopic'!D11</f>
        <v>30</v>
      </c>
      <c r="C4" s="9">
        <f>'4 Macroscopic'!E11</f>
        <v>2</v>
      </c>
      <c r="D4">
        <f>IF('4 Macroscopic'!G11&lt;&gt;"",'4 Macroscopic'!G11,"n/a")</f>
        <v>37</v>
      </c>
      <c r="E4" s="8">
        <f>'4 Microscopic (DT)'!D4</f>
        <v>0</v>
      </c>
      <c r="F4" s="9">
        <f>'4 Microscopic (DT)'!E4</f>
        <v>0</v>
      </c>
      <c r="G4" s="9">
        <f>'4 Microscopic (NH)'!D4</f>
        <v>2</v>
      </c>
      <c r="H4" s="9">
        <f>'4 Microscopic (NH)'!E4</f>
        <v>7</v>
      </c>
      <c r="I4" s="9">
        <f>'4 Microscopic (IJ)'!D4</f>
        <v>4</v>
      </c>
      <c r="J4" s="9">
        <f>'4 Microscopic (IJ)'!E4</f>
        <v>6</v>
      </c>
      <c r="K4" s="54"/>
      <c r="L4" s="55"/>
      <c r="M4" s="55"/>
      <c r="N4" s="55"/>
      <c r="O4" s="55"/>
      <c r="P4" s="55"/>
      <c r="Q4" s="55"/>
      <c r="R4" s="55"/>
      <c r="S4" s="55"/>
      <c r="U4" s="27"/>
      <c r="V4" s="27"/>
    </row>
    <row r="5" spans="1:22" x14ac:dyDescent="0.25">
      <c r="A5" s="16">
        <f>'4 Macroscopic'!B12</f>
        <v>501</v>
      </c>
      <c r="B5" s="9">
        <f>'4 Macroscopic'!D12</f>
        <v>11</v>
      </c>
      <c r="C5" s="9">
        <f>'4 Macroscopic'!E12</f>
        <v>24</v>
      </c>
      <c r="D5">
        <f>IF('4 Macroscopic'!G12&lt;&gt;"",'4 Macroscopic'!G12,"n/a")</f>
        <v>42</v>
      </c>
      <c r="E5" s="8">
        <f>'4 Microscopic (DT)'!D5</f>
        <v>0</v>
      </c>
      <c r="F5" s="9">
        <f>'4 Microscopic (DT)'!E5</f>
        <v>0</v>
      </c>
      <c r="G5" s="9">
        <f>'4 Microscopic (NH)'!D5</f>
        <v>1</v>
      </c>
      <c r="H5" s="9">
        <f>'4 Microscopic (NH)'!E5</f>
        <v>2</v>
      </c>
      <c r="I5" s="9">
        <f>'4 Microscopic (IJ)'!D5</f>
        <v>1</v>
      </c>
      <c r="J5" s="9">
        <f>'4 Microscopic (IJ)'!E5</f>
        <v>4</v>
      </c>
      <c r="K5" s="56">
        <v>1.36559961703502</v>
      </c>
      <c r="L5" s="57">
        <v>39.406359361426901</v>
      </c>
      <c r="M5" s="57">
        <v>13.834040487655599</v>
      </c>
      <c r="N5" s="57">
        <v>6.9404510244394499</v>
      </c>
      <c r="O5" s="57">
        <v>0</v>
      </c>
      <c r="P5" s="57">
        <v>64.047404211186105</v>
      </c>
      <c r="Q5" s="57">
        <v>2381.4555674337798</v>
      </c>
      <c r="R5" s="57">
        <v>13844.2868293803</v>
      </c>
      <c r="S5" s="57">
        <v>23.6075856104999</v>
      </c>
      <c r="U5" s="27"/>
      <c r="V5" s="27"/>
    </row>
    <row r="6" spans="1:22" ht="14.45" customHeight="1" x14ac:dyDescent="0.25">
      <c r="A6" s="16">
        <f>'4 Macroscopic'!B13</f>
        <v>886</v>
      </c>
      <c r="B6" s="9">
        <f>'4 Macroscopic'!D13</f>
        <v>7</v>
      </c>
      <c r="C6" s="9">
        <f>'4 Macroscopic'!E13</f>
        <v>32</v>
      </c>
      <c r="D6">
        <f>IF('4 Macroscopic'!G13&lt;&gt;"",'4 Macroscopic'!G13,"n/a")</f>
        <v>39</v>
      </c>
      <c r="E6" s="8">
        <f>'4 Microscopic (DT)'!D6</f>
        <v>4</v>
      </c>
      <c r="F6" s="9">
        <f>'4 Microscopic (DT)'!E6</f>
        <v>3</v>
      </c>
      <c r="G6" s="9">
        <f>'4 Microscopic (NH)'!D6</f>
        <v>7</v>
      </c>
      <c r="H6" s="9">
        <f>'4 Microscopic (NH)'!E6</f>
        <v>7</v>
      </c>
      <c r="I6" s="9">
        <f>'4 Microscopic (IJ)'!D6</f>
        <v>7</v>
      </c>
      <c r="J6" s="9">
        <f>'4 Microscopic (IJ)'!E6</f>
        <v>6</v>
      </c>
      <c r="K6" s="56"/>
      <c r="L6" s="57"/>
      <c r="M6" s="57"/>
      <c r="N6" s="57"/>
      <c r="O6" s="57"/>
      <c r="P6" s="57"/>
      <c r="Q6" s="57"/>
      <c r="R6" s="57"/>
      <c r="S6" s="57"/>
      <c r="U6" s="27"/>
      <c r="V6" s="27"/>
    </row>
    <row r="7" spans="1:22" x14ac:dyDescent="0.25">
      <c r="A7" s="16">
        <f>'4 Macroscopic'!B14</f>
        <v>10</v>
      </c>
      <c r="B7" s="9">
        <f>'4 Macroscopic'!D14</f>
        <v>5</v>
      </c>
      <c r="C7" s="9">
        <f>'4 Macroscopic'!E14</f>
        <v>35</v>
      </c>
      <c r="D7">
        <f>IF('4 Macroscopic'!G14&lt;&gt;"",'4 Macroscopic'!G14,"n/a")</f>
        <v>40</v>
      </c>
      <c r="E7" s="8">
        <f>'4 Microscopic (DT)'!D7</f>
        <v>0</v>
      </c>
      <c r="F7" s="9">
        <f>'4 Microscopic (DT)'!E7</f>
        <v>0</v>
      </c>
      <c r="G7" s="9">
        <f>'4 Microscopic (NH)'!D7</f>
        <v>5</v>
      </c>
      <c r="H7" s="9">
        <f>'4 Microscopic (NH)'!E7</f>
        <v>0</v>
      </c>
      <c r="I7" s="9">
        <f>'4 Microscopic (IJ)'!D7</f>
        <v>5</v>
      </c>
      <c r="J7" s="9">
        <f>'4 Microscopic (IJ)'!E7</f>
        <v>0</v>
      </c>
      <c r="K7" s="54">
        <v>0.41993643888576998</v>
      </c>
      <c r="L7" s="55">
        <v>62.334199128927203</v>
      </c>
      <c r="M7" s="55">
        <v>53.983280516580699</v>
      </c>
      <c r="N7" s="55">
        <v>5.1341753058738302</v>
      </c>
      <c r="O7" s="55">
        <v>0.92091090151820398</v>
      </c>
      <c r="P7" s="55">
        <v>42.604423398496898</v>
      </c>
      <c r="Q7" s="55">
        <v>8640.3695983996404</v>
      </c>
      <c r="R7" s="55">
        <v>16966.893109521199</v>
      </c>
      <c r="S7" s="55">
        <v>84.0629432399016</v>
      </c>
      <c r="U7" s="27"/>
      <c r="V7" s="27"/>
    </row>
    <row r="8" spans="1:22" ht="14.45" customHeight="1" x14ac:dyDescent="0.25">
      <c r="A8" s="16">
        <f>'4 Macroscopic'!B15</f>
        <v>150</v>
      </c>
      <c r="B8" s="9">
        <f>'4 Macroscopic'!D15</f>
        <v>17</v>
      </c>
      <c r="C8" s="9">
        <f>'4 Macroscopic'!E15</f>
        <v>27</v>
      </c>
      <c r="D8">
        <f>IF('4 Macroscopic'!G15&lt;&gt;"",'4 Macroscopic'!G15,"n/a")</f>
        <v>44</v>
      </c>
      <c r="E8" s="8">
        <f>'4 Microscopic (DT)'!D8</f>
        <v>0</v>
      </c>
      <c r="F8" s="9">
        <f>'4 Microscopic (DT)'!E8</f>
        <v>1</v>
      </c>
      <c r="G8" s="9">
        <f>'4 Microscopic (NH)'!D8</f>
        <v>0</v>
      </c>
      <c r="H8" s="9">
        <f>'4 Microscopic (NH)'!E8</f>
        <v>1</v>
      </c>
      <c r="I8" s="9">
        <f>'4 Microscopic (IJ)'!D8</f>
        <v>0</v>
      </c>
      <c r="J8" s="9">
        <f>'4 Microscopic (IJ)'!E8</f>
        <v>0</v>
      </c>
      <c r="K8" s="56">
        <v>0</v>
      </c>
      <c r="L8" s="57">
        <v>3.3069748909291001</v>
      </c>
      <c r="M8" s="57">
        <v>16.066175917836699</v>
      </c>
      <c r="N8" s="57">
        <v>2.9740823654856499</v>
      </c>
      <c r="O8" s="57">
        <v>0</v>
      </c>
      <c r="P8" s="57">
        <v>16.5839642472198</v>
      </c>
      <c r="Q8" s="57">
        <v>1275.1260094443801</v>
      </c>
      <c r="R8" s="57">
        <v>2745.64574371873</v>
      </c>
      <c r="S8" s="57">
        <v>16.893323725919899</v>
      </c>
      <c r="U8" s="27"/>
      <c r="V8" s="27"/>
    </row>
    <row r="9" spans="1:22" x14ac:dyDescent="0.25">
      <c r="A9" s="16">
        <f>'4 Macroscopic'!B16</f>
        <v>753</v>
      </c>
      <c r="B9" s="9">
        <f>'4 Macroscopic'!D16</f>
        <v>26</v>
      </c>
      <c r="C9" s="9">
        <f>'4 Macroscopic'!E16</f>
        <v>7</v>
      </c>
      <c r="D9">
        <f>IF('4 Macroscopic'!G16&lt;&gt;"",'4 Macroscopic'!G16,"n/a")</f>
        <v>34</v>
      </c>
      <c r="E9" s="8">
        <f>'4 Microscopic (DT)'!D9</f>
        <v>4</v>
      </c>
      <c r="F9" s="9">
        <f>'4 Microscopic (DT)'!E9</f>
        <v>4</v>
      </c>
      <c r="G9" s="9">
        <f>'4 Microscopic (NH)'!D9</f>
        <v>4</v>
      </c>
      <c r="H9" s="9">
        <f>'4 Microscopic (NH)'!E9</f>
        <v>6</v>
      </c>
      <c r="I9" s="9">
        <f>'4 Microscopic (IJ)'!D9</f>
        <v>4</v>
      </c>
      <c r="J9" s="9">
        <f>'4 Microscopic (IJ)'!E9</f>
        <v>6</v>
      </c>
      <c r="U9" s="27"/>
      <c r="V9" s="27"/>
    </row>
    <row r="10" spans="1:22" x14ac:dyDescent="0.25">
      <c r="A10" s="16">
        <f>'4 Macroscopic'!B17</f>
        <v>84</v>
      </c>
      <c r="B10" s="9">
        <f>'4 Macroscopic'!D17</f>
        <v>10</v>
      </c>
      <c r="C10" s="9">
        <f>'4 Macroscopic'!E17</f>
        <v>19</v>
      </c>
      <c r="D10">
        <f>IF('4 Macroscopic'!G17&lt;&gt;"",'4 Macroscopic'!G17,"n/a")</f>
        <v>34</v>
      </c>
      <c r="E10" s="8">
        <f>'4 Microscopic (DT)'!D10</f>
        <v>2</v>
      </c>
      <c r="F10" s="9">
        <f>'4 Microscopic (DT)'!E10</f>
        <v>4</v>
      </c>
      <c r="G10" s="9">
        <f>'4 Microscopic (NH)'!D10</f>
        <v>5</v>
      </c>
      <c r="H10" s="9">
        <f>'4 Microscopic (NH)'!E10</f>
        <v>7</v>
      </c>
      <c r="I10" s="9">
        <f>'4 Microscopic (IJ)'!D10</f>
        <v>5</v>
      </c>
      <c r="J10" s="9">
        <f>'4 Microscopic (IJ)'!E10</f>
        <v>7</v>
      </c>
      <c r="K10" s="24"/>
      <c r="L10" s="25"/>
      <c r="M10" s="25"/>
      <c r="N10" s="25"/>
      <c r="O10" s="25"/>
      <c r="P10" s="25"/>
      <c r="Q10" s="25"/>
      <c r="R10" s="25"/>
      <c r="S10" s="25"/>
      <c r="U10" s="27"/>
      <c r="V10" s="27"/>
    </row>
    <row r="11" spans="1:22" x14ac:dyDescent="0.25">
      <c r="A11" s="16">
        <f>'4 Macroscopic'!B18</f>
        <v>51</v>
      </c>
      <c r="B11" s="9">
        <f>'4 Macroscopic'!D18</f>
        <v>15</v>
      </c>
      <c r="C11" s="9">
        <f>'4 Macroscopic'!E18</f>
        <v>19</v>
      </c>
      <c r="D11">
        <f>IF('4 Macroscopic'!G18&lt;&gt;"",'4 Macroscopic'!G18,"n/a")</f>
        <v>34</v>
      </c>
      <c r="E11" s="8">
        <f>'4 Microscopic (DT)'!D11</f>
        <v>2</v>
      </c>
      <c r="F11" s="9">
        <f>'4 Microscopic (DT)'!E11</f>
        <v>0</v>
      </c>
      <c r="G11" s="9">
        <f>'4 Microscopic (NH)'!D11</f>
        <v>6</v>
      </c>
      <c r="H11" s="9">
        <f>'4 Microscopic (NH)'!E11</f>
        <v>7</v>
      </c>
      <c r="I11" s="9">
        <f>'4 Microscopic (IJ)'!D11</f>
        <v>6</v>
      </c>
      <c r="J11" s="9">
        <f>'4 Microscopic (IJ)'!E11</f>
        <v>7</v>
      </c>
      <c r="K11" s="24"/>
      <c r="L11" s="25"/>
      <c r="M11" s="25"/>
      <c r="N11" s="25"/>
      <c r="O11" s="25"/>
      <c r="P11" s="25"/>
      <c r="Q11" s="25"/>
      <c r="R11" s="25"/>
      <c r="S11" s="25"/>
      <c r="U11" s="27"/>
      <c r="V11" s="27"/>
    </row>
    <row r="12" spans="1:22" x14ac:dyDescent="0.25">
      <c r="A12" s="16">
        <f>'4 Macroscopic'!B19</f>
        <v>984</v>
      </c>
      <c r="B12" s="9">
        <f>'4 Macroscopic'!D19</f>
        <v>9</v>
      </c>
      <c r="C12" s="9">
        <f>'4 Macroscopic'!E19</f>
        <v>26</v>
      </c>
      <c r="D12">
        <f>IF('4 Macroscopic'!G19&lt;&gt;"",'4 Macroscopic'!G19,"n/a")</f>
        <v>35</v>
      </c>
      <c r="E12" s="8">
        <f>'4 Microscopic (DT)'!D12</f>
        <v>0</v>
      </c>
      <c r="F12" s="9">
        <f>'4 Microscopic (DT)'!E12</f>
        <v>0</v>
      </c>
      <c r="G12" s="9">
        <f>'4 Microscopic (NH)'!D12</f>
        <v>4</v>
      </c>
      <c r="H12" s="9">
        <f>'4 Microscopic (NH)'!E12</f>
        <v>5</v>
      </c>
      <c r="I12" s="9">
        <f>'4 Microscopic (IJ)'!D12</f>
        <v>4</v>
      </c>
      <c r="J12" s="9">
        <f>'4 Microscopic (IJ)'!E12</f>
        <v>5</v>
      </c>
      <c r="K12" s="24"/>
      <c r="L12" s="25"/>
      <c r="M12" s="25"/>
      <c r="N12" s="25"/>
      <c r="O12" s="25"/>
      <c r="P12" s="25"/>
      <c r="Q12" s="25"/>
      <c r="R12" s="25"/>
      <c r="S12" s="25"/>
      <c r="U12" s="27"/>
      <c r="V12" s="27"/>
    </row>
    <row r="13" spans="1:22" x14ac:dyDescent="0.25">
      <c r="A13" s="16">
        <f>'4 Macroscopic'!B20</f>
        <v>180</v>
      </c>
      <c r="B13" s="9">
        <f>'4 Macroscopic'!D20</f>
        <v>9</v>
      </c>
      <c r="C13" s="9">
        <f>'4 Macroscopic'!E20</f>
        <v>26</v>
      </c>
      <c r="D13">
        <f>IF('4 Macroscopic'!G20&lt;&gt;"",'4 Macroscopic'!G20,"n/a")</f>
        <v>35</v>
      </c>
      <c r="E13" s="8">
        <f>'4 Microscopic (DT)'!D13</f>
        <v>1</v>
      </c>
      <c r="F13" s="9">
        <f>'4 Microscopic (DT)'!E13</f>
        <v>2</v>
      </c>
      <c r="G13" s="9">
        <f>'4 Microscopic (NH)'!D13</f>
        <v>4</v>
      </c>
      <c r="H13" s="9">
        <f>'4 Microscopic (NH)'!E13</f>
        <v>5</v>
      </c>
      <c r="I13" s="9">
        <f>'4 Microscopic (IJ)'!D13</f>
        <v>4</v>
      </c>
      <c r="J13" s="9">
        <f>'4 Microscopic (IJ)'!E13</f>
        <v>5</v>
      </c>
      <c r="K13" s="24"/>
      <c r="L13" s="25"/>
      <c r="M13" s="25"/>
      <c r="N13" s="25"/>
      <c r="O13" s="25"/>
      <c r="P13" s="25"/>
      <c r="Q13" s="25"/>
      <c r="R13" s="25"/>
      <c r="S13" s="25"/>
      <c r="U13" s="27"/>
      <c r="V13" s="27"/>
    </row>
    <row r="14" spans="1:22" x14ac:dyDescent="0.25">
      <c r="A14" s="16">
        <f>'4 Macroscopic'!B21</f>
        <v>274</v>
      </c>
      <c r="B14" s="9">
        <f>'4 Macroscopic'!D21</f>
        <v>3</v>
      </c>
      <c r="C14" s="9">
        <f>'4 Macroscopic'!E21</f>
        <v>37</v>
      </c>
      <c r="D14">
        <f>IF('4 Macroscopic'!G21&lt;&gt;"",'4 Macroscopic'!G21,"n/a")</f>
        <v>40</v>
      </c>
      <c r="E14" s="8">
        <f>'4 Microscopic (DT)'!D14</f>
        <v>0</v>
      </c>
      <c r="F14" s="9">
        <f>'4 Microscopic (DT)'!E14</f>
        <v>0</v>
      </c>
      <c r="G14" s="9">
        <f>'4 Microscopic (NH)'!D14</f>
        <v>5</v>
      </c>
      <c r="H14" s="9">
        <f>'4 Microscopic (NH)'!E14</f>
        <v>7</v>
      </c>
      <c r="I14" s="9">
        <f>'4 Microscopic (IJ)'!D14</f>
        <v>5</v>
      </c>
      <c r="J14" s="9">
        <f>'4 Microscopic (IJ)'!E14</f>
        <v>7</v>
      </c>
      <c r="K14" s="24"/>
      <c r="L14" s="25"/>
      <c r="M14" s="25"/>
      <c r="N14" s="25"/>
      <c r="O14" s="25"/>
      <c r="P14" s="25"/>
      <c r="Q14" s="25"/>
      <c r="R14" s="25"/>
      <c r="S14" s="25"/>
      <c r="U14" s="27"/>
      <c r="V14" s="27"/>
    </row>
    <row r="15" spans="1:22" x14ac:dyDescent="0.25">
      <c r="C15" s="9"/>
      <c r="F15" s="9"/>
      <c r="G15" s="9"/>
      <c r="H15" s="9"/>
      <c r="I15" s="9"/>
      <c r="J15" s="9"/>
      <c r="K15" s="24"/>
      <c r="L15" s="25"/>
      <c r="M15" s="25"/>
      <c r="N15" s="25"/>
      <c r="O15" s="26"/>
      <c r="P15" s="25"/>
      <c r="Q15" s="25"/>
      <c r="R15" s="25"/>
      <c r="S15" s="25"/>
      <c r="U15" s="27"/>
      <c r="V15" s="27"/>
    </row>
    <row r="16" spans="1:22" x14ac:dyDescent="0.25">
      <c r="C16" s="9"/>
      <c r="F16" s="9"/>
      <c r="G16" s="9"/>
      <c r="H16" s="9"/>
      <c r="I16" s="9"/>
      <c r="J16" s="9"/>
      <c r="K16" s="22"/>
      <c r="L16" s="23"/>
      <c r="M16" s="23"/>
      <c r="N16" s="23"/>
      <c r="O16" s="23"/>
      <c r="P16" s="23"/>
      <c r="Q16" s="23"/>
      <c r="R16" s="23"/>
      <c r="S16" s="23"/>
      <c r="U16" s="27"/>
      <c r="V16" s="27"/>
    </row>
    <row r="17" spans="3:23" ht="14.45" customHeight="1" x14ac:dyDescent="0.25">
      <c r="C17" s="9"/>
      <c r="F17" s="9"/>
      <c r="G17" s="9"/>
      <c r="H17" s="9"/>
      <c r="I17" s="9"/>
      <c r="J17" s="9"/>
      <c r="K17" s="24"/>
      <c r="L17" s="25"/>
      <c r="M17" s="25"/>
      <c r="N17" s="25"/>
      <c r="O17" s="25"/>
      <c r="P17" s="25"/>
      <c r="Q17" s="25"/>
      <c r="R17" s="25"/>
      <c r="S17" s="25"/>
      <c r="U17" s="27"/>
      <c r="V17" s="27"/>
    </row>
    <row r="18" spans="3:23" x14ac:dyDescent="0.25">
      <c r="C18" s="9"/>
      <c r="F18" s="9"/>
      <c r="G18" s="9"/>
      <c r="H18" s="9"/>
      <c r="I18" s="9"/>
      <c r="J18" s="9"/>
      <c r="K18" s="24"/>
      <c r="L18" s="25"/>
      <c r="M18" s="25"/>
      <c r="N18" s="25"/>
      <c r="O18" s="25"/>
      <c r="P18" s="25"/>
      <c r="Q18" s="25"/>
      <c r="R18" s="25"/>
      <c r="S18" s="25"/>
      <c r="U18" s="27"/>
      <c r="V18" s="27"/>
    </row>
    <row r="19" spans="3:23" x14ac:dyDescent="0.25">
      <c r="C19" s="9"/>
      <c r="F19" s="9"/>
      <c r="G19" s="9"/>
      <c r="H19" s="9"/>
      <c r="I19" s="9"/>
      <c r="J19" s="9"/>
      <c r="K19" s="20"/>
      <c r="L19" s="21"/>
      <c r="M19" s="21"/>
      <c r="N19" s="21"/>
      <c r="O19" s="21"/>
      <c r="P19" s="21"/>
      <c r="Q19" s="21"/>
      <c r="R19" s="21"/>
      <c r="S19" s="21"/>
    </row>
    <row r="20" spans="3:23" x14ac:dyDescent="0.25">
      <c r="C20" s="9"/>
      <c r="F20" s="9"/>
      <c r="G20" s="9"/>
      <c r="H20" s="9"/>
      <c r="I20" s="9"/>
      <c r="J20" s="9"/>
      <c r="K20" s="20"/>
      <c r="L20" s="21"/>
      <c r="M20" s="21"/>
      <c r="N20" s="21"/>
      <c r="O20" s="21"/>
      <c r="P20" s="21"/>
      <c r="Q20" s="21"/>
      <c r="R20" s="21"/>
      <c r="S20" s="21"/>
    </row>
    <row r="21" spans="3:23" x14ac:dyDescent="0.25">
      <c r="C21" s="9"/>
      <c r="F21" s="9"/>
      <c r="K21" s="2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9"/>
    </row>
    <row r="22" spans="3:23" x14ac:dyDescent="0.25">
      <c r="C22" s="9"/>
      <c r="F22" s="9"/>
      <c r="K22" s="2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9"/>
    </row>
    <row r="23" spans="3:23" x14ac:dyDescent="0.25">
      <c r="C23" s="9"/>
      <c r="F23" s="9"/>
      <c r="K23" s="28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9"/>
    </row>
    <row r="24" spans="3:23" x14ac:dyDescent="0.25">
      <c r="C24" s="9"/>
      <c r="F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</row>
    <row r="25" spans="3:23" x14ac:dyDescent="0.25">
      <c r="C25" s="9"/>
      <c r="F25" s="9"/>
      <c r="K25" s="2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9"/>
    </row>
    <row r="26" spans="3:23" x14ac:dyDescent="0.25">
      <c r="C26" s="9"/>
      <c r="F26" s="9"/>
      <c r="K26" s="2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9"/>
    </row>
    <row r="27" spans="3:23" x14ac:dyDescent="0.25">
      <c r="C27" s="9"/>
      <c r="F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</row>
    <row r="28" spans="3:23" x14ac:dyDescent="0.25">
      <c r="C28" s="9"/>
      <c r="F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</row>
    <row r="29" spans="3:23" x14ac:dyDescent="0.25">
      <c r="C29" s="9"/>
      <c r="F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</row>
    <row r="30" spans="3:23" x14ac:dyDescent="0.25">
      <c r="C30" s="9"/>
      <c r="F30" s="9"/>
    </row>
    <row r="31" spans="3:23" x14ac:dyDescent="0.25">
      <c r="C31" s="9"/>
      <c r="F31" s="9"/>
    </row>
    <row r="32" spans="3:23" x14ac:dyDescent="0.25">
      <c r="C32" s="9"/>
      <c r="F32" s="9"/>
    </row>
    <row r="33" spans="3:6" x14ac:dyDescent="0.25">
      <c r="C33" s="9"/>
      <c r="F33" s="9"/>
    </row>
    <row r="34" spans="3:6" x14ac:dyDescent="0.25">
      <c r="C34" s="9"/>
      <c r="F34" s="9"/>
    </row>
    <row r="35" spans="3:6" x14ac:dyDescent="0.25">
      <c r="C35" s="9"/>
      <c r="F35" s="9"/>
    </row>
    <row r="36" spans="3:6" x14ac:dyDescent="0.25">
      <c r="C36" s="9"/>
      <c r="F36" s="9"/>
    </row>
    <row r="37" spans="3:6" x14ac:dyDescent="0.25">
      <c r="C37" s="9"/>
      <c r="F37" s="9"/>
    </row>
    <row r="38" spans="3:6" x14ac:dyDescent="0.25">
      <c r="C38" s="9"/>
      <c r="F38" s="9"/>
    </row>
    <row r="39" spans="3:6" x14ac:dyDescent="0.25">
      <c r="C39" s="9"/>
      <c r="F39" s="9"/>
    </row>
  </sheetData>
  <mergeCells count="1">
    <mergeCell ref="A1:A2"/>
  </mergeCells>
  <pageMargins left="0.7" right="0.7" top="0.75" bottom="0.75" header="0.3" footer="0.3"/>
  <pageSetup paperSize="9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61"/>
  <sheetViews>
    <sheetView zoomScaleNormal="100" workbookViewId="0">
      <pane xSplit="3" ySplit="9" topLeftCell="D10" activePane="bottomRight" state="frozen"/>
      <selection pane="topRight" activeCell="D1" sqref="D1"/>
      <selection pane="bottomLeft" activeCell="A4" sqref="A4"/>
      <selection pane="bottomRight" activeCell="I10" sqref="I10:I23"/>
    </sheetView>
  </sheetViews>
  <sheetFormatPr defaultRowHeight="15" outlineLevelRow="1" x14ac:dyDescent="0.25"/>
  <cols>
    <col min="8" max="10" width="9.140625" style="4"/>
    <col min="28" max="30" width="8.7109375" style="4"/>
    <col min="31" max="31" width="8.7109375" style="7"/>
    <col min="39" max="39" width="9.140625" style="2"/>
    <col min="44" max="59" width="9.140625" customWidth="1"/>
  </cols>
  <sheetData>
    <row r="1" spans="1:60" x14ac:dyDescent="0.25">
      <c r="B1" s="3" t="s">
        <v>23</v>
      </c>
      <c r="C1" s="3"/>
      <c r="D1" s="3"/>
      <c r="E1" s="3"/>
      <c r="G1" s="3" t="s">
        <v>3</v>
      </c>
      <c r="H1" s="5" t="s">
        <v>6</v>
      </c>
      <c r="I1" s="5" t="s">
        <v>7</v>
      </c>
      <c r="J1" s="5" t="s">
        <v>8</v>
      </c>
      <c r="K1" s="5" t="s">
        <v>9</v>
      </c>
      <c r="N1" s="6"/>
      <c r="R1" s="6"/>
      <c r="X1" s="6"/>
      <c r="AH1" s="6"/>
    </row>
    <row r="2" spans="1:60" x14ac:dyDescent="0.25">
      <c r="A2" t="s">
        <v>41</v>
      </c>
      <c r="B2" s="3"/>
      <c r="C2" s="29" t="s">
        <v>35</v>
      </c>
      <c r="D2" s="3"/>
      <c r="E2" s="3"/>
      <c r="H2" s="17">
        <f>MEDIAN(H10:H31)</f>
        <v>0.25952380952380949</v>
      </c>
      <c r="I2" s="17">
        <f>MEDIAN(I10:I31)</f>
        <v>0.67824675324675332</v>
      </c>
      <c r="J2" s="17">
        <f>MEDIAN(J10:J31)</f>
        <v>1</v>
      </c>
      <c r="K2" s="17">
        <f>MEDIAN(K10:K31)</f>
        <v>0</v>
      </c>
      <c r="N2" s="6"/>
      <c r="R2" s="6"/>
      <c r="X2" s="6"/>
      <c r="AH2" s="6"/>
    </row>
    <row r="3" spans="1:60" x14ac:dyDescent="0.25">
      <c r="A3">
        <f>SUM(C10:C40)</f>
        <v>14</v>
      </c>
      <c r="B3" s="3"/>
      <c r="C3" s="29" t="s">
        <v>36</v>
      </c>
      <c r="H3" s="30">
        <f>AVERAGE(H10:H31)</f>
        <v>0.35643621462949199</v>
      </c>
      <c r="I3" s="30">
        <f>AVERAGE(I10:I31)</f>
        <v>0.5925947491073541</v>
      </c>
      <c r="J3" s="30">
        <f>AVERAGE(J10:J31)</f>
        <v>0.94903096373684603</v>
      </c>
      <c r="K3" s="30">
        <f>AVERAGE(K10:K31)</f>
        <v>5.0969036263153911E-2</v>
      </c>
      <c r="N3" s="6"/>
      <c r="R3" s="6"/>
      <c r="X3" s="6"/>
      <c r="AH3" s="6"/>
    </row>
    <row r="4" spans="1:60" x14ac:dyDescent="0.25">
      <c r="B4" s="3"/>
      <c r="C4" s="29" t="s">
        <v>37</v>
      </c>
      <c r="G4" s="31">
        <f>MIN(G9:G26)</f>
        <v>32</v>
      </c>
      <c r="H4" s="4">
        <f>MIN(H10:H31)</f>
        <v>0</v>
      </c>
      <c r="I4" s="4">
        <f t="shared" ref="I4:J4" si="0">MIN(I10:I31)</f>
        <v>0</v>
      </c>
      <c r="J4" s="4">
        <f t="shared" si="0"/>
        <v>0.76470588235294112</v>
      </c>
      <c r="K4" s="4">
        <f t="shared" ref="K4" si="1">MIN(K10:K31)</f>
        <v>0</v>
      </c>
      <c r="N4" s="6"/>
      <c r="R4" s="6"/>
      <c r="X4" s="6"/>
      <c r="AH4" s="6"/>
    </row>
    <row r="5" spans="1:60" x14ac:dyDescent="0.25">
      <c r="B5" s="3"/>
      <c r="C5" s="29" t="s">
        <v>38</v>
      </c>
      <c r="G5" s="31">
        <f>MAX(G9:G26)</f>
        <v>51</v>
      </c>
      <c r="H5" s="4">
        <f>MAX(H10:H31)</f>
        <v>1</v>
      </c>
      <c r="I5" s="4">
        <f t="shared" ref="I5:J5" si="2">MAX(I10:I31)</f>
        <v>0.92500000000000004</v>
      </c>
      <c r="J5" s="4">
        <f t="shared" si="2"/>
        <v>1</v>
      </c>
      <c r="K5" s="4">
        <f t="shared" ref="K5" si="3">MAX(K10:K31)</f>
        <v>0.23529411764705888</v>
      </c>
      <c r="N5" s="6"/>
      <c r="R5" s="6"/>
      <c r="X5" s="6"/>
      <c r="AH5" s="6"/>
    </row>
    <row r="6" spans="1:60" x14ac:dyDescent="0.25">
      <c r="B6" s="3"/>
      <c r="C6" s="29" t="s">
        <v>39</v>
      </c>
      <c r="H6" s="4">
        <f>_xlfn.QUARTILE.EXC(H10:H31,1)</f>
        <v>0.13419117647058826</v>
      </c>
      <c r="I6" s="4">
        <f t="shared" ref="I6:J6" si="4">_xlfn.QUARTILE.EXC(I10:I31,1)</f>
        <v>0.47058823529411764</v>
      </c>
      <c r="J6" s="4">
        <f t="shared" si="4"/>
        <v>0.86188394276629576</v>
      </c>
      <c r="K6" s="4">
        <f t="shared" ref="K6" si="5">_xlfn.QUARTILE.EXC(K10:K31,1)</f>
        <v>0</v>
      </c>
      <c r="N6" s="6"/>
      <c r="R6" s="6"/>
      <c r="X6" s="6"/>
      <c r="AH6" s="6"/>
    </row>
    <row r="7" spans="1:60" x14ac:dyDescent="0.25">
      <c r="B7" s="3"/>
      <c r="C7" s="29" t="s">
        <v>40</v>
      </c>
      <c r="H7" s="4">
        <f>_xlfn.QUARTILE.EXC(H10:H31,3)</f>
        <v>0.52205882352941169</v>
      </c>
      <c r="I7" s="4">
        <f t="shared" ref="I7:J7" si="6">_xlfn.QUARTILE.EXC(I10:I31,3)</f>
        <v>0.83107088989441924</v>
      </c>
      <c r="J7" s="4">
        <f t="shared" si="6"/>
        <v>1</v>
      </c>
      <c r="K7" s="4">
        <f t="shared" ref="K7" si="7">_xlfn.QUARTILE.EXC(K10:K31,3)</f>
        <v>0.13811605723370426</v>
      </c>
      <c r="N7" s="6"/>
      <c r="R7" s="6"/>
      <c r="X7" s="6"/>
      <c r="AH7" s="6"/>
    </row>
    <row r="8" spans="1:60" x14ac:dyDescent="0.25">
      <c r="B8" s="3"/>
      <c r="C8" s="29"/>
      <c r="N8" s="6"/>
      <c r="R8" s="6"/>
      <c r="X8" s="6"/>
      <c r="AH8" s="6"/>
    </row>
    <row r="9" spans="1:60" x14ac:dyDescent="0.25">
      <c r="B9" s="3" t="s">
        <v>24</v>
      </c>
      <c r="C9" s="3"/>
      <c r="D9" s="3" t="s">
        <v>0</v>
      </c>
      <c r="E9" s="3" t="s">
        <v>1</v>
      </c>
      <c r="F9" s="3" t="s">
        <v>2</v>
      </c>
      <c r="G9" s="3" t="s">
        <v>3</v>
      </c>
      <c r="H9" s="5" t="s">
        <v>6</v>
      </c>
      <c r="I9" s="5" t="s">
        <v>7</v>
      </c>
      <c r="J9" s="5" t="s">
        <v>8</v>
      </c>
      <c r="K9" s="5" t="s">
        <v>9</v>
      </c>
      <c r="L9" s="4"/>
      <c r="M9" s="1"/>
      <c r="N9" s="3"/>
      <c r="O9" s="3"/>
      <c r="P9" s="3"/>
      <c r="R9" s="7"/>
      <c r="S9" s="7"/>
      <c r="T9" s="7"/>
      <c r="U9" s="7"/>
      <c r="W9" s="1"/>
      <c r="AB9" s="7"/>
      <c r="AC9" s="7"/>
      <c r="AD9" s="7"/>
      <c r="AG9" s="1"/>
      <c r="AL9" s="7"/>
      <c r="AM9" s="7"/>
      <c r="AN9" s="7"/>
    </row>
    <row r="10" spans="1:60" outlineLevel="1" x14ac:dyDescent="0.25">
      <c r="A10">
        <f>A9+1</f>
        <v>1</v>
      </c>
      <c r="B10">
        <v>503</v>
      </c>
      <c r="C10" s="35">
        <f>IF(B10&lt;&gt;"",1,0)</f>
        <v>1</v>
      </c>
      <c r="D10">
        <v>0</v>
      </c>
      <c r="E10">
        <v>26</v>
      </c>
      <c r="F10">
        <f>D10+E10</f>
        <v>26</v>
      </c>
      <c r="G10">
        <v>34</v>
      </c>
      <c r="H10" s="4">
        <f>D10/G10</f>
        <v>0</v>
      </c>
      <c r="I10" s="4">
        <f>E10/G10</f>
        <v>0.76470588235294112</v>
      </c>
      <c r="J10" s="4">
        <f>F10/G10</f>
        <v>0.76470588235294112</v>
      </c>
      <c r="K10" s="4">
        <f>1-J10</f>
        <v>0.23529411764705888</v>
      </c>
      <c r="R10" s="7"/>
      <c r="S10" s="7"/>
      <c r="T10" s="7"/>
      <c r="U10" s="7"/>
      <c r="AF10" s="4"/>
      <c r="AL10" s="7"/>
      <c r="AM10" s="7"/>
      <c r="AN10" s="7"/>
      <c r="AO10" s="7"/>
      <c r="AR10" s="3"/>
      <c r="BH10" s="3"/>
    </row>
    <row r="11" spans="1:60" outlineLevel="1" x14ac:dyDescent="0.25">
      <c r="A11">
        <f t="shared" ref="A11:A23" si="8">A10+1</f>
        <v>2</v>
      </c>
      <c r="B11">
        <v>734</v>
      </c>
      <c r="C11" s="35">
        <f t="shared" ref="C11:C40" si="9">IF(B11&lt;&gt;"",1,0)</f>
        <v>1</v>
      </c>
      <c r="D11">
        <v>30</v>
      </c>
      <c r="E11">
        <v>2</v>
      </c>
      <c r="F11">
        <f t="shared" ref="F11:F19" si="10">D11+E11</f>
        <v>32</v>
      </c>
      <c r="G11">
        <v>37</v>
      </c>
      <c r="H11" s="4">
        <f t="shared" ref="H11:H17" si="11">D11/G11</f>
        <v>0.81081081081081086</v>
      </c>
      <c r="I11" s="4">
        <f t="shared" ref="I11:I17" si="12">E11/G11</f>
        <v>5.4054054054054057E-2</v>
      </c>
      <c r="J11" s="4">
        <f t="shared" ref="J11:J17" si="13">F11/G11</f>
        <v>0.86486486486486491</v>
      </c>
      <c r="K11" s="4">
        <f t="shared" ref="K11:K17" si="14">1-J11</f>
        <v>0.13513513513513509</v>
      </c>
      <c r="R11" s="7"/>
      <c r="S11" s="7"/>
      <c r="T11" s="7"/>
      <c r="U11" s="7"/>
      <c r="AF11" s="4"/>
      <c r="AL11" s="7"/>
      <c r="AM11" s="7"/>
      <c r="AN11" s="7"/>
      <c r="AO11" s="7"/>
      <c r="AP11" s="4"/>
    </row>
    <row r="12" spans="1:60" outlineLevel="1" x14ac:dyDescent="0.25">
      <c r="A12">
        <f t="shared" si="8"/>
        <v>3</v>
      </c>
      <c r="B12">
        <v>501</v>
      </c>
      <c r="C12" s="35">
        <f t="shared" si="9"/>
        <v>1</v>
      </c>
      <c r="D12">
        <v>11</v>
      </c>
      <c r="E12">
        <v>24</v>
      </c>
      <c r="F12">
        <f t="shared" si="10"/>
        <v>35</v>
      </c>
      <c r="G12">
        <v>42</v>
      </c>
      <c r="H12" s="4">
        <f t="shared" si="11"/>
        <v>0.26190476190476192</v>
      </c>
      <c r="I12" s="4">
        <f t="shared" si="12"/>
        <v>0.5714285714285714</v>
      </c>
      <c r="J12" s="4">
        <f t="shared" si="13"/>
        <v>0.83333333333333337</v>
      </c>
      <c r="K12" s="4">
        <f t="shared" si="14"/>
        <v>0.16666666666666663</v>
      </c>
      <c r="R12" s="7"/>
      <c r="S12" s="7"/>
      <c r="T12" s="7"/>
      <c r="U12" s="7"/>
      <c r="AF12" s="4"/>
      <c r="AL12" s="7"/>
      <c r="AM12" s="7"/>
      <c r="AN12" s="7"/>
      <c r="AO12" s="7"/>
      <c r="AP12" s="4"/>
    </row>
    <row r="13" spans="1:60" outlineLevel="1" x14ac:dyDescent="0.25">
      <c r="A13">
        <f t="shared" si="8"/>
        <v>4</v>
      </c>
      <c r="B13">
        <v>886</v>
      </c>
      <c r="C13" s="35">
        <f t="shared" si="9"/>
        <v>1</v>
      </c>
      <c r="D13">
        <v>7</v>
      </c>
      <c r="E13">
        <v>32</v>
      </c>
      <c r="F13">
        <f t="shared" si="10"/>
        <v>39</v>
      </c>
      <c r="G13">
        <v>39</v>
      </c>
      <c r="H13" s="4">
        <f t="shared" si="11"/>
        <v>0.17948717948717949</v>
      </c>
      <c r="I13" s="4">
        <f t="shared" si="12"/>
        <v>0.82051282051282048</v>
      </c>
      <c r="J13" s="4">
        <f t="shared" si="13"/>
        <v>1</v>
      </c>
      <c r="K13" s="4">
        <f t="shared" si="14"/>
        <v>0</v>
      </c>
      <c r="R13" s="7"/>
      <c r="S13" s="7"/>
      <c r="T13" s="7"/>
      <c r="U13" s="7"/>
      <c r="AF13" s="4"/>
      <c r="AL13" s="7"/>
      <c r="AM13" s="7"/>
      <c r="AN13" s="7"/>
      <c r="AO13" s="7"/>
      <c r="AP13" s="4"/>
    </row>
    <row r="14" spans="1:60" outlineLevel="1" x14ac:dyDescent="0.25">
      <c r="A14">
        <f t="shared" si="8"/>
        <v>5</v>
      </c>
      <c r="B14">
        <v>10</v>
      </c>
      <c r="C14" s="35">
        <f t="shared" si="9"/>
        <v>1</v>
      </c>
      <c r="D14">
        <v>5</v>
      </c>
      <c r="E14">
        <v>35</v>
      </c>
      <c r="F14">
        <f t="shared" si="10"/>
        <v>40</v>
      </c>
      <c r="G14">
        <v>40</v>
      </c>
      <c r="H14" s="4">
        <f t="shared" si="11"/>
        <v>0.125</v>
      </c>
      <c r="I14" s="4">
        <f t="shared" si="12"/>
        <v>0.875</v>
      </c>
      <c r="J14" s="4">
        <f t="shared" si="13"/>
        <v>1</v>
      </c>
      <c r="K14" s="4">
        <f t="shared" si="14"/>
        <v>0</v>
      </c>
      <c r="R14" s="7"/>
      <c r="S14" s="7"/>
      <c r="T14" s="7"/>
      <c r="U14" s="7"/>
      <c r="AF14" s="4"/>
      <c r="AL14" s="7"/>
      <c r="AM14" s="7"/>
      <c r="AN14" s="7"/>
      <c r="AO14" s="7"/>
      <c r="AP14" s="4"/>
    </row>
    <row r="15" spans="1:60" outlineLevel="1" x14ac:dyDescent="0.25">
      <c r="A15">
        <f t="shared" si="8"/>
        <v>6</v>
      </c>
      <c r="B15">
        <v>150</v>
      </c>
      <c r="C15" s="35">
        <f t="shared" si="9"/>
        <v>1</v>
      </c>
      <c r="D15">
        <v>17</v>
      </c>
      <c r="E15">
        <v>27</v>
      </c>
      <c r="F15">
        <f t="shared" si="10"/>
        <v>44</v>
      </c>
      <c r="G15">
        <v>44</v>
      </c>
      <c r="H15" s="4">
        <f t="shared" si="11"/>
        <v>0.38636363636363635</v>
      </c>
      <c r="I15" s="4">
        <f t="shared" si="12"/>
        <v>0.61363636363636365</v>
      </c>
      <c r="J15" s="4">
        <f t="shared" si="13"/>
        <v>1</v>
      </c>
      <c r="K15" s="4">
        <f t="shared" si="14"/>
        <v>0</v>
      </c>
      <c r="R15" s="7"/>
      <c r="S15" s="7"/>
      <c r="T15" s="7"/>
      <c r="U15" s="7"/>
      <c r="AF15" s="4"/>
      <c r="AL15" s="7"/>
      <c r="AM15" s="7"/>
      <c r="AN15" s="7"/>
      <c r="AO15" s="7"/>
      <c r="AP15" s="4"/>
    </row>
    <row r="16" spans="1:60" outlineLevel="1" x14ac:dyDescent="0.25">
      <c r="A16">
        <f t="shared" si="8"/>
        <v>7</v>
      </c>
      <c r="B16" s="9">
        <v>753</v>
      </c>
      <c r="C16" s="35">
        <f>IF(B16&lt;&gt;"",1,0)</f>
        <v>1</v>
      </c>
      <c r="D16">
        <v>26</v>
      </c>
      <c r="E16">
        <v>7</v>
      </c>
      <c r="F16">
        <f t="shared" si="10"/>
        <v>33</v>
      </c>
      <c r="G16">
        <v>34</v>
      </c>
      <c r="H16" s="4">
        <f t="shared" si="11"/>
        <v>0.76470588235294112</v>
      </c>
      <c r="I16" s="4">
        <f t="shared" si="12"/>
        <v>0.20588235294117646</v>
      </c>
      <c r="J16" s="4">
        <f t="shared" si="13"/>
        <v>0.97058823529411764</v>
      </c>
      <c r="K16" s="4">
        <f t="shared" si="14"/>
        <v>2.9411764705882359E-2</v>
      </c>
      <c r="L16" s="4"/>
      <c r="R16" s="7"/>
      <c r="S16" s="7"/>
      <c r="T16" s="7"/>
      <c r="U16" s="7"/>
      <c r="AF16" s="4"/>
      <c r="AL16" s="7"/>
      <c r="AM16" s="7"/>
      <c r="AN16" s="7"/>
      <c r="AO16" s="7"/>
      <c r="AP16" s="4"/>
    </row>
    <row r="17" spans="1:42" outlineLevel="1" x14ac:dyDescent="0.25">
      <c r="A17">
        <f t="shared" si="8"/>
        <v>8</v>
      </c>
      <c r="B17" s="9">
        <v>84</v>
      </c>
      <c r="C17" s="35">
        <f>IF(B17&lt;&gt;"",1,0)</f>
        <v>1</v>
      </c>
      <c r="D17">
        <v>10</v>
      </c>
      <c r="E17">
        <v>19</v>
      </c>
      <c r="F17">
        <f t="shared" si="10"/>
        <v>29</v>
      </c>
      <c r="G17">
        <v>34</v>
      </c>
      <c r="H17" s="4">
        <f t="shared" si="11"/>
        <v>0.29411764705882354</v>
      </c>
      <c r="I17" s="4">
        <f t="shared" si="12"/>
        <v>0.55882352941176472</v>
      </c>
      <c r="J17" s="4">
        <f t="shared" si="13"/>
        <v>0.8529411764705882</v>
      </c>
      <c r="K17" s="4">
        <f t="shared" si="14"/>
        <v>0.1470588235294118</v>
      </c>
      <c r="L17" s="4"/>
      <c r="R17" s="7"/>
      <c r="S17" s="7"/>
      <c r="T17" s="7"/>
      <c r="U17" s="7"/>
      <c r="AF17" s="4"/>
      <c r="AL17" s="7"/>
      <c r="AM17" s="7"/>
      <c r="AN17" s="7"/>
      <c r="AO17" s="7"/>
      <c r="AP17" s="4"/>
    </row>
    <row r="18" spans="1:42" outlineLevel="1" x14ac:dyDescent="0.25">
      <c r="A18">
        <f t="shared" si="8"/>
        <v>9</v>
      </c>
      <c r="B18" s="9">
        <v>51</v>
      </c>
      <c r="C18" s="35">
        <f>IF(B18&lt;&gt;"",1,0)</f>
        <v>1</v>
      </c>
      <c r="D18">
        <v>15</v>
      </c>
      <c r="E18">
        <v>19</v>
      </c>
      <c r="F18">
        <f t="shared" si="10"/>
        <v>34</v>
      </c>
      <c r="G18">
        <v>34</v>
      </c>
      <c r="H18" s="4">
        <f t="shared" ref="H18:H19" si="15">D18/G18</f>
        <v>0.44117647058823528</v>
      </c>
      <c r="I18" s="4">
        <f t="shared" ref="I18:I19" si="16">E18/G18</f>
        <v>0.55882352941176472</v>
      </c>
      <c r="J18" s="4">
        <f t="shared" ref="J18:J19" si="17">F18/G18</f>
        <v>1</v>
      </c>
      <c r="K18" s="4">
        <f t="shared" ref="K18:K19" si="18">1-J18</f>
        <v>0</v>
      </c>
      <c r="L18" s="4"/>
      <c r="R18" s="7"/>
      <c r="S18" s="7"/>
      <c r="T18" s="7"/>
      <c r="U18" s="7"/>
      <c r="AF18" s="4"/>
      <c r="AL18" s="7"/>
      <c r="AM18" s="7"/>
      <c r="AN18" s="7"/>
      <c r="AO18" s="7"/>
      <c r="AP18" s="4"/>
    </row>
    <row r="19" spans="1:42" outlineLevel="1" x14ac:dyDescent="0.25">
      <c r="A19">
        <f t="shared" si="8"/>
        <v>10</v>
      </c>
      <c r="B19" s="43">
        <v>984</v>
      </c>
      <c r="C19" s="35">
        <f t="shared" si="9"/>
        <v>1</v>
      </c>
      <c r="D19">
        <v>9</v>
      </c>
      <c r="E19">
        <v>26</v>
      </c>
      <c r="F19">
        <f t="shared" si="10"/>
        <v>35</v>
      </c>
      <c r="G19">
        <v>35</v>
      </c>
      <c r="H19" s="4">
        <f t="shared" si="15"/>
        <v>0.25714285714285712</v>
      </c>
      <c r="I19" s="4">
        <f t="shared" si="16"/>
        <v>0.74285714285714288</v>
      </c>
      <c r="J19" s="4">
        <f t="shared" si="17"/>
        <v>1</v>
      </c>
      <c r="K19" s="4">
        <f t="shared" si="18"/>
        <v>0</v>
      </c>
      <c r="L19" s="4"/>
      <c r="R19" s="7"/>
      <c r="S19" s="7"/>
      <c r="T19" s="7"/>
      <c r="U19" s="7"/>
      <c r="AF19" s="4"/>
      <c r="AL19" s="7"/>
      <c r="AM19" s="7"/>
      <c r="AN19" s="7"/>
      <c r="AO19" s="7"/>
      <c r="AP19" s="4"/>
    </row>
    <row r="20" spans="1:42" outlineLevel="1" x14ac:dyDescent="0.25">
      <c r="A20">
        <f t="shared" si="8"/>
        <v>11</v>
      </c>
      <c r="B20" s="43">
        <v>180</v>
      </c>
      <c r="C20" s="35">
        <f t="shared" si="9"/>
        <v>1</v>
      </c>
      <c r="D20">
        <v>9</v>
      </c>
      <c r="E20">
        <v>26</v>
      </c>
      <c r="F20">
        <f t="shared" ref="F20:F23" si="19">D20+E20</f>
        <v>35</v>
      </c>
      <c r="G20">
        <v>35</v>
      </c>
      <c r="H20" s="4">
        <f t="shared" ref="H20:H23" si="20">D20/G20</f>
        <v>0.25714285714285712</v>
      </c>
      <c r="I20" s="4">
        <f t="shared" ref="I20:I23" si="21">E20/G20</f>
        <v>0.74285714285714288</v>
      </c>
      <c r="J20" s="4">
        <f t="shared" ref="J20:J23" si="22">F20/G20</f>
        <v>1</v>
      </c>
      <c r="K20" s="4">
        <f t="shared" ref="K20:K23" si="23">1-J20</f>
        <v>0</v>
      </c>
      <c r="L20" s="4"/>
      <c r="R20" s="7"/>
      <c r="S20" s="7"/>
      <c r="T20" s="7"/>
      <c r="U20" s="7"/>
      <c r="AF20" s="4"/>
      <c r="AL20" s="7"/>
      <c r="AM20" s="7"/>
      <c r="AN20" s="7"/>
      <c r="AO20" s="7"/>
      <c r="AP20" s="4"/>
    </row>
    <row r="21" spans="1:42" outlineLevel="1" x14ac:dyDescent="0.25">
      <c r="A21">
        <f t="shared" si="8"/>
        <v>12</v>
      </c>
      <c r="B21" s="43">
        <v>274</v>
      </c>
      <c r="C21" s="35">
        <f t="shared" si="9"/>
        <v>1</v>
      </c>
      <c r="D21">
        <v>3</v>
      </c>
      <c r="E21">
        <v>37</v>
      </c>
      <c r="F21">
        <f t="shared" si="19"/>
        <v>40</v>
      </c>
      <c r="G21">
        <v>40</v>
      </c>
      <c r="H21" s="4">
        <f t="shared" si="20"/>
        <v>7.4999999999999997E-2</v>
      </c>
      <c r="I21" s="4">
        <f t="shared" si="21"/>
        <v>0.92500000000000004</v>
      </c>
      <c r="J21" s="4">
        <f t="shared" si="22"/>
        <v>1</v>
      </c>
      <c r="K21" s="4">
        <f t="shared" si="23"/>
        <v>0</v>
      </c>
      <c r="L21" s="4"/>
      <c r="R21" s="7"/>
      <c r="S21" s="7"/>
      <c r="T21" s="7"/>
      <c r="U21" s="7"/>
      <c r="AF21" s="4"/>
      <c r="AL21" s="7"/>
      <c r="AM21" s="7"/>
      <c r="AN21" s="7"/>
      <c r="AO21" s="7"/>
      <c r="AP21" s="4"/>
    </row>
    <row r="22" spans="1:42" outlineLevel="1" x14ac:dyDescent="0.25">
      <c r="A22">
        <f t="shared" si="8"/>
        <v>13</v>
      </c>
      <c r="B22" s="43">
        <v>563</v>
      </c>
      <c r="C22" s="35">
        <f t="shared" si="9"/>
        <v>1</v>
      </c>
      <c r="D22">
        <v>7</v>
      </c>
      <c r="E22">
        <v>44</v>
      </c>
      <c r="F22">
        <f t="shared" si="19"/>
        <v>51</v>
      </c>
      <c r="G22">
        <v>51</v>
      </c>
      <c r="H22" s="4">
        <f t="shared" si="20"/>
        <v>0.13725490196078433</v>
      </c>
      <c r="I22" s="4">
        <f t="shared" si="21"/>
        <v>0.86274509803921573</v>
      </c>
      <c r="J22" s="4">
        <f t="shared" si="22"/>
        <v>1</v>
      </c>
      <c r="K22" s="4">
        <f t="shared" si="23"/>
        <v>0</v>
      </c>
      <c r="L22" s="4"/>
      <c r="R22" s="7"/>
      <c r="S22" s="7"/>
      <c r="T22" s="7"/>
      <c r="U22" s="7"/>
      <c r="AF22" s="4"/>
      <c r="AL22" s="7"/>
      <c r="AM22" s="7"/>
      <c r="AN22" s="7"/>
      <c r="AO22" s="7"/>
      <c r="AP22" s="4"/>
    </row>
    <row r="23" spans="1:42" outlineLevel="1" x14ac:dyDescent="0.25">
      <c r="A23">
        <f t="shared" si="8"/>
        <v>14</v>
      </c>
      <c r="B23" s="43">
        <v>724</v>
      </c>
      <c r="C23" s="35">
        <f t="shared" si="9"/>
        <v>1</v>
      </c>
      <c r="D23">
        <v>32</v>
      </c>
      <c r="E23">
        <v>0</v>
      </c>
      <c r="F23">
        <f t="shared" si="19"/>
        <v>32</v>
      </c>
      <c r="G23">
        <v>32</v>
      </c>
      <c r="H23" s="4">
        <f t="shared" si="20"/>
        <v>1</v>
      </c>
      <c r="I23" s="4">
        <f t="shared" si="21"/>
        <v>0</v>
      </c>
      <c r="J23" s="4">
        <f t="shared" si="22"/>
        <v>1</v>
      </c>
      <c r="K23" s="4">
        <f t="shared" si="23"/>
        <v>0</v>
      </c>
      <c r="L23" s="4"/>
      <c r="R23" s="7"/>
      <c r="S23" s="7"/>
      <c r="T23" s="7"/>
      <c r="U23" s="7"/>
      <c r="AF23" s="4"/>
      <c r="AL23" s="7"/>
      <c r="AM23" s="7"/>
      <c r="AN23" s="7"/>
      <c r="AO23" s="7"/>
      <c r="AP23" s="4"/>
    </row>
    <row r="24" spans="1:42" outlineLevel="1" x14ac:dyDescent="0.25">
      <c r="C24" s="35">
        <f t="shared" si="9"/>
        <v>0</v>
      </c>
      <c r="K24" s="4"/>
      <c r="L24" s="4"/>
      <c r="R24" s="7"/>
      <c r="S24" s="7"/>
      <c r="T24" s="7"/>
      <c r="U24" s="7"/>
      <c r="AF24" s="4"/>
      <c r="AL24" s="7"/>
      <c r="AM24" s="7"/>
      <c r="AN24" s="7"/>
      <c r="AO24" s="7"/>
      <c r="AP24" s="4"/>
    </row>
    <row r="25" spans="1:42" outlineLevel="1" x14ac:dyDescent="0.25">
      <c r="C25" s="35">
        <f t="shared" si="9"/>
        <v>0</v>
      </c>
      <c r="K25" s="4"/>
      <c r="L25" s="4"/>
      <c r="R25" s="7"/>
      <c r="S25" s="7"/>
      <c r="T25" s="7"/>
      <c r="U25" s="7"/>
      <c r="AF25" s="4"/>
      <c r="AL25" s="7"/>
      <c r="AM25" s="7"/>
      <c r="AN25" s="7"/>
      <c r="AO25" s="7"/>
    </row>
    <row r="26" spans="1:42" outlineLevel="1" x14ac:dyDescent="0.25">
      <c r="C26" s="35">
        <f t="shared" si="9"/>
        <v>0</v>
      </c>
      <c r="K26" s="4"/>
      <c r="L26" s="4"/>
      <c r="R26" s="7"/>
      <c r="S26" s="7"/>
      <c r="T26" s="7"/>
      <c r="U26" s="7"/>
      <c r="AF26" s="4"/>
      <c r="AL26" s="7"/>
      <c r="AM26" s="7"/>
      <c r="AN26" s="7"/>
      <c r="AO26" s="7"/>
    </row>
    <row r="27" spans="1:42" outlineLevel="1" x14ac:dyDescent="0.25">
      <c r="C27" s="35">
        <f t="shared" si="9"/>
        <v>0</v>
      </c>
      <c r="K27" s="4"/>
      <c r="L27" s="4"/>
      <c r="R27" s="7"/>
      <c r="S27" s="7"/>
      <c r="T27" s="7"/>
      <c r="U27" s="7"/>
      <c r="AF27" s="4"/>
      <c r="AL27" s="7"/>
      <c r="AM27" s="7"/>
      <c r="AN27" s="7"/>
      <c r="AO27" s="7"/>
    </row>
    <row r="28" spans="1:42" outlineLevel="1" x14ac:dyDescent="0.25">
      <c r="C28" s="35">
        <f t="shared" si="9"/>
        <v>0</v>
      </c>
      <c r="K28" s="4"/>
      <c r="L28" s="4"/>
      <c r="R28" s="7"/>
      <c r="S28" s="7"/>
      <c r="T28" s="7"/>
      <c r="U28" s="7"/>
      <c r="AF28" s="4"/>
      <c r="AL28" s="7"/>
      <c r="AM28" s="7"/>
      <c r="AN28" s="7"/>
      <c r="AO28" s="7"/>
    </row>
    <row r="29" spans="1:42" outlineLevel="1" x14ac:dyDescent="0.25">
      <c r="C29" s="35">
        <f t="shared" si="9"/>
        <v>0</v>
      </c>
      <c r="K29" s="4"/>
      <c r="L29" s="4"/>
      <c r="R29" s="7"/>
      <c r="S29" s="7"/>
      <c r="T29" s="7"/>
      <c r="U29" s="7"/>
      <c r="AF29" s="4"/>
      <c r="AL29" s="7"/>
      <c r="AM29" s="7"/>
      <c r="AN29" s="7"/>
      <c r="AO29" s="7"/>
      <c r="AP29" s="4"/>
    </row>
    <row r="30" spans="1:42" outlineLevel="1" x14ac:dyDescent="0.25">
      <c r="C30" s="35">
        <f t="shared" si="9"/>
        <v>0</v>
      </c>
      <c r="K30" s="4"/>
      <c r="L30" s="4"/>
      <c r="R30" s="7"/>
      <c r="S30" s="7"/>
      <c r="T30" s="7"/>
      <c r="U30" s="7"/>
      <c r="AF30" s="4"/>
      <c r="AL30" s="7"/>
      <c r="AM30" s="7"/>
      <c r="AN30" s="7"/>
      <c r="AO30" s="7"/>
      <c r="AP30" s="4"/>
    </row>
    <row r="31" spans="1:42" outlineLevel="1" x14ac:dyDescent="0.25">
      <c r="C31" s="35">
        <f t="shared" si="9"/>
        <v>0</v>
      </c>
      <c r="K31" s="4"/>
      <c r="L31" s="4"/>
      <c r="N31" t="str">
        <f t="shared" ref="N31:N46" si="24">IF($M31=1,D31,"")</f>
        <v/>
      </c>
      <c r="O31" t="str">
        <f t="shared" ref="O31:O46" si="25">IF($M31=1,E31,"")</f>
        <v/>
      </c>
      <c r="P31" t="str">
        <f t="shared" ref="P31:P46" si="26">IF($M31=1,F31,"")</f>
        <v/>
      </c>
      <c r="R31" s="7"/>
      <c r="S31" s="7"/>
      <c r="T31" s="7"/>
      <c r="U31" s="7"/>
      <c r="AF31" s="4"/>
      <c r="AL31" s="7"/>
      <c r="AM31" s="7"/>
      <c r="AN31" s="7"/>
      <c r="AO31" s="7"/>
      <c r="AP31" s="4"/>
    </row>
    <row r="32" spans="1:42" outlineLevel="1" x14ac:dyDescent="0.25">
      <c r="C32" s="35">
        <f t="shared" si="9"/>
        <v>0</v>
      </c>
      <c r="K32" s="4"/>
      <c r="L32" s="4"/>
      <c r="N32" t="str">
        <f t="shared" si="24"/>
        <v/>
      </c>
      <c r="O32" t="str">
        <f t="shared" si="25"/>
        <v/>
      </c>
      <c r="P32" t="str">
        <f t="shared" si="26"/>
        <v/>
      </c>
      <c r="R32" s="7"/>
      <c r="S32" s="7"/>
      <c r="T32" s="7"/>
      <c r="U32" s="7"/>
      <c r="AF32" s="4"/>
      <c r="AL32" s="7"/>
      <c r="AM32" s="7"/>
      <c r="AN32" s="7"/>
      <c r="AO32" s="7"/>
      <c r="AP32" s="4"/>
    </row>
    <row r="33" spans="3:42" outlineLevel="1" x14ac:dyDescent="0.25">
      <c r="C33" s="35">
        <f t="shared" si="9"/>
        <v>0</v>
      </c>
      <c r="K33" s="4"/>
      <c r="L33" s="4"/>
      <c r="N33" t="str">
        <f t="shared" si="24"/>
        <v/>
      </c>
      <c r="O33" t="str">
        <f t="shared" si="25"/>
        <v/>
      </c>
      <c r="P33" t="str">
        <f t="shared" si="26"/>
        <v/>
      </c>
      <c r="R33" s="7"/>
      <c r="S33" s="7"/>
      <c r="T33" s="7"/>
      <c r="U33" s="7"/>
      <c r="AF33" s="4"/>
      <c r="AL33" s="7"/>
      <c r="AM33" s="7"/>
      <c r="AN33" s="7"/>
      <c r="AO33" s="7"/>
      <c r="AP33" s="4"/>
    </row>
    <row r="34" spans="3:42" outlineLevel="1" x14ac:dyDescent="0.25">
      <c r="C34" s="35">
        <f t="shared" si="9"/>
        <v>0</v>
      </c>
      <c r="K34" s="4"/>
      <c r="L34" s="4"/>
      <c r="N34" t="str">
        <f t="shared" si="24"/>
        <v/>
      </c>
      <c r="O34" t="str">
        <f t="shared" si="25"/>
        <v/>
      </c>
      <c r="P34" t="str">
        <f t="shared" si="26"/>
        <v/>
      </c>
      <c r="R34" s="7"/>
      <c r="S34" s="7"/>
      <c r="T34" s="7"/>
      <c r="U34" s="7"/>
      <c r="AF34" s="4"/>
      <c r="AL34" s="7"/>
      <c r="AM34" s="7"/>
      <c r="AN34" s="7"/>
      <c r="AO34" s="7"/>
      <c r="AP34" s="4"/>
    </row>
    <row r="35" spans="3:42" outlineLevel="1" x14ac:dyDescent="0.25">
      <c r="C35" s="35">
        <f t="shared" si="9"/>
        <v>0</v>
      </c>
      <c r="K35" s="4"/>
      <c r="L35" s="4"/>
      <c r="N35" t="str">
        <f t="shared" si="24"/>
        <v/>
      </c>
      <c r="O35" t="str">
        <f t="shared" si="25"/>
        <v/>
      </c>
      <c r="P35" t="str">
        <f t="shared" si="26"/>
        <v/>
      </c>
      <c r="R35" s="7"/>
      <c r="S35" s="7"/>
      <c r="T35" s="7"/>
      <c r="U35" s="7"/>
      <c r="AF35" s="4"/>
      <c r="AL35" s="7"/>
      <c r="AM35" s="7"/>
      <c r="AN35" s="7"/>
      <c r="AO35" s="7"/>
      <c r="AP35" s="4"/>
    </row>
    <row r="36" spans="3:42" outlineLevel="1" x14ac:dyDescent="0.25">
      <c r="C36" s="35">
        <f t="shared" si="9"/>
        <v>0</v>
      </c>
      <c r="K36" s="4"/>
      <c r="L36" s="4"/>
      <c r="N36" t="str">
        <f t="shared" si="24"/>
        <v/>
      </c>
      <c r="O36" t="str">
        <f t="shared" si="25"/>
        <v/>
      </c>
      <c r="P36" t="str">
        <f t="shared" si="26"/>
        <v/>
      </c>
      <c r="R36" s="7"/>
      <c r="S36" s="7"/>
      <c r="T36" s="7"/>
      <c r="U36" s="7"/>
      <c r="AF36" s="4"/>
      <c r="AL36" s="7"/>
      <c r="AM36" s="7"/>
      <c r="AN36" s="7"/>
      <c r="AO36" s="7"/>
      <c r="AP36" s="4"/>
    </row>
    <row r="37" spans="3:42" outlineLevel="1" x14ac:dyDescent="0.25">
      <c r="C37" s="35">
        <f t="shared" si="9"/>
        <v>0</v>
      </c>
      <c r="K37" s="4"/>
      <c r="L37" s="4"/>
      <c r="N37" t="str">
        <f t="shared" si="24"/>
        <v/>
      </c>
      <c r="O37" t="str">
        <f t="shared" si="25"/>
        <v/>
      </c>
      <c r="P37" t="str">
        <f t="shared" si="26"/>
        <v/>
      </c>
      <c r="R37" s="7"/>
      <c r="S37" s="7"/>
      <c r="T37" s="7"/>
      <c r="U37" s="7"/>
      <c r="AF37" s="4"/>
      <c r="AL37" s="7"/>
      <c r="AM37" s="7"/>
      <c r="AN37" s="7"/>
      <c r="AO37" s="7"/>
      <c r="AP37" s="4"/>
    </row>
    <row r="38" spans="3:42" outlineLevel="1" x14ac:dyDescent="0.25">
      <c r="C38" s="35">
        <f t="shared" si="9"/>
        <v>0</v>
      </c>
      <c r="K38" s="4"/>
      <c r="L38" s="4"/>
      <c r="N38" t="str">
        <f t="shared" si="24"/>
        <v/>
      </c>
      <c r="O38" t="str">
        <f t="shared" si="25"/>
        <v/>
      </c>
      <c r="P38" t="str">
        <f t="shared" si="26"/>
        <v/>
      </c>
      <c r="R38" s="7"/>
      <c r="S38" s="7"/>
      <c r="T38" s="7"/>
      <c r="U38" s="7"/>
      <c r="AF38" s="4"/>
      <c r="AL38" s="7"/>
      <c r="AM38" s="7"/>
      <c r="AN38" s="7"/>
      <c r="AO38" s="7"/>
      <c r="AP38" s="4"/>
    </row>
    <row r="39" spans="3:42" outlineLevel="1" x14ac:dyDescent="0.25">
      <c r="C39" s="35">
        <f t="shared" si="9"/>
        <v>0</v>
      </c>
      <c r="K39" s="4"/>
      <c r="L39" s="4"/>
      <c r="N39" t="str">
        <f t="shared" si="24"/>
        <v/>
      </c>
      <c r="O39" t="str">
        <f t="shared" si="25"/>
        <v/>
      </c>
      <c r="P39" t="str">
        <f t="shared" si="26"/>
        <v/>
      </c>
      <c r="R39" s="7"/>
      <c r="S39" s="7"/>
      <c r="T39" s="7"/>
      <c r="U39" s="7"/>
      <c r="AF39" s="4"/>
      <c r="AL39" s="7"/>
      <c r="AM39" s="7"/>
      <c r="AN39" s="7"/>
      <c r="AO39" s="7"/>
      <c r="AP39" s="4"/>
    </row>
    <row r="40" spans="3:42" outlineLevel="1" x14ac:dyDescent="0.25">
      <c r="C40" s="35">
        <f t="shared" si="9"/>
        <v>0</v>
      </c>
      <c r="K40" s="4"/>
      <c r="L40" s="4"/>
      <c r="N40" t="str">
        <f t="shared" si="24"/>
        <v/>
      </c>
      <c r="O40" t="str">
        <f t="shared" si="25"/>
        <v/>
      </c>
      <c r="P40" t="str">
        <f t="shared" si="26"/>
        <v/>
      </c>
      <c r="R40" s="7"/>
      <c r="S40" s="7"/>
      <c r="T40" s="7"/>
      <c r="U40" s="7"/>
      <c r="AF40" s="4"/>
      <c r="AL40" s="7"/>
      <c r="AM40" s="7"/>
      <c r="AN40" s="7"/>
      <c r="AO40" s="7"/>
      <c r="AP40" s="4"/>
    </row>
    <row r="41" spans="3:42" outlineLevel="1" x14ac:dyDescent="0.25">
      <c r="K41" s="4"/>
      <c r="L41" s="4"/>
      <c r="N41" t="str">
        <f t="shared" si="24"/>
        <v/>
      </c>
      <c r="O41" t="str">
        <f t="shared" si="25"/>
        <v/>
      </c>
      <c r="P41" t="str">
        <f t="shared" si="26"/>
        <v/>
      </c>
      <c r="R41" s="7"/>
      <c r="S41" s="7"/>
      <c r="T41" s="7"/>
      <c r="U41" s="7"/>
      <c r="AF41" s="4"/>
      <c r="AL41" s="7"/>
      <c r="AM41" s="7"/>
      <c r="AN41" s="7"/>
      <c r="AO41" s="7"/>
      <c r="AP41" s="4"/>
    </row>
    <row r="42" spans="3:42" outlineLevel="1" x14ac:dyDescent="0.25">
      <c r="K42" s="4"/>
      <c r="L42" s="4"/>
      <c r="N42" t="str">
        <f t="shared" si="24"/>
        <v/>
      </c>
      <c r="O42" t="str">
        <f t="shared" si="25"/>
        <v/>
      </c>
      <c r="P42" t="str">
        <f t="shared" si="26"/>
        <v/>
      </c>
      <c r="R42" s="7"/>
      <c r="S42" s="7"/>
      <c r="T42" s="7"/>
      <c r="U42" s="7"/>
      <c r="AF42" s="4"/>
      <c r="AL42" s="7"/>
      <c r="AM42" s="7"/>
      <c r="AN42" s="7"/>
      <c r="AO42" s="7"/>
    </row>
    <row r="43" spans="3:42" outlineLevel="1" x14ac:dyDescent="0.25">
      <c r="K43" s="4"/>
      <c r="L43" s="4"/>
      <c r="N43" t="str">
        <f t="shared" si="24"/>
        <v/>
      </c>
      <c r="O43" t="str">
        <f t="shared" si="25"/>
        <v/>
      </c>
      <c r="P43" t="str">
        <f t="shared" si="26"/>
        <v/>
      </c>
      <c r="R43" s="7"/>
      <c r="S43" s="7"/>
      <c r="T43" s="7"/>
      <c r="U43" s="7"/>
      <c r="AF43" s="4"/>
      <c r="AL43" s="7"/>
      <c r="AM43" s="7"/>
      <c r="AN43" s="7"/>
      <c r="AO43" s="7"/>
      <c r="AP43" s="5"/>
    </row>
    <row r="44" spans="3:42" outlineLevel="1" x14ac:dyDescent="0.25">
      <c r="K44" s="4"/>
      <c r="L44" s="4"/>
      <c r="N44" t="str">
        <f t="shared" si="24"/>
        <v/>
      </c>
      <c r="O44" t="str">
        <f t="shared" si="25"/>
        <v/>
      </c>
      <c r="P44" t="str">
        <f t="shared" si="26"/>
        <v/>
      </c>
      <c r="R44" s="7"/>
      <c r="S44" s="7"/>
      <c r="T44" s="7"/>
      <c r="U44" s="7"/>
      <c r="AF44" s="4"/>
      <c r="AL44" s="7"/>
      <c r="AM44" s="7"/>
      <c r="AN44" s="7"/>
      <c r="AO44" s="7"/>
    </row>
    <row r="45" spans="3:42" x14ac:dyDescent="0.25">
      <c r="K45" s="4"/>
      <c r="N45" t="str">
        <f t="shared" si="24"/>
        <v/>
      </c>
      <c r="O45" t="str">
        <f t="shared" si="25"/>
        <v/>
      </c>
      <c r="P45" t="str">
        <f t="shared" si="26"/>
        <v/>
      </c>
      <c r="S45" s="7"/>
      <c r="AL45" s="7"/>
      <c r="AM45" s="7"/>
      <c r="AN45" s="7"/>
      <c r="AO45" s="7"/>
    </row>
    <row r="46" spans="3:42" x14ac:dyDescent="0.25">
      <c r="K46" s="4"/>
      <c r="N46" t="str">
        <f t="shared" si="24"/>
        <v/>
      </c>
      <c r="O46" t="str">
        <f t="shared" si="25"/>
        <v/>
      </c>
      <c r="P46" t="str">
        <f t="shared" si="26"/>
        <v/>
      </c>
      <c r="S46" s="7"/>
      <c r="AL46" s="7"/>
      <c r="AM46" s="7"/>
      <c r="AN46" s="7"/>
      <c r="AO46" s="7"/>
    </row>
    <row r="47" spans="3:42" x14ac:dyDescent="0.25">
      <c r="AL47" s="5"/>
      <c r="AN47" s="4"/>
    </row>
    <row r="48" spans="3:42" x14ac:dyDescent="0.25">
      <c r="AL48" s="5"/>
      <c r="AN48" s="4"/>
    </row>
    <row r="49" spans="38:60" x14ac:dyDescent="0.25">
      <c r="AL49" s="5"/>
      <c r="AN49" s="4"/>
    </row>
    <row r="50" spans="38:60" x14ac:dyDescent="0.25">
      <c r="AL50" s="5"/>
      <c r="AN50" s="4"/>
    </row>
    <row r="51" spans="38:60" x14ac:dyDescent="0.25">
      <c r="AL51" s="5"/>
      <c r="AN51" s="4"/>
    </row>
    <row r="52" spans="38:60" x14ac:dyDescent="0.25">
      <c r="AL52" s="5"/>
      <c r="AN52" s="4"/>
    </row>
    <row r="53" spans="38:60" x14ac:dyDescent="0.25">
      <c r="AL53" s="4"/>
      <c r="AN53" s="4"/>
      <c r="AP53" s="4"/>
      <c r="BH53" s="3"/>
    </row>
    <row r="54" spans="38:60" x14ac:dyDescent="0.25">
      <c r="AN54" s="4"/>
    </row>
    <row r="55" spans="38:60" x14ac:dyDescent="0.25">
      <c r="AN55" s="4"/>
    </row>
    <row r="57" spans="38:60" x14ac:dyDescent="0.25">
      <c r="AL57" s="4"/>
      <c r="AN57" s="4"/>
      <c r="AP57" s="4"/>
    </row>
    <row r="59" spans="38:60" x14ac:dyDescent="0.25">
      <c r="AL59" s="4"/>
      <c r="AN59" s="4"/>
      <c r="AP59" s="4"/>
    </row>
    <row r="61" spans="38:60" x14ac:dyDescent="0.25">
      <c r="AL61" s="4"/>
      <c r="AN61" s="4"/>
      <c r="AP61" s="4"/>
    </row>
  </sheetData>
  <pageMargins left="0.7" right="0.7" top="0.75" bottom="0.75" header="0.3" footer="0.3"/>
  <pageSetup paperSize="9" orientation="portrait" verticalDpi="597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5"/>
  <sheetViews>
    <sheetView tabSelected="1" workbookViewId="0">
      <selection activeCell="D2" sqref="D2"/>
    </sheetView>
  </sheetViews>
  <sheetFormatPr defaultRowHeight="15" x14ac:dyDescent="0.25"/>
  <sheetData>
    <row r="1" spans="1:32" x14ac:dyDescent="0.25">
      <c r="A1" s="3" t="s">
        <v>42</v>
      </c>
      <c r="C1" s="36" t="s">
        <v>4</v>
      </c>
      <c r="D1" s="36" t="s">
        <v>5</v>
      </c>
      <c r="E1" s="36" t="s">
        <v>10</v>
      </c>
      <c r="H1" s="36"/>
      <c r="I1" s="36"/>
      <c r="J1" s="36"/>
    </row>
    <row r="2" spans="1:32" x14ac:dyDescent="0.25">
      <c r="B2" s="29" t="s">
        <v>35</v>
      </c>
      <c r="C2">
        <f>MEDIAN(C9:C40)</f>
        <v>4</v>
      </c>
      <c r="D2">
        <f>MEDIAN(D9:D40)</f>
        <v>5.5</v>
      </c>
      <c r="E2">
        <f>MEDIAN(E9:E40)</f>
        <v>4.75</v>
      </c>
      <c r="G2" s="29"/>
      <c r="K2" s="6"/>
      <c r="L2" s="6"/>
      <c r="O2" s="3"/>
      <c r="P2" s="6"/>
      <c r="Q2" s="6"/>
      <c r="R2" s="6"/>
      <c r="S2" s="6"/>
      <c r="V2" s="3"/>
      <c r="W2" s="6"/>
      <c r="X2" s="6"/>
      <c r="Y2" s="6"/>
      <c r="Z2" s="6"/>
      <c r="AB2" s="3"/>
      <c r="AC2" s="6"/>
      <c r="AD2" s="6"/>
      <c r="AE2" s="6"/>
      <c r="AF2" s="6"/>
    </row>
    <row r="3" spans="1:32" ht="15" customHeight="1" x14ac:dyDescent="0.25">
      <c r="B3" s="29" t="s">
        <v>36</v>
      </c>
      <c r="C3" s="27">
        <f>AVERAGE(C9:C40)</f>
        <v>4.115384615384615</v>
      </c>
      <c r="D3" s="27">
        <f>AVERAGE(D9:D40)</f>
        <v>5.125</v>
      </c>
      <c r="E3" s="27">
        <f>AVERAGE(E9:E40)</f>
        <v>4.4230769230769234</v>
      </c>
      <c r="G3" s="29"/>
      <c r="H3" s="27"/>
      <c r="I3" s="27"/>
      <c r="J3" s="27"/>
    </row>
    <row r="4" spans="1:32" x14ac:dyDescent="0.25">
      <c r="B4" s="29" t="s">
        <v>37</v>
      </c>
      <c r="C4">
        <f>MIN(C9:C40)</f>
        <v>0</v>
      </c>
      <c r="D4">
        <f>MIN(D9:D40)</f>
        <v>1</v>
      </c>
      <c r="E4">
        <f>MIN(E9:E40)</f>
        <v>0.5</v>
      </c>
      <c r="G4" s="29"/>
    </row>
    <row r="5" spans="1:32" x14ac:dyDescent="0.25">
      <c r="B5" s="29" t="s">
        <v>38</v>
      </c>
      <c r="C5">
        <f>MAX(C9:C40)</f>
        <v>7</v>
      </c>
      <c r="D5">
        <f>MAX(D9:D40)</f>
        <v>7</v>
      </c>
      <c r="E5">
        <f>MAX(E9:E40)</f>
        <v>6.5</v>
      </c>
      <c r="G5" s="29"/>
    </row>
    <row r="6" spans="1:32" ht="15" customHeight="1" x14ac:dyDescent="0.25">
      <c r="B6" s="29" t="s">
        <v>39</v>
      </c>
      <c r="C6">
        <f>_xlfn.QUARTILE.EXC(C9:C40,1)</f>
        <v>3.25</v>
      </c>
      <c r="D6">
        <f>_xlfn.QUARTILE.EXC(D9:D40,1)</f>
        <v>4</v>
      </c>
      <c r="E6">
        <f>_xlfn.QUARTILE.EXC(E9:E40,1)</f>
        <v>3.125</v>
      </c>
      <c r="G6" s="29"/>
    </row>
    <row r="7" spans="1:32" x14ac:dyDescent="0.25">
      <c r="B7" s="29" t="s">
        <v>40</v>
      </c>
      <c r="C7">
        <f>_xlfn.QUARTILE.EXC(C9:C40,3)</f>
        <v>5.5</v>
      </c>
      <c r="D7">
        <f>_xlfn.QUARTILE.EXC(D9:D40,3)</f>
        <v>6.875</v>
      </c>
      <c r="E7">
        <f>_xlfn.QUARTILE.EXC(E9:E40,3)</f>
        <v>6</v>
      </c>
      <c r="G7" s="29"/>
    </row>
    <row r="9" spans="1:32" x14ac:dyDescent="0.25">
      <c r="A9">
        <f>A8+1</f>
        <v>1</v>
      </c>
      <c r="B9">
        <f>'4 Microscopic (DT)'!B3</f>
        <v>503</v>
      </c>
      <c r="C9" s="14">
        <f>MEDIAN('4 Microscopic (DT)'!D3,'4 Microscopic (NH)'!D3,'4 Microscopic (IJ)'!D3)</f>
        <v>3.5</v>
      </c>
      <c r="D9" s="14">
        <f>MEDIAN('4 Microscopic (DT)'!E3,'4 Microscopic (NH)'!E3,'4 Microscopic (IJ)'!E3)</f>
        <v>4</v>
      </c>
      <c r="E9">
        <f t="shared" ref="E9:E14" si="0">(C9+D9)/2</f>
        <v>3.75</v>
      </c>
    </row>
    <row r="10" spans="1:32" ht="15" customHeight="1" x14ac:dyDescent="0.25">
      <c r="A10">
        <f t="shared" ref="A10:A22" si="1">A9+1</f>
        <v>2</v>
      </c>
      <c r="B10">
        <f>'4 Microscopic (DT)'!B4</f>
        <v>734</v>
      </c>
      <c r="C10" s="14">
        <f>MEDIAN('4 Microscopic (DT)'!D4,'4 Microscopic (NH)'!D4,'4 Microscopic (IJ)'!D4)</f>
        <v>3</v>
      </c>
      <c r="D10" s="14">
        <f>MEDIAN('4 Microscopic (DT)'!E4,'4 Microscopic (NH)'!E4,'4 Microscopic (IJ)'!E4)</f>
        <v>6.5</v>
      </c>
      <c r="E10">
        <f t="shared" si="0"/>
        <v>4.75</v>
      </c>
    </row>
    <row r="11" spans="1:32" ht="15" customHeight="1" x14ac:dyDescent="0.25">
      <c r="A11">
        <f t="shared" si="1"/>
        <v>3</v>
      </c>
      <c r="B11">
        <f>'4 Microscopic (DT)'!B5</f>
        <v>501</v>
      </c>
      <c r="C11" s="14">
        <f>MEDIAN('4 Microscopic (DT)'!D5,'4 Microscopic (NH)'!D5,'4 Microscopic (IJ)'!D5)</f>
        <v>1</v>
      </c>
      <c r="D11" s="14">
        <f>MEDIAN('4 Microscopic (DT)'!E5,'4 Microscopic (NH)'!E5,'4 Microscopic (IJ)'!E5)</f>
        <v>3</v>
      </c>
      <c r="E11">
        <f t="shared" si="0"/>
        <v>2</v>
      </c>
    </row>
    <row r="12" spans="1:32" x14ac:dyDescent="0.25">
      <c r="A12">
        <f t="shared" si="1"/>
        <v>4</v>
      </c>
      <c r="B12">
        <f>'4 Microscopic (DT)'!B6</f>
        <v>886</v>
      </c>
      <c r="C12" s="14">
        <f>MEDIAN('4 Microscopic (DT)'!D6,'4 Microscopic (NH)'!D6,'4 Microscopic (IJ)'!D6)</f>
        <v>7</v>
      </c>
      <c r="D12" s="14">
        <f>MEDIAN('4 Microscopic (DT)'!E6,'4 Microscopic (NH)'!E6,'4 Microscopic (IJ)'!E6)</f>
        <v>6</v>
      </c>
      <c r="E12">
        <f t="shared" si="0"/>
        <v>6.5</v>
      </c>
    </row>
    <row r="13" spans="1:32" ht="15" customHeight="1" x14ac:dyDescent="0.25">
      <c r="A13">
        <f t="shared" si="1"/>
        <v>5</v>
      </c>
      <c r="B13">
        <f>'4 Microscopic (DT)'!B7</f>
        <v>10</v>
      </c>
      <c r="C13" s="14">
        <f>MEDIAN('4 Microscopic (DT)'!D7,'4 Microscopic (NH)'!D7,'4 Microscopic (IJ)'!D7)</f>
        <v>5</v>
      </c>
      <c r="D13" s="14"/>
      <c r="E13">
        <f t="shared" si="0"/>
        <v>2.5</v>
      </c>
    </row>
    <row r="14" spans="1:32" x14ac:dyDescent="0.25">
      <c r="A14">
        <f t="shared" si="1"/>
        <v>6</v>
      </c>
      <c r="B14">
        <f>'4 Microscopic (DT)'!B8</f>
        <v>150</v>
      </c>
      <c r="C14" s="14">
        <f>MEDIAN('4 Microscopic (DT)'!D8,'4 Microscopic (NH)'!D8,'4 Microscopic (IJ)'!D8)</f>
        <v>0</v>
      </c>
      <c r="D14" s="14">
        <f>MEDIAN('4 Microscopic (DT)'!E8,'4 Microscopic (NH)'!E8,'4 Microscopic (IJ)'!E8)</f>
        <v>1</v>
      </c>
      <c r="E14">
        <f t="shared" si="0"/>
        <v>0.5</v>
      </c>
    </row>
    <row r="15" spans="1:32" x14ac:dyDescent="0.25">
      <c r="A15">
        <f t="shared" si="1"/>
        <v>7</v>
      </c>
      <c r="B15">
        <f>'4 Microscopic (DT)'!B9</f>
        <v>753</v>
      </c>
      <c r="C15" s="14">
        <f>MEDIAN('4 Microscopic (DT)'!D9,'4 Microscopic (NH)'!D9,'4 Microscopic (IJ)'!D9)</f>
        <v>4</v>
      </c>
      <c r="D15" s="14">
        <f>MEDIAN('4 Microscopic (DT)'!E9,'4 Microscopic (NH)'!E9,'4 Microscopic (IJ)'!E9)</f>
        <v>6</v>
      </c>
      <c r="E15">
        <f t="shared" ref="E15:E22" si="2">(C15+D15)/2</f>
        <v>5</v>
      </c>
    </row>
    <row r="16" spans="1:32" ht="15" customHeight="1" x14ac:dyDescent="0.25">
      <c r="A16">
        <f t="shared" si="1"/>
        <v>8</v>
      </c>
      <c r="B16">
        <f>'4 Microscopic (DT)'!B10</f>
        <v>84</v>
      </c>
      <c r="C16" s="14">
        <f>MEDIAN('4 Microscopic (DT)'!D10,'4 Microscopic (NH)'!D10,'4 Microscopic (IJ)'!D10)</f>
        <v>5</v>
      </c>
      <c r="D16" s="14">
        <f>MEDIAN('4 Microscopic (DT)'!E10,'4 Microscopic (NH)'!E10,'4 Microscopic (IJ)'!E10)</f>
        <v>7</v>
      </c>
      <c r="E16">
        <f t="shared" si="2"/>
        <v>6</v>
      </c>
    </row>
    <row r="17" spans="1:5" x14ac:dyDescent="0.25">
      <c r="A17">
        <f t="shared" si="1"/>
        <v>9</v>
      </c>
      <c r="B17">
        <f>'4 Microscopic (DT)'!B11</f>
        <v>51</v>
      </c>
      <c r="C17" s="14">
        <f>MEDIAN('4 Microscopic (DT)'!D11,'4 Microscopic (NH)'!D11,'4 Microscopic (IJ)'!D11)</f>
        <v>6</v>
      </c>
      <c r="D17" s="14">
        <f>MEDIAN('4 Microscopic (DT)'!E11,'4 Microscopic (NH)'!E11,'4 Microscopic (IJ)'!E11)</f>
        <v>7</v>
      </c>
      <c r="E17">
        <f t="shared" si="2"/>
        <v>6.5</v>
      </c>
    </row>
    <row r="18" spans="1:5" ht="15" customHeight="1" x14ac:dyDescent="0.25">
      <c r="A18">
        <f t="shared" si="1"/>
        <v>10</v>
      </c>
      <c r="B18">
        <f>'4 Microscopic (DT)'!B12</f>
        <v>984</v>
      </c>
      <c r="C18" s="14">
        <f>MEDIAN('4 Microscopic (DT)'!D12,'4 Microscopic (NH)'!D12,'4 Microscopic (IJ)'!D12)</f>
        <v>4</v>
      </c>
      <c r="D18" s="14">
        <f>MEDIAN('4 Microscopic (DT)'!E12,'4 Microscopic (NH)'!E12,'4 Microscopic (IJ)'!E12)</f>
        <v>5</v>
      </c>
      <c r="E18">
        <f t="shared" si="2"/>
        <v>4.5</v>
      </c>
    </row>
    <row r="19" spans="1:5" ht="15" customHeight="1" x14ac:dyDescent="0.25">
      <c r="A19">
        <f t="shared" si="1"/>
        <v>11</v>
      </c>
      <c r="B19">
        <f>'4 Microscopic (DT)'!B13</f>
        <v>180</v>
      </c>
      <c r="C19" s="14">
        <f>MEDIAN('4 Microscopic (DT)'!D13,'4 Microscopic (NH)'!D13,'4 Microscopic (IJ)'!D13)</f>
        <v>4</v>
      </c>
      <c r="D19" s="14">
        <f>MEDIAN('4 Microscopic (DT)'!E13,'4 Microscopic (NH)'!E13,'4 Microscopic (IJ)'!E13)</f>
        <v>5</v>
      </c>
      <c r="E19">
        <f t="shared" si="2"/>
        <v>4.5</v>
      </c>
    </row>
    <row r="20" spans="1:5" x14ac:dyDescent="0.25">
      <c r="A20">
        <f t="shared" si="1"/>
        <v>12</v>
      </c>
      <c r="B20">
        <f>'4 Microscopic (DT)'!B14</f>
        <v>274</v>
      </c>
      <c r="C20" s="14">
        <f>MEDIAN('4 Microscopic (DT)'!D14,'4 Microscopic (NH)'!D14,'4 Microscopic (IJ)'!D14)</f>
        <v>5</v>
      </c>
      <c r="D20" s="14">
        <f>MEDIAN('4 Microscopic (DT)'!E14,'4 Microscopic (NH)'!E14,'4 Microscopic (IJ)'!E14)</f>
        <v>7</v>
      </c>
      <c r="E20">
        <f t="shared" si="2"/>
        <v>6</v>
      </c>
    </row>
    <row r="21" spans="1:5" x14ac:dyDescent="0.25">
      <c r="A21">
        <f t="shared" si="1"/>
        <v>13</v>
      </c>
      <c r="B21">
        <f>'4 Microscopic (DT)'!B15</f>
        <v>563</v>
      </c>
      <c r="C21" s="14"/>
      <c r="D21" s="14"/>
    </row>
    <row r="22" spans="1:5" x14ac:dyDescent="0.25">
      <c r="A22">
        <f t="shared" si="1"/>
        <v>14</v>
      </c>
      <c r="B22">
        <f>'4 Microscopic (DT)'!B16</f>
        <v>724</v>
      </c>
      <c r="C22" s="14">
        <f>MEDIAN('4 Microscopic (DT)'!D16,'4 Microscopic (NH)'!D16,'4 Microscopic (IJ)'!D16)</f>
        <v>6</v>
      </c>
      <c r="D22" s="14">
        <f>MEDIAN('4 Microscopic (DT)'!E16,'4 Microscopic (NH)'!E16,'4 Microscopic (IJ)'!E16)</f>
        <v>4</v>
      </c>
      <c r="E22">
        <f t="shared" si="2"/>
        <v>5</v>
      </c>
    </row>
    <row r="23" spans="1:5" x14ac:dyDescent="0.25">
      <c r="C23" s="14"/>
      <c r="D23" s="14"/>
    </row>
    <row r="24" spans="1:5" x14ac:dyDescent="0.25">
      <c r="C24" s="14"/>
      <c r="D24" s="14"/>
    </row>
    <row r="25" spans="1:5" x14ac:dyDescent="0.25">
      <c r="C25" s="14"/>
      <c r="D25" s="14"/>
    </row>
    <row r="27" spans="1:5" ht="15" customHeight="1" x14ac:dyDescent="0.25"/>
    <row r="32" spans="1:5" ht="15" customHeight="1" x14ac:dyDescent="0.25"/>
    <row r="33" spans="9:25" ht="15" customHeight="1" x14ac:dyDescent="0.25"/>
    <row r="38" spans="9:25" ht="15" customHeight="1" x14ac:dyDescent="0.25"/>
    <row r="41" spans="9:25" x14ac:dyDescent="0.25">
      <c r="I41" s="15"/>
      <c r="J41" s="15"/>
      <c r="K41" s="15"/>
      <c r="L41" s="15"/>
    </row>
    <row r="45" spans="9:25" x14ac:dyDescent="0.25">
      <c r="Y45" t="e">
        <f>_xlfn.STDEV.P(Y44:AE44)</f>
        <v>#DIV/0!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workbookViewId="0">
      <selection activeCell="E15" sqref="E15"/>
    </sheetView>
  </sheetViews>
  <sheetFormatPr defaultRowHeight="15" x14ac:dyDescent="0.25"/>
  <sheetData>
    <row r="1" spans="1:25" x14ac:dyDescent="0.25">
      <c r="H1" s="3"/>
      <c r="I1" s="6"/>
      <c r="J1" s="6"/>
      <c r="K1" s="6"/>
      <c r="L1" s="6"/>
      <c r="O1" s="3"/>
      <c r="P1" s="6"/>
      <c r="Q1" s="6"/>
      <c r="R1" s="6"/>
      <c r="S1" s="6"/>
      <c r="U1" s="3"/>
      <c r="V1" s="6"/>
      <c r="W1" s="6"/>
      <c r="X1" s="6"/>
      <c r="Y1" s="6"/>
    </row>
    <row r="2" spans="1:25" x14ac:dyDescent="0.25">
      <c r="D2" t="s">
        <v>4</v>
      </c>
      <c r="E2" t="s">
        <v>5</v>
      </c>
    </row>
    <row r="3" spans="1:25" x14ac:dyDescent="0.25">
      <c r="A3">
        <f>A2+1</f>
        <v>1</v>
      </c>
      <c r="B3">
        <f>'4 Macroscopic'!B10</f>
        <v>503</v>
      </c>
    </row>
    <row r="4" spans="1:25" x14ac:dyDescent="0.25">
      <c r="A4">
        <f t="shared" ref="A4:A19" si="0">A3+1</f>
        <v>2</v>
      </c>
      <c r="B4">
        <f>'4 Macroscopic'!B11</f>
        <v>734</v>
      </c>
    </row>
    <row r="5" spans="1:25" x14ac:dyDescent="0.25">
      <c r="A5">
        <f t="shared" si="0"/>
        <v>3</v>
      </c>
      <c r="B5">
        <f>'4 Macroscopic'!B12</f>
        <v>501</v>
      </c>
    </row>
    <row r="6" spans="1:25" x14ac:dyDescent="0.25">
      <c r="A6">
        <f t="shared" si="0"/>
        <v>4</v>
      </c>
      <c r="B6">
        <f>'4 Macroscopic'!B13</f>
        <v>886</v>
      </c>
      <c r="D6">
        <v>4</v>
      </c>
      <c r="E6">
        <v>3</v>
      </c>
    </row>
    <row r="7" spans="1:25" x14ac:dyDescent="0.25">
      <c r="A7">
        <f t="shared" si="0"/>
        <v>5</v>
      </c>
      <c r="B7">
        <f>'4 Macroscopic'!B14</f>
        <v>10</v>
      </c>
    </row>
    <row r="8" spans="1:25" x14ac:dyDescent="0.25">
      <c r="A8">
        <f t="shared" si="0"/>
        <v>6</v>
      </c>
      <c r="B8">
        <f>'4 Macroscopic'!B15</f>
        <v>150</v>
      </c>
      <c r="D8">
        <v>0</v>
      </c>
      <c r="E8">
        <v>1</v>
      </c>
    </row>
    <row r="9" spans="1:25" x14ac:dyDescent="0.25">
      <c r="A9">
        <f t="shared" si="0"/>
        <v>7</v>
      </c>
      <c r="B9">
        <f>'4 Macroscopic'!B16</f>
        <v>753</v>
      </c>
      <c r="D9">
        <v>4</v>
      </c>
      <c r="E9">
        <v>4</v>
      </c>
    </row>
    <row r="10" spans="1:25" x14ac:dyDescent="0.25">
      <c r="A10">
        <f t="shared" si="0"/>
        <v>8</v>
      </c>
      <c r="B10">
        <f>'4 Macroscopic'!B17</f>
        <v>84</v>
      </c>
      <c r="D10">
        <v>2</v>
      </c>
      <c r="E10">
        <v>4</v>
      </c>
    </row>
    <row r="11" spans="1:25" x14ac:dyDescent="0.25">
      <c r="A11">
        <f t="shared" si="0"/>
        <v>9</v>
      </c>
      <c r="B11">
        <f>'4 Macroscopic'!B18</f>
        <v>51</v>
      </c>
      <c r="D11">
        <v>2</v>
      </c>
    </row>
    <row r="12" spans="1:25" x14ac:dyDescent="0.25">
      <c r="A12">
        <f t="shared" si="0"/>
        <v>10</v>
      </c>
      <c r="B12">
        <f>'4 Macroscopic'!B19</f>
        <v>984</v>
      </c>
    </row>
    <row r="13" spans="1:25" x14ac:dyDescent="0.25">
      <c r="A13">
        <f t="shared" si="0"/>
        <v>11</v>
      </c>
      <c r="B13">
        <f>'4 Macroscopic'!B20</f>
        <v>180</v>
      </c>
      <c r="D13">
        <v>1</v>
      </c>
      <c r="E13">
        <v>2</v>
      </c>
    </row>
    <row r="14" spans="1:25" x14ac:dyDescent="0.25">
      <c r="A14">
        <f t="shared" si="0"/>
        <v>12</v>
      </c>
      <c r="B14">
        <f>'4 Macroscopic'!B21</f>
        <v>274</v>
      </c>
    </row>
    <row r="15" spans="1:25" x14ac:dyDescent="0.25">
      <c r="A15">
        <f t="shared" si="0"/>
        <v>13</v>
      </c>
      <c r="B15">
        <f>'4 Macroscopic'!B22</f>
        <v>563</v>
      </c>
    </row>
    <row r="16" spans="1:25" x14ac:dyDescent="0.25">
      <c r="A16">
        <f t="shared" si="0"/>
        <v>14</v>
      </c>
      <c r="B16">
        <f>'4 Macroscopic'!B23</f>
        <v>724</v>
      </c>
    </row>
    <row r="17" spans="10:25" x14ac:dyDescent="0.25">
      <c r="J17" t="str">
        <f t="shared" ref="J17:J37" si="1">IF(C17="C",D17,"")</f>
        <v/>
      </c>
      <c r="K17" t="str">
        <f t="shared" ref="K17:K37" si="2">IF(C17="C",E17,"")</f>
        <v/>
      </c>
      <c r="L17" t="str">
        <f t="shared" ref="L17:L37" si="3">IF(K17&lt;&gt;"",(K17+J17)/2,"")</f>
        <v/>
      </c>
      <c r="M17" t="str">
        <f>IF(E17="C",#REF!,"")</f>
        <v/>
      </c>
    </row>
    <row r="18" spans="10:25" x14ac:dyDescent="0.25">
      <c r="J18" t="str">
        <f t="shared" si="1"/>
        <v/>
      </c>
      <c r="K18" t="str">
        <f t="shared" si="2"/>
        <v/>
      </c>
      <c r="L18" t="str">
        <f t="shared" si="3"/>
        <v/>
      </c>
      <c r="M18" t="str">
        <f>IF(E18="C",#REF!,"")</f>
        <v/>
      </c>
    </row>
    <row r="19" spans="10:25" x14ac:dyDescent="0.25">
      <c r="J19" t="str">
        <f t="shared" si="1"/>
        <v/>
      </c>
      <c r="K19" t="str">
        <f t="shared" si="2"/>
        <v/>
      </c>
      <c r="L19" t="str">
        <f t="shared" si="3"/>
        <v/>
      </c>
      <c r="M19" t="str">
        <f>IF(E19="C",#REF!,"")</f>
        <v/>
      </c>
    </row>
    <row r="20" spans="10:25" x14ac:dyDescent="0.25">
      <c r="J20" t="str">
        <f t="shared" si="1"/>
        <v/>
      </c>
      <c r="K20" t="str">
        <f t="shared" si="2"/>
        <v/>
      </c>
      <c r="L20" t="str">
        <f t="shared" si="3"/>
        <v/>
      </c>
      <c r="M20" t="str">
        <f>IF(E20="C",#REF!,"")</f>
        <v/>
      </c>
    </row>
    <row r="21" spans="10:25" x14ac:dyDescent="0.25">
      <c r="J21" t="str">
        <f t="shared" si="1"/>
        <v/>
      </c>
      <c r="K21" t="str">
        <f t="shared" si="2"/>
        <v/>
      </c>
      <c r="L21" t="str">
        <f t="shared" si="3"/>
        <v/>
      </c>
      <c r="M21" t="str">
        <f>IF(E21="C",#REF!,"")</f>
        <v/>
      </c>
    </row>
    <row r="22" spans="10:25" x14ac:dyDescent="0.25">
      <c r="J22" t="str">
        <f t="shared" si="1"/>
        <v/>
      </c>
      <c r="K22" t="str">
        <f t="shared" si="2"/>
        <v/>
      </c>
      <c r="L22" t="str">
        <f t="shared" si="3"/>
        <v/>
      </c>
      <c r="M22" t="str">
        <f>IF(E22="C",#REF!,"")</f>
        <v/>
      </c>
    </row>
    <row r="23" spans="10:25" x14ac:dyDescent="0.25">
      <c r="J23" t="str">
        <f t="shared" si="1"/>
        <v/>
      </c>
      <c r="K23" t="str">
        <f t="shared" si="2"/>
        <v/>
      </c>
      <c r="L23" t="str">
        <f t="shared" si="3"/>
        <v/>
      </c>
      <c r="M23" t="str">
        <f>IF(E23="C",#REF!,"")</f>
        <v/>
      </c>
    </row>
    <row r="24" spans="10:25" x14ac:dyDescent="0.25">
      <c r="J24" t="str">
        <f t="shared" si="1"/>
        <v/>
      </c>
      <c r="K24" t="str">
        <f t="shared" si="2"/>
        <v/>
      </c>
      <c r="L24" t="str">
        <f t="shared" si="3"/>
        <v/>
      </c>
      <c r="M24" t="str">
        <f>IF(E24="C",#REF!,"")</f>
        <v/>
      </c>
    </row>
    <row r="25" spans="10:25" x14ac:dyDescent="0.25">
      <c r="J25" t="str">
        <f t="shared" si="1"/>
        <v/>
      </c>
      <c r="K25" t="str">
        <f t="shared" si="2"/>
        <v/>
      </c>
      <c r="L25" t="str">
        <f t="shared" si="3"/>
        <v/>
      </c>
      <c r="M25" t="str">
        <f>IF(E25="C",#REF!,"")</f>
        <v/>
      </c>
    </row>
    <row r="26" spans="10:25" x14ac:dyDescent="0.25">
      <c r="J26" t="str">
        <f t="shared" si="1"/>
        <v/>
      </c>
      <c r="K26" t="str">
        <f t="shared" si="2"/>
        <v/>
      </c>
      <c r="L26" t="str">
        <f t="shared" si="3"/>
        <v/>
      </c>
      <c r="M26" t="str">
        <f>IF(E26="C",#REF!,"")</f>
        <v/>
      </c>
    </row>
    <row r="27" spans="10:25" x14ac:dyDescent="0.25">
      <c r="J27" t="str">
        <f t="shared" si="1"/>
        <v/>
      </c>
      <c r="K27" t="str">
        <f t="shared" si="2"/>
        <v/>
      </c>
      <c r="L27" t="str">
        <f t="shared" si="3"/>
        <v/>
      </c>
      <c r="M27" t="str">
        <f>IF(E27="C",#REF!,"")</f>
        <v/>
      </c>
    </row>
    <row r="28" spans="10:25" x14ac:dyDescent="0.25">
      <c r="J28" t="str">
        <f t="shared" si="1"/>
        <v/>
      </c>
      <c r="K28" t="str">
        <f t="shared" si="2"/>
        <v/>
      </c>
      <c r="L28" t="str">
        <f t="shared" si="3"/>
        <v/>
      </c>
      <c r="M28" t="str">
        <f>IF(E28="C",#REF!,"")</f>
        <v/>
      </c>
      <c r="Q28" t="str">
        <f t="shared" ref="Q28:Q37" si="4">IF(C28="I",D28,"")</f>
        <v/>
      </c>
      <c r="R28" t="str">
        <f t="shared" ref="R28:R37" si="5">IF(C28="I",E28,"")</f>
        <v/>
      </c>
      <c r="S28" t="str">
        <f t="shared" ref="S28:S37" si="6">IF(R28&lt;&gt;"",(R28+Q28)/2,"")</f>
        <v/>
      </c>
      <c r="W28" t="str">
        <f t="shared" ref="W28:W37" si="7">IF(C28="R",D28,"")</f>
        <v/>
      </c>
      <c r="X28" t="str">
        <f t="shared" ref="X28:X37" si="8">IF(C28="r",E28,"")</f>
        <v/>
      </c>
      <c r="Y28" t="str">
        <f t="shared" ref="Y28:Y37" si="9">IF(X28&lt;&gt;"",(X28+W28)/2,"")</f>
        <v/>
      </c>
    </row>
    <row r="29" spans="10:25" x14ac:dyDescent="0.25">
      <c r="J29" t="str">
        <f t="shared" si="1"/>
        <v/>
      </c>
      <c r="K29" t="str">
        <f t="shared" si="2"/>
        <v/>
      </c>
      <c r="L29" t="str">
        <f t="shared" si="3"/>
        <v/>
      </c>
      <c r="M29" t="str">
        <f>IF(E29="C",#REF!,"")</f>
        <v/>
      </c>
      <c r="Q29" t="str">
        <f t="shared" si="4"/>
        <v/>
      </c>
      <c r="R29" t="str">
        <f t="shared" si="5"/>
        <v/>
      </c>
      <c r="S29" t="str">
        <f t="shared" si="6"/>
        <v/>
      </c>
      <c r="W29" t="str">
        <f t="shared" si="7"/>
        <v/>
      </c>
      <c r="X29" t="str">
        <f t="shared" si="8"/>
        <v/>
      </c>
      <c r="Y29" t="str">
        <f t="shared" si="9"/>
        <v/>
      </c>
    </row>
    <row r="30" spans="10:25" x14ac:dyDescent="0.25">
      <c r="J30" t="str">
        <f t="shared" si="1"/>
        <v/>
      </c>
      <c r="K30" t="str">
        <f t="shared" si="2"/>
        <v/>
      </c>
      <c r="L30" t="str">
        <f t="shared" si="3"/>
        <v/>
      </c>
      <c r="M30" t="str">
        <f>IF(E30="C",#REF!,"")</f>
        <v/>
      </c>
      <c r="Q30" t="str">
        <f t="shared" si="4"/>
        <v/>
      </c>
      <c r="R30" t="str">
        <f t="shared" si="5"/>
        <v/>
      </c>
      <c r="S30" t="str">
        <f t="shared" si="6"/>
        <v/>
      </c>
      <c r="W30" t="str">
        <f t="shared" si="7"/>
        <v/>
      </c>
      <c r="X30" t="str">
        <f t="shared" si="8"/>
        <v/>
      </c>
      <c r="Y30" t="str">
        <f t="shared" si="9"/>
        <v/>
      </c>
    </row>
    <row r="31" spans="10:25" x14ac:dyDescent="0.25">
      <c r="J31" t="str">
        <f t="shared" si="1"/>
        <v/>
      </c>
      <c r="K31" t="str">
        <f t="shared" si="2"/>
        <v/>
      </c>
      <c r="L31" t="str">
        <f t="shared" si="3"/>
        <v/>
      </c>
      <c r="M31" t="str">
        <f>IF(E31="C",#REF!,"")</f>
        <v/>
      </c>
      <c r="Q31" t="str">
        <f t="shared" si="4"/>
        <v/>
      </c>
      <c r="R31" t="str">
        <f t="shared" si="5"/>
        <v/>
      </c>
      <c r="S31" t="str">
        <f t="shared" si="6"/>
        <v/>
      </c>
      <c r="W31" t="str">
        <f t="shared" si="7"/>
        <v/>
      </c>
      <c r="X31" t="str">
        <f t="shared" si="8"/>
        <v/>
      </c>
      <c r="Y31" t="str">
        <f t="shared" si="9"/>
        <v/>
      </c>
    </row>
    <row r="32" spans="10:25" x14ac:dyDescent="0.25">
      <c r="J32" t="str">
        <f t="shared" si="1"/>
        <v/>
      </c>
      <c r="K32" t="str">
        <f t="shared" si="2"/>
        <v/>
      </c>
      <c r="L32" t="str">
        <f t="shared" si="3"/>
        <v/>
      </c>
      <c r="M32" t="str">
        <f>IF(E32="C",#REF!,"")</f>
        <v/>
      </c>
      <c r="Q32" t="str">
        <f t="shared" si="4"/>
        <v/>
      </c>
      <c r="R32" t="str">
        <f t="shared" si="5"/>
        <v/>
      </c>
      <c r="S32" t="str">
        <f t="shared" si="6"/>
        <v/>
      </c>
      <c r="W32" t="str">
        <f t="shared" si="7"/>
        <v/>
      </c>
      <c r="X32" t="str">
        <f t="shared" si="8"/>
        <v/>
      </c>
      <c r="Y32" t="str">
        <f t="shared" si="9"/>
        <v/>
      </c>
    </row>
    <row r="33" spans="10:25" x14ac:dyDescent="0.25">
      <c r="J33" t="str">
        <f t="shared" si="1"/>
        <v/>
      </c>
      <c r="K33" t="str">
        <f t="shared" si="2"/>
        <v/>
      </c>
      <c r="L33" t="str">
        <f t="shared" si="3"/>
        <v/>
      </c>
      <c r="M33" t="str">
        <f>IF(E33="C",#REF!,"")</f>
        <v/>
      </c>
      <c r="Q33" t="str">
        <f t="shared" si="4"/>
        <v/>
      </c>
      <c r="R33" t="str">
        <f t="shared" si="5"/>
        <v/>
      </c>
      <c r="S33" t="str">
        <f t="shared" si="6"/>
        <v/>
      </c>
      <c r="W33" t="str">
        <f t="shared" si="7"/>
        <v/>
      </c>
      <c r="X33" t="str">
        <f t="shared" si="8"/>
        <v/>
      </c>
      <c r="Y33" t="str">
        <f t="shared" si="9"/>
        <v/>
      </c>
    </row>
    <row r="34" spans="10:25" x14ac:dyDescent="0.25">
      <c r="J34" t="str">
        <f t="shared" si="1"/>
        <v/>
      </c>
      <c r="K34" t="str">
        <f t="shared" si="2"/>
        <v/>
      </c>
      <c r="L34" t="str">
        <f t="shared" si="3"/>
        <v/>
      </c>
      <c r="M34" t="str">
        <f>IF(E34="C",#REF!,"")</f>
        <v/>
      </c>
      <c r="Q34" t="str">
        <f t="shared" si="4"/>
        <v/>
      </c>
      <c r="R34" t="str">
        <f t="shared" si="5"/>
        <v/>
      </c>
      <c r="S34" t="str">
        <f t="shared" si="6"/>
        <v/>
      </c>
      <c r="W34" t="str">
        <f t="shared" si="7"/>
        <v/>
      </c>
      <c r="X34" t="str">
        <f t="shared" si="8"/>
        <v/>
      </c>
      <c r="Y34" t="str">
        <f t="shared" si="9"/>
        <v/>
      </c>
    </row>
    <row r="35" spans="10:25" x14ac:dyDescent="0.25">
      <c r="J35" t="str">
        <f t="shared" si="1"/>
        <v/>
      </c>
      <c r="K35" t="str">
        <f t="shared" si="2"/>
        <v/>
      </c>
      <c r="L35" t="str">
        <f t="shared" si="3"/>
        <v/>
      </c>
      <c r="M35" t="str">
        <f>IF(E35="C",#REF!,"")</f>
        <v/>
      </c>
      <c r="Q35" t="str">
        <f t="shared" si="4"/>
        <v/>
      </c>
      <c r="R35" t="str">
        <f t="shared" si="5"/>
        <v/>
      </c>
      <c r="S35" t="str">
        <f t="shared" si="6"/>
        <v/>
      </c>
      <c r="W35" t="str">
        <f t="shared" si="7"/>
        <v/>
      </c>
      <c r="X35" t="str">
        <f t="shared" si="8"/>
        <v/>
      </c>
      <c r="Y35" t="str">
        <f t="shared" si="9"/>
        <v/>
      </c>
    </row>
    <row r="36" spans="10:25" x14ac:dyDescent="0.25">
      <c r="J36" t="str">
        <f t="shared" si="1"/>
        <v/>
      </c>
      <c r="K36" t="str">
        <f t="shared" si="2"/>
        <v/>
      </c>
      <c r="L36" t="str">
        <f t="shared" si="3"/>
        <v/>
      </c>
      <c r="M36" t="str">
        <f>IF(E36="C",#REF!,"")</f>
        <v/>
      </c>
      <c r="Q36" t="str">
        <f t="shared" si="4"/>
        <v/>
      </c>
      <c r="R36" t="str">
        <f t="shared" si="5"/>
        <v/>
      </c>
      <c r="S36" t="str">
        <f t="shared" si="6"/>
        <v/>
      </c>
      <c r="W36" t="str">
        <f t="shared" si="7"/>
        <v/>
      </c>
      <c r="X36" t="str">
        <f t="shared" si="8"/>
        <v/>
      </c>
      <c r="Y36" t="str">
        <f t="shared" si="9"/>
        <v/>
      </c>
    </row>
    <row r="37" spans="10:25" x14ac:dyDescent="0.25">
      <c r="J37" t="str">
        <f t="shared" si="1"/>
        <v/>
      </c>
      <c r="K37" t="str">
        <f t="shared" si="2"/>
        <v/>
      </c>
      <c r="L37" t="str">
        <f t="shared" si="3"/>
        <v/>
      </c>
      <c r="M37" t="str">
        <f>IF(E37="C",#REF!,"")</f>
        <v/>
      </c>
      <c r="Q37" t="str">
        <f t="shared" si="4"/>
        <v/>
      </c>
      <c r="R37" t="str">
        <f t="shared" si="5"/>
        <v/>
      </c>
      <c r="S37" t="str">
        <f t="shared" si="6"/>
        <v/>
      </c>
      <c r="W37" t="str">
        <f t="shared" si="7"/>
        <v/>
      </c>
      <c r="X37" t="str">
        <f t="shared" si="8"/>
        <v/>
      </c>
      <c r="Y37" t="str">
        <f t="shared" si="9"/>
        <v/>
      </c>
    </row>
  </sheetData>
  <autoFilter ref="A1:L37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workbookViewId="0">
      <selection activeCell="H2" sqref="H2:L17"/>
    </sheetView>
  </sheetViews>
  <sheetFormatPr defaultRowHeight="15" x14ac:dyDescent="0.25"/>
  <sheetData>
    <row r="1" spans="1:25" x14ac:dyDescent="0.25">
      <c r="H1" s="3"/>
      <c r="I1" s="6"/>
      <c r="J1" s="6"/>
      <c r="K1" s="6"/>
      <c r="L1" s="6"/>
      <c r="O1" s="3"/>
      <c r="P1" s="6"/>
      <c r="Q1" s="6"/>
      <c r="R1" s="6"/>
      <c r="S1" s="6"/>
      <c r="U1" s="3"/>
      <c r="V1" s="6"/>
      <c r="W1" s="6"/>
      <c r="X1" s="6"/>
      <c r="Y1" s="6"/>
    </row>
    <row r="2" spans="1:25" x14ac:dyDescent="0.25">
      <c r="D2" t="s">
        <v>4</v>
      </c>
      <c r="E2" t="s">
        <v>5</v>
      </c>
    </row>
    <row r="3" spans="1:25" x14ac:dyDescent="0.25">
      <c r="A3">
        <f>A2+1</f>
        <v>1</v>
      </c>
      <c r="B3">
        <f>'4 Macroscopic'!B10</f>
        <v>503</v>
      </c>
      <c r="D3" s="14">
        <v>3</v>
      </c>
      <c r="E3">
        <v>4</v>
      </c>
    </row>
    <row r="4" spans="1:25" x14ac:dyDescent="0.25">
      <c r="A4">
        <f t="shared" ref="A4:A16" si="0">A3+1</f>
        <v>2</v>
      </c>
      <c r="B4">
        <f>'4 Macroscopic'!B11</f>
        <v>734</v>
      </c>
      <c r="D4">
        <v>2</v>
      </c>
      <c r="E4">
        <v>7</v>
      </c>
      <c r="M4" t="str">
        <f>IF(E4="C",#REF!,"")</f>
        <v/>
      </c>
    </row>
    <row r="5" spans="1:25" x14ac:dyDescent="0.25">
      <c r="A5">
        <f t="shared" si="0"/>
        <v>3</v>
      </c>
      <c r="B5">
        <f>'4 Macroscopic'!B12</f>
        <v>501</v>
      </c>
      <c r="D5">
        <v>1</v>
      </c>
      <c r="E5">
        <v>2</v>
      </c>
      <c r="M5" t="str">
        <f>IF(E5="C",#REF!,"")</f>
        <v/>
      </c>
    </row>
    <row r="6" spans="1:25" x14ac:dyDescent="0.25">
      <c r="A6">
        <f t="shared" si="0"/>
        <v>4</v>
      </c>
      <c r="B6">
        <f>'4 Macroscopic'!B13</f>
        <v>886</v>
      </c>
      <c r="D6">
        <v>7</v>
      </c>
      <c r="E6">
        <v>7</v>
      </c>
      <c r="M6" t="str">
        <f>IF(E6="C",#REF!,"")</f>
        <v/>
      </c>
    </row>
    <row r="7" spans="1:25" x14ac:dyDescent="0.25">
      <c r="A7">
        <f t="shared" si="0"/>
        <v>5</v>
      </c>
      <c r="B7">
        <f>'4 Macroscopic'!B14</f>
        <v>10</v>
      </c>
      <c r="D7">
        <v>5</v>
      </c>
      <c r="M7" t="str">
        <f>IF(E7="C",#REF!,"")</f>
        <v/>
      </c>
    </row>
    <row r="8" spans="1:25" x14ac:dyDescent="0.25">
      <c r="A8">
        <f t="shared" si="0"/>
        <v>6</v>
      </c>
      <c r="B8">
        <f>'4 Macroscopic'!B15</f>
        <v>150</v>
      </c>
      <c r="D8">
        <v>0</v>
      </c>
      <c r="E8">
        <v>1</v>
      </c>
      <c r="M8" t="str">
        <f>IF(E8="C",#REF!,"")</f>
        <v/>
      </c>
    </row>
    <row r="9" spans="1:25" x14ac:dyDescent="0.25">
      <c r="A9">
        <f t="shared" si="0"/>
        <v>7</v>
      </c>
      <c r="B9">
        <f>'4 Macroscopic'!B16</f>
        <v>753</v>
      </c>
      <c r="D9">
        <v>4</v>
      </c>
      <c r="E9">
        <v>6</v>
      </c>
      <c r="M9" t="str">
        <f>IF(E9="C",#REF!,"")</f>
        <v/>
      </c>
    </row>
    <row r="10" spans="1:25" x14ac:dyDescent="0.25">
      <c r="A10">
        <f t="shared" si="0"/>
        <v>8</v>
      </c>
      <c r="B10">
        <f>'4 Macroscopic'!B17</f>
        <v>84</v>
      </c>
      <c r="D10">
        <v>5</v>
      </c>
      <c r="E10">
        <v>7</v>
      </c>
      <c r="M10" t="str">
        <f>IF(E10="C",#REF!,"")</f>
        <v/>
      </c>
    </row>
    <row r="11" spans="1:25" x14ac:dyDescent="0.25">
      <c r="A11">
        <f t="shared" si="0"/>
        <v>9</v>
      </c>
      <c r="B11">
        <f>'4 Macroscopic'!B18</f>
        <v>51</v>
      </c>
      <c r="D11">
        <v>6</v>
      </c>
      <c r="E11">
        <v>7</v>
      </c>
      <c r="M11" t="str">
        <f>IF(E11="C",#REF!,"")</f>
        <v/>
      </c>
    </row>
    <row r="12" spans="1:25" x14ac:dyDescent="0.25">
      <c r="A12">
        <f t="shared" si="0"/>
        <v>10</v>
      </c>
      <c r="B12">
        <f>'4 Macroscopic'!B19</f>
        <v>984</v>
      </c>
      <c r="D12">
        <v>4</v>
      </c>
      <c r="E12">
        <v>5</v>
      </c>
      <c r="M12" t="str">
        <f>IF(E12="C",#REF!,"")</f>
        <v/>
      </c>
    </row>
    <row r="13" spans="1:25" x14ac:dyDescent="0.25">
      <c r="A13">
        <f t="shared" si="0"/>
        <v>11</v>
      </c>
      <c r="B13">
        <f>'4 Macroscopic'!B20</f>
        <v>180</v>
      </c>
      <c r="D13">
        <v>4</v>
      </c>
      <c r="E13">
        <v>5</v>
      </c>
      <c r="M13" t="str">
        <f>IF(E13="C",#REF!,"")</f>
        <v/>
      </c>
    </row>
    <row r="14" spans="1:25" x14ac:dyDescent="0.25">
      <c r="A14">
        <f t="shared" si="0"/>
        <v>12</v>
      </c>
      <c r="B14">
        <f>'4 Macroscopic'!B21</f>
        <v>274</v>
      </c>
      <c r="D14">
        <v>5</v>
      </c>
      <c r="E14">
        <v>7</v>
      </c>
      <c r="M14" t="str">
        <f>IF(E14="C",#REF!,"")</f>
        <v/>
      </c>
    </row>
    <row r="15" spans="1:25" x14ac:dyDescent="0.25">
      <c r="A15">
        <f t="shared" si="0"/>
        <v>13</v>
      </c>
      <c r="B15">
        <f>'4 Macroscopic'!B22</f>
        <v>563</v>
      </c>
      <c r="M15" t="str">
        <f>IF(E15="C",#REF!,"")</f>
        <v/>
      </c>
    </row>
    <row r="16" spans="1:25" x14ac:dyDescent="0.25">
      <c r="A16">
        <f t="shared" si="0"/>
        <v>14</v>
      </c>
      <c r="B16">
        <f>'4 Macroscopic'!B23</f>
        <v>724</v>
      </c>
      <c r="D16">
        <v>6</v>
      </c>
      <c r="E16">
        <v>4</v>
      </c>
      <c r="M16" t="str">
        <f>IF(E16="C",#REF!,"")</f>
        <v/>
      </c>
    </row>
    <row r="17" spans="10:25" x14ac:dyDescent="0.25">
      <c r="M17" t="str">
        <f>IF(E17="C",#REF!,"")</f>
        <v/>
      </c>
    </row>
    <row r="18" spans="10:25" x14ac:dyDescent="0.25">
      <c r="J18" t="str">
        <f t="shared" ref="J18:J37" si="1">IF(C18="C",D18,"")</f>
        <v/>
      </c>
      <c r="K18" t="str">
        <f t="shared" ref="K18:K37" si="2">IF(C18="C",E18,"")</f>
        <v/>
      </c>
      <c r="L18" t="str">
        <f t="shared" ref="L18:L37" si="3">IF(K18&lt;&gt;"",(K18+J18)/2,"")</f>
        <v/>
      </c>
      <c r="M18" t="str">
        <f>IF(E18="C",#REF!,"")</f>
        <v/>
      </c>
    </row>
    <row r="19" spans="10:25" x14ac:dyDescent="0.25">
      <c r="J19" t="str">
        <f t="shared" si="1"/>
        <v/>
      </c>
      <c r="K19" t="str">
        <f t="shared" si="2"/>
        <v/>
      </c>
      <c r="L19" t="str">
        <f t="shared" si="3"/>
        <v/>
      </c>
      <c r="M19" t="str">
        <f>IF(E19="C",#REF!,"")</f>
        <v/>
      </c>
    </row>
    <row r="20" spans="10:25" x14ac:dyDescent="0.25">
      <c r="J20" t="str">
        <f t="shared" si="1"/>
        <v/>
      </c>
      <c r="K20" t="str">
        <f t="shared" si="2"/>
        <v/>
      </c>
      <c r="L20" t="str">
        <f t="shared" si="3"/>
        <v/>
      </c>
      <c r="M20" t="str">
        <f>IF(E20="C",#REF!,"")</f>
        <v/>
      </c>
    </row>
    <row r="21" spans="10:25" x14ac:dyDescent="0.25">
      <c r="J21" t="str">
        <f t="shared" si="1"/>
        <v/>
      </c>
      <c r="K21" t="str">
        <f t="shared" si="2"/>
        <v/>
      </c>
      <c r="L21" t="str">
        <f t="shared" si="3"/>
        <v/>
      </c>
      <c r="M21" t="str">
        <f>IF(E21="C",#REF!,"")</f>
        <v/>
      </c>
    </row>
    <row r="22" spans="10:25" x14ac:dyDescent="0.25">
      <c r="J22" t="str">
        <f t="shared" si="1"/>
        <v/>
      </c>
      <c r="K22" t="str">
        <f t="shared" si="2"/>
        <v/>
      </c>
      <c r="L22" t="str">
        <f t="shared" si="3"/>
        <v/>
      </c>
      <c r="M22" t="str">
        <f>IF(E22="C",#REF!,"")</f>
        <v/>
      </c>
    </row>
    <row r="23" spans="10:25" x14ac:dyDescent="0.25">
      <c r="J23" t="str">
        <f t="shared" si="1"/>
        <v/>
      </c>
      <c r="K23" t="str">
        <f t="shared" si="2"/>
        <v/>
      </c>
      <c r="L23" t="str">
        <f t="shared" si="3"/>
        <v/>
      </c>
      <c r="M23" t="str">
        <f>IF(E23="C",#REF!,"")</f>
        <v/>
      </c>
    </row>
    <row r="24" spans="10:25" x14ac:dyDescent="0.25">
      <c r="J24" t="str">
        <f t="shared" si="1"/>
        <v/>
      </c>
      <c r="K24" t="str">
        <f t="shared" si="2"/>
        <v/>
      </c>
      <c r="L24" t="str">
        <f t="shared" si="3"/>
        <v/>
      </c>
      <c r="M24" t="str">
        <f>IF(E24="C",#REF!,"")</f>
        <v/>
      </c>
    </row>
    <row r="25" spans="10:25" x14ac:dyDescent="0.25">
      <c r="J25" t="str">
        <f t="shared" si="1"/>
        <v/>
      </c>
      <c r="K25" t="str">
        <f t="shared" si="2"/>
        <v/>
      </c>
      <c r="L25" t="str">
        <f t="shared" si="3"/>
        <v/>
      </c>
      <c r="M25" t="str">
        <f>IF(E25="C",#REF!,"")</f>
        <v/>
      </c>
    </row>
    <row r="26" spans="10:25" x14ac:dyDescent="0.25">
      <c r="J26" t="str">
        <f t="shared" si="1"/>
        <v/>
      </c>
      <c r="K26" t="str">
        <f t="shared" si="2"/>
        <v/>
      </c>
      <c r="L26" t="str">
        <f t="shared" si="3"/>
        <v/>
      </c>
      <c r="M26" t="str">
        <f>IF(E26="C",#REF!,"")</f>
        <v/>
      </c>
    </row>
    <row r="27" spans="10:25" x14ac:dyDescent="0.25">
      <c r="J27" t="str">
        <f t="shared" si="1"/>
        <v/>
      </c>
      <c r="K27" t="str">
        <f t="shared" si="2"/>
        <v/>
      </c>
      <c r="L27" t="str">
        <f t="shared" si="3"/>
        <v/>
      </c>
      <c r="M27" t="str">
        <f>IF(E27="C",#REF!,"")</f>
        <v/>
      </c>
    </row>
    <row r="28" spans="10:25" x14ac:dyDescent="0.25">
      <c r="J28" t="str">
        <f t="shared" si="1"/>
        <v/>
      </c>
      <c r="K28" t="str">
        <f t="shared" si="2"/>
        <v/>
      </c>
      <c r="L28" t="str">
        <f t="shared" si="3"/>
        <v/>
      </c>
      <c r="M28" t="str">
        <f>IF(E28="C",#REF!,"")</f>
        <v/>
      </c>
      <c r="Q28" t="str">
        <f t="shared" ref="Q28:Q37" si="4">IF(C28="I",D28,"")</f>
        <v/>
      </c>
      <c r="R28" t="str">
        <f t="shared" ref="R28:R37" si="5">IF(C28="I",E28,"")</f>
        <v/>
      </c>
      <c r="S28" t="str">
        <f t="shared" ref="S28:S37" si="6">IF(R28&lt;&gt;"",(R28+Q28)/2,"")</f>
        <v/>
      </c>
      <c r="W28" t="str">
        <f t="shared" ref="W28:W37" si="7">IF(C28="R",D28,"")</f>
        <v/>
      </c>
      <c r="X28" t="str">
        <f t="shared" ref="X28:X37" si="8">IF(C28="r",E28,"")</f>
        <v/>
      </c>
      <c r="Y28" t="str">
        <f t="shared" ref="Y28:Y37" si="9">IF(X28&lt;&gt;"",(X28+W28)/2,"")</f>
        <v/>
      </c>
    </row>
    <row r="29" spans="10:25" x14ac:dyDescent="0.25">
      <c r="J29" t="str">
        <f t="shared" si="1"/>
        <v/>
      </c>
      <c r="K29" t="str">
        <f t="shared" si="2"/>
        <v/>
      </c>
      <c r="L29" t="str">
        <f t="shared" si="3"/>
        <v/>
      </c>
      <c r="M29" t="str">
        <f>IF(E29="C",#REF!,"")</f>
        <v/>
      </c>
      <c r="Q29" t="str">
        <f t="shared" si="4"/>
        <v/>
      </c>
      <c r="R29" t="str">
        <f t="shared" si="5"/>
        <v/>
      </c>
      <c r="S29" t="str">
        <f t="shared" si="6"/>
        <v/>
      </c>
      <c r="W29" t="str">
        <f t="shared" si="7"/>
        <v/>
      </c>
      <c r="X29" t="str">
        <f t="shared" si="8"/>
        <v/>
      </c>
      <c r="Y29" t="str">
        <f t="shared" si="9"/>
        <v/>
      </c>
    </row>
    <row r="30" spans="10:25" x14ac:dyDescent="0.25">
      <c r="J30" t="str">
        <f t="shared" si="1"/>
        <v/>
      </c>
      <c r="K30" t="str">
        <f t="shared" si="2"/>
        <v/>
      </c>
      <c r="L30" t="str">
        <f t="shared" si="3"/>
        <v/>
      </c>
      <c r="M30" t="str">
        <f>IF(E30="C",#REF!,"")</f>
        <v/>
      </c>
      <c r="Q30" t="str">
        <f t="shared" si="4"/>
        <v/>
      </c>
      <c r="R30" t="str">
        <f t="shared" si="5"/>
        <v/>
      </c>
      <c r="S30" t="str">
        <f t="shared" si="6"/>
        <v/>
      </c>
      <c r="W30" t="str">
        <f t="shared" si="7"/>
        <v/>
      </c>
      <c r="X30" t="str">
        <f t="shared" si="8"/>
        <v/>
      </c>
      <c r="Y30" t="str">
        <f t="shared" si="9"/>
        <v/>
      </c>
    </row>
    <row r="31" spans="10:25" x14ac:dyDescent="0.25">
      <c r="J31" t="str">
        <f t="shared" si="1"/>
        <v/>
      </c>
      <c r="K31" t="str">
        <f t="shared" si="2"/>
        <v/>
      </c>
      <c r="L31" t="str">
        <f t="shared" si="3"/>
        <v/>
      </c>
      <c r="M31" t="str">
        <f>IF(E31="C",#REF!,"")</f>
        <v/>
      </c>
      <c r="Q31" t="str">
        <f t="shared" si="4"/>
        <v/>
      </c>
      <c r="R31" t="str">
        <f t="shared" si="5"/>
        <v/>
      </c>
      <c r="S31" t="str">
        <f t="shared" si="6"/>
        <v/>
      </c>
      <c r="W31" t="str">
        <f t="shared" si="7"/>
        <v/>
      </c>
      <c r="X31" t="str">
        <f t="shared" si="8"/>
        <v/>
      </c>
      <c r="Y31" t="str">
        <f t="shared" si="9"/>
        <v/>
      </c>
    </row>
    <row r="32" spans="10:25" x14ac:dyDescent="0.25">
      <c r="J32" t="str">
        <f t="shared" si="1"/>
        <v/>
      </c>
      <c r="K32" t="str">
        <f t="shared" si="2"/>
        <v/>
      </c>
      <c r="L32" t="str">
        <f t="shared" si="3"/>
        <v/>
      </c>
      <c r="M32" t="str">
        <f>IF(E32="C",#REF!,"")</f>
        <v/>
      </c>
      <c r="Q32" t="str">
        <f t="shared" si="4"/>
        <v/>
      </c>
      <c r="R32" t="str">
        <f t="shared" si="5"/>
        <v/>
      </c>
      <c r="S32" t="str">
        <f t="shared" si="6"/>
        <v/>
      </c>
      <c r="W32" t="str">
        <f t="shared" si="7"/>
        <v/>
      </c>
      <c r="X32" t="str">
        <f t="shared" si="8"/>
        <v/>
      </c>
      <c r="Y32" t="str">
        <f t="shared" si="9"/>
        <v/>
      </c>
    </row>
    <row r="33" spans="10:25" x14ac:dyDescent="0.25">
      <c r="J33" t="str">
        <f t="shared" si="1"/>
        <v/>
      </c>
      <c r="K33" t="str">
        <f t="shared" si="2"/>
        <v/>
      </c>
      <c r="L33" t="str">
        <f t="shared" si="3"/>
        <v/>
      </c>
      <c r="M33" t="str">
        <f>IF(E33="C",#REF!,"")</f>
        <v/>
      </c>
      <c r="Q33" t="str">
        <f t="shared" si="4"/>
        <v/>
      </c>
      <c r="R33" t="str">
        <f t="shared" si="5"/>
        <v/>
      </c>
      <c r="S33" t="str">
        <f t="shared" si="6"/>
        <v/>
      </c>
      <c r="W33" t="str">
        <f t="shared" si="7"/>
        <v/>
      </c>
      <c r="X33" t="str">
        <f t="shared" si="8"/>
        <v/>
      </c>
      <c r="Y33" t="str">
        <f t="shared" si="9"/>
        <v/>
      </c>
    </row>
    <row r="34" spans="10:25" x14ac:dyDescent="0.25">
      <c r="J34" t="str">
        <f t="shared" si="1"/>
        <v/>
      </c>
      <c r="K34" t="str">
        <f t="shared" si="2"/>
        <v/>
      </c>
      <c r="L34" t="str">
        <f t="shared" si="3"/>
        <v/>
      </c>
      <c r="M34" t="str">
        <f>IF(E34="C",#REF!,"")</f>
        <v/>
      </c>
      <c r="Q34" t="str">
        <f t="shared" si="4"/>
        <v/>
      </c>
      <c r="R34" t="str">
        <f t="shared" si="5"/>
        <v/>
      </c>
      <c r="S34" t="str">
        <f t="shared" si="6"/>
        <v/>
      </c>
      <c r="W34" t="str">
        <f t="shared" si="7"/>
        <v/>
      </c>
      <c r="X34" t="str">
        <f t="shared" si="8"/>
        <v/>
      </c>
      <c r="Y34" t="str">
        <f t="shared" si="9"/>
        <v/>
      </c>
    </row>
    <row r="35" spans="10:25" x14ac:dyDescent="0.25">
      <c r="J35" t="str">
        <f t="shared" si="1"/>
        <v/>
      </c>
      <c r="K35" t="str">
        <f t="shared" si="2"/>
        <v/>
      </c>
      <c r="L35" t="str">
        <f t="shared" si="3"/>
        <v/>
      </c>
      <c r="M35" t="str">
        <f>IF(E35="C",#REF!,"")</f>
        <v/>
      </c>
      <c r="Q35" t="str">
        <f t="shared" si="4"/>
        <v/>
      </c>
      <c r="R35" t="str">
        <f t="shared" si="5"/>
        <v/>
      </c>
      <c r="S35" t="str">
        <f t="shared" si="6"/>
        <v/>
      </c>
      <c r="W35" t="str">
        <f t="shared" si="7"/>
        <v/>
      </c>
      <c r="X35" t="str">
        <f t="shared" si="8"/>
        <v/>
      </c>
      <c r="Y35" t="str">
        <f t="shared" si="9"/>
        <v/>
      </c>
    </row>
    <row r="36" spans="10:25" x14ac:dyDescent="0.25">
      <c r="J36" t="str">
        <f t="shared" si="1"/>
        <v/>
      </c>
      <c r="K36" t="str">
        <f t="shared" si="2"/>
        <v/>
      </c>
      <c r="L36" t="str">
        <f t="shared" si="3"/>
        <v/>
      </c>
      <c r="M36" t="str">
        <f>IF(E36="C",#REF!,"")</f>
        <v/>
      </c>
      <c r="Q36" t="str">
        <f t="shared" si="4"/>
        <v/>
      </c>
      <c r="R36" t="str">
        <f t="shared" si="5"/>
        <v/>
      </c>
      <c r="S36" t="str">
        <f t="shared" si="6"/>
        <v/>
      </c>
      <c r="W36" t="str">
        <f t="shared" si="7"/>
        <v/>
      </c>
      <c r="X36" t="str">
        <f t="shared" si="8"/>
        <v/>
      </c>
      <c r="Y36" t="str">
        <f t="shared" si="9"/>
        <v/>
      </c>
    </row>
    <row r="37" spans="10:25" x14ac:dyDescent="0.25">
      <c r="J37" t="str">
        <f t="shared" si="1"/>
        <v/>
      </c>
      <c r="K37" t="str">
        <f t="shared" si="2"/>
        <v/>
      </c>
      <c r="L37" t="str">
        <f t="shared" si="3"/>
        <v/>
      </c>
      <c r="M37" t="str">
        <f>IF(E37="C",#REF!,"")</f>
        <v/>
      </c>
      <c r="Q37" t="str">
        <f t="shared" si="4"/>
        <v/>
      </c>
      <c r="R37" t="str">
        <f t="shared" si="5"/>
        <v/>
      </c>
      <c r="S37" t="str">
        <f t="shared" si="6"/>
        <v/>
      </c>
      <c r="W37" t="str">
        <f t="shared" si="7"/>
        <v/>
      </c>
      <c r="X37" t="str">
        <f t="shared" si="8"/>
        <v/>
      </c>
      <c r="Y37" t="str">
        <f t="shared" si="9"/>
        <v/>
      </c>
    </row>
  </sheetData>
  <sortState ref="H3:L16">
    <sortCondition ref="H3:H16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workbookViewId="0">
      <selection activeCell="H1" sqref="H1:N22"/>
    </sheetView>
  </sheetViews>
  <sheetFormatPr defaultRowHeight="15" x14ac:dyDescent="0.25"/>
  <sheetData>
    <row r="1" spans="1:25" x14ac:dyDescent="0.25">
      <c r="H1" s="3"/>
      <c r="I1" s="6"/>
      <c r="J1" s="6"/>
      <c r="K1" s="6"/>
      <c r="L1" s="6"/>
      <c r="O1" s="3"/>
      <c r="P1" s="6"/>
      <c r="Q1" s="6"/>
      <c r="R1" s="6"/>
      <c r="S1" s="6"/>
      <c r="U1" s="3"/>
      <c r="V1" s="6"/>
      <c r="W1" s="6"/>
      <c r="X1" s="6"/>
      <c r="Y1" s="6"/>
    </row>
    <row r="2" spans="1:25" x14ac:dyDescent="0.25">
      <c r="D2" t="s">
        <v>4</v>
      </c>
      <c r="E2" t="s">
        <v>5</v>
      </c>
    </row>
    <row r="3" spans="1:25" x14ac:dyDescent="0.25">
      <c r="A3">
        <f>A2+1</f>
        <v>1</v>
      </c>
      <c r="B3">
        <f>'4 Macroscopic'!B10</f>
        <v>503</v>
      </c>
      <c r="D3">
        <v>4</v>
      </c>
      <c r="E3">
        <v>4</v>
      </c>
    </row>
    <row r="4" spans="1:25" x14ac:dyDescent="0.25">
      <c r="A4">
        <f t="shared" ref="A4:A16" si="0">A3+1</f>
        <v>2</v>
      </c>
      <c r="B4">
        <f>'4 Macroscopic'!B11</f>
        <v>734</v>
      </c>
      <c r="D4">
        <v>4</v>
      </c>
      <c r="E4">
        <v>6</v>
      </c>
    </row>
    <row r="5" spans="1:25" x14ac:dyDescent="0.25">
      <c r="A5">
        <f t="shared" si="0"/>
        <v>3</v>
      </c>
      <c r="B5">
        <f>'4 Macroscopic'!B12</f>
        <v>501</v>
      </c>
      <c r="D5">
        <v>1</v>
      </c>
      <c r="E5">
        <v>4</v>
      </c>
    </row>
    <row r="6" spans="1:25" x14ac:dyDescent="0.25">
      <c r="A6">
        <f t="shared" si="0"/>
        <v>4</v>
      </c>
      <c r="B6">
        <f>'4 Macroscopic'!B13</f>
        <v>886</v>
      </c>
      <c r="D6">
        <v>7</v>
      </c>
      <c r="E6">
        <v>6</v>
      </c>
    </row>
    <row r="7" spans="1:25" x14ac:dyDescent="0.25">
      <c r="A7">
        <f t="shared" si="0"/>
        <v>5</v>
      </c>
      <c r="B7">
        <f>'4 Macroscopic'!B14</f>
        <v>10</v>
      </c>
      <c r="D7">
        <v>5</v>
      </c>
    </row>
    <row r="8" spans="1:25" x14ac:dyDescent="0.25">
      <c r="A8">
        <f t="shared" si="0"/>
        <v>6</v>
      </c>
      <c r="B8">
        <f>'4 Macroscopic'!B15</f>
        <v>150</v>
      </c>
      <c r="D8">
        <v>0</v>
      </c>
      <c r="E8">
        <v>0</v>
      </c>
    </row>
    <row r="9" spans="1:25" x14ac:dyDescent="0.25">
      <c r="A9">
        <f t="shared" si="0"/>
        <v>7</v>
      </c>
      <c r="B9">
        <f>'4 Macroscopic'!B16</f>
        <v>753</v>
      </c>
      <c r="D9">
        <v>4</v>
      </c>
      <c r="E9">
        <v>6</v>
      </c>
    </row>
    <row r="10" spans="1:25" x14ac:dyDescent="0.25">
      <c r="A10">
        <f t="shared" si="0"/>
        <v>8</v>
      </c>
      <c r="B10">
        <f>'4 Macroscopic'!B17</f>
        <v>84</v>
      </c>
      <c r="D10">
        <v>5</v>
      </c>
      <c r="E10">
        <v>7</v>
      </c>
    </row>
    <row r="11" spans="1:25" x14ac:dyDescent="0.25">
      <c r="A11">
        <f t="shared" si="0"/>
        <v>9</v>
      </c>
      <c r="B11">
        <f>'4 Macroscopic'!B18</f>
        <v>51</v>
      </c>
      <c r="D11">
        <v>6</v>
      </c>
      <c r="E11">
        <v>7</v>
      </c>
    </row>
    <row r="12" spans="1:25" x14ac:dyDescent="0.25">
      <c r="A12">
        <f t="shared" si="0"/>
        <v>10</v>
      </c>
      <c r="B12">
        <f>'4 Macroscopic'!B19</f>
        <v>984</v>
      </c>
      <c r="D12">
        <v>4</v>
      </c>
      <c r="E12">
        <v>5</v>
      </c>
    </row>
    <row r="13" spans="1:25" x14ac:dyDescent="0.25">
      <c r="A13">
        <f t="shared" si="0"/>
        <v>11</v>
      </c>
      <c r="B13">
        <f>'4 Macroscopic'!B20</f>
        <v>180</v>
      </c>
      <c r="D13">
        <v>4</v>
      </c>
      <c r="E13">
        <v>5</v>
      </c>
    </row>
    <row r="14" spans="1:25" x14ac:dyDescent="0.25">
      <c r="A14">
        <f t="shared" si="0"/>
        <v>12</v>
      </c>
      <c r="B14">
        <f>'4 Macroscopic'!B21</f>
        <v>274</v>
      </c>
      <c r="D14">
        <v>5</v>
      </c>
      <c r="E14">
        <v>7</v>
      </c>
    </row>
    <row r="15" spans="1:25" x14ac:dyDescent="0.25">
      <c r="A15">
        <f t="shared" si="0"/>
        <v>13</v>
      </c>
      <c r="B15">
        <f>'4 Macroscopic'!B22</f>
        <v>563</v>
      </c>
    </row>
    <row r="16" spans="1:25" x14ac:dyDescent="0.25">
      <c r="A16">
        <f t="shared" si="0"/>
        <v>14</v>
      </c>
      <c r="B16">
        <f>'4 Macroscopic'!B23</f>
        <v>724</v>
      </c>
      <c r="D16">
        <v>6</v>
      </c>
      <c r="E16">
        <v>4</v>
      </c>
    </row>
    <row r="17" spans="10:25" x14ac:dyDescent="0.25">
      <c r="J17" s="58"/>
    </row>
    <row r="18" spans="10:25" x14ac:dyDescent="0.25">
      <c r="J18" s="58"/>
    </row>
    <row r="19" spans="10:25" x14ac:dyDescent="0.25">
      <c r="J19" s="58"/>
    </row>
    <row r="20" spans="10:25" x14ac:dyDescent="0.25">
      <c r="J20" s="58"/>
    </row>
    <row r="21" spans="10:25" x14ac:dyDescent="0.25">
      <c r="J21" s="58"/>
    </row>
    <row r="22" spans="10:25" x14ac:dyDescent="0.25">
      <c r="J22" s="58"/>
    </row>
    <row r="23" spans="10:25" x14ac:dyDescent="0.25">
      <c r="J23" t="str">
        <f t="shared" ref="J23:J37" si="1">IF(C23="C",D23,"")</f>
        <v/>
      </c>
    </row>
    <row r="24" spans="10:25" x14ac:dyDescent="0.25">
      <c r="J24" t="str">
        <f t="shared" si="1"/>
        <v/>
      </c>
      <c r="K24" t="str">
        <f t="shared" ref="K24:K37" si="2">IF(C24="C",E24,"")</f>
        <v/>
      </c>
      <c r="L24" t="str">
        <f t="shared" ref="L24:L37" si="3">IF(K24&lt;&gt;"",(K24+J24)/2,"")</f>
        <v/>
      </c>
      <c r="M24" t="str">
        <f>IF(E24="C",#REF!,"")</f>
        <v/>
      </c>
    </row>
    <row r="25" spans="10:25" x14ac:dyDescent="0.25">
      <c r="J25" t="str">
        <f t="shared" si="1"/>
        <v/>
      </c>
      <c r="K25" t="str">
        <f t="shared" si="2"/>
        <v/>
      </c>
      <c r="L25" t="str">
        <f t="shared" si="3"/>
        <v/>
      </c>
      <c r="M25" t="str">
        <f>IF(E25="C",#REF!,"")</f>
        <v/>
      </c>
    </row>
    <row r="26" spans="10:25" x14ac:dyDescent="0.25">
      <c r="J26" t="str">
        <f t="shared" si="1"/>
        <v/>
      </c>
      <c r="K26" t="str">
        <f t="shared" si="2"/>
        <v/>
      </c>
      <c r="L26" t="str">
        <f t="shared" si="3"/>
        <v/>
      </c>
      <c r="M26" t="str">
        <f>IF(E26="C",#REF!,"")</f>
        <v/>
      </c>
    </row>
    <row r="27" spans="10:25" x14ac:dyDescent="0.25">
      <c r="J27" t="str">
        <f t="shared" si="1"/>
        <v/>
      </c>
      <c r="K27" t="str">
        <f t="shared" si="2"/>
        <v/>
      </c>
      <c r="L27" t="str">
        <f t="shared" si="3"/>
        <v/>
      </c>
      <c r="M27" t="str">
        <f>IF(E27="C",#REF!,"")</f>
        <v/>
      </c>
    </row>
    <row r="28" spans="10:25" x14ac:dyDescent="0.25">
      <c r="J28" t="str">
        <f t="shared" si="1"/>
        <v/>
      </c>
      <c r="K28" t="str">
        <f t="shared" si="2"/>
        <v/>
      </c>
      <c r="L28" t="str">
        <f t="shared" si="3"/>
        <v/>
      </c>
      <c r="M28" t="str">
        <f>IF(E28="C",#REF!,"")</f>
        <v/>
      </c>
      <c r="Q28" t="str">
        <f t="shared" ref="Q28:Q37" si="4">IF(C28="I",D28,"")</f>
        <v/>
      </c>
      <c r="R28" t="str">
        <f t="shared" ref="R28:R37" si="5">IF(C28="I",E28,"")</f>
        <v/>
      </c>
      <c r="S28" t="str">
        <f t="shared" ref="S28:S37" si="6">IF(R28&lt;&gt;"",(R28+Q28)/2,"")</f>
        <v/>
      </c>
      <c r="W28" t="str">
        <f t="shared" ref="W28:W37" si="7">IF(C28="R",D28,"")</f>
        <v/>
      </c>
      <c r="X28" t="str">
        <f t="shared" ref="X28:X37" si="8">IF(C28="r",E28,"")</f>
        <v/>
      </c>
      <c r="Y28" t="str">
        <f t="shared" ref="Y28:Y37" si="9">IF(X28&lt;&gt;"",(X28+W28)/2,"")</f>
        <v/>
      </c>
    </row>
    <row r="29" spans="10:25" x14ac:dyDescent="0.25">
      <c r="J29" t="str">
        <f t="shared" si="1"/>
        <v/>
      </c>
      <c r="K29" t="str">
        <f t="shared" si="2"/>
        <v/>
      </c>
      <c r="L29" t="str">
        <f t="shared" si="3"/>
        <v/>
      </c>
      <c r="M29" t="str">
        <f>IF(E29="C",#REF!,"")</f>
        <v/>
      </c>
      <c r="Q29" t="str">
        <f t="shared" si="4"/>
        <v/>
      </c>
      <c r="R29" t="str">
        <f t="shared" si="5"/>
        <v/>
      </c>
      <c r="S29" t="str">
        <f t="shared" si="6"/>
        <v/>
      </c>
      <c r="W29" t="str">
        <f t="shared" si="7"/>
        <v/>
      </c>
      <c r="X29" t="str">
        <f t="shared" si="8"/>
        <v/>
      </c>
      <c r="Y29" t="str">
        <f t="shared" si="9"/>
        <v/>
      </c>
    </row>
    <row r="30" spans="10:25" x14ac:dyDescent="0.25">
      <c r="J30" t="str">
        <f t="shared" si="1"/>
        <v/>
      </c>
      <c r="K30" t="str">
        <f t="shared" si="2"/>
        <v/>
      </c>
      <c r="L30" t="str">
        <f t="shared" si="3"/>
        <v/>
      </c>
      <c r="M30" t="str">
        <f>IF(E30="C",#REF!,"")</f>
        <v/>
      </c>
      <c r="Q30" t="str">
        <f t="shared" si="4"/>
        <v/>
      </c>
      <c r="R30" t="str">
        <f t="shared" si="5"/>
        <v/>
      </c>
      <c r="S30" t="str">
        <f t="shared" si="6"/>
        <v/>
      </c>
      <c r="W30" t="str">
        <f t="shared" si="7"/>
        <v/>
      </c>
      <c r="X30" t="str">
        <f t="shared" si="8"/>
        <v/>
      </c>
      <c r="Y30" t="str">
        <f t="shared" si="9"/>
        <v/>
      </c>
    </row>
    <row r="31" spans="10:25" x14ac:dyDescent="0.25">
      <c r="J31" t="str">
        <f t="shared" si="1"/>
        <v/>
      </c>
      <c r="K31" t="str">
        <f t="shared" si="2"/>
        <v/>
      </c>
      <c r="L31" t="str">
        <f t="shared" si="3"/>
        <v/>
      </c>
      <c r="M31" t="str">
        <f>IF(E31="C",#REF!,"")</f>
        <v/>
      </c>
      <c r="Q31" t="str">
        <f t="shared" si="4"/>
        <v/>
      </c>
      <c r="R31" t="str">
        <f t="shared" si="5"/>
        <v/>
      </c>
      <c r="S31" t="str">
        <f t="shared" si="6"/>
        <v/>
      </c>
      <c r="W31" t="str">
        <f t="shared" si="7"/>
        <v/>
      </c>
      <c r="X31" t="str">
        <f t="shared" si="8"/>
        <v/>
      </c>
      <c r="Y31" t="str">
        <f t="shared" si="9"/>
        <v/>
      </c>
    </row>
    <row r="32" spans="10:25" x14ac:dyDescent="0.25">
      <c r="J32" t="str">
        <f t="shared" si="1"/>
        <v/>
      </c>
      <c r="K32" t="str">
        <f t="shared" si="2"/>
        <v/>
      </c>
      <c r="L32" t="str">
        <f t="shared" si="3"/>
        <v/>
      </c>
      <c r="M32" t="str">
        <f>IF(E32="C",#REF!,"")</f>
        <v/>
      </c>
      <c r="Q32" t="str">
        <f t="shared" si="4"/>
        <v/>
      </c>
      <c r="R32" t="str">
        <f t="shared" si="5"/>
        <v/>
      </c>
      <c r="S32" t="str">
        <f t="shared" si="6"/>
        <v/>
      </c>
      <c r="W32" t="str">
        <f t="shared" si="7"/>
        <v/>
      </c>
      <c r="X32" t="str">
        <f t="shared" si="8"/>
        <v/>
      </c>
      <c r="Y32" t="str">
        <f t="shared" si="9"/>
        <v/>
      </c>
    </row>
    <row r="33" spans="10:25" x14ac:dyDescent="0.25">
      <c r="J33" t="str">
        <f t="shared" si="1"/>
        <v/>
      </c>
      <c r="K33" t="str">
        <f t="shared" si="2"/>
        <v/>
      </c>
      <c r="L33" t="str">
        <f t="shared" si="3"/>
        <v/>
      </c>
      <c r="M33" t="str">
        <f>IF(E33="C",#REF!,"")</f>
        <v/>
      </c>
      <c r="Q33" t="str">
        <f t="shared" si="4"/>
        <v/>
      </c>
      <c r="R33" t="str">
        <f t="shared" si="5"/>
        <v/>
      </c>
      <c r="S33" t="str">
        <f t="shared" si="6"/>
        <v/>
      </c>
      <c r="W33" t="str">
        <f t="shared" si="7"/>
        <v/>
      </c>
      <c r="X33" t="str">
        <f t="shared" si="8"/>
        <v/>
      </c>
      <c r="Y33" t="str">
        <f t="shared" si="9"/>
        <v/>
      </c>
    </row>
    <row r="34" spans="10:25" x14ac:dyDescent="0.25">
      <c r="J34" t="str">
        <f t="shared" si="1"/>
        <v/>
      </c>
      <c r="K34" t="str">
        <f t="shared" si="2"/>
        <v/>
      </c>
      <c r="L34" t="str">
        <f t="shared" si="3"/>
        <v/>
      </c>
      <c r="M34" t="str">
        <f>IF(E34="C",#REF!,"")</f>
        <v/>
      </c>
      <c r="Q34" t="str">
        <f t="shared" si="4"/>
        <v/>
      </c>
      <c r="R34" t="str">
        <f t="shared" si="5"/>
        <v/>
      </c>
      <c r="S34" t="str">
        <f t="shared" si="6"/>
        <v/>
      </c>
      <c r="W34" t="str">
        <f t="shared" si="7"/>
        <v/>
      </c>
      <c r="X34" t="str">
        <f t="shared" si="8"/>
        <v/>
      </c>
      <c r="Y34" t="str">
        <f t="shared" si="9"/>
        <v/>
      </c>
    </row>
    <row r="35" spans="10:25" x14ac:dyDescent="0.25">
      <c r="J35" t="str">
        <f t="shared" si="1"/>
        <v/>
      </c>
      <c r="K35" t="str">
        <f t="shared" si="2"/>
        <v/>
      </c>
      <c r="L35" t="str">
        <f t="shared" si="3"/>
        <v/>
      </c>
      <c r="M35" t="str">
        <f>IF(E35="C",#REF!,"")</f>
        <v/>
      </c>
      <c r="Q35" t="str">
        <f t="shared" si="4"/>
        <v/>
      </c>
      <c r="R35" t="str">
        <f t="shared" si="5"/>
        <v/>
      </c>
      <c r="S35" t="str">
        <f t="shared" si="6"/>
        <v/>
      </c>
      <c r="W35" t="str">
        <f t="shared" si="7"/>
        <v/>
      </c>
      <c r="X35" t="str">
        <f t="shared" si="8"/>
        <v/>
      </c>
      <c r="Y35" t="str">
        <f t="shared" si="9"/>
        <v/>
      </c>
    </row>
    <row r="36" spans="10:25" x14ac:dyDescent="0.25">
      <c r="J36" t="str">
        <f t="shared" si="1"/>
        <v/>
      </c>
      <c r="K36" t="str">
        <f t="shared" si="2"/>
        <v/>
      </c>
      <c r="L36" t="str">
        <f t="shared" si="3"/>
        <v/>
      </c>
      <c r="M36" t="str">
        <f>IF(E36="C",#REF!,"")</f>
        <v/>
      </c>
      <c r="Q36" t="str">
        <f t="shared" si="4"/>
        <v/>
      </c>
      <c r="R36" t="str">
        <f t="shared" si="5"/>
        <v/>
      </c>
      <c r="S36" t="str">
        <f t="shared" si="6"/>
        <v/>
      </c>
      <c r="W36" t="str">
        <f t="shared" si="7"/>
        <v/>
      </c>
      <c r="X36" t="str">
        <f t="shared" si="8"/>
        <v/>
      </c>
      <c r="Y36" t="str">
        <f t="shared" si="9"/>
        <v/>
      </c>
    </row>
    <row r="37" spans="10:25" x14ac:dyDescent="0.25">
      <c r="J37" t="str">
        <f t="shared" si="1"/>
        <v/>
      </c>
      <c r="K37" t="str">
        <f t="shared" si="2"/>
        <v/>
      </c>
      <c r="L37" t="str">
        <f t="shared" si="3"/>
        <v/>
      </c>
      <c r="M37" t="str">
        <f>IF(E37="C",#REF!,"")</f>
        <v/>
      </c>
      <c r="Q37" t="str">
        <f t="shared" si="4"/>
        <v/>
      </c>
      <c r="R37" t="str">
        <f t="shared" si="5"/>
        <v/>
      </c>
      <c r="S37" t="str">
        <f t="shared" si="6"/>
        <v/>
      </c>
      <c r="W37" t="str">
        <f t="shared" si="7"/>
        <v/>
      </c>
      <c r="X37" t="str">
        <f t="shared" si="8"/>
        <v/>
      </c>
      <c r="Y37" t="str">
        <f t="shared" si="9"/>
        <v/>
      </c>
    </row>
  </sheetData>
  <sortState ref="H3:L16">
    <sortCondition ref="H3:H16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zoomScaleNormal="100" workbookViewId="0">
      <selection activeCell="K3" sqref="K3"/>
    </sheetView>
  </sheetViews>
  <sheetFormatPr defaultRowHeight="15" x14ac:dyDescent="0.25"/>
  <sheetData>
    <row r="1" spans="1:16" ht="15.75" thickBot="1" x14ac:dyDescent="0.3"/>
    <row r="2" spans="1:16" x14ac:dyDescent="0.25">
      <c r="A2" s="37"/>
      <c r="B2" s="38"/>
      <c r="C2" s="39" t="s">
        <v>43</v>
      </c>
      <c r="D2" s="40" t="s">
        <v>9</v>
      </c>
      <c r="E2" s="40" t="s">
        <v>49</v>
      </c>
      <c r="F2" s="40" t="s">
        <v>50</v>
      </c>
      <c r="G2" s="40"/>
      <c r="H2" s="39" t="s">
        <v>44</v>
      </c>
      <c r="I2" s="40" t="s">
        <v>9</v>
      </c>
      <c r="J2" s="40" t="s">
        <v>49</v>
      </c>
      <c r="K2" s="40" t="s">
        <v>50</v>
      </c>
      <c r="L2" s="40"/>
      <c r="M2" s="39" t="s">
        <v>52</v>
      </c>
      <c r="N2" s="40" t="s">
        <v>9</v>
      </c>
      <c r="O2" s="40" t="s">
        <v>49</v>
      </c>
      <c r="P2" s="41" t="s">
        <v>50</v>
      </c>
    </row>
    <row r="3" spans="1:16" x14ac:dyDescent="0.25">
      <c r="A3" s="37"/>
      <c r="B3" s="42" t="s">
        <v>35</v>
      </c>
      <c r="C3" s="43"/>
      <c r="D3" s="44">
        <f>'[1]1 SHAM Macroscopic'!K2</f>
        <v>1</v>
      </c>
      <c r="E3" s="44">
        <f>'[1]1 SHAM Macroscopic'!H2</f>
        <v>0</v>
      </c>
      <c r="F3" s="44">
        <f>'[1]1 SHAM Macroscopic'!I2</f>
        <v>0</v>
      </c>
      <c r="G3" s="44"/>
      <c r="H3" s="44"/>
      <c r="I3" s="44">
        <f>'[1]1 IRI Macroscopic'!K2</f>
        <v>0</v>
      </c>
      <c r="J3" s="44">
        <f>'[1]1 IRI Macroscopic'!H2</f>
        <v>0.18218623481781376</v>
      </c>
      <c r="K3" s="44">
        <f>'[1]1 IRI Macroscopic'!I2</f>
        <v>0.77807017543859658</v>
      </c>
      <c r="L3" s="44"/>
      <c r="M3" s="44"/>
      <c r="N3" s="44">
        <f>'4 Macroscopic'!K2</f>
        <v>0</v>
      </c>
      <c r="O3" s="44">
        <f>'4 Macroscopic'!H2</f>
        <v>0.25952380952380949</v>
      </c>
      <c r="P3" s="45">
        <f>'4 Macroscopic'!I2</f>
        <v>0.67824675324675332</v>
      </c>
    </row>
    <row r="4" spans="1:16" x14ac:dyDescent="0.25">
      <c r="A4" s="37"/>
      <c r="B4" s="46" t="s">
        <v>36</v>
      </c>
      <c r="C4" s="43"/>
      <c r="D4" s="44">
        <f>'[1]1 SHAM Macroscopic'!K3</f>
        <v>1</v>
      </c>
      <c r="E4" s="44">
        <f>'[1]1 SHAM Macroscopic'!H3</f>
        <v>0</v>
      </c>
      <c r="F4" s="44">
        <f>'[1]1 SHAM Macroscopic'!I3</f>
        <v>0</v>
      </c>
      <c r="G4" s="47"/>
      <c r="H4" s="47"/>
      <c r="I4" s="44">
        <f>'[1]1 IRI Macroscopic'!K3</f>
        <v>0.12191351041525257</v>
      </c>
      <c r="J4" s="44">
        <f>'[1]1 IRI Macroscopic'!H3</f>
        <v>0.26899239079690207</v>
      </c>
      <c r="K4" s="44">
        <f>'[1]1 IRI Macroscopic'!I3</f>
        <v>0.60909409878784526</v>
      </c>
      <c r="L4" s="47"/>
      <c r="M4" s="47"/>
      <c r="N4" s="44">
        <f>'4 Macroscopic'!K3</f>
        <v>5.0969036263153911E-2</v>
      </c>
      <c r="O4" s="44">
        <f>'4 Macroscopic'!H3</f>
        <v>0.35643621462949199</v>
      </c>
      <c r="P4" s="45">
        <f>'4 Macroscopic'!I3</f>
        <v>0.5925947491073541</v>
      </c>
    </row>
    <row r="5" spans="1:16" x14ac:dyDescent="0.25">
      <c r="A5" s="37"/>
      <c r="B5" s="46" t="s">
        <v>37</v>
      </c>
      <c r="C5" s="43"/>
      <c r="D5" s="44">
        <f>'[1]1 SHAM Macroscopic'!K4</f>
        <v>1</v>
      </c>
      <c r="E5" s="44">
        <f>'[1]1 SHAM Macroscopic'!H4</f>
        <v>0</v>
      </c>
      <c r="F5" s="44">
        <f>'[1]1 SHAM Macroscopic'!I4</f>
        <v>0</v>
      </c>
      <c r="G5" s="44"/>
      <c r="H5" s="44"/>
      <c r="I5" s="44">
        <f>'[1]1 IRI Macroscopic'!K4</f>
        <v>0</v>
      </c>
      <c r="J5" s="44">
        <f>'[1]1 IRI Macroscopic'!H4</f>
        <v>0</v>
      </c>
      <c r="K5" s="44">
        <f>'[1]1 IRI Macroscopic'!I4</f>
        <v>0</v>
      </c>
      <c r="L5" s="44"/>
      <c r="M5" s="44"/>
      <c r="N5" s="44">
        <f>'4 Macroscopic'!K4</f>
        <v>0</v>
      </c>
      <c r="O5" s="44">
        <f>'4 Macroscopic'!H4</f>
        <v>0</v>
      </c>
      <c r="P5" s="45">
        <f>'4 Macroscopic'!I4</f>
        <v>0</v>
      </c>
    </row>
    <row r="6" spans="1:16" x14ac:dyDescent="0.25">
      <c r="A6" s="37"/>
      <c r="B6" s="46" t="s">
        <v>38</v>
      </c>
      <c r="C6" s="43"/>
      <c r="D6" s="44">
        <f>'[1]1 SHAM Macroscopic'!K5</f>
        <v>1</v>
      </c>
      <c r="E6" s="44">
        <f>'[1]1 SHAM Macroscopic'!H5</f>
        <v>0</v>
      </c>
      <c r="F6" s="44">
        <f>'[1]1 SHAM Macroscopic'!I5</f>
        <v>0</v>
      </c>
      <c r="G6" s="44"/>
      <c r="H6" s="44"/>
      <c r="I6" s="44">
        <f>'[1]1 IRI Macroscopic'!K5</f>
        <v>1</v>
      </c>
      <c r="J6" s="44">
        <f>'[1]1 IRI Macroscopic'!H5</f>
        <v>1</v>
      </c>
      <c r="K6" s="44">
        <f>'[1]1 IRI Macroscopic'!I5</f>
        <v>1</v>
      </c>
      <c r="L6" s="44"/>
      <c r="M6" s="44"/>
      <c r="N6" s="44">
        <f>'4 Macroscopic'!K5</f>
        <v>0.23529411764705888</v>
      </c>
      <c r="O6" s="44">
        <f>'4 Macroscopic'!H5</f>
        <v>1</v>
      </c>
      <c r="P6" s="45">
        <f>'4 Macroscopic'!I5</f>
        <v>0.92500000000000004</v>
      </c>
    </row>
    <row r="7" spans="1:16" x14ac:dyDescent="0.25">
      <c r="A7" s="37"/>
      <c r="B7" s="46" t="s">
        <v>45</v>
      </c>
      <c r="C7" s="43"/>
      <c r="D7" s="44">
        <f>'[1]1 SHAM Macroscopic'!K6</f>
        <v>1</v>
      </c>
      <c r="E7" s="44">
        <f>'[1]1 SHAM Macroscopic'!H6</f>
        <v>0</v>
      </c>
      <c r="F7" s="44">
        <f>'[1]1 SHAM Macroscopic'!I6</f>
        <v>0</v>
      </c>
      <c r="G7" s="44"/>
      <c r="H7" s="44"/>
      <c r="I7" s="44">
        <f>'[1]1 IRI Macroscopic'!K6</f>
        <v>0</v>
      </c>
      <c r="J7" s="44">
        <f>'[1]1 IRI Macroscopic'!H6</f>
        <v>0</v>
      </c>
      <c r="K7" s="44">
        <f>'[1]1 IRI Macroscopic'!I6</f>
        <v>0.30405405405405406</v>
      </c>
      <c r="L7" s="44"/>
      <c r="M7" s="44"/>
      <c r="N7" s="44">
        <f>'4 Macroscopic'!K6</f>
        <v>0</v>
      </c>
      <c r="O7" s="44">
        <f>'4 Macroscopic'!H6</f>
        <v>0.13419117647058826</v>
      </c>
      <c r="P7" s="45">
        <f>'4 Macroscopic'!I6</f>
        <v>0.47058823529411764</v>
      </c>
    </row>
    <row r="8" spans="1:16" ht="15.75" thickBot="1" x14ac:dyDescent="0.3">
      <c r="A8" s="37"/>
      <c r="B8" s="48" t="s">
        <v>46</v>
      </c>
      <c r="C8" s="49"/>
      <c r="D8" s="50">
        <f>'[1]1 SHAM Macroscopic'!K7</f>
        <v>1</v>
      </c>
      <c r="E8" s="50">
        <f>'[1]1 SHAM Macroscopic'!H7</f>
        <v>0</v>
      </c>
      <c r="F8" s="50">
        <f>'[1]1 SHAM Macroscopic'!I7</f>
        <v>0</v>
      </c>
      <c r="G8" s="50"/>
      <c r="H8" s="50"/>
      <c r="I8" s="50">
        <f>'[1]1 IRI Macroscopic'!K7</f>
        <v>0.15259740259740262</v>
      </c>
      <c r="J8" s="50">
        <f>'[1]1 IRI Macroscopic'!H7</f>
        <v>0.52364864864864868</v>
      </c>
      <c r="K8" s="50">
        <f>'[1]1 IRI Macroscopic'!I7</f>
        <v>0.89689578713968954</v>
      </c>
      <c r="L8" s="50"/>
      <c r="M8" s="50"/>
      <c r="N8" s="50">
        <f>'4 Macroscopic'!K7</f>
        <v>0.13811605723370426</v>
      </c>
      <c r="O8" s="50">
        <f>'4 Macroscopic'!H7</f>
        <v>0.52205882352941169</v>
      </c>
      <c r="P8" s="51">
        <f>'4 Macroscopic'!I7</f>
        <v>0.83107088989441924</v>
      </c>
    </row>
    <row r="9" spans="1:16" x14ac:dyDescent="0.25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</row>
    <row r="10" spans="1:16" x14ac:dyDescent="0.25">
      <c r="B10" t="s">
        <v>47</v>
      </c>
      <c r="G10" t="s">
        <v>48</v>
      </c>
    </row>
    <row r="12" spans="1:16" x14ac:dyDescent="0.25">
      <c r="D12" t="s">
        <v>49</v>
      </c>
      <c r="E12" t="s">
        <v>50</v>
      </c>
      <c r="F12" t="s">
        <v>9</v>
      </c>
      <c r="I12" t="s">
        <v>49</v>
      </c>
      <c r="J12" t="s">
        <v>50</v>
      </c>
    </row>
    <row r="13" spans="1:16" x14ac:dyDescent="0.25">
      <c r="C13" t="s">
        <v>51</v>
      </c>
      <c r="D13" s="4">
        <f>E4</f>
        <v>0</v>
      </c>
      <c r="E13" s="4">
        <f>F4</f>
        <v>0</v>
      </c>
      <c r="F13" s="4">
        <f>1-E13-D13</f>
        <v>1</v>
      </c>
      <c r="H13" t="s">
        <v>51</v>
      </c>
      <c r="I13" s="4">
        <f>E3</f>
        <v>0</v>
      </c>
      <c r="J13" s="4">
        <f>F3</f>
        <v>0</v>
      </c>
      <c r="K13" s="4">
        <f>1-J13-I13</f>
        <v>1</v>
      </c>
    </row>
    <row r="14" spans="1:16" x14ac:dyDescent="0.25">
      <c r="C14" t="s">
        <v>44</v>
      </c>
      <c r="D14" s="30">
        <f>J4</f>
        <v>0.26899239079690207</v>
      </c>
      <c r="E14" s="30">
        <f>K4</f>
        <v>0.60909409878784526</v>
      </c>
      <c r="F14" s="4">
        <f t="shared" ref="F14:F15" si="0">1-E14-D14</f>
        <v>0.12191351041525267</v>
      </c>
      <c r="H14" t="s">
        <v>44</v>
      </c>
      <c r="I14" s="4">
        <f>J3</f>
        <v>0.18218623481781376</v>
      </c>
      <c r="J14" s="4">
        <f>K3</f>
        <v>0.77807017543859658</v>
      </c>
      <c r="K14" s="4">
        <f t="shared" ref="K14:K15" si="1">1-J14-I14</f>
        <v>3.9743589743589658E-2</v>
      </c>
    </row>
    <row r="15" spans="1:16" x14ac:dyDescent="0.25">
      <c r="C15" t="s">
        <v>52</v>
      </c>
      <c r="D15" s="30">
        <f>O4</f>
        <v>0.35643621462949199</v>
      </c>
      <c r="E15" s="30">
        <f>P4</f>
        <v>0.5925947491073541</v>
      </c>
      <c r="F15" s="4">
        <f t="shared" si="0"/>
        <v>5.0969036263153911E-2</v>
      </c>
      <c r="H15" t="s">
        <v>52</v>
      </c>
      <c r="I15" s="4">
        <f>O3</f>
        <v>0.25952380952380949</v>
      </c>
      <c r="J15" s="4">
        <f>P3</f>
        <v>0.67824675324675332</v>
      </c>
      <c r="K15" s="4">
        <f t="shared" si="1"/>
        <v>6.222943722943719E-2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 4</vt:lpstr>
      <vt:lpstr>4 Macroscopic</vt:lpstr>
      <vt:lpstr>4 Microscopic (combined)</vt:lpstr>
      <vt:lpstr>4 Microscopic (DT)</vt:lpstr>
      <vt:lpstr>4 Microscopic (NH)</vt:lpstr>
      <vt:lpstr>4 Microscopic (IJ)</vt:lpstr>
      <vt:lpstr>4 Macroscopic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Jones</dc:creator>
  <cp:lastModifiedBy>Jones I.H.</cp:lastModifiedBy>
  <dcterms:created xsi:type="dcterms:W3CDTF">2018-07-24T08:44:01Z</dcterms:created>
  <dcterms:modified xsi:type="dcterms:W3CDTF">2021-01-27T10:06:04Z</dcterms:modified>
</cp:coreProperties>
</file>