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ilestore.soton.ac.uk\users\ihj1v17\mydocuments\Files\Data\"/>
    </mc:Choice>
  </mc:AlternateContent>
  <bookViews>
    <workbookView xWindow="960" yWindow="720" windowWidth="17715" windowHeight="8865" tabRatio="816" firstSheet="4" activeTab="9"/>
  </bookViews>
  <sheets>
    <sheet name="Data 1a" sheetId="6" r:id="rId1"/>
    <sheet name="1a Macroscopic" sheetId="1" r:id="rId2"/>
    <sheet name="1a Microscopic (combined)" sheetId="10" r:id="rId3"/>
    <sheet name="1a HIF-1a " sheetId="21" r:id="rId4"/>
    <sheet name="1a Microscopic (DT)" sheetId="3" r:id="rId5"/>
    <sheet name="1a Microscopic (NH)" sheetId="8" r:id="rId6"/>
    <sheet name="1a Microscopic (IJ)" sheetId="9" r:id="rId7"/>
    <sheet name="1a Macroscopic charts" sheetId="11" r:id="rId8"/>
    <sheet name="Data 1b" sheetId="19" r:id="rId9"/>
    <sheet name="1b Macroscopic" sheetId="12" r:id="rId10"/>
    <sheet name="1b Microscopic (combined)" sheetId="13" r:id="rId11"/>
    <sheet name="1b Microscopic (DT)" sheetId="14" r:id="rId12"/>
    <sheet name="1b Microscopic (NH)" sheetId="15" r:id="rId13"/>
    <sheet name="1b Microscopic (IJ)" sheetId="16" r:id="rId14"/>
    <sheet name="1b Macroscopic charts" sheetId="20" r:id="rId15"/>
    <sheet name="1a2 Macroscopic" sheetId="17" r:id="rId16"/>
    <sheet name="1a2 Cytokines" sheetId="18" r:id="rId17"/>
  </sheets>
  <externalReferences>
    <externalReference r:id="rId18"/>
    <externalReference r:id="rId19"/>
    <externalReference r:id="rId20"/>
  </externalReferences>
  <definedNames>
    <definedName name="_xlnm._FilterDatabase" localSheetId="3" hidden="1">'1a HIF-1a '!$AC$1:$AG$41</definedName>
    <definedName name="_xlnm._FilterDatabase" localSheetId="1" hidden="1">'1a Macroscopic'!$M$1:$AO$46</definedName>
    <definedName name="_xlnm._FilterDatabase" localSheetId="2" hidden="1">'1a Microscopic (combined)'!$AB$2:$AF$39</definedName>
    <definedName name="_xlnm._FilterDatabase" localSheetId="4" hidden="1">'1a Microscopic (DT)'!$A$1:$L$37</definedName>
    <definedName name="_xlnm._FilterDatabase" localSheetId="6" hidden="1">'1a Microscopic (IJ)'!$A$1:$L$37</definedName>
    <definedName name="_xlnm._FilterDatabase" localSheetId="5" hidden="1">'1a Microscopic (NH)'!$A$1:$L$37</definedName>
    <definedName name="_xlnm._FilterDatabase" localSheetId="16" hidden="1">'1a2 Cytokines'!$O$3:$X$48</definedName>
    <definedName name="_xlnm._FilterDatabase" localSheetId="15" hidden="1">'1a2 Macroscopic'!$C$1:$C$55</definedName>
    <definedName name="_xlnm._FilterDatabase" localSheetId="9" hidden="1">'1b Macroscopic'!$C$1:$C$61</definedName>
    <definedName name="_xlnm._FilterDatabase" localSheetId="10" hidden="1">'1b Microscopic (combined)'!$AB$1:$AF$39</definedName>
    <definedName name="_xlnm._FilterDatabase" localSheetId="11" hidden="1">'1b Microscopic (DT)'!$A$2:$E$12</definedName>
    <definedName name="_xlnm._FilterDatabase" localSheetId="13" hidden="1">'1b Microscopic (IJ)'!$A$2:$E$12</definedName>
    <definedName name="_xlnm._FilterDatabase" localSheetId="12" hidden="1">'1b Microscopic (NH)'!$A$2:$E$12</definedName>
    <definedName name="_xlnm._FilterDatabase" localSheetId="0" hidden="1">'Data 1a'!$K$1:$K$39</definedName>
    <definedName name="_xlnm._FilterDatabase" localSheetId="8" hidden="1">'Data 1b'!$K$1:$K$39</definedName>
  </definedNames>
  <calcPr calcId="162913"/>
</workbook>
</file>

<file path=xl/calcChain.xml><?xml version="1.0" encoding="utf-8"?>
<calcChain xmlns="http://schemas.openxmlformats.org/spreadsheetml/2006/main">
  <c r="B13" i="14" l="1"/>
  <c r="B12" i="14"/>
  <c r="B11" i="14"/>
  <c r="B10" i="14"/>
  <c r="B9" i="14"/>
  <c r="B8" i="14"/>
  <c r="B7" i="14"/>
  <c r="B6" i="14"/>
  <c r="B5" i="14"/>
  <c r="B4" i="14"/>
  <c r="B3" i="14"/>
  <c r="B13" i="15"/>
  <c r="B12" i="15"/>
  <c r="B11" i="15"/>
  <c r="B10" i="15"/>
  <c r="B9" i="15"/>
  <c r="B8" i="15"/>
  <c r="B7" i="15"/>
  <c r="B6" i="15"/>
  <c r="B5" i="15"/>
  <c r="B4" i="15"/>
  <c r="B3" i="15"/>
  <c r="B13" i="16"/>
  <c r="B12" i="16"/>
  <c r="B11" i="16"/>
  <c r="B10" i="16"/>
  <c r="B9" i="16"/>
  <c r="B8" i="16"/>
  <c r="B7" i="16"/>
  <c r="B6" i="16"/>
  <c r="B5" i="16"/>
  <c r="B4" i="16"/>
  <c r="B3" i="16"/>
  <c r="E13" i="13"/>
  <c r="D13" i="13"/>
  <c r="C13" i="13"/>
  <c r="B13" i="13"/>
  <c r="D12" i="13"/>
  <c r="C12" i="13"/>
  <c r="D11" i="13"/>
  <c r="C11" i="13"/>
  <c r="D10" i="13"/>
  <c r="C10" i="13"/>
  <c r="D9" i="13"/>
  <c r="C9" i="13"/>
  <c r="D8" i="13"/>
  <c r="C8" i="13"/>
  <c r="D7" i="13"/>
  <c r="C7" i="13"/>
  <c r="D6" i="13"/>
  <c r="C6" i="13"/>
  <c r="D5" i="13"/>
  <c r="C5" i="13"/>
  <c r="D4" i="13"/>
  <c r="C4" i="13"/>
  <c r="D3" i="13"/>
  <c r="C3" i="13"/>
  <c r="H13" i="19"/>
  <c r="G13" i="19"/>
  <c r="H12" i="19"/>
  <c r="G12" i="19"/>
  <c r="H11" i="19"/>
  <c r="G11" i="19"/>
  <c r="H10" i="19"/>
  <c r="G10" i="19"/>
  <c r="H9" i="19"/>
  <c r="G9" i="19"/>
  <c r="H8" i="19"/>
  <c r="G8" i="19"/>
  <c r="H7" i="19"/>
  <c r="G7" i="19"/>
  <c r="H6" i="19"/>
  <c r="G6" i="19"/>
  <c r="H5" i="19"/>
  <c r="G5" i="19"/>
  <c r="H4" i="19"/>
  <c r="G4" i="19"/>
  <c r="G3" i="19"/>
  <c r="F5" i="19"/>
  <c r="E5" i="19"/>
  <c r="F7" i="21" l="1"/>
  <c r="F6" i="21"/>
  <c r="F5" i="21"/>
  <c r="F4" i="21"/>
  <c r="F3" i="21"/>
  <c r="F2" i="21"/>
  <c r="E7" i="21"/>
  <c r="E6" i="21"/>
  <c r="E5" i="21"/>
  <c r="E4" i="21"/>
  <c r="E3" i="21"/>
  <c r="E2" i="21"/>
  <c r="B24" i="21"/>
  <c r="B23" i="21"/>
  <c r="B22" i="21"/>
  <c r="B21" i="21"/>
  <c r="B20" i="21"/>
  <c r="B19" i="21"/>
  <c r="B18" i="21"/>
  <c r="B17" i="21"/>
  <c r="B16" i="21"/>
  <c r="B15" i="21"/>
  <c r="B14" i="21"/>
  <c r="B13" i="21"/>
  <c r="B12" i="21"/>
  <c r="B11" i="21"/>
  <c r="B10" i="21"/>
  <c r="B9" i="21"/>
  <c r="A9" i="2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C7" i="21"/>
  <c r="C6" i="21"/>
  <c r="C5" i="21"/>
  <c r="C4" i="21"/>
  <c r="C3" i="21"/>
  <c r="C2" i="21"/>
  <c r="J24" i="10" l="1"/>
  <c r="K24" i="10"/>
  <c r="J23" i="10"/>
  <c r="K23" i="10"/>
  <c r="K22" i="10"/>
  <c r="I22" i="10"/>
  <c r="K21" i="10"/>
  <c r="I21" i="10"/>
  <c r="K20" i="10"/>
  <c r="I20" i="10"/>
  <c r="K19" i="10"/>
  <c r="J19" i="10"/>
  <c r="K18" i="10"/>
  <c r="I18" i="10"/>
  <c r="K17" i="10"/>
  <c r="J17" i="10"/>
  <c r="K16" i="10"/>
  <c r="J16" i="10"/>
  <c r="K15" i="10"/>
  <c r="I15" i="10"/>
  <c r="K14" i="10"/>
  <c r="J14" i="10"/>
  <c r="K13" i="10"/>
  <c r="J13" i="10"/>
  <c r="K12" i="10"/>
  <c r="J12" i="10"/>
  <c r="K11" i="10"/>
  <c r="J11" i="10"/>
  <c r="K10" i="10"/>
  <c r="J10" i="10"/>
  <c r="K9" i="10"/>
  <c r="J9" i="10"/>
  <c r="K7" i="10" l="1"/>
  <c r="U2" i="20"/>
  <c r="T2" i="20"/>
  <c r="S2" i="20"/>
  <c r="R2" i="20"/>
  <c r="K8" i="20" l="1"/>
  <c r="J8" i="20"/>
  <c r="I8" i="20"/>
  <c r="F8" i="20"/>
  <c r="E8" i="20"/>
  <c r="D8" i="20"/>
  <c r="K7" i="20"/>
  <c r="J7" i="20"/>
  <c r="I7" i="20"/>
  <c r="F7" i="20"/>
  <c r="E7" i="20"/>
  <c r="D7" i="20"/>
  <c r="K6" i="20"/>
  <c r="J6" i="20"/>
  <c r="I6" i="20"/>
  <c r="F6" i="20"/>
  <c r="E6" i="20"/>
  <c r="D6" i="20"/>
  <c r="K5" i="20"/>
  <c r="J5" i="20"/>
  <c r="I5" i="20"/>
  <c r="F5" i="20"/>
  <c r="E5" i="20"/>
  <c r="D5" i="20"/>
  <c r="K4" i="20"/>
  <c r="E14" i="20" s="1"/>
  <c r="J4" i="20"/>
  <c r="D14" i="20" s="1"/>
  <c r="I4" i="20"/>
  <c r="F4" i="20"/>
  <c r="E13" i="20" s="1"/>
  <c r="E4" i="20"/>
  <c r="D13" i="20" s="1"/>
  <c r="D4" i="20"/>
  <c r="K3" i="20"/>
  <c r="J14" i="20" s="1"/>
  <c r="J3" i="20"/>
  <c r="I14" i="20" s="1"/>
  <c r="N14" i="20" s="1"/>
  <c r="I3" i="20"/>
  <c r="F3" i="20"/>
  <c r="J13" i="20" s="1"/>
  <c r="E3" i="20"/>
  <c r="I13" i="20" s="1"/>
  <c r="N13" i="20" s="1"/>
  <c r="D3" i="20"/>
  <c r="J13" i="19"/>
  <c r="I13" i="19"/>
  <c r="F13" i="19"/>
  <c r="E13" i="19"/>
  <c r="J12" i="19"/>
  <c r="I12" i="19"/>
  <c r="F12" i="19"/>
  <c r="E12" i="19"/>
  <c r="J11" i="19"/>
  <c r="I11" i="19"/>
  <c r="F11" i="19"/>
  <c r="E11" i="19"/>
  <c r="J10" i="19"/>
  <c r="I10" i="19"/>
  <c r="F10" i="19"/>
  <c r="E10" i="19"/>
  <c r="J9" i="19"/>
  <c r="I9" i="19"/>
  <c r="F9" i="19"/>
  <c r="E9" i="19"/>
  <c r="J8" i="19"/>
  <c r="I8" i="19"/>
  <c r="F8" i="19"/>
  <c r="E8" i="19"/>
  <c r="J7" i="19"/>
  <c r="I7" i="19"/>
  <c r="F7" i="19"/>
  <c r="E7" i="19"/>
  <c r="J6" i="19"/>
  <c r="I6" i="19"/>
  <c r="F6" i="19"/>
  <c r="E6" i="19"/>
  <c r="J5" i="19"/>
  <c r="I5" i="19"/>
  <c r="J4" i="19"/>
  <c r="I4" i="19"/>
  <c r="F4" i="19"/>
  <c r="E4" i="19"/>
  <c r="J3" i="19"/>
  <c r="I3" i="19"/>
  <c r="H3" i="19"/>
  <c r="F3" i="19"/>
  <c r="E3" i="19"/>
  <c r="D13" i="19"/>
  <c r="C13" i="19"/>
  <c r="B13" i="19"/>
  <c r="A13" i="19"/>
  <c r="D12" i="19"/>
  <c r="C12" i="19"/>
  <c r="B12" i="19"/>
  <c r="A12" i="19"/>
  <c r="D11" i="19"/>
  <c r="C11" i="19"/>
  <c r="B11" i="19"/>
  <c r="A11" i="19"/>
  <c r="D10" i="19"/>
  <c r="C10" i="19"/>
  <c r="B10" i="19"/>
  <c r="A10" i="19"/>
  <c r="D9" i="19"/>
  <c r="C9" i="19"/>
  <c r="B9" i="19"/>
  <c r="A9" i="19"/>
  <c r="D8" i="19"/>
  <c r="C8" i="19"/>
  <c r="B8" i="19"/>
  <c r="A8" i="19"/>
  <c r="D7" i="19"/>
  <c r="C7" i="19"/>
  <c r="B7" i="19"/>
  <c r="A7" i="19"/>
  <c r="D6" i="19"/>
  <c r="C6" i="19"/>
  <c r="B6" i="19"/>
  <c r="A6" i="19"/>
  <c r="D5" i="19"/>
  <c r="C5" i="19"/>
  <c r="B5" i="19"/>
  <c r="A5" i="19"/>
  <c r="D4" i="19"/>
  <c r="C4" i="19"/>
  <c r="B4" i="19"/>
  <c r="A4" i="19"/>
  <c r="D3" i="19"/>
  <c r="C3" i="19"/>
  <c r="B3" i="19"/>
  <c r="A3" i="19"/>
  <c r="X48" i="18"/>
  <c r="W48" i="18"/>
  <c r="V48" i="18"/>
  <c r="U48" i="18"/>
  <c r="T48" i="18"/>
  <c r="S48" i="18"/>
  <c r="R48" i="18"/>
  <c r="Q48" i="18"/>
  <c r="P48" i="18"/>
  <c r="O48" i="18"/>
  <c r="X47" i="18"/>
  <c r="W47" i="18"/>
  <c r="V47" i="18"/>
  <c r="U47" i="18"/>
  <c r="T47" i="18"/>
  <c r="S47" i="18"/>
  <c r="R47" i="18"/>
  <c r="Q47" i="18"/>
  <c r="P47" i="18"/>
  <c r="O47" i="18"/>
  <c r="X46" i="18"/>
  <c r="W46" i="18"/>
  <c r="V46" i="18"/>
  <c r="U46" i="18"/>
  <c r="T46" i="18"/>
  <c r="S46" i="18"/>
  <c r="R46" i="18"/>
  <c r="Q46" i="18"/>
  <c r="P46" i="18"/>
  <c r="O46" i="18"/>
  <c r="X45" i="18"/>
  <c r="W45" i="18"/>
  <c r="V45" i="18"/>
  <c r="U45" i="18"/>
  <c r="T45" i="18"/>
  <c r="S45" i="18"/>
  <c r="R45" i="18"/>
  <c r="Q45" i="18"/>
  <c r="P45" i="18"/>
  <c r="O45" i="18"/>
  <c r="X44" i="18"/>
  <c r="W44" i="18"/>
  <c r="V44" i="18"/>
  <c r="U44" i="18"/>
  <c r="T44" i="18"/>
  <c r="S44" i="18"/>
  <c r="R44" i="18"/>
  <c r="Q44" i="18"/>
  <c r="P44" i="18"/>
  <c r="O44" i="18"/>
  <c r="X43" i="18"/>
  <c r="W43" i="18"/>
  <c r="V43" i="18"/>
  <c r="U43" i="18"/>
  <c r="T43" i="18"/>
  <c r="S43" i="18"/>
  <c r="R43" i="18"/>
  <c r="Q43" i="18"/>
  <c r="P43" i="18"/>
  <c r="O43" i="18"/>
  <c r="X42" i="18"/>
  <c r="W42" i="18"/>
  <c r="V42" i="18"/>
  <c r="U42" i="18"/>
  <c r="T42" i="18"/>
  <c r="S42" i="18"/>
  <c r="R42" i="18"/>
  <c r="Q42" i="18"/>
  <c r="P42" i="18"/>
  <c r="O42" i="18"/>
  <c r="X41" i="18"/>
  <c r="W41" i="18"/>
  <c r="V41" i="18"/>
  <c r="U41" i="18"/>
  <c r="T41" i="18"/>
  <c r="S41" i="18"/>
  <c r="R41" i="18"/>
  <c r="Q41" i="18"/>
  <c r="P41" i="18"/>
  <c r="O41" i="18"/>
  <c r="X11" i="18"/>
  <c r="W11" i="18"/>
  <c r="V11" i="18"/>
  <c r="U11" i="18"/>
  <c r="T11" i="18"/>
  <c r="S11" i="18"/>
  <c r="R11" i="18"/>
  <c r="Q11" i="18"/>
  <c r="P11" i="18"/>
  <c r="O11" i="18"/>
  <c r="X10" i="18"/>
  <c r="W10" i="18"/>
  <c r="V10" i="18"/>
  <c r="U10" i="18"/>
  <c r="T10" i="18"/>
  <c r="S10" i="18"/>
  <c r="R10" i="18"/>
  <c r="Q10" i="18"/>
  <c r="P10" i="18"/>
  <c r="O10" i="18"/>
  <c r="X9" i="18"/>
  <c r="W9" i="18"/>
  <c r="V9" i="18"/>
  <c r="U9" i="18"/>
  <c r="T9" i="18"/>
  <c r="S9" i="18"/>
  <c r="R9" i="18"/>
  <c r="Q9" i="18"/>
  <c r="P9" i="18"/>
  <c r="O9" i="18"/>
  <c r="X8" i="18"/>
  <c r="W8" i="18"/>
  <c r="V8" i="18"/>
  <c r="U8" i="18"/>
  <c r="T8" i="18"/>
  <c r="S8" i="18"/>
  <c r="R8" i="18"/>
  <c r="Q8" i="18"/>
  <c r="P8" i="18"/>
  <c r="O8" i="18"/>
  <c r="X7" i="18"/>
  <c r="W7" i="18"/>
  <c r="V7" i="18"/>
  <c r="U7" i="18"/>
  <c r="T7" i="18"/>
  <c r="S7" i="18"/>
  <c r="R7" i="18"/>
  <c r="Q7" i="18"/>
  <c r="P7" i="18"/>
  <c r="O7" i="18"/>
  <c r="O6" i="18"/>
  <c r="K6" i="18"/>
  <c r="X6" i="18" s="1"/>
  <c r="J6" i="18"/>
  <c r="W6" i="18" s="1"/>
  <c r="I6" i="18"/>
  <c r="V6" i="18" s="1"/>
  <c r="H6" i="18"/>
  <c r="U6" i="18" s="1"/>
  <c r="G6" i="18"/>
  <c r="T6" i="18" s="1"/>
  <c r="F6" i="18"/>
  <c r="S6" i="18" s="1"/>
  <c r="E6" i="18"/>
  <c r="R6" i="18" s="1"/>
  <c r="D6" i="18"/>
  <c r="Q6" i="18" s="1"/>
  <c r="C6" i="18"/>
  <c r="P6" i="18" s="1"/>
  <c r="O5" i="18"/>
  <c r="K5" i="18"/>
  <c r="X5" i="18" s="1"/>
  <c r="J5" i="18"/>
  <c r="W5" i="18" s="1"/>
  <c r="I5" i="18"/>
  <c r="V5" i="18" s="1"/>
  <c r="H5" i="18"/>
  <c r="U5" i="18" s="1"/>
  <c r="G5" i="18"/>
  <c r="T5" i="18" s="1"/>
  <c r="F5" i="18"/>
  <c r="S5" i="18" s="1"/>
  <c r="E5" i="18"/>
  <c r="R5" i="18" s="1"/>
  <c r="D5" i="18"/>
  <c r="Q5" i="18" s="1"/>
  <c r="C5" i="18"/>
  <c r="P5" i="18" s="1"/>
  <c r="O4" i="18"/>
  <c r="K4" i="18"/>
  <c r="X4" i="18" s="1"/>
  <c r="J4" i="18"/>
  <c r="W4" i="18" s="1"/>
  <c r="I4" i="18"/>
  <c r="V4" i="18" s="1"/>
  <c r="H4" i="18"/>
  <c r="U4" i="18" s="1"/>
  <c r="G4" i="18"/>
  <c r="T4" i="18" s="1"/>
  <c r="F4" i="18"/>
  <c r="S4" i="18" s="1"/>
  <c r="E4" i="18"/>
  <c r="R4" i="18" s="1"/>
  <c r="D4" i="18"/>
  <c r="Q4" i="18" s="1"/>
  <c r="C4" i="18"/>
  <c r="P4" i="18" s="1"/>
  <c r="A4" i="18"/>
  <c r="A5" i="18" s="1"/>
  <c r="A6" i="18" s="1"/>
  <c r="A7" i="18" s="1"/>
  <c r="A8" i="18" s="1"/>
  <c r="A9" i="18" s="1"/>
  <c r="A10" i="18" s="1"/>
  <c r="A11" i="18" s="1"/>
  <c r="O3" i="18"/>
  <c r="K3" i="18"/>
  <c r="X3" i="18" s="1"/>
  <c r="J3" i="18"/>
  <c r="W3" i="18" s="1"/>
  <c r="I3" i="18"/>
  <c r="V3" i="18" s="1"/>
  <c r="H3" i="18"/>
  <c r="U3" i="18" s="1"/>
  <c r="G3" i="18"/>
  <c r="T3" i="18" s="1"/>
  <c r="F3" i="18"/>
  <c r="S3" i="18" s="1"/>
  <c r="E3" i="18"/>
  <c r="R3" i="18" s="1"/>
  <c r="D3" i="18"/>
  <c r="Q3" i="18" s="1"/>
  <c r="C3" i="18"/>
  <c r="P3" i="18" s="1"/>
  <c r="G17" i="17"/>
  <c r="G16" i="17"/>
  <c r="J11" i="17"/>
  <c r="I11" i="17"/>
  <c r="F11" i="17"/>
  <c r="K11" i="17" s="1"/>
  <c r="L11" i="17" s="1"/>
  <c r="J10" i="17"/>
  <c r="I10" i="17"/>
  <c r="F10" i="17"/>
  <c r="K10" i="17" s="1"/>
  <c r="L10" i="17" s="1"/>
  <c r="J9" i="17"/>
  <c r="I9" i="17"/>
  <c r="F9" i="17"/>
  <c r="K9" i="17" s="1"/>
  <c r="L9" i="17" s="1"/>
  <c r="K8" i="17"/>
  <c r="L8" i="17" s="1"/>
  <c r="J8" i="17"/>
  <c r="I8" i="17"/>
  <c r="F8" i="17"/>
  <c r="J7" i="17"/>
  <c r="I7" i="17"/>
  <c r="F7" i="17"/>
  <c r="K7" i="17" s="1"/>
  <c r="L7" i="17" s="1"/>
  <c r="J6" i="17"/>
  <c r="I6" i="17"/>
  <c r="F6" i="17"/>
  <c r="K6" i="17" s="1"/>
  <c r="L6" i="17" s="1"/>
  <c r="J5" i="17"/>
  <c r="I5" i="17"/>
  <c r="F5" i="17"/>
  <c r="K5" i="17" s="1"/>
  <c r="L5" i="17" s="1"/>
  <c r="K4" i="17"/>
  <c r="J4" i="17"/>
  <c r="I4" i="17"/>
  <c r="F4" i="17"/>
  <c r="A4" i="17"/>
  <c r="A5" i="17" s="1"/>
  <c r="A6" i="17" s="1"/>
  <c r="A7" i="17" s="1"/>
  <c r="A8" i="17" s="1"/>
  <c r="A9" i="17" s="1"/>
  <c r="A10" i="17" s="1"/>
  <c r="A11" i="17" s="1"/>
  <c r="A3" i="16"/>
  <c r="A4" i="16" s="1"/>
  <c r="A5" i="16" s="1"/>
  <c r="A6" i="16" s="1"/>
  <c r="A7" i="16" s="1"/>
  <c r="A8" i="16" s="1"/>
  <c r="A9" i="16" s="1"/>
  <c r="A10" i="16" s="1"/>
  <c r="A11" i="16" s="1"/>
  <c r="A12" i="16" s="1"/>
  <c r="A13" i="16" s="1"/>
  <c r="A3" i="15"/>
  <c r="A4" i="15" s="1"/>
  <c r="A5" i="15" s="1"/>
  <c r="A6" i="15" s="1"/>
  <c r="A7" i="15" s="1"/>
  <c r="A8" i="15" s="1"/>
  <c r="A9" i="15" s="1"/>
  <c r="A10" i="15" s="1"/>
  <c r="A11" i="15" s="1"/>
  <c r="A12" i="15" s="1"/>
  <c r="A13" i="15" s="1"/>
  <c r="A3" i="14"/>
  <c r="A4" i="14" s="1"/>
  <c r="A5" i="14" s="1"/>
  <c r="A6" i="14" s="1"/>
  <c r="A7" i="14" s="1"/>
  <c r="A8" i="14" s="1"/>
  <c r="A9" i="14" s="1"/>
  <c r="A10" i="14" s="1"/>
  <c r="A11" i="14" s="1"/>
  <c r="A12" i="14" s="1"/>
  <c r="A13" i="14" s="1"/>
  <c r="Y45" i="13"/>
  <c r="K12" i="13"/>
  <c r="J12" i="13"/>
  <c r="B12" i="13"/>
  <c r="H12" i="13" s="1"/>
  <c r="K11" i="13"/>
  <c r="J11" i="13"/>
  <c r="B11" i="13"/>
  <c r="H11" i="13" s="1"/>
  <c r="K10" i="13"/>
  <c r="J10" i="13"/>
  <c r="B10" i="13"/>
  <c r="H10" i="13" s="1"/>
  <c r="J9" i="13"/>
  <c r="B9" i="13"/>
  <c r="H9" i="13" s="1"/>
  <c r="K8" i="13"/>
  <c r="J8" i="13"/>
  <c r="B8" i="13"/>
  <c r="H8" i="13" s="1"/>
  <c r="K7" i="13"/>
  <c r="J7" i="13"/>
  <c r="B7" i="13"/>
  <c r="H7" i="13" s="1"/>
  <c r="K6" i="13"/>
  <c r="J6" i="13"/>
  <c r="B6" i="13"/>
  <c r="H6" i="13" s="1"/>
  <c r="J5" i="13"/>
  <c r="B5" i="13"/>
  <c r="H5" i="13" s="1"/>
  <c r="K4" i="13"/>
  <c r="J4" i="13"/>
  <c r="B4" i="13"/>
  <c r="H4" i="13" s="1"/>
  <c r="K3" i="13"/>
  <c r="J3" i="13"/>
  <c r="B3" i="13"/>
  <c r="H3" i="13" s="1"/>
  <c r="A3" i="13"/>
  <c r="A4" i="13" s="1"/>
  <c r="A5" i="13" s="1"/>
  <c r="A6" i="13" s="1"/>
  <c r="A7" i="13" s="1"/>
  <c r="A8" i="13" s="1"/>
  <c r="A9" i="13" s="1"/>
  <c r="A10" i="13" s="1"/>
  <c r="A11" i="13" s="1"/>
  <c r="A12" i="13" s="1"/>
  <c r="A13" i="13" s="1"/>
  <c r="C34" i="12"/>
  <c r="C33" i="12"/>
  <c r="C32" i="12"/>
  <c r="C31" i="12"/>
  <c r="C30" i="12"/>
  <c r="C29" i="12"/>
  <c r="C28" i="12"/>
  <c r="C27" i="12"/>
  <c r="C26" i="12"/>
  <c r="C25" i="12"/>
  <c r="C24" i="12"/>
  <c r="C23" i="12"/>
  <c r="C22" i="12"/>
  <c r="C21" i="12"/>
  <c r="I20" i="12"/>
  <c r="H20" i="12"/>
  <c r="F20" i="12"/>
  <c r="J20" i="12" s="1"/>
  <c r="K20" i="12" s="1"/>
  <c r="C20" i="12"/>
  <c r="I19" i="12"/>
  <c r="H19" i="12"/>
  <c r="F19" i="12"/>
  <c r="J19" i="12" s="1"/>
  <c r="K19" i="12" s="1"/>
  <c r="C19" i="12"/>
  <c r="I18" i="12"/>
  <c r="H18" i="12"/>
  <c r="F18" i="12"/>
  <c r="J18" i="12" s="1"/>
  <c r="K18" i="12" s="1"/>
  <c r="C18" i="12"/>
  <c r="J17" i="12"/>
  <c r="K17" i="12" s="1"/>
  <c r="I17" i="12"/>
  <c r="H17" i="12"/>
  <c r="F17" i="12"/>
  <c r="C17" i="12"/>
  <c r="I16" i="12"/>
  <c r="H16" i="12"/>
  <c r="F16" i="12"/>
  <c r="J16" i="12" s="1"/>
  <c r="K16" i="12" s="1"/>
  <c r="C16" i="12"/>
  <c r="I15" i="12"/>
  <c r="H15" i="12"/>
  <c r="F15" i="12"/>
  <c r="J15" i="12" s="1"/>
  <c r="K15" i="12" s="1"/>
  <c r="C15" i="12"/>
  <c r="I14" i="12"/>
  <c r="H14" i="12"/>
  <c r="F14" i="12"/>
  <c r="J14" i="12" s="1"/>
  <c r="K14" i="12" s="1"/>
  <c r="C14" i="12"/>
  <c r="J13" i="12"/>
  <c r="K13" i="12" s="1"/>
  <c r="I13" i="12"/>
  <c r="H13" i="12"/>
  <c r="F13" i="12"/>
  <c r="C13" i="12"/>
  <c r="I12" i="12"/>
  <c r="H12" i="12"/>
  <c r="F12" i="12"/>
  <c r="J12" i="12" s="1"/>
  <c r="K12" i="12" s="1"/>
  <c r="C12" i="12"/>
  <c r="I11" i="12"/>
  <c r="H11" i="12"/>
  <c r="F11" i="12"/>
  <c r="J11" i="12" s="1"/>
  <c r="C11" i="12"/>
  <c r="I10" i="12"/>
  <c r="I5" i="12" s="1"/>
  <c r="P6" i="20" s="1"/>
  <c r="H10" i="12"/>
  <c r="F10" i="12"/>
  <c r="J10" i="12" s="1"/>
  <c r="J3" i="12" s="1"/>
  <c r="C10" i="12"/>
  <c r="A10" i="12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I6" i="12"/>
  <c r="P7" i="20" s="1"/>
  <c r="G5" i="12"/>
  <c r="G4" i="12"/>
  <c r="A3" i="12"/>
  <c r="J18" i="6"/>
  <c r="I18" i="6"/>
  <c r="H18" i="6"/>
  <c r="G18" i="6"/>
  <c r="F18" i="6"/>
  <c r="E18" i="6"/>
  <c r="D18" i="6"/>
  <c r="C18" i="6"/>
  <c r="B18" i="6"/>
  <c r="A18" i="6"/>
  <c r="J17" i="6"/>
  <c r="I17" i="6"/>
  <c r="H17" i="6"/>
  <c r="G17" i="6"/>
  <c r="F17" i="6"/>
  <c r="E17" i="6"/>
  <c r="D17" i="6"/>
  <c r="C17" i="6"/>
  <c r="B17" i="6"/>
  <c r="A17" i="6"/>
  <c r="J16" i="6"/>
  <c r="I16" i="6"/>
  <c r="H16" i="6"/>
  <c r="G16" i="6"/>
  <c r="F16" i="6"/>
  <c r="E16" i="6"/>
  <c r="D16" i="6"/>
  <c r="C16" i="6"/>
  <c r="B16" i="6"/>
  <c r="A16" i="6"/>
  <c r="J15" i="6"/>
  <c r="I15" i="6"/>
  <c r="H15" i="6"/>
  <c r="G15" i="6"/>
  <c r="F15" i="6"/>
  <c r="E15" i="6"/>
  <c r="D15" i="6"/>
  <c r="C15" i="6"/>
  <c r="B15" i="6"/>
  <c r="A15" i="6"/>
  <c r="I7" i="12" l="1"/>
  <c r="P8" i="20" s="1"/>
  <c r="H7" i="12"/>
  <c r="O8" i="20" s="1"/>
  <c r="H3" i="12"/>
  <c r="O4" i="20" s="1"/>
  <c r="D15" i="20" s="1"/>
  <c r="I19" i="17"/>
  <c r="I18" i="17"/>
  <c r="H2" i="12"/>
  <c r="O3" i="20" s="1"/>
  <c r="I15" i="20" s="1"/>
  <c r="N16" i="20" s="1"/>
  <c r="I4" i="12"/>
  <c r="P5" i="20" s="1"/>
  <c r="I2" i="12"/>
  <c r="P3" i="20" s="1"/>
  <c r="J15" i="20" s="1"/>
  <c r="O16" i="20" s="1"/>
  <c r="I2" i="17"/>
  <c r="J17" i="17"/>
  <c r="J19" i="17"/>
  <c r="E5" i="13"/>
  <c r="L5" i="13" s="1"/>
  <c r="E9" i="13"/>
  <c r="L9" i="13" s="1"/>
  <c r="E10" i="13"/>
  <c r="L10" i="13" s="1"/>
  <c r="E6" i="13"/>
  <c r="L6" i="13" s="1"/>
  <c r="K13" i="20"/>
  <c r="P13" i="20" s="1"/>
  <c r="O13" i="20"/>
  <c r="K14" i="20"/>
  <c r="P14" i="20" s="1"/>
  <c r="O14" i="20"/>
  <c r="F13" i="20"/>
  <c r="F14" i="20"/>
  <c r="K17" i="17"/>
  <c r="J2" i="17"/>
  <c r="L4" i="17"/>
  <c r="L2" i="17" s="1"/>
  <c r="I16" i="17"/>
  <c r="I17" i="17"/>
  <c r="J18" i="17"/>
  <c r="K19" i="17"/>
  <c r="K2" i="17"/>
  <c r="J16" i="17"/>
  <c r="K18" i="17"/>
  <c r="K16" i="17"/>
  <c r="J17" i="13"/>
  <c r="J15" i="13"/>
  <c r="J18" i="13"/>
  <c r="J16" i="13"/>
  <c r="J14" i="13"/>
  <c r="H2" i="13"/>
  <c r="E3" i="13"/>
  <c r="L3" i="13" s="1"/>
  <c r="E7" i="13"/>
  <c r="L7" i="13" s="1"/>
  <c r="E11" i="13"/>
  <c r="L11" i="13" s="1"/>
  <c r="E4" i="13"/>
  <c r="L4" i="13" s="1"/>
  <c r="K5" i="13"/>
  <c r="E8" i="13"/>
  <c r="L8" i="13" s="1"/>
  <c r="K9" i="13"/>
  <c r="E12" i="13"/>
  <c r="L12" i="13" s="1"/>
  <c r="K11" i="12"/>
  <c r="J4" i="12"/>
  <c r="J5" i="12"/>
  <c r="J6" i="12"/>
  <c r="J2" i="12"/>
  <c r="I3" i="12"/>
  <c r="P4" i="20" s="1"/>
  <c r="E15" i="20" s="1"/>
  <c r="F15" i="20" s="1"/>
  <c r="H4" i="12"/>
  <c r="O5" i="20" s="1"/>
  <c r="J7" i="12"/>
  <c r="K10" i="12"/>
  <c r="H5" i="12"/>
  <c r="O6" i="20" s="1"/>
  <c r="H6" i="12"/>
  <c r="O7" i="20" s="1"/>
  <c r="J2" i="13" l="1"/>
  <c r="K15" i="20"/>
  <c r="P16" i="20" s="1"/>
  <c r="K18" i="13"/>
  <c r="K14" i="13"/>
  <c r="L2" i="13"/>
  <c r="K15" i="13"/>
  <c r="K16" i="13"/>
  <c r="K17" i="13"/>
  <c r="K2" i="12"/>
  <c r="N3" i="20" s="1"/>
  <c r="K4" i="12"/>
  <c r="N5" i="20" s="1"/>
  <c r="K3" i="12"/>
  <c r="N4" i="20" s="1"/>
  <c r="K7" i="12"/>
  <c r="N8" i="20" s="1"/>
  <c r="K6" i="12"/>
  <c r="N7" i="20" s="1"/>
  <c r="K5" i="12"/>
  <c r="N6" i="20" s="1"/>
  <c r="K2" i="13" l="1"/>
  <c r="D24" i="10"/>
  <c r="C24" i="10"/>
  <c r="D23" i="10"/>
  <c r="C23" i="10"/>
  <c r="D22" i="10"/>
  <c r="C22" i="10"/>
  <c r="J22" i="10" s="1"/>
  <c r="D21" i="10"/>
  <c r="C21" i="10"/>
  <c r="J21" i="10" s="1"/>
  <c r="D20" i="10"/>
  <c r="C20" i="10"/>
  <c r="D19" i="10"/>
  <c r="C19" i="10"/>
  <c r="D18" i="10"/>
  <c r="C18" i="10"/>
  <c r="D17" i="10"/>
  <c r="C17" i="10"/>
  <c r="I17" i="10" s="1"/>
  <c r="D16" i="10"/>
  <c r="C16" i="10"/>
  <c r="D15" i="10"/>
  <c r="C15" i="10"/>
  <c r="J15" i="10" s="1"/>
  <c r="E19" i="10" l="1"/>
  <c r="I19" i="10"/>
  <c r="E18" i="10"/>
  <c r="J18" i="10"/>
  <c r="E20" i="10"/>
  <c r="J20" i="10"/>
  <c r="J7" i="10" s="1"/>
  <c r="E16" i="10"/>
  <c r="I16" i="10"/>
  <c r="E24" i="10"/>
  <c r="I24" i="10"/>
  <c r="E23" i="10"/>
  <c r="I23" i="10"/>
  <c r="E22" i="10"/>
  <c r="E17" i="10"/>
  <c r="E21" i="10"/>
  <c r="E15" i="10"/>
  <c r="J25" i="1" l="1"/>
  <c r="K25" i="1" s="1"/>
  <c r="I25" i="1"/>
  <c r="H25" i="1"/>
  <c r="J24" i="1"/>
  <c r="K24" i="1" s="1"/>
  <c r="I24" i="1"/>
  <c r="H24" i="1"/>
  <c r="J23" i="1"/>
  <c r="K23" i="1" s="1"/>
  <c r="I23" i="1"/>
  <c r="H23" i="1"/>
  <c r="J22" i="1"/>
  <c r="K22" i="1" s="1"/>
  <c r="I22" i="1"/>
  <c r="H22" i="1"/>
  <c r="J21" i="1"/>
  <c r="K21" i="1" s="1"/>
  <c r="I21" i="1"/>
  <c r="H21" i="1"/>
  <c r="J20" i="1"/>
  <c r="K20" i="1" s="1"/>
  <c r="I20" i="1"/>
  <c r="H20" i="1"/>
  <c r="J19" i="1"/>
  <c r="K19" i="1" s="1"/>
  <c r="I19" i="1"/>
  <c r="H19" i="1"/>
  <c r="J18" i="1"/>
  <c r="K18" i="1" s="1"/>
  <c r="I18" i="1"/>
  <c r="H18" i="1"/>
  <c r="J17" i="1"/>
  <c r="K17" i="1" s="1"/>
  <c r="I17" i="1"/>
  <c r="H17" i="1"/>
  <c r="J16" i="1"/>
  <c r="K16" i="1" s="1"/>
  <c r="I16" i="1"/>
  <c r="H16" i="1"/>
  <c r="K15" i="1"/>
  <c r="J14" i="1"/>
  <c r="K14" i="1" s="1"/>
  <c r="I14" i="1"/>
  <c r="H14" i="1"/>
  <c r="J13" i="1"/>
  <c r="K13" i="1" s="1"/>
  <c r="I13" i="1"/>
  <c r="H13" i="1"/>
  <c r="J12" i="1"/>
  <c r="K12" i="1" s="1"/>
  <c r="I12" i="1"/>
  <c r="H12" i="1"/>
  <c r="J11" i="1"/>
  <c r="K11" i="1" s="1"/>
  <c r="I11" i="1"/>
  <c r="H11" i="1"/>
  <c r="K10" i="1" l="1"/>
  <c r="B3" i="3" l="1"/>
  <c r="B4" i="3"/>
  <c r="B5" i="3"/>
  <c r="B6" i="3"/>
  <c r="B7" i="3"/>
  <c r="B8" i="3"/>
  <c r="B9" i="3"/>
  <c r="B15" i="10" s="1"/>
  <c r="B10" i="3"/>
  <c r="B16" i="10" s="1"/>
  <c r="B11" i="3"/>
  <c r="B17" i="10" s="1"/>
  <c r="B12" i="3"/>
  <c r="B18" i="10" s="1"/>
  <c r="B13" i="3"/>
  <c r="B19" i="10" s="1"/>
  <c r="B14" i="3"/>
  <c r="B20" i="10" s="1"/>
  <c r="B15" i="3"/>
  <c r="B21" i="10" s="1"/>
  <c r="B16" i="3"/>
  <c r="B22" i="10" s="1"/>
  <c r="B17" i="3"/>
  <c r="B23" i="10" s="1"/>
  <c r="B18" i="3"/>
  <c r="B24" i="10" s="1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D8" i="11"/>
  <c r="D7" i="11"/>
  <c r="D6" i="11"/>
  <c r="D5" i="11"/>
  <c r="D4" i="11"/>
  <c r="D3" i="11"/>
  <c r="I8" i="11"/>
  <c r="I7" i="11"/>
  <c r="I6" i="11"/>
  <c r="I5" i="11"/>
  <c r="I4" i="11"/>
  <c r="I3" i="11"/>
  <c r="K8" i="11"/>
  <c r="J8" i="11"/>
  <c r="K7" i="11"/>
  <c r="J7" i="11"/>
  <c r="K6" i="11"/>
  <c r="J6" i="11"/>
  <c r="K5" i="11"/>
  <c r="J5" i="11"/>
  <c r="K4" i="11"/>
  <c r="J4" i="11"/>
  <c r="K3" i="11"/>
  <c r="J3" i="11"/>
  <c r="F8" i="11"/>
  <c r="E8" i="11"/>
  <c r="F7" i="11"/>
  <c r="E7" i="11"/>
  <c r="F6" i="11"/>
  <c r="E6" i="11"/>
  <c r="F5" i="11"/>
  <c r="E5" i="11"/>
  <c r="F4" i="11"/>
  <c r="E4" i="11"/>
  <c r="F3" i="11"/>
  <c r="E3" i="11"/>
  <c r="J14" i="6" l="1"/>
  <c r="I14" i="6"/>
  <c r="H14" i="6"/>
  <c r="G14" i="6"/>
  <c r="F14" i="6"/>
  <c r="E14" i="6"/>
  <c r="D14" i="6"/>
  <c r="C14" i="6"/>
  <c r="B14" i="6"/>
  <c r="A14" i="6"/>
  <c r="J13" i="6"/>
  <c r="I13" i="6"/>
  <c r="H13" i="6"/>
  <c r="G13" i="6"/>
  <c r="F13" i="6"/>
  <c r="E13" i="6"/>
  <c r="D13" i="6"/>
  <c r="C13" i="6"/>
  <c r="B13" i="6"/>
  <c r="A13" i="6"/>
  <c r="J12" i="6"/>
  <c r="I12" i="6"/>
  <c r="H12" i="6"/>
  <c r="G12" i="6"/>
  <c r="F12" i="6"/>
  <c r="E12" i="6"/>
  <c r="D12" i="6"/>
  <c r="C12" i="6"/>
  <c r="B12" i="6"/>
  <c r="A12" i="6"/>
  <c r="J11" i="6"/>
  <c r="I11" i="6"/>
  <c r="H11" i="6"/>
  <c r="G11" i="6"/>
  <c r="F11" i="6"/>
  <c r="E11" i="6"/>
  <c r="D11" i="6"/>
  <c r="C11" i="6"/>
  <c r="B11" i="6"/>
  <c r="A11" i="6"/>
  <c r="J10" i="6"/>
  <c r="I10" i="6"/>
  <c r="H10" i="6"/>
  <c r="G10" i="6"/>
  <c r="F10" i="6"/>
  <c r="E10" i="6"/>
  <c r="D10" i="6"/>
  <c r="C10" i="6"/>
  <c r="B10" i="6"/>
  <c r="A10" i="6"/>
  <c r="J9" i="6"/>
  <c r="I9" i="6"/>
  <c r="H9" i="6"/>
  <c r="G9" i="6"/>
  <c r="F9" i="6"/>
  <c r="E9" i="6"/>
  <c r="D9" i="6"/>
  <c r="C9" i="6"/>
  <c r="B9" i="6"/>
  <c r="A9" i="6"/>
  <c r="H3" i="6" l="1"/>
  <c r="C40" i="1" l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E14" i="11"/>
  <c r="D14" i="11"/>
  <c r="E13" i="11"/>
  <c r="D13" i="11"/>
  <c r="J14" i="11"/>
  <c r="I14" i="11"/>
  <c r="J13" i="11"/>
  <c r="I13" i="11"/>
  <c r="D14" i="10"/>
  <c r="D13" i="10"/>
  <c r="D12" i="10"/>
  <c r="D11" i="10"/>
  <c r="D10" i="10"/>
  <c r="D9" i="10"/>
  <c r="C14" i="10"/>
  <c r="I14" i="10" s="1"/>
  <c r="C13" i="10"/>
  <c r="I13" i="10" s="1"/>
  <c r="C12" i="10"/>
  <c r="I12" i="10" s="1"/>
  <c r="C11" i="10"/>
  <c r="I11" i="10" s="1"/>
  <c r="C10" i="10"/>
  <c r="I10" i="10" s="1"/>
  <c r="C9" i="10"/>
  <c r="I9" i="10" s="1"/>
  <c r="I7" i="10" l="1"/>
  <c r="E9" i="10"/>
  <c r="E11" i="10"/>
  <c r="E10" i="10"/>
  <c r="E12" i="10"/>
  <c r="K14" i="11"/>
  <c r="F14" i="11"/>
  <c r="K13" i="11"/>
  <c r="F13" i="11"/>
  <c r="E13" i="10"/>
  <c r="E14" i="10"/>
  <c r="D8" i="6" l="1"/>
  <c r="C8" i="6"/>
  <c r="B8" i="6"/>
  <c r="D7" i="6"/>
  <c r="C7" i="6"/>
  <c r="B7" i="6"/>
  <c r="D6" i="6"/>
  <c r="C6" i="6"/>
  <c r="B6" i="6"/>
  <c r="D5" i="6"/>
  <c r="C5" i="6"/>
  <c r="B5" i="6"/>
  <c r="D4" i="6"/>
  <c r="C4" i="6"/>
  <c r="B4" i="6"/>
  <c r="G5" i="1"/>
  <c r="G4" i="1"/>
  <c r="H2" i="1" l="1"/>
  <c r="O3" i="11" s="1"/>
  <c r="A3" i="1"/>
  <c r="H4" i="1"/>
  <c r="O5" i="11" s="1"/>
  <c r="T5" i="20" s="1"/>
  <c r="I4" i="1"/>
  <c r="P5" i="11" s="1"/>
  <c r="U5" i="20" s="1"/>
  <c r="I2" i="1"/>
  <c r="P3" i="11" s="1"/>
  <c r="I6" i="1"/>
  <c r="P7" i="11" s="1"/>
  <c r="U7" i="20" s="1"/>
  <c r="I3" i="1"/>
  <c r="P4" i="11" s="1"/>
  <c r="J7" i="1"/>
  <c r="H7" i="1"/>
  <c r="O8" i="11" s="1"/>
  <c r="T8" i="20" s="1"/>
  <c r="H5" i="1"/>
  <c r="O6" i="11" s="1"/>
  <c r="T6" i="20" s="1"/>
  <c r="J6" i="1"/>
  <c r="J2" i="1"/>
  <c r="H6" i="1"/>
  <c r="O7" i="11" s="1"/>
  <c r="T7" i="20" s="1"/>
  <c r="I5" i="1"/>
  <c r="P6" i="11" s="1"/>
  <c r="U6" i="20" s="1"/>
  <c r="I7" i="1"/>
  <c r="P8" i="11" s="1"/>
  <c r="U8" i="20" s="1"/>
  <c r="J3" i="1"/>
  <c r="J4" i="1"/>
  <c r="K6" i="1"/>
  <c r="N7" i="11" s="1"/>
  <c r="S7" i="20" s="1"/>
  <c r="H3" i="1"/>
  <c r="O4" i="11" s="1"/>
  <c r="J5" i="1"/>
  <c r="E15" i="11" l="1"/>
  <c r="U4" i="20"/>
  <c r="D15" i="11"/>
  <c r="T4" i="20"/>
  <c r="J15" i="11"/>
  <c r="U3" i="20"/>
  <c r="O15" i="20" s="1"/>
  <c r="I15" i="11"/>
  <c r="K15" i="11" s="1"/>
  <c r="T3" i="20"/>
  <c r="N15" i="20" s="1"/>
  <c r="K4" i="1"/>
  <c r="N5" i="11" s="1"/>
  <c r="S5" i="20" s="1"/>
  <c r="K7" i="1"/>
  <c r="N8" i="11" s="1"/>
  <c r="S8" i="20" s="1"/>
  <c r="F15" i="11"/>
  <c r="K5" i="1"/>
  <c r="N6" i="11" s="1"/>
  <c r="S6" i="20" s="1"/>
  <c r="K2" i="1"/>
  <c r="N3" i="11" s="1"/>
  <c r="S3" i="20" s="1"/>
  <c r="P15" i="20" s="1"/>
  <c r="K3" i="1"/>
  <c r="N4" i="11" s="1"/>
  <c r="S4" i="20" s="1"/>
  <c r="J8" i="6" l="1"/>
  <c r="I8" i="6"/>
  <c r="J7" i="6"/>
  <c r="I7" i="6"/>
  <c r="J6" i="6"/>
  <c r="I6" i="6"/>
  <c r="J5" i="6"/>
  <c r="I5" i="6"/>
  <c r="J4" i="6"/>
  <c r="I4" i="6"/>
  <c r="J3" i="6"/>
  <c r="H8" i="6"/>
  <c r="G8" i="6"/>
  <c r="H7" i="6"/>
  <c r="G7" i="6"/>
  <c r="H6" i="6"/>
  <c r="G6" i="6"/>
  <c r="H5" i="6"/>
  <c r="G5" i="6"/>
  <c r="H4" i="6"/>
  <c r="G4" i="6"/>
  <c r="I3" i="6"/>
  <c r="B18" i="9" l="1"/>
  <c r="B17" i="9"/>
  <c r="B16" i="9"/>
  <c r="B15" i="9"/>
  <c r="B14" i="9"/>
  <c r="B13" i="9"/>
  <c r="B12" i="9"/>
  <c r="B11" i="9"/>
  <c r="B10" i="9"/>
  <c r="B9" i="9"/>
  <c r="B8" i="9"/>
  <c r="B7" i="9"/>
  <c r="B6" i="9"/>
  <c r="B5" i="9"/>
  <c r="B4" i="9"/>
  <c r="B3" i="9"/>
  <c r="Y45" i="10" l="1"/>
  <c r="A9" i="10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X37" i="9" l="1"/>
  <c r="Y37" i="9" s="1"/>
  <c r="W37" i="9"/>
  <c r="R37" i="9"/>
  <c r="S37" i="9" s="1"/>
  <c r="Q37" i="9"/>
  <c r="M37" i="9"/>
  <c r="K37" i="9"/>
  <c r="L37" i="9" s="1"/>
  <c r="J37" i="9"/>
  <c r="X36" i="9"/>
  <c r="Y36" i="9" s="1"/>
  <c r="W36" i="9"/>
  <c r="R36" i="9"/>
  <c r="S36" i="9" s="1"/>
  <c r="Q36" i="9"/>
  <c r="M36" i="9"/>
  <c r="K36" i="9"/>
  <c r="L36" i="9" s="1"/>
  <c r="J36" i="9"/>
  <c r="X35" i="9"/>
  <c r="Y35" i="9" s="1"/>
  <c r="W35" i="9"/>
  <c r="R35" i="9"/>
  <c r="S35" i="9" s="1"/>
  <c r="Q35" i="9"/>
  <c r="M35" i="9"/>
  <c r="K35" i="9"/>
  <c r="L35" i="9" s="1"/>
  <c r="J35" i="9"/>
  <c r="X34" i="9"/>
  <c r="Y34" i="9" s="1"/>
  <c r="W34" i="9"/>
  <c r="R34" i="9"/>
  <c r="S34" i="9" s="1"/>
  <c r="Q34" i="9"/>
  <c r="M34" i="9"/>
  <c r="K34" i="9"/>
  <c r="L34" i="9" s="1"/>
  <c r="J34" i="9"/>
  <c r="X33" i="9"/>
  <c r="Y33" i="9" s="1"/>
  <c r="W33" i="9"/>
  <c r="R33" i="9"/>
  <c r="S33" i="9" s="1"/>
  <c r="Q33" i="9"/>
  <c r="M33" i="9"/>
  <c r="K33" i="9"/>
  <c r="L33" i="9" s="1"/>
  <c r="J33" i="9"/>
  <c r="X32" i="9"/>
  <c r="Y32" i="9" s="1"/>
  <c r="W32" i="9"/>
  <c r="R32" i="9"/>
  <c r="S32" i="9" s="1"/>
  <c r="Q32" i="9"/>
  <c r="M32" i="9"/>
  <c r="K32" i="9"/>
  <c r="L32" i="9" s="1"/>
  <c r="J32" i="9"/>
  <c r="X31" i="9"/>
  <c r="Y31" i="9" s="1"/>
  <c r="W31" i="9"/>
  <c r="R31" i="9"/>
  <c r="S31" i="9" s="1"/>
  <c r="Q31" i="9"/>
  <c r="M31" i="9"/>
  <c r="K31" i="9"/>
  <c r="L31" i="9" s="1"/>
  <c r="J31" i="9"/>
  <c r="X30" i="9"/>
  <c r="Y30" i="9" s="1"/>
  <c r="W30" i="9"/>
  <c r="R30" i="9"/>
  <c r="S30" i="9" s="1"/>
  <c r="Q30" i="9"/>
  <c r="M30" i="9"/>
  <c r="K30" i="9"/>
  <c r="L30" i="9" s="1"/>
  <c r="J30" i="9"/>
  <c r="X29" i="9"/>
  <c r="Y29" i="9" s="1"/>
  <c r="W29" i="9"/>
  <c r="R29" i="9"/>
  <c r="S29" i="9" s="1"/>
  <c r="Q29" i="9"/>
  <c r="M29" i="9"/>
  <c r="K29" i="9"/>
  <c r="L29" i="9" s="1"/>
  <c r="J29" i="9"/>
  <c r="X28" i="9"/>
  <c r="Y28" i="9" s="1"/>
  <c r="W28" i="9"/>
  <c r="R28" i="9"/>
  <c r="S28" i="9" s="1"/>
  <c r="Q28" i="9"/>
  <c r="M28" i="9"/>
  <c r="K28" i="9"/>
  <c r="L28" i="9" s="1"/>
  <c r="J28" i="9"/>
  <c r="M27" i="9"/>
  <c r="K27" i="9"/>
  <c r="L27" i="9" s="1"/>
  <c r="J27" i="9"/>
  <c r="M26" i="9"/>
  <c r="K26" i="9"/>
  <c r="L26" i="9" s="1"/>
  <c r="J26" i="9"/>
  <c r="M25" i="9"/>
  <c r="L25" i="9"/>
  <c r="K25" i="9"/>
  <c r="J25" i="9"/>
  <c r="M24" i="9"/>
  <c r="K24" i="9"/>
  <c r="L24" i="9" s="1"/>
  <c r="J24" i="9"/>
  <c r="J23" i="9"/>
  <c r="J22" i="9"/>
  <c r="J21" i="9"/>
  <c r="J20" i="9"/>
  <c r="J19" i="9"/>
  <c r="J18" i="9"/>
  <c r="J17" i="9"/>
  <c r="J16" i="9"/>
  <c r="J15" i="9"/>
  <c r="J14" i="9"/>
  <c r="J13" i="9"/>
  <c r="M3" i="9"/>
  <c r="A3" i="9"/>
  <c r="A4" i="9" s="1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X37" i="8"/>
  <c r="Y37" i="8" s="1"/>
  <c r="W37" i="8"/>
  <c r="R37" i="8"/>
  <c r="S37" i="8" s="1"/>
  <c r="Q37" i="8"/>
  <c r="M37" i="8"/>
  <c r="K37" i="8"/>
  <c r="L37" i="8" s="1"/>
  <c r="J37" i="8"/>
  <c r="X36" i="8"/>
  <c r="Y36" i="8" s="1"/>
  <c r="W36" i="8"/>
  <c r="R36" i="8"/>
  <c r="S36" i="8" s="1"/>
  <c r="Q36" i="8"/>
  <c r="M36" i="8"/>
  <c r="K36" i="8"/>
  <c r="L36" i="8" s="1"/>
  <c r="J36" i="8"/>
  <c r="X35" i="8"/>
  <c r="Y35" i="8" s="1"/>
  <c r="W35" i="8"/>
  <c r="R35" i="8"/>
  <c r="S35" i="8" s="1"/>
  <c r="Q35" i="8"/>
  <c r="M35" i="8"/>
  <c r="K35" i="8"/>
  <c r="L35" i="8" s="1"/>
  <c r="J35" i="8"/>
  <c r="X34" i="8"/>
  <c r="Y34" i="8" s="1"/>
  <c r="W34" i="8"/>
  <c r="R34" i="8"/>
  <c r="S34" i="8" s="1"/>
  <c r="Q34" i="8"/>
  <c r="M34" i="8"/>
  <c r="K34" i="8"/>
  <c r="L34" i="8" s="1"/>
  <c r="J34" i="8"/>
  <c r="X33" i="8"/>
  <c r="Y33" i="8" s="1"/>
  <c r="W33" i="8"/>
  <c r="R33" i="8"/>
  <c r="S33" i="8" s="1"/>
  <c r="Q33" i="8"/>
  <c r="M33" i="8"/>
  <c r="K33" i="8"/>
  <c r="L33" i="8" s="1"/>
  <c r="J33" i="8"/>
  <c r="X32" i="8"/>
  <c r="Y32" i="8" s="1"/>
  <c r="W32" i="8"/>
  <c r="R32" i="8"/>
  <c r="S32" i="8" s="1"/>
  <c r="Q32" i="8"/>
  <c r="M32" i="8"/>
  <c r="K32" i="8"/>
  <c r="L32" i="8" s="1"/>
  <c r="J32" i="8"/>
  <c r="X31" i="8"/>
  <c r="Y31" i="8" s="1"/>
  <c r="W31" i="8"/>
  <c r="R31" i="8"/>
  <c r="S31" i="8" s="1"/>
  <c r="Q31" i="8"/>
  <c r="M31" i="8"/>
  <c r="K31" i="8"/>
  <c r="L31" i="8" s="1"/>
  <c r="J31" i="8"/>
  <c r="X30" i="8"/>
  <c r="Y30" i="8" s="1"/>
  <c r="W30" i="8"/>
  <c r="R30" i="8"/>
  <c r="S30" i="8" s="1"/>
  <c r="Q30" i="8"/>
  <c r="M30" i="8"/>
  <c r="K30" i="8"/>
  <c r="L30" i="8" s="1"/>
  <c r="J30" i="8"/>
  <c r="X29" i="8"/>
  <c r="Y29" i="8" s="1"/>
  <c r="W29" i="8"/>
  <c r="R29" i="8"/>
  <c r="S29" i="8" s="1"/>
  <c r="Q29" i="8"/>
  <c r="M29" i="8"/>
  <c r="K29" i="8"/>
  <c r="L29" i="8" s="1"/>
  <c r="J29" i="8"/>
  <c r="X28" i="8"/>
  <c r="Y28" i="8" s="1"/>
  <c r="W28" i="8"/>
  <c r="R28" i="8"/>
  <c r="S28" i="8" s="1"/>
  <c r="Q28" i="8"/>
  <c r="M28" i="8"/>
  <c r="K28" i="8"/>
  <c r="L28" i="8" s="1"/>
  <c r="J28" i="8"/>
  <c r="M27" i="8"/>
  <c r="K27" i="8"/>
  <c r="L27" i="8" s="1"/>
  <c r="J27" i="8"/>
  <c r="M26" i="8"/>
  <c r="K26" i="8"/>
  <c r="L26" i="8" s="1"/>
  <c r="J26" i="8"/>
  <c r="M25" i="8"/>
  <c r="K25" i="8"/>
  <c r="L25" i="8" s="1"/>
  <c r="J25" i="8"/>
  <c r="M24" i="8"/>
  <c r="K24" i="8"/>
  <c r="L24" i="8" s="1"/>
  <c r="J24" i="8"/>
  <c r="M23" i="8"/>
  <c r="K23" i="8"/>
  <c r="L23" i="8" s="1"/>
  <c r="J23" i="8"/>
  <c r="M22" i="8"/>
  <c r="K22" i="8"/>
  <c r="L22" i="8" s="1"/>
  <c r="J22" i="8"/>
  <c r="M21" i="8"/>
  <c r="K21" i="8"/>
  <c r="L21" i="8" s="1"/>
  <c r="J21" i="8"/>
  <c r="M20" i="8"/>
  <c r="K20" i="8"/>
  <c r="L20" i="8" s="1"/>
  <c r="J20" i="8"/>
  <c r="M19" i="8"/>
  <c r="K19" i="8"/>
  <c r="L19" i="8" s="1"/>
  <c r="J19" i="8"/>
  <c r="M18" i="8"/>
  <c r="K18" i="8"/>
  <c r="L18" i="8" s="1"/>
  <c r="J18" i="8"/>
  <c r="M17" i="8"/>
  <c r="K17" i="8"/>
  <c r="L17" i="8" s="1"/>
  <c r="J17" i="8"/>
  <c r="M16" i="8"/>
  <c r="K16" i="8"/>
  <c r="L16" i="8" s="1"/>
  <c r="J16" i="8"/>
  <c r="M15" i="8"/>
  <c r="K15" i="8"/>
  <c r="L15" i="8" s="1"/>
  <c r="J15" i="8"/>
  <c r="M14" i="8"/>
  <c r="K14" i="8"/>
  <c r="L14" i="8" s="1"/>
  <c r="J14" i="8"/>
  <c r="M13" i="8"/>
  <c r="K13" i="8"/>
  <c r="L13" i="8" s="1"/>
  <c r="J13" i="8"/>
  <c r="M12" i="8"/>
  <c r="M11" i="8"/>
  <c r="M10" i="8"/>
  <c r="M9" i="8"/>
  <c r="M8" i="8"/>
  <c r="M7" i="8"/>
  <c r="M6" i="8"/>
  <c r="M5" i="8"/>
  <c r="M4" i="8"/>
  <c r="A3" i="8"/>
  <c r="A4" i="8" s="1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B14" i="10"/>
  <c r="B13" i="10"/>
  <c r="B12" i="10"/>
  <c r="B11" i="10"/>
  <c r="B10" i="10"/>
  <c r="B9" i="10"/>
  <c r="B3" i="6" l="1"/>
  <c r="A8" i="6"/>
  <c r="A7" i="6"/>
  <c r="A6" i="6"/>
  <c r="A5" i="6"/>
  <c r="A4" i="6"/>
  <c r="A3" i="6"/>
  <c r="N45" i="1" l="1"/>
  <c r="N46" i="1"/>
  <c r="O45" i="1"/>
  <c r="P45" i="1"/>
  <c r="O46" i="1"/>
  <c r="P46" i="1"/>
  <c r="F8" i="6"/>
  <c r="E8" i="6"/>
  <c r="F7" i="6"/>
  <c r="E7" i="6"/>
  <c r="F6" i="6"/>
  <c r="E6" i="6"/>
  <c r="F5" i="6"/>
  <c r="E5" i="6"/>
  <c r="F4" i="6"/>
  <c r="E4" i="6"/>
  <c r="F3" i="6"/>
  <c r="E3" i="6"/>
  <c r="D3" i="6"/>
  <c r="C3" i="6"/>
  <c r="M17" i="3" l="1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X37" i="3" l="1"/>
  <c r="Y37" i="3" s="1"/>
  <c r="W37" i="3"/>
  <c r="X36" i="3"/>
  <c r="Y36" i="3" s="1"/>
  <c r="W36" i="3"/>
  <c r="X35" i="3"/>
  <c r="Y35" i="3" s="1"/>
  <c r="W35" i="3"/>
  <c r="X34" i="3"/>
  <c r="Y34" i="3" s="1"/>
  <c r="W34" i="3"/>
  <c r="X33" i="3"/>
  <c r="W33" i="3"/>
  <c r="X32" i="3"/>
  <c r="W32" i="3"/>
  <c r="X31" i="3"/>
  <c r="Y31" i="3" s="1"/>
  <c r="W31" i="3"/>
  <c r="X30" i="3"/>
  <c r="Y30" i="3" s="1"/>
  <c r="W30" i="3"/>
  <c r="X29" i="3"/>
  <c r="Y29" i="3" s="1"/>
  <c r="W29" i="3"/>
  <c r="X28" i="3"/>
  <c r="Y28" i="3" s="1"/>
  <c r="W28" i="3"/>
  <c r="R37" i="3"/>
  <c r="R36" i="3"/>
  <c r="S36" i="3" s="1"/>
  <c r="R35" i="3"/>
  <c r="S35" i="3" s="1"/>
  <c r="R34" i="3"/>
  <c r="S34" i="3" s="1"/>
  <c r="R33" i="3"/>
  <c r="S33" i="3" s="1"/>
  <c r="R32" i="3"/>
  <c r="S32" i="3" s="1"/>
  <c r="R31" i="3"/>
  <c r="S31" i="3" s="1"/>
  <c r="R30" i="3"/>
  <c r="S30" i="3" s="1"/>
  <c r="R29" i="3"/>
  <c r="R28" i="3"/>
  <c r="S28" i="3" s="1"/>
  <c r="Q37" i="3"/>
  <c r="Q36" i="3"/>
  <c r="Q35" i="3"/>
  <c r="Q34" i="3"/>
  <c r="Q33" i="3"/>
  <c r="Q32" i="3"/>
  <c r="Q31" i="3"/>
  <c r="Q30" i="3"/>
  <c r="Q29" i="3"/>
  <c r="Q28" i="3"/>
  <c r="K37" i="3"/>
  <c r="L37" i="3" s="1"/>
  <c r="J37" i="3"/>
  <c r="K36" i="3"/>
  <c r="J36" i="3"/>
  <c r="K35" i="3"/>
  <c r="J35" i="3"/>
  <c r="K34" i="3"/>
  <c r="J34" i="3"/>
  <c r="K33" i="3"/>
  <c r="L33" i="3" s="1"/>
  <c r="J33" i="3"/>
  <c r="K32" i="3"/>
  <c r="L32" i="3" s="1"/>
  <c r="J32" i="3"/>
  <c r="K31" i="3"/>
  <c r="J31" i="3"/>
  <c r="K30" i="3"/>
  <c r="J30" i="3"/>
  <c r="K29" i="3"/>
  <c r="L29" i="3" s="1"/>
  <c r="J29" i="3"/>
  <c r="K28" i="3"/>
  <c r="J28" i="3"/>
  <c r="K27" i="3"/>
  <c r="L27" i="3" s="1"/>
  <c r="J27" i="3"/>
  <c r="K26" i="3"/>
  <c r="L26" i="3" s="1"/>
  <c r="J26" i="3"/>
  <c r="K25" i="3"/>
  <c r="L25" i="3" s="1"/>
  <c r="J25" i="3"/>
  <c r="K24" i="3"/>
  <c r="L24" i="3" s="1"/>
  <c r="J24" i="3"/>
  <c r="K23" i="3"/>
  <c r="J23" i="3"/>
  <c r="K22" i="3"/>
  <c r="L22" i="3" s="1"/>
  <c r="J22" i="3"/>
  <c r="K21" i="3"/>
  <c r="L21" i="3" s="1"/>
  <c r="J21" i="3"/>
  <c r="K20" i="3"/>
  <c r="L20" i="3" s="1"/>
  <c r="J20" i="3"/>
  <c r="K19" i="3"/>
  <c r="L19" i="3" s="1"/>
  <c r="J19" i="3"/>
  <c r="K18" i="3"/>
  <c r="L18" i="3" s="1"/>
  <c r="J18" i="3"/>
  <c r="K17" i="3"/>
  <c r="J17" i="3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Y32" i="3" l="1"/>
  <c r="P40" i="1"/>
  <c r="L28" i="3"/>
  <c r="L30" i="3"/>
  <c r="L34" i="3"/>
  <c r="L36" i="3"/>
  <c r="L17" i="3"/>
  <c r="L23" i="3"/>
  <c r="L31" i="3"/>
  <c r="L35" i="3"/>
  <c r="Y33" i="3"/>
  <c r="S29" i="3"/>
  <c r="S37" i="3"/>
  <c r="P44" i="1"/>
  <c r="N31" i="1"/>
  <c r="P32" i="1"/>
  <c r="O32" i="1"/>
  <c r="P36" i="1"/>
  <c r="O36" i="1"/>
  <c r="N39" i="1"/>
  <c r="P34" i="1"/>
  <c r="O34" i="1"/>
  <c r="O38" i="1"/>
  <c r="O40" i="1"/>
  <c r="O42" i="1"/>
  <c r="O44" i="1"/>
  <c r="O37" i="1"/>
  <c r="O35" i="1"/>
  <c r="N37" i="1"/>
  <c r="O43" i="1"/>
  <c r="P33" i="1"/>
  <c r="O33" i="1"/>
  <c r="N35" i="1"/>
  <c r="O41" i="1"/>
  <c r="N43" i="1"/>
  <c r="P31" i="1"/>
  <c r="O31" i="1"/>
  <c r="N33" i="1"/>
  <c r="P39" i="1"/>
  <c r="O39" i="1"/>
  <c r="N41" i="1"/>
  <c r="N32" i="1"/>
  <c r="N34" i="1"/>
  <c r="N36" i="1"/>
  <c r="N38" i="1"/>
  <c r="N40" i="1"/>
  <c r="N42" i="1"/>
  <c r="N44" i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P41" i="1" l="1"/>
  <c r="P38" i="1"/>
  <c r="P42" i="1"/>
  <c r="P37" i="1"/>
  <c r="P35" i="1"/>
  <c r="P43" i="1"/>
  <c r="G3" i="6" l="1"/>
  <c r="C4" i="10"/>
  <c r="C3" i="10"/>
  <c r="C5" i="10"/>
  <c r="C2" i="10"/>
  <c r="C7" i="10"/>
  <c r="C6" i="10"/>
  <c r="D3" i="10"/>
  <c r="D4" i="10"/>
  <c r="D2" i="10"/>
  <c r="D5" i="10"/>
  <c r="D7" i="10"/>
  <c r="D6" i="10"/>
  <c r="E3" i="10"/>
  <c r="E2" i="10"/>
  <c r="E7" i="10"/>
  <c r="E5" i="10"/>
  <c r="E4" i="10" l="1"/>
  <c r="E6" i="10"/>
</calcChain>
</file>

<file path=xl/sharedStrings.xml><?xml version="1.0" encoding="utf-8"?>
<sst xmlns="http://schemas.openxmlformats.org/spreadsheetml/2006/main" count="268" uniqueCount="76">
  <si>
    <t>Mild</t>
  </si>
  <si>
    <t>Severe</t>
  </si>
  <si>
    <t>Total Inj</t>
  </si>
  <si>
    <t>total bowel</t>
  </si>
  <si>
    <t>TIF</t>
  </si>
  <si>
    <t>MXF</t>
  </si>
  <si>
    <t>%mild</t>
  </si>
  <si>
    <t>%severe</t>
  </si>
  <si>
    <t>total</t>
  </si>
  <si>
    <t>normal</t>
  </si>
  <si>
    <t>combined</t>
  </si>
  <si>
    <t>Unique Animal Identifier</t>
  </si>
  <si>
    <t>Macroscopic findings</t>
  </si>
  <si>
    <t>Microscopic findings</t>
  </si>
  <si>
    <t>DT: TIF</t>
  </si>
  <si>
    <t>DT: MXF</t>
  </si>
  <si>
    <t>Mild injury (cm)</t>
  </si>
  <si>
    <t>Severe injury (cm)</t>
  </si>
  <si>
    <t>Total bowel removed (cm)</t>
  </si>
  <si>
    <t>NH: TIF</t>
  </si>
  <si>
    <t>NH: MXF</t>
  </si>
  <si>
    <t>IJ:TIF</t>
  </si>
  <si>
    <t>IJ:MXF</t>
  </si>
  <si>
    <t>Individal animals: Macroscopic appearance</t>
  </si>
  <si>
    <t>ID</t>
  </si>
  <si>
    <t>Cyctokines</t>
  </si>
  <si>
    <t>IFN-
γ</t>
  </si>
  <si>
    <t>IL-1β</t>
  </si>
  <si>
    <t>IL-10</t>
  </si>
  <si>
    <t>IL-13</t>
  </si>
  <si>
    <t>IL-4</t>
  </si>
  <si>
    <t>IL-5</t>
  </si>
  <si>
    <t>IL-6</t>
  </si>
  <si>
    <t>KC/GRO</t>
  </si>
  <si>
    <t>TNF-α</t>
  </si>
  <si>
    <t>Median</t>
  </si>
  <si>
    <t>Mean</t>
  </si>
  <si>
    <t>Min</t>
  </si>
  <si>
    <t>Max</t>
  </si>
  <si>
    <t>25PC</t>
  </si>
  <si>
    <t>75PC</t>
  </si>
  <si>
    <t>n</t>
  </si>
  <si>
    <t>Controls</t>
  </si>
  <si>
    <t>IRI</t>
  </si>
  <si>
    <t>25 PCT</t>
  </si>
  <si>
    <t>75 PCT</t>
  </si>
  <si>
    <t>Stacked Bar chart (mean):</t>
  </si>
  <si>
    <t>Stacked Bar chart (median):</t>
  </si>
  <si>
    <t>mild</t>
  </si>
  <si>
    <t>severe</t>
  </si>
  <si>
    <t>controls</t>
  </si>
  <si>
    <t>RIC+IRI</t>
  </si>
  <si>
    <t>R</t>
  </si>
  <si>
    <t>RIC + IRI</t>
  </si>
  <si>
    <t xml:space="preserve">P1a: RIC + IRI </t>
  </si>
  <si>
    <t>NO</t>
  </si>
  <si>
    <t>YES</t>
  </si>
  <si>
    <t>MPO</t>
  </si>
  <si>
    <t>RNA</t>
  </si>
  <si>
    <t>MPO / wt</t>
  </si>
  <si>
    <t>MPO / prot</t>
  </si>
  <si>
    <t>IRI + RIC</t>
  </si>
  <si>
    <t>means:</t>
  </si>
  <si>
    <t>med</t>
  </si>
  <si>
    <t>min</t>
  </si>
  <si>
    <t>max</t>
  </si>
  <si>
    <t>IQR…</t>
  </si>
  <si>
    <t>Individal animals: Cytokines</t>
  </si>
  <si>
    <t>(P1a)</t>
  </si>
  <si>
    <t>RIC (1b) + IRI</t>
  </si>
  <si>
    <t>RIC (1a) + IRI</t>
  </si>
  <si>
    <t>TIF macro</t>
  </si>
  <si>
    <t>m</t>
  </si>
  <si>
    <t>s</t>
  </si>
  <si>
    <t>P1a: RIC + IRI</t>
  </si>
  <si>
    <t>SHAM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</si>
</sst>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1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  <xf numFmtId="9" fontId="0" fillId="0" borderId="0" xfId="0" applyNumberFormat="1"/>
    <xf numFmtId="9" fontId="1" fillId="0" borderId="0" xfId="0" applyNumberFormat="1" applyFont="1"/>
    <xf numFmtId="0" fontId="2" fillId="0" borderId="0" xfId="0" applyFont="1"/>
    <xf numFmtId="10" fontId="0" fillId="0" borderId="0" xfId="0" applyNumberFormat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2" xfId="0" applyFill="1" applyBorder="1" applyAlignment="1">
      <alignment wrapText="1"/>
    </xf>
    <xf numFmtId="0" fontId="0" fillId="0" borderId="2" xfId="0" applyBorder="1"/>
    <xf numFmtId="0" fontId="4" fillId="0" borderId="0" xfId="0" applyFont="1"/>
    <xf numFmtId="0" fontId="3" fillId="0" borderId="0" xfId="0" applyFont="1"/>
    <xf numFmtId="0" fontId="0" fillId="0" borderId="5" xfId="0" applyBorder="1"/>
    <xf numFmtId="9" fontId="2" fillId="0" borderId="0" xfId="0" applyNumberFormat="1" applyFont="1"/>
    <xf numFmtId="0" fontId="0" fillId="0" borderId="3" xfId="0" applyBorder="1" applyAlignment="1">
      <alignment wrapText="1"/>
    </xf>
    <xf numFmtId="0" fontId="6" fillId="0" borderId="1" xfId="0" applyFont="1" applyBorder="1"/>
    <xf numFmtId="0" fontId="6" fillId="0" borderId="0" xfId="0" applyFont="1"/>
    <xf numFmtId="164" fontId="6" fillId="0" borderId="1" xfId="0" applyNumberFormat="1" applyFont="1" applyBorder="1"/>
    <xf numFmtId="164" fontId="0" fillId="0" borderId="0" xfId="0" applyNumberFormat="1"/>
    <xf numFmtId="0" fontId="0" fillId="0" borderId="1" xfId="0" applyBorder="1" applyAlignment="1">
      <alignment horizontal="right"/>
    </xf>
    <xf numFmtId="0" fontId="0" fillId="0" borderId="0" xfId="0" applyFont="1"/>
    <xf numFmtId="165" fontId="0" fillId="0" borderId="0" xfId="0" applyNumberFormat="1"/>
    <xf numFmtId="0" fontId="0" fillId="0" borderId="0" xfId="0" applyNumberFormat="1"/>
    <xf numFmtId="164" fontId="6" fillId="0" borderId="0" xfId="0" applyNumberFormat="1" applyFont="1" applyBorder="1"/>
    <xf numFmtId="0" fontId="0" fillId="0" borderId="0" xfId="0" applyBorder="1" applyAlignment="1">
      <alignment horizontal="right"/>
    </xf>
    <xf numFmtId="0" fontId="0" fillId="0" borderId="6" xfId="0" applyBorder="1" applyAlignment="1">
      <alignment wrapText="1"/>
    </xf>
    <xf numFmtId="0" fontId="7" fillId="0" borderId="0" xfId="0" applyFont="1"/>
    <xf numFmtId="0" fontId="8" fillId="0" borderId="0" xfId="0" applyFont="1"/>
    <xf numFmtId="0" fontId="0" fillId="0" borderId="0" xfId="0" applyFill="1"/>
    <xf numFmtId="0" fontId="0" fillId="0" borderId="7" xfId="0" applyFill="1" applyBorder="1"/>
    <xf numFmtId="0" fontId="1" fillId="0" borderId="8" xfId="0" applyFont="1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10" xfId="0" applyFont="1" applyFill="1" applyBorder="1"/>
    <xf numFmtId="0" fontId="0" fillId="0" borderId="0" xfId="0" applyFill="1" applyBorder="1"/>
    <xf numFmtId="9" fontId="0" fillId="0" borderId="0" xfId="0" applyNumberFormat="1" applyFill="1" applyBorder="1"/>
    <xf numFmtId="9" fontId="0" fillId="0" borderId="11" xfId="0" applyNumberFormat="1" applyFill="1" applyBorder="1"/>
    <xf numFmtId="0" fontId="0" fillId="0" borderId="10" xfId="0" applyFill="1" applyBorder="1"/>
    <xf numFmtId="165" fontId="0" fillId="0" borderId="0" xfId="0" applyNumberFormat="1" applyFill="1" applyBorder="1"/>
    <xf numFmtId="0" fontId="0" fillId="0" borderId="12" xfId="0" applyFill="1" applyBorder="1"/>
    <xf numFmtId="0" fontId="0" fillId="0" borderId="13" xfId="0" applyFill="1" applyBorder="1"/>
    <xf numFmtId="9" fontId="0" fillId="0" borderId="13" xfId="0" applyNumberFormat="1" applyFill="1" applyBorder="1"/>
    <xf numFmtId="9" fontId="0" fillId="0" borderId="14" xfId="0" applyNumberFormat="1" applyFill="1" applyBorder="1"/>
    <xf numFmtId="0" fontId="5" fillId="0" borderId="1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Fill="1" applyBorder="1"/>
    <xf numFmtId="0" fontId="6" fillId="0" borderId="1" xfId="0" applyFont="1" applyFill="1" applyBorder="1"/>
    <xf numFmtId="0" fontId="1" fillId="0" borderId="2" xfId="0" applyFont="1" applyBorder="1"/>
    <xf numFmtId="164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0" fontId="0" fillId="0" borderId="7" xfId="0" applyFont="1" applyFill="1" applyBorder="1"/>
    <xf numFmtId="9" fontId="0" fillId="0" borderId="8" xfId="0" applyNumberFormat="1" applyFill="1" applyBorder="1"/>
    <xf numFmtId="9" fontId="0" fillId="0" borderId="9" xfId="0" applyNumberFormat="1" applyFill="1" applyBorder="1"/>
    <xf numFmtId="0" fontId="1" fillId="0" borderId="7" xfId="0" applyFon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9" fontId="0" fillId="0" borderId="0" xfId="0" applyNumberFormat="1" applyBorder="1"/>
    <xf numFmtId="9" fontId="0" fillId="0" borderId="11" xfId="0" applyNumberFormat="1" applyBorder="1"/>
    <xf numFmtId="165" fontId="0" fillId="0" borderId="10" xfId="0" applyNumberFormat="1" applyBorder="1"/>
    <xf numFmtId="165" fontId="0" fillId="0" borderId="0" xfId="0" applyNumberFormat="1" applyBorder="1"/>
    <xf numFmtId="165" fontId="0" fillId="0" borderId="11" xfId="0" applyNumberFormat="1" applyBorder="1"/>
    <xf numFmtId="0" fontId="0" fillId="0" borderId="12" xfId="0" applyBorder="1"/>
    <xf numFmtId="9" fontId="0" fillId="0" borderId="13" xfId="0" applyNumberFormat="1" applyBorder="1"/>
    <xf numFmtId="9" fontId="0" fillId="0" borderId="14" xfId="0" applyNumberFormat="1" applyBorder="1"/>
    <xf numFmtId="2" fontId="0" fillId="0" borderId="0" xfId="0" applyNumberFormat="1"/>
    <xf numFmtId="0" fontId="0" fillId="0" borderId="0" xfId="0" applyNumberFormat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  <c:txPr>
        <a:bodyPr/>
        <a:lstStyle/>
        <a:p>
          <a:pPr>
            <a:defRPr sz="3200"/>
          </a:pPr>
          <a:endParaRPr lang="en-US"/>
        </a:p>
      </c:txPr>
    </c:title>
    <c:autoTitleDeleted val="0"/>
    <c:plotArea>
      <c:layout/>
      <c:pieChart>
        <c:varyColors val="1"/>
        <c:ser>
          <c:idx val="1"/>
          <c:order val="1"/>
          <c:tx>
            <c:strRef>
              <c:f>'1a Macroscopic'!$AM$61</c:f>
              <c:strCache>
                <c:ptCount val="1"/>
              </c:strCache>
            </c:strRef>
          </c:tx>
          <c:cat>
            <c:numRef>
              <c:f>'1a Macroscopic'!$AN$60:$AP$60</c:f>
              <c:numCache>
                <c:formatCode>General</c:formatCode>
                <c:ptCount val="3"/>
              </c:numCache>
            </c:numRef>
          </c:cat>
          <c:val>
            <c:numRef>
              <c:f>'1a Macroscopic'!$AN$61:$AP$61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668E-457D-9689-A43828E84642}"/>
            </c:ext>
          </c:extLst>
        </c:ser>
        <c:ser>
          <c:idx val="0"/>
          <c:order val="0"/>
          <c:tx>
            <c:strRef>
              <c:f>'1a Macroscopic'!$AM$61</c:f>
              <c:strCache>
                <c:ptCount val="1"/>
              </c:strCache>
            </c:strRef>
          </c:tx>
          <c:cat>
            <c:numRef>
              <c:f>'1a Macroscopic'!$AN$60:$AP$60</c:f>
              <c:numCache>
                <c:formatCode>General</c:formatCode>
                <c:ptCount val="3"/>
              </c:numCache>
            </c:numRef>
          </c:cat>
          <c:val>
            <c:numRef>
              <c:f>'1a Macroscopic'!$AN$61:$AP$61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1-668E-457D-9689-A43828E84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Protocol</a:t>
            </a:r>
            <a:r>
              <a:rPr lang="en-GB" baseline="0"/>
              <a:t> 1a means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4"/>
          <c:order val="0"/>
          <c:tx>
            <c:strRef>
              <c:f>'1a Macroscopic charts'!$E$12</c:f>
              <c:strCache>
                <c:ptCount val="1"/>
                <c:pt idx="0">
                  <c:v>severe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'1a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RIC + IRI</c:v>
                </c:pt>
              </c:strCache>
            </c:strRef>
          </c:cat>
          <c:val>
            <c:numRef>
              <c:f>'1a Macroscopic charts'!$E$13:$E$15</c:f>
              <c:numCache>
                <c:formatCode>0.0%</c:formatCode>
                <c:ptCount val="3"/>
                <c:pt idx="0" formatCode="0%">
                  <c:v>0</c:v>
                </c:pt>
                <c:pt idx="1">
                  <c:v>0.60909409878784526</c:v>
                </c:pt>
                <c:pt idx="2">
                  <c:v>0.12270891495781093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A3-4E8B-9178-D4F9121A559A}"/>
            </c:ext>
          </c:extLst>
        </c:ser>
        <c:ser>
          <c:idx val="3"/>
          <c:order val="1"/>
          <c:tx>
            <c:strRef>
              <c:f>'1a Macroscopic charts'!$D$12</c:f>
              <c:strCache>
                <c:ptCount val="1"/>
                <c:pt idx="0">
                  <c:v>mild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'1a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RIC + IRI</c:v>
                </c:pt>
              </c:strCache>
            </c:strRef>
          </c:cat>
          <c:val>
            <c:numRef>
              <c:f>'1a Macroscopic charts'!$D$13:$D$15</c:f>
              <c:numCache>
                <c:formatCode>0.0%</c:formatCode>
                <c:ptCount val="3"/>
                <c:pt idx="0" formatCode="0%">
                  <c:v>0</c:v>
                </c:pt>
                <c:pt idx="1">
                  <c:v>0.26899239079690207</c:v>
                </c:pt>
                <c:pt idx="2">
                  <c:v>0.41224743824393156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A3-4E8B-9178-D4F9121A559A}"/>
            </c:ext>
          </c:extLst>
        </c:ser>
        <c:ser>
          <c:idx val="5"/>
          <c:order val="2"/>
          <c:tx>
            <c:strRef>
              <c:f>'1a Macroscopic charts'!$F$12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invertIfNegative val="0"/>
          <c:cat>
            <c:strRef>
              <c:f>'1a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RIC + IRI</c:v>
                </c:pt>
              </c:strCache>
            </c:strRef>
          </c:cat>
          <c:val>
            <c:numRef>
              <c:f>'1a Macroscopic charts'!$F$13:$F$15</c:f>
              <c:numCache>
                <c:formatCode>0%</c:formatCode>
                <c:ptCount val="3"/>
                <c:pt idx="0">
                  <c:v>1</c:v>
                </c:pt>
                <c:pt idx="1">
                  <c:v>0.12191351041525267</c:v>
                </c:pt>
                <c:pt idx="2">
                  <c:v>0.46504364679825755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A3-4E8B-9178-D4F9121A559A}"/>
            </c:ext>
          </c:extLst>
        </c:ser>
        <c:ser>
          <c:idx val="2"/>
          <c:order val="5"/>
          <c:tx>
            <c:strRef>
              <c:f>'1a Macroscopic charts'!$F$12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cat>
            <c:strRef>
              <c:f>'1a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RIC + IRI</c:v>
                </c:pt>
              </c:strCache>
            </c:strRef>
          </c:cat>
          <c:val>
            <c:numRef>
              <c:f>'1a Macroscopic charts'!$F$13:$F$15</c:f>
              <c:numCache>
                <c:formatCode>0%</c:formatCode>
                <c:ptCount val="3"/>
                <c:pt idx="0">
                  <c:v>1</c:v>
                </c:pt>
                <c:pt idx="1">
                  <c:v>0.12191351041525267</c:v>
                </c:pt>
                <c:pt idx="2">
                  <c:v>0.46504364679825755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8A3-4E8B-9178-D4F9121A5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0721920"/>
        <c:axId val="220723456"/>
        <c:extLst>
          <c:ext xmlns:c15="http://schemas.microsoft.com/office/drawing/2012/chart" uri="{02D57815-91ED-43cb-92C2-25804820EDAC}">
            <c15:filteredBar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'1a Macroscopic charts'!$D$12</c15:sqref>
                        </c15:formulaRef>
                      </c:ext>
                    </c:extLst>
                    <c:strCache>
                      <c:ptCount val="1"/>
                      <c:pt idx="0">
                        <c:v>mild</c:v>
                      </c:pt>
                    </c:strCache>
                  </c:strRef>
                </c:tx>
                <c:spPr>
                  <a:solidFill>
                    <a:srgbClr val="C00000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'1a Macroscopic charts'!$C$13:$C$15</c15:sqref>
                        </c15:formulaRef>
                      </c:ext>
                    </c:extLst>
                    <c:strCache>
                      <c:ptCount val="3"/>
                      <c:pt idx="0">
                        <c:v>controls</c:v>
                      </c:pt>
                      <c:pt idx="1">
                        <c:v>IRI</c:v>
                      </c:pt>
                      <c:pt idx="2">
                        <c:v>RIC + IRI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'1a Macroscopic charts'!$D$13:$D$15</c15:sqref>
                        </c15:formulaRef>
                      </c:ext>
                    </c:extLst>
                    <c:numCache>
                      <c:formatCode>0.0%</c:formatCode>
                      <c:ptCount val="3"/>
                      <c:pt idx="0" formatCode="0%">
                        <c:v>0</c:v>
                      </c:pt>
                      <c:pt idx="1">
                        <c:v>0.26899239079690207</c:v>
                      </c:pt>
                      <c:pt idx="2">
                        <c:v>0.41224743824393156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28A3-4E8B-9178-D4F9121A559A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'1a Macroscopic charts'!$E$12</c15:sqref>
                        </c15:formulaRef>
                      </c:ext>
                    </c:extLst>
                    <c:strCache>
                      <c:ptCount val="1"/>
                      <c:pt idx="0">
                        <c:v>severe</c:v>
                      </c:pt>
                    </c:strCache>
                  </c:strRef>
                </c:tx>
                <c:spPr>
                  <a:solidFill>
                    <a:schemeClr val="tx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'1a Macroscopic charts'!$C$13:$C$15</c15:sqref>
                        </c15:formulaRef>
                      </c:ext>
                    </c:extLst>
                    <c:strCache>
                      <c:ptCount val="3"/>
                      <c:pt idx="0">
                        <c:v>controls</c:v>
                      </c:pt>
                      <c:pt idx="1">
                        <c:v>IRI</c:v>
                      </c:pt>
                      <c:pt idx="2">
                        <c:v>RIC + IRI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'1a Macroscopic charts'!$E$13:$E$15</c15:sqref>
                        </c15:formulaRef>
                      </c:ext>
                    </c:extLst>
                    <c:numCache>
                      <c:formatCode>0.0%</c:formatCode>
                      <c:ptCount val="3"/>
                      <c:pt idx="0" formatCode="0%">
                        <c:v>0</c:v>
                      </c:pt>
                      <c:pt idx="1">
                        <c:v>0.60909409878784526</c:v>
                      </c:pt>
                      <c:pt idx="2">
                        <c:v>0.12270891495781093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8A3-4E8B-9178-D4F9121A559A}"/>
                  </c:ext>
                </c:extLst>
              </c15:ser>
            </c15:filteredBarSeries>
          </c:ext>
        </c:extLst>
      </c:barChart>
      <c:catAx>
        <c:axId val="220721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723456"/>
        <c:crosses val="autoZero"/>
        <c:auto val="1"/>
        <c:lblAlgn val="ctr"/>
        <c:lblOffset val="100"/>
        <c:noMultiLvlLbl val="0"/>
      </c:catAx>
      <c:valAx>
        <c:axId val="2207234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7219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0529762527825292"/>
          <c:y val="0.89409667541557303"/>
          <c:w val="0.25297098640731147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Protocol</a:t>
            </a:r>
            <a:r>
              <a:rPr lang="en-GB" baseline="0"/>
              <a:t> 1a medians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4"/>
          <c:order val="0"/>
          <c:tx>
            <c:strRef>
              <c:f>'1a Macroscopic charts'!$J$12</c:f>
              <c:strCache>
                <c:ptCount val="1"/>
                <c:pt idx="0">
                  <c:v>severe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'1a Macroscopic charts'!$H$13:$H$15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RIC + IRI</c:v>
                </c:pt>
              </c:strCache>
            </c:strRef>
          </c:cat>
          <c:val>
            <c:numRef>
              <c:f>'1a Macroscopic charts'!$J$13:$J$15</c:f>
              <c:numCache>
                <c:formatCode>0%</c:formatCode>
                <c:ptCount val="3"/>
                <c:pt idx="0">
                  <c:v>0</c:v>
                </c:pt>
                <c:pt idx="1">
                  <c:v>0.77807017543859658</c:v>
                </c:pt>
                <c:pt idx="2">
                  <c:v>3.7499999999999999E-2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C7-4464-96C4-65DBEDC90F3B}"/>
            </c:ext>
          </c:extLst>
        </c:ser>
        <c:ser>
          <c:idx val="3"/>
          <c:order val="1"/>
          <c:tx>
            <c:strRef>
              <c:f>'1a Macroscopic charts'!$I$12</c:f>
              <c:strCache>
                <c:ptCount val="1"/>
                <c:pt idx="0">
                  <c:v>mild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'1a Macroscopic charts'!$H$13:$H$15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RIC + IRI</c:v>
                </c:pt>
              </c:strCache>
            </c:strRef>
          </c:cat>
          <c:val>
            <c:numRef>
              <c:f>'1a Macroscopic charts'!$I$13:$I$15</c:f>
              <c:numCache>
                <c:formatCode>0%</c:formatCode>
                <c:ptCount val="3"/>
                <c:pt idx="0">
                  <c:v>0</c:v>
                </c:pt>
                <c:pt idx="1">
                  <c:v>0.18218623481781376</c:v>
                </c:pt>
                <c:pt idx="2">
                  <c:v>0.40689655172413797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C7-4464-96C4-65DBEDC90F3B}"/>
            </c:ext>
          </c:extLst>
        </c:ser>
        <c:ser>
          <c:idx val="5"/>
          <c:order val="2"/>
          <c:tx>
            <c:strRef>
              <c:f>'1a Macroscopic charts'!$K$12</c:f>
              <c:strCache>
                <c:ptCount val="1"/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invertIfNegative val="0"/>
          <c:cat>
            <c:strRef>
              <c:f>'1a Macroscopic charts'!$H$13:$H$15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RIC + IRI</c:v>
                </c:pt>
              </c:strCache>
            </c:strRef>
          </c:cat>
          <c:val>
            <c:numRef>
              <c:f>'1a Macroscopic charts'!$K$13:$K$15</c:f>
              <c:numCache>
                <c:formatCode>0%</c:formatCode>
                <c:ptCount val="3"/>
                <c:pt idx="0">
                  <c:v>1</c:v>
                </c:pt>
                <c:pt idx="1">
                  <c:v>3.9743589743589658E-2</c:v>
                </c:pt>
                <c:pt idx="2">
                  <c:v>0.55560344827586206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C7-4464-96C4-65DBEDC90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5141888"/>
        <c:axId val="225143424"/>
      </c:barChart>
      <c:catAx>
        <c:axId val="225141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143424"/>
        <c:crosses val="autoZero"/>
        <c:auto val="1"/>
        <c:lblAlgn val="ctr"/>
        <c:lblOffset val="100"/>
        <c:noMultiLvlLbl val="0"/>
      </c:catAx>
      <c:valAx>
        <c:axId val="2251434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1418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422104575291318"/>
          <c:y val="0.89872630504520268"/>
          <c:w val="0.23157308734034213"/>
          <c:h val="7.3495917177019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  <c:txPr>
        <a:bodyPr/>
        <a:lstStyle/>
        <a:p>
          <a:pPr>
            <a:defRPr sz="3200"/>
          </a:pPr>
          <a:endParaRPr lang="en-US"/>
        </a:p>
      </c:txPr>
    </c:title>
    <c:autoTitleDeleted val="0"/>
    <c:plotArea>
      <c:layout/>
      <c:pieChart>
        <c:varyColors val="1"/>
        <c:ser>
          <c:idx val="1"/>
          <c:order val="1"/>
          <c:tx>
            <c:strRef>
              <c:f>'1b Macroscopic'!$AM$61</c:f>
              <c:strCache>
                <c:ptCount val="1"/>
              </c:strCache>
            </c:strRef>
          </c:tx>
          <c:cat>
            <c:numRef>
              <c:f>'1b Macroscopic'!$AN$60:$AP$60</c:f>
              <c:numCache>
                <c:formatCode>General</c:formatCode>
                <c:ptCount val="3"/>
              </c:numCache>
            </c:numRef>
          </c:cat>
          <c:val>
            <c:numRef>
              <c:f>'1b Macroscopic'!$AN$61:$AP$61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BB10-4E95-8F31-22B6B6C91A82}"/>
            </c:ext>
          </c:extLst>
        </c:ser>
        <c:ser>
          <c:idx val="0"/>
          <c:order val="0"/>
          <c:tx>
            <c:strRef>
              <c:f>'1b Macroscopic'!$AM$61</c:f>
              <c:strCache>
                <c:ptCount val="1"/>
              </c:strCache>
            </c:strRef>
          </c:tx>
          <c:cat>
            <c:numRef>
              <c:f>'1b Macroscopic'!$AN$60:$AP$60</c:f>
              <c:numCache>
                <c:formatCode>General</c:formatCode>
                <c:ptCount val="3"/>
              </c:numCache>
            </c:numRef>
          </c:cat>
          <c:val>
            <c:numRef>
              <c:f>'1b Macroscopic'!$AN$61:$AP$61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1-BB10-4E95-8F31-22B6B6C91A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Protocol</a:t>
            </a:r>
            <a:r>
              <a:rPr lang="en-GB" baseline="0"/>
              <a:t> 1b means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4"/>
          <c:order val="0"/>
          <c:tx>
            <c:strRef>
              <c:f>'1b Macroscopic charts'!$E$12</c:f>
              <c:strCache>
                <c:ptCount val="1"/>
                <c:pt idx="0">
                  <c:v>severe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'1b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RIC + IRI</c:v>
                </c:pt>
              </c:strCache>
            </c:strRef>
          </c:cat>
          <c:val>
            <c:numRef>
              <c:f>'1b Macroscopic charts'!$E$13:$E$15</c:f>
              <c:numCache>
                <c:formatCode>0.0%</c:formatCode>
                <c:ptCount val="3"/>
                <c:pt idx="0" formatCode="0%">
                  <c:v>0</c:v>
                </c:pt>
                <c:pt idx="1">
                  <c:v>0.60909409878784526</c:v>
                </c:pt>
                <c:pt idx="2">
                  <c:v>0.21969572234228182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5E-4A64-845D-3826077DAE7F}"/>
            </c:ext>
          </c:extLst>
        </c:ser>
        <c:ser>
          <c:idx val="3"/>
          <c:order val="1"/>
          <c:tx>
            <c:strRef>
              <c:f>'1b Macroscopic charts'!$D$12</c:f>
              <c:strCache>
                <c:ptCount val="1"/>
                <c:pt idx="0">
                  <c:v>mild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'1b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RIC + IRI</c:v>
                </c:pt>
              </c:strCache>
            </c:strRef>
          </c:cat>
          <c:val>
            <c:numRef>
              <c:f>'1b Macroscopic charts'!$D$13:$D$15</c:f>
              <c:numCache>
                <c:formatCode>0.0%</c:formatCode>
                <c:ptCount val="3"/>
                <c:pt idx="0" formatCode="0%">
                  <c:v>0</c:v>
                </c:pt>
                <c:pt idx="1">
                  <c:v>0.26899239079690207</c:v>
                </c:pt>
                <c:pt idx="2">
                  <c:v>0.47804487552298353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5E-4A64-845D-3826077DAE7F}"/>
            </c:ext>
          </c:extLst>
        </c:ser>
        <c:ser>
          <c:idx val="5"/>
          <c:order val="2"/>
          <c:tx>
            <c:strRef>
              <c:f>'1b Macroscopic charts'!$F$12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invertIfNegative val="0"/>
          <c:cat>
            <c:strRef>
              <c:f>'1b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RIC + IRI</c:v>
                </c:pt>
              </c:strCache>
            </c:strRef>
          </c:cat>
          <c:val>
            <c:numRef>
              <c:f>'1b Macroscopic charts'!$F$13:$F$15</c:f>
              <c:numCache>
                <c:formatCode>0%</c:formatCode>
                <c:ptCount val="3"/>
                <c:pt idx="0">
                  <c:v>1</c:v>
                </c:pt>
                <c:pt idx="1">
                  <c:v>0.12191351041525267</c:v>
                </c:pt>
                <c:pt idx="2">
                  <c:v>0.30225940213473462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5E-4A64-845D-3826077DAE7F}"/>
            </c:ext>
          </c:extLst>
        </c:ser>
        <c:ser>
          <c:idx val="2"/>
          <c:order val="5"/>
          <c:tx>
            <c:strRef>
              <c:f>'1b Macroscopic charts'!$F$12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cat>
            <c:strRef>
              <c:f>'1b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RIC + IRI</c:v>
                </c:pt>
              </c:strCache>
            </c:strRef>
          </c:cat>
          <c:val>
            <c:numRef>
              <c:f>'1b Macroscopic charts'!$F$13:$F$15</c:f>
              <c:numCache>
                <c:formatCode>0%</c:formatCode>
                <c:ptCount val="3"/>
                <c:pt idx="0">
                  <c:v>1</c:v>
                </c:pt>
                <c:pt idx="1">
                  <c:v>0.12191351041525267</c:v>
                </c:pt>
                <c:pt idx="2">
                  <c:v>0.30225940213473462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5E-4A64-845D-3826077DA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2597888"/>
        <c:axId val="222599424"/>
        <c:extLst>
          <c:ext xmlns:c15="http://schemas.microsoft.com/office/drawing/2012/chart" uri="{02D57815-91ED-43cb-92C2-25804820EDAC}">
            <c15:filteredBar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'1b Macroscopic charts'!$D$12</c15:sqref>
                        </c15:formulaRef>
                      </c:ext>
                    </c:extLst>
                    <c:strCache>
                      <c:ptCount val="1"/>
                      <c:pt idx="0">
                        <c:v>mild</c:v>
                      </c:pt>
                    </c:strCache>
                  </c:strRef>
                </c:tx>
                <c:spPr>
                  <a:solidFill>
                    <a:srgbClr val="C00000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'1b Macroscopic charts'!$C$13:$C$15</c15:sqref>
                        </c15:formulaRef>
                      </c:ext>
                    </c:extLst>
                    <c:strCache>
                      <c:ptCount val="3"/>
                      <c:pt idx="0">
                        <c:v>controls</c:v>
                      </c:pt>
                      <c:pt idx="1">
                        <c:v>IRI</c:v>
                      </c:pt>
                      <c:pt idx="2">
                        <c:v>RIC + IRI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'1b Macroscopic charts'!$D$13:$D$15</c15:sqref>
                        </c15:formulaRef>
                      </c:ext>
                    </c:extLst>
                    <c:numCache>
                      <c:formatCode>0.0%</c:formatCode>
                      <c:ptCount val="3"/>
                      <c:pt idx="0" formatCode="0%">
                        <c:v>0</c:v>
                      </c:pt>
                      <c:pt idx="1">
                        <c:v>0.26899239079690207</c:v>
                      </c:pt>
                      <c:pt idx="2">
                        <c:v>0.47804487552298353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685E-4A64-845D-3826077DAE7F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'1b Macroscopic charts'!$E$12</c15:sqref>
                        </c15:formulaRef>
                      </c:ext>
                    </c:extLst>
                    <c:strCache>
                      <c:ptCount val="1"/>
                      <c:pt idx="0">
                        <c:v>severe</c:v>
                      </c:pt>
                    </c:strCache>
                  </c:strRef>
                </c:tx>
                <c:spPr>
                  <a:solidFill>
                    <a:schemeClr val="tx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'1b Macroscopic charts'!$C$13:$C$15</c15:sqref>
                        </c15:formulaRef>
                      </c:ext>
                    </c:extLst>
                    <c:strCache>
                      <c:ptCount val="3"/>
                      <c:pt idx="0">
                        <c:v>controls</c:v>
                      </c:pt>
                      <c:pt idx="1">
                        <c:v>IRI</c:v>
                      </c:pt>
                      <c:pt idx="2">
                        <c:v>RIC + IRI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'1b Macroscopic charts'!$E$13:$E$15</c15:sqref>
                        </c15:formulaRef>
                      </c:ext>
                    </c:extLst>
                    <c:numCache>
                      <c:formatCode>0.0%</c:formatCode>
                      <c:ptCount val="3"/>
                      <c:pt idx="0" formatCode="0%">
                        <c:v>0</c:v>
                      </c:pt>
                      <c:pt idx="1">
                        <c:v>0.60909409878784526</c:v>
                      </c:pt>
                      <c:pt idx="2">
                        <c:v>0.21969572234228182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85E-4A64-845D-3826077DAE7F}"/>
                  </c:ext>
                </c:extLst>
              </c15:ser>
            </c15:filteredBarSeries>
          </c:ext>
        </c:extLst>
      </c:barChart>
      <c:catAx>
        <c:axId val="22259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599424"/>
        <c:crosses val="autoZero"/>
        <c:auto val="1"/>
        <c:lblAlgn val="ctr"/>
        <c:lblOffset val="100"/>
        <c:noMultiLvlLbl val="0"/>
      </c:catAx>
      <c:valAx>
        <c:axId val="2225994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5978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0529762527825292"/>
          <c:y val="0.89409667541557303"/>
          <c:w val="0.25297098640731147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Protocol</a:t>
            </a:r>
            <a:r>
              <a:rPr lang="en-GB" baseline="0"/>
              <a:t> 1b medians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4"/>
          <c:order val="0"/>
          <c:tx>
            <c:strRef>
              <c:f>'1b Macroscopic charts'!$J$12</c:f>
              <c:strCache>
                <c:ptCount val="1"/>
                <c:pt idx="0">
                  <c:v>severe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'1b Macroscopic charts'!$H$13:$H$15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RIC + IRI</c:v>
                </c:pt>
              </c:strCache>
            </c:strRef>
          </c:cat>
          <c:val>
            <c:numRef>
              <c:f>'1b Macroscopic charts'!$J$13:$J$15</c:f>
              <c:numCache>
                <c:formatCode>0%</c:formatCode>
                <c:ptCount val="3"/>
                <c:pt idx="0">
                  <c:v>0</c:v>
                </c:pt>
                <c:pt idx="1">
                  <c:v>0.77807017543859658</c:v>
                </c:pt>
                <c:pt idx="2">
                  <c:v>0.14705882352941177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5A-45E0-A4F4-C30372D5FE42}"/>
            </c:ext>
          </c:extLst>
        </c:ser>
        <c:ser>
          <c:idx val="3"/>
          <c:order val="1"/>
          <c:tx>
            <c:strRef>
              <c:f>'1b Macroscopic charts'!$I$12</c:f>
              <c:strCache>
                <c:ptCount val="1"/>
                <c:pt idx="0">
                  <c:v>mild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'1b Macroscopic charts'!$H$13:$H$15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RIC + IRI</c:v>
                </c:pt>
              </c:strCache>
            </c:strRef>
          </c:cat>
          <c:val>
            <c:numRef>
              <c:f>'1b Macroscopic charts'!$I$13:$I$15</c:f>
              <c:numCache>
                <c:formatCode>0%</c:formatCode>
                <c:ptCount val="3"/>
                <c:pt idx="0">
                  <c:v>0</c:v>
                </c:pt>
                <c:pt idx="1">
                  <c:v>0.18218623481781376</c:v>
                </c:pt>
                <c:pt idx="2">
                  <c:v>0.59375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5A-45E0-A4F4-C30372D5FE42}"/>
            </c:ext>
          </c:extLst>
        </c:ser>
        <c:ser>
          <c:idx val="5"/>
          <c:order val="2"/>
          <c:tx>
            <c:strRef>
              <c:f>'1b Macroscopic charts'!$K$12</c:f>
              <c:strCache>
                <c:ptCount val="1"/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invertIfNegative val="0"/>
          <c:cat>
            <c:strRef>
              <c:f>'1b Macroscopic charts'!$H$13:$H$15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RIC + IRI</c:v>
                </c:pt>
              </c:strCache>
            </c:strRef>
          </c:cat>
          <c:val>
            <c:numRef>
              <c:f>'1b Macroscopic charts'!$K$13:$K$15</c:f>
              <c:numCache>
                <c:formatCode>0%</c:formatCode>
                <c:ptCount val="3"/>
                <c:pt idx="0">
                  <c:v>1</c:v>
                </c:pt>
                <c:pt idx="1">
                  <c:v>3.9743589743589658E-2</c:v>
                </c:pt>
                <c:pt idx="2">
                  <c:v>0.2591911764705882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5A-45E0-A4F4-C30372D5FE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5209856"/>
        <c:axId val="235211392"/>
      </c:barChart>
      <c:catAx>
        <c:axId val="23520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211392"/>
        <c:crosses val="autoZero"/>
        <c:auto val="1"/>
        <c:lblAlgn val="ctr"/>
        <c:lblOffset val="100"/>
        <c:noMultiLvlLbl val="0"/>
      </c:catAx>
      <c:valAx>
        <c:axId val="2352113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2098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422104575291318"/>
          <c:y val="0.89872630504520268"/>
          <c:w val="0.23157308734034213"/>
          <c:h val="7.3495917177019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Protocol</a:t>
            </a:r>
            <a:r>
              <a:rPr lang="en-GB" baseline="0"/>
              <a:t> 1b medians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4"/>
          <c:order val="0"/>
          <c:tx>
            <c:strRef>
              <c:f>'1b Macroscopic charts'!$N$12</c:f>
              <c:strCache>
                <c:ptCount val="1"/>
                <c:pt idx="0">
                  <c:v>mild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'1b Macroscopic charts'!$M$13:$M$16</c:f>
              <c:strCache>
                <c:ptCount val="4"/>
                <c:pt idx="0">
                  <c:v>controls</c:v>
                </c:pt>
                <c:pt idx="1">
                  <c:v>IRI</c:v>
                </c:pt>
                <c:pt idx="2">
                  <c:v>RIC (1a) + IRI</c:v>
                </c:pt>
                <c:pt idx="3">
                  <c:v>RIC (1b) + IRI</c:v>
                </c:pt>
              </c:strCache>
            </c:strRef>
          </c:cat>
          <c:val>
            <c:numRef>
              <c:f>'1b Macroscopic charts'!$N$13:$N$16</c:f>
              <c:numCache>
                <c:formatCode>0%</c:formatCode>
                <c:ptCount val="4"/>
                <c:pt idx="0">
                  <c:v>0</c:v>
                </c:pt>
                <c:pt idx="1">
                  <c:v>0.18218623481781376</c:v>
                </c:pt>
                <c:pt idx="2">
                  <c:v>0.40689655172413797</c:v>
                </c:pt>
                <c:pt idx="3">
                  <c:v>0.59375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32-4423-83DC-472B83DD961F}"/>
            </c:ext>
          </c:extLst>
        </c:ser>
        <c:ser>
          <c:idx val="3"/>
          <c:order val="1"/>
          <c:tx>
            <c:strRef>
              <c:f>'1b Macroscopic charts'!$O$12</c:f>
              <c:strCache>
                <c:ptCount val="1"/>
                <c:pt idx="0">
                  <c:v>severe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'1b Macroscopic charts'!$M$13:$M$16</c:f>
              <c:strCache>
                <c:ptCount val="4"/>
                <c:pt idx="0">
                  <c:v>controls</c:v>
                </c:pt>
                <c:pt idx="1">
                  <c:v>IRI</c:v>
                </c:pt>
                <c:pt idx="2">
                  <c:v>RIC (1a) + IRI</c:v>
                </c:pt>
                <c:pt idx="3">
                  <c:v>RIC (1b) + IRI</c:v>
                </c:pt>
              </c:strCache>
            </c:strRef>
          </c:cat>
          <c:val>
            <c:numRef>
              <c:f>'1b Macroscopic charts'!$O$13:$O$16</c:f>
              <c:numCache>
                <c:formatCode>0%</c:formatCode>
                <c:ptCount val="4"/>
                <c:pt idx="0">
                  <c:v>0</c:v>
                </c:pt>
                <c:pt idx="1">
                  <c:v>0.77807017543859658</c:v>
                </c:pt>
                <c:pt idx="2">
                  <c:v>3.7499999999999999E-2</c:v>
                </c:pt>
                <c:pt idx="3">
                  <c:v>0.14705882352941177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32-4423-83DC-472B83DD961F}"/>
            </c:ext>
          </c:extLst>
        </c:ser>
        <c:ser>
          <c:idx val="5"/>
          <c:order val="2"/>
          <c:tx>
            <c:strRef>
              <c:f>'1b Macroscopic charts'!$P$12</c:f>
              <c:strCache>
                <c:ptCount val="1"/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invertIfNegative val="0"/>
          <c:cat>
            <c:strRef>
              <c:f>'1b Macroscopic charts'!$M$13:$M$16</c:f>
              <c:strCache>
                <c:ptCount val="4"/>
                <c:pt idx="0">
                  <c:v>controls</c:v>
                </c:pt>
                <c:pt idx="1">
                  <c:v>IRI</c:v>
                </c:pt>
                <c:pt idx="2">
                  <c:v>RIC (1a) + IRI</c:v>
                </c:pt>
                <c:pt idx="3">
                  <c:v>RIC (1b) + IRI</c:v>
                </c:pt>
              </c:strCache>
            </c:strRef>
          </c:cat>
          <c:val>
            <c:numRef>
              <c:f>'1b Macroscopic charts'!$P$13:$P$16</c:f>
              <c:numCache>
                <c:formatCode>0%</c:formatCode>
                <c:ptCount val="4"/>
                <c:pt idx="0">
                  <c:v>1</c:v>
                </c:pt>
                <c:pt idx="1">
                  <c:v>3.9743589743589658E-2</c:v>
                </c:pt>
                <c:pt idx="2">
                  <c:v>0.42317487266553483</c:v>
                </c:pt>
                <c:pt idx="3">
                  <c:v>0.2591911764705882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32-4423-83DC-472B83DD96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5247104"/>
        <c:axId val="235248640"/>
      </c:barChart>
      <c:catAx>
        <c:axId val="23524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248640"/>
        <c:crosses val="autoZero"/>
        <c:auto val="1"/>
        <c:lblAlgn val="ctr"/>
        <c:lblOffset val="100"/>
        <c:noMultiLvlLbl val="0"/>
      </c:catAx>
      <c:valAx>
        <c:axId val="2352486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2471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422104575291318"/>
          <c:y val="0.89872630504520268"/>
          <c:w val="0.23157308734034213"/>
          <c:h val="7.3495917177019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  <c:txPr>
        <a:bodyPr/>
        <a:lstStyle/>
        <a:p>
          <a:pPr>
            <a:defRPr sz="3200"/>
          </a:pPr>
          <a:endParaRPr lang="en-US"/>
        </a:p>
      </c:txPr>
    </c:title>
    <c:autoTitleDeleted val="0"/>
    <c:plotArea>
      <c:layout/>
      <c:pieChart>
        <c:varyColors val="1"/>
        <c:ser>
          <c:idx val="1"/>
          <c:order val="1"/>
          <c:tx>
            <c:strRef>
              <c:f>'1a2 Macroscopic'!$AN$55</c:f>
              <c:strCache>
                <c:ptCount val="1"/>
              </c:strCache>
            </c:strRef>
          </c:tx>
          <c:cat>
            <c:numRef>
              <c:f>'1a2 Macroscopic'!$AO$54:$AQ$54</c:f>
              <c:numCache>
                <c:formatCode>General</c:formatCode>
                <c:ptCount val="3"/>
              </c:numCache>
            </c:numRef>
          </c:cat>
          <c:val>
            <c:numRef>
              <c:f>'1a2 Macroscopic'!$AO$55:$AQ$55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71B8-472C-8C3E-4EB6ABFBAD83}"/>
            </c:ext>
          </c:extLst>
        </c:ser>
        <c:ser>
          <c:idx val="0"/>
          <c:order val="0"/>
          <c:tx>
            <c:strRef>
              <c:f>'1a2 Macroscopic'!$AN$55</c:f>
              <c:strCache>
                <c:ptCount val="1"/>
              </c:strCache>
            </c:strRef>
          </c:tx>
          <c:cat>
            <c:numRef>
              <c:f>'1a2 Macroscopic'!$AO$54:$AQ$54</c:f>
              <c:numCache>
                <c:formatCode>General</c:formatCode>
                <c:ptCount val="3"/>
              </c:numCache>
            </c:numRef>
          </c:cat>
          <c:val>
            <c:numRef>
              <c:f>'1a2 Macroscopic'!$AO$55:$AQ$55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1-71B8-472C-8C3E-4EB6ABFBA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28575</xdr:colOff>
      <xdr:row>103</xdr:row>
      <xdr:rowOff>95250</xdr:rowOff>
    </xdr:from>
    <xdr:to>
      <xdr:col>55</xdr:col>
      <xdr:colOff>124575</xdr:colOff>
      <xdr:row>148</xdr:row>
      <xdr:rowOff>162750</xdr:rowOff>
    </xdr:to>
    <xdr:graphicFrame macro="">
      <xdr:nvGraphicFramePr>
        <xdr:cNvPr id="3" name="Chart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16</xdr:row>
      <xdr:rowOff>9525</xdr:rowOff>
    </xdr:from>
    <xdr:to>
      <xdr:col>8</xdr:col>
      <xdr:colOff>323850</xdr:colOff>
      <xdr:row>30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600075</xdr:colOff>
      <xdr:row>16</xdr:row>
      <xdr:rowOff>0</xdr:rowOff>
    </xdr:from>
    <xdr:to>
      <xdr:col>16</xdr:col>
      <xdr:colOff>295275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28575</xdr:colOff>
      <xdr:row>103</xdr:row>
      <xdr:rowOff>95250</xdr:rowOff>
    </xdr:from>
    <xdr:to>
      <xdr:col>55</xdr:col>
      <xdr:colOff>124575</xdr:colOff>
      <xdr:row>148</xdr:row>
      <xdr:rowOff>162750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16</xdr:row>
      <xdr:rowOff>9525</xdr:rowOff>
    </xdr:from>
    <xdr:to>
      <xdr:col>8</xdr:col>
      <xdr:colOff>323850</xdr:colOff>
      <xdr:row>30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600075</xdr:colOff>
      <xdr:row>16</xdr:row>
      <xdr:rowOff>0</xdr:rowOff>
    </xdr:from>
    <xdr:to>
      <xdr:col>16</xdr:col>
      <xdr:colOff>295275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9525</xdr:colOff>
      <xdr:row>16</xdr:row>
      <xdr:rowOff>28575</xdr:rowOff>
    </xdr:from>
    <xdr:to>
      <xdr:col>24</xdr:col>
      <xdr:colOff>314325</xdr:colOff>
      <xdr:row>30</xdr:row>
      <xdr:rowOff>104775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28575</xdr:colOff>
      <xdr:row>97</xdr:row>
      <xdr:rowOff>95250</xdr:rowOff>
    </xdr:from>
    <xdr:to>
      <xdr:col>56</xdr:col>
      <xdr:colOff>124575</xdr:colOff>
      <xdr:row>142</xdr:row>
      <xdr:rowOff>162750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tocol%20Controls%20-%20IRI%20&amp;%20SHAM%20-%20Macroscopic%20and%20microscopi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rchive%20Protocol%201%20-%20Macroscopic%20and%20microscopic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aw%20Data/MSD/Copy%20of%20VPlex_2_31_1_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1 - SHAM"/>
      <sheetName val="Data 1 - IRI"/>
      <sheetName val="1 SHAM Macroscopic"/>
      <sheetName val="1 IRI Macroscopic"/>
      <sheetName val="1 SHAM (combined)"/>
      <sheetName val="1 SHAM HIF-1a "/>
      <sheetName val="1 IRI (combined)"/>
      <sheetName val="1 IRI HIF-1a"/>
      <sheetName val="1 SHAM Microscopic (DT)"/>
      <sheetName val="1 SHAM Microscopic (NH)"/>
      <sheetName val="1 SHAM Microscopic (IJ)"/>
      <sheetName val="1 IRI Microscopic (DT)"/>
      <sheetName val="1 IRI Microscopic (NH)"/>
      <sheetName val="1 IRI Microscopic (IJ)"/>
      <sheetName val="1a2 Cytokines"/>
      <sheetName val="Power Calc"/>
      <sheetName val="MPO"/>
    </sheetNames>
    <sheetDataSet>
      <sheetData sheetId="0"/>
      <sheetData sheetId="1"/>
      <sheetData sheetId="2">
        <row r="2">
          <cell r="H2">
            <v>0</v>
          </cell>
          <cell r="I2">
            <v>0</v>
          </cell>
          <cell r="K2">
            <v>1</v>
          </cell>
        </row>
        <row r="3">
          <cell r="H3">
            <v>0</v>
          </cell>
          <cell r="I3">
            <v>0</v>
          </cell>
          <cell r="K3">
            <v>1</v>
          </cell>
        </row>
        <row r="4">
          <cell r="H4">
            <v>0</v>
          </cell>
          <cell r="I4">
            <v>0</v>
          </cell>
          <cell r="K4">
            <v>1</v>
          </cell>
        </row>
        <row r="5">
          <cell r="H5">
            <v>0</v>
          </cell>
          <cell r="I5">
            <v>0</v>
          </cell>
          <cell r="K5">
            <v>1</v>
          </cell>
        </row>
        <row r="6">
          <cell r="H6">
            <v>0</v>
          </cell>
          <cell r="I6">
            <v>0</v>
          </cell>
          <cell r="K6">
            <v>1</v>
          </cell>
        </row>
        <row r="7">
          <cell r="H7">
            <v>0</v>
          </cell>
          <cell r="I7">
            <v>0</v>
          </cell>
          <cell r="K7">
            <v>1</v>
          </cell>
        </row>
      </sheetData>
      <sheetData sheetId="3">
        <row r="2">
          <cell r="H2">
            <v>0.18218623481781376</v>
          </cell>
          <cell r="I2">
            <v>0.77807017543859658</v>
          </cell>
          <cell r="K2">
            <v>0</v>
          </cell>
        </row>
        <row r="3">
          <cell r="H3">
            <v>0.26899239079690207</v>
          </cell>
          <cell r="I3">
            <v>0.60909409878784526</v>
          </cell>
          <cell r="K3">
            <v>0.12191351041525257</v>
          </cell>
        </row>
        <row r="4">
          <cell r="H4">
            <v>0</v>
          </cell>
          <cell r="I4">
            <v>0</v>
          </cell>
          <cell r="K4">
            <v>0</v>
          </cell>
        </row>
        <row r="5">
          <cell r="H5">
            <v>1</v>
          </cell>
          <cell r="I5">
            <v>1</v>
          </cell>
          <cell r="K5">
            <v>1</v>
          </cell>
        </row>
        <row r="6">
          <cell r="H6">
            <v>0</v>
          </cell>
          <cell r="I6">
            <v>0.30405405405405406</v>
          </cell>
          <cell r="K6">
            <v>0</v>
          </cell>
        </row>
        <row r="7">
          <cell r="H7">
            <v>0.52364864864864868</v>
          </cell>
          <cell r="I7">
            <v>0.89689578713968954</v>
          </cell>
          <cell r="K7">
            <v>0.15259740259740262</v>
          </cell>
        </row>
      </sheetData>
      <sheetData sheetId="4"/>
      <sheetData sheetId="5">
        <row r="2">
          <cell r="C2">
            <v>1</v>
          </cell>
        </row>
      </sheetData>
      <sheetData sheetId="6"/>
      <sheetData sheetId="7">
        <row r="2">
          <cell r="C2">
            <v>34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1a"/>
      <sheetName val="1a Macroscopic"/>
      <sheetName val="1a Microscopic (combined)"/>
      <sheetName val="1a Microscopic (DT)"/>
      <sheetName val="1a Microscopic (NH)"/>
      <sheetName val="1a Microscopic (IJ)"/>
      <sheetName val="1a Macroscopic charts"/>
      <sheetName val="1a+1a2 Cytokines"/>
      <sheetName val="RNA"/>
      <sheetName val="1b Macroscopic"/>
      <sheetName val="1b Microscopic (combined)"/>
      <sheetName val="1b Microscopic (DT)"/>
      <sheetName val="1b Microscopic (NH)"/>
      <sheetName val="1b Microscopic (IJ)"/>
      <sheetName val="1b Macroscopic charts"/>
      <sheetName val="1a2 Macroscopic"/>
      <sheetName val="1a2 Cytokines"/>
      <sheetName val="Power Calc"/>
      <sheetName val="Inter-observer variability"/>
      <sheetName val="MPO"/>
      <sheetName val="1a Macroscopic - stacked bar ch"/>
      <sheetName val="Injury vs Cytokine"/>
    </sheetNames>
    <sheetDataSet>
      <sheetData sheetId="0">
        <row r="2">
          <cell r="N2" t="str">
            <v>IFN-
γ</v>
          </cell>
          <cell r="O2" t="str">
            <v>IL-1β</v>
          </cell>
          <cell r="P2" t="str">
            <v>IL-10</v>
          </cell>
          <cell r="Q2" t="str">
            <v>IL-13</v>
          </cell>
          <cell r="R2" t="str">
            <v>IL-4</v>
          </cell>
          <cell r="S2" t="str">
            <v>IL-5</v>
          </cell>
          <cell r="T2" t="str">
            <v>IL-6</v>
          </cell>
          <cell r="U2" t="str">
            <v>KC/GRO</v>
          </cell>
          <cell r="V2" t="str">
            <v>TNF-α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>
            <v>758</v>
          </cell>
        </row>
        <row r="11">
          <cell r="B11">
            <v>741</v>
          </cell>
        </row>
        <row r="12">
          <cell r="B12">
            <v>138</v>
          </cell>
        </row>
        <row r="13">
          <cell r="B13">
            <v>327</v>
          </cell>
        </row>
        <row r="14">
          <cell r="B14">
            <v>870</v>
          </cell>
        </row>
        <row r="15">
          <cell r="B15">
            <v>902</v>
          </cell>
        </row>
        <row r="16">
          <cell r="B16">
            <v>892</v>
          </cell>
        </row>
        <row r="17">
          <cell r="B17">
            <v>849</v>
          </cell>
        </row>
        <row r="18">
          <cell r="B18">
            <v>703</v>
          </cell>
        </row>
        <row r="19">
          <cell r="B19">
            <v>837</v>
          </cell>
        </row>
        <row r="20">
          <cell r="B20">
            <v>829</v>
          </cell>
        </row>
      </sheetData>
      <sheetData sheetId="10">
        <row r="3">
          <cell r="B3">
            <v>758</v>
          </cell>
        </row>
      </sheetData>
      <sheetData sheetId="11">
        <row r="3">
          <cell r="C3">
            <v>1</v>
          </cell>
        </row>
      </sheetData>
      <sheetData sheetId="12">
        <row r="3">
          <cell r="D3">
            <v>5</v>
          </cell>
        </row>
      </sheetData>
      <sheetData sheetId="13">
        <row r="3">
          <cell r="C3">
            <v>4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"/>
      <sheetName val="Sheet2"/>
      <sheetName val="Sheet1"/>
    </sheetNames>
    <sheetDataSet>
      <sheetData sheetId="0"/>
      <sheetData sheetId="1">
        <row r="15">
          <cell r="B15" t="e">
            <v>#DIV/0!</v>
          </cell>
          <cell r="C15" t="e">
            <v>#DIV/0!</v>
          </cell>
          <cell r="D15">
            <v>21.6157490343852</v>
          </cell>
          <cell r="E15">
            <v>10.558615016957701</v>
          </cell>
          <cell r="F15" t="e">
            <v>#DIV/0!</v>
          </cell>
          <cell r="G15" t="e">
            <v>#DIV/0!</v>
          </cell>
          <cell r="H15">
            <v>1599.7865286271599</v>
          </cell>
          <cell r="I15">
            <v>13569.5230574609</v>
          </cell>
          <cell r="J15">
            <v>11.6898506770144</v>
          </cell>
        </row>
        <row r="16">
          <cell r="B16" t="e">
            <v>#DIV/0!</v>
          </cell>
          <cell r="C16" t="e">
            <v>#DIV/0!</v>
          </cell>
          <cell r="D16">
            <v>10.943208715350901</v>
          </cell>
          <cell r="E16">
            <v>1.2614143048270801</v>
          </cell>
          <cell r="F16" t="e">
            <v>#DIV/0!</v>
          </cell>
          <cell r="G16" t="e">
            <v>#DIV/0!</v>
          </cell>
          <cell r="H16">
            <v>415.33871724538801</v>
          </cell>
          <cell r="I16">
            <v>14930.757786874399</v>
          </cell>
          <cell r="J16">
            <v>8.2248751828392699</v>
          </cell>
        </row>
        <row r="17">
          <cell r="B17" t="e">
            <v>#DIV/0!</v>
          </cell>
          <cell r="C17">
            <v>7.7387469677535901</v>
          </cell>
          <cell r="D17">
            <v>39.1844162106648</v>
          </cell>
          <cell r="E17">
            <v>2.4618488033335502</v>
          </cell>
          <cell r="F17" t="e">
            <v>#DIV/0!</v>
          </cell>
          <cell r="G17">
            <v>4.61823722455624</v>
          </cell>
          <cell r="H17">
            <v>4501.75036569849</v>
          </cell>
          <cell r="I17">
            <v>22938.065749318201</v>
          </cell>
          <cell r="J17">
            <v>21.255032454339698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Custom 13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2F2F2"/>
      </a:accent1>
      <a:accent2>
        <a:srgbClr val="C00000"/>
      </a:accent2>
      <a:accent3>
        <a:srgbClr val="000000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6" sqref="A16"/>
    </sheetView>
  </sheetViews>
  <sheetFormatPr defaultRowHeight="15" x14ac:dyDescent="0.25"/>
  <cols>
    <col min="1" max="1" width="9.140625" style="16"/>
    <col min="2" max="2" width="9.140625" style="9"/>
    <col min="5" max="5" width="9.140625" style="8"/>
    <col min="11" max="11" width="9.140625" style="8"/>
    <col min="20" max="20" width="9.140625" style="8"/>
    <col min="23" max="23" width="9.140625" style="8"/>
  </cols>
  <sheetData>
    <row r="1" spans="1:23" ht="14.45" customHeight="1" x14ac:dyDescent="0.25">
      <c r="A1" s="71" t="s">
        <v>11</v>
      </c>
      <c r="B1" s="9" t="s">
        <v>12</v>
      </c>
      <c r="E1" s="8" t="s">
        <v>13</v>
      </c>
      <c r="K1" s="8" t="s">
        <v>25</v>
      </c>
      <c r="T1" s="8" t="s">
        <v>57</v>
      </c>
      <c r="W1" s="8" t="s">
        <v>58</v>
      </c>
    </row>
    <row r="2" spans="1:23" s="13" customFormat="1" ht="60.75" thickBot="1" x14ac:dyDescent="0.3">
      <c r="A2" s="72"/>
      <c r="B2" s="18" t="s">
        <v>16</v>
      </c>
      <c r="C2" s="10" t="s">
        <v>17</v>
      </c>
      <c r="D2" s="29" t="s">
        <v>18</v>
      </c>
      <c r="E2" s="11" t="s">
        <v>14</v>
      </c>
      <c r="F2" s="12" t="s">
        <v>15</v>
      </c>
      <c r="G2" s="13" t="s">
        <v>19</v>
      </c>
      <c r="H2" s="13" t="s">
        <v>20</v>
      </c>
      <c r="I2" s="13" t="s">
        <v>21</v>
      </c>
      <c r="J2" s="13" t="s">
        <v>22</v>
      </c>
      <c r="K2" s="18" t="s">
        <v>26</v>
      </c>
      <c r="L2" s="13" t="s">
        <v>27</v>
      </c>
      <c r="M2" s="13" t="s">
        <v>28</v>
      </c>
      <c r="N2" s="13" t="s">
        <v>29</v>
      </c>
      <c r="O2" s="13" t="s">
        <v>30</v>
      </c>
      <c r="P2" s="13" t="s">
        <v>31</v>
      </c>
      <c r="Q2" s="13" t="s">
        <v>32</v>
      </c>
      <c r="R2" s="13" t="s">
        <v>33</v>
      </c>
      <c r="S2" s="13" t="s">
        <v>34</v>
      </c>
      <c r="T2" s="11" t="s">
        <v>59</v>
      </c>
      <c r="U2" s="13" t="s">
        <v>60</v>
      </c>
      <c r="W2" s="11"/>
    </row>
    <row r="3" spans="1:23" x14ac:dyDescent="0.25">
      <c r="A3" s="16">
        <f>'1a Macroscopic'!B10</f>
        <v>92</v>
      </c>
      <c r="B3" s="9">
        <f>'1a Macroscopic'!D10</f>
        <v>0</v>
      </c>
      <c r="C3" s="9">
        <f>'1a Macroscopic'!E10</f>
        <v>0</v>
      </c>
      <c r="D3" t="str">
        <f>IF('1a Macroscopic'!G10&lt;&gt;"",'1a Macroscopic'!G10,"n/a")</f>
        <v>n/a</v>
      </c>
      <c r="E3" s="8">
        <f>'1a Microscopic (DT)'!D3</f>
        <v>6</v>
      </c>
      <c r="F3" s="9">
        <f>'1a Microscopic (DT)'!E3</f>
        <v>6</v>
      </c>
      <c r="G3" s="9">
        <f>'1a Microscopic (NH)'!D3</f>
        <v>6</v>
      </c>
      <c r="H3" s="9">
        <f>'1a Microscopic (NH)'!E3</f>
        <v>5</v>
      </c>
      <c r="I3" s="9">
        <f>'1a Microscopic (IJ)'!D3</f>
        <v>6</v>
      </c>
      <c r="J3" s="9">
        <f>'1a Microscopic (IJ)'!E3</f>
        <v>4</v>
      </c>
      <c r="W3" s="8" t="s">
        <v>55</v>
      </c>
    </row>
    <row r="4" spans="1:23" x14ac:dyDescent="0.25">
      <c r="A4" s="16">
        <f>'1a Macroscopic'!B11</f>
        <v>199</v>
      </c>
      <c r="B4" s="9">
        <f>'1a Macroscopic'!D11</f>
        <v>0</v>
      </c>
      <c r="C4" s="9">
        <f>'1a Macroscopic'!E11</f>
        <v>17</v>
      </c>
      <c r="D4">
        <f>IF('1a Macroscopic'!G11&lt;&gt;"",'1a Macroscopic'!G11,"n/a")</f>
        <v>31</v>
      </c>
      <c r="E4" s="8">
        <f>'1a Microscopic (DT)'!D4</f>
        <v>1</v>
      </c>
      <c r="F4" s="9">
        <f>'1a Microscopic (DT)'!E4</f>
        <v>1</v>
      </c>
      <c r="G4" s="9">
        <f>'1a Microscopic (NH)'!D4</f>
        <v>1</v>
      </c>
      <c r="H4" s="9">
        <f>'1a Microscopic (NH)'!E4</f>
        <v>1</v>
      </c>
      <c r="I4" s="9">
        <f>'1a Microscopic (IJ)'!D4</f>
        <v>0</v>
      </c>
      <c r="J4" s="9">
        <f>'1a Microscopic (IJ)'!E4</f>
        <v>1</v>
      </c>
      <c r="K4" s="8">
        <v>0.94859093933391003</v>
      </c>
      <c r="L4" s="9">
        <v>0</v>
      </c>
      <c r="M4" s="9">
        <v>37.398243141945002</v>
      </c>
      <c r="N4" s="9">
        <v>1.38551687283392</v>
      </c>
      <c r="O4" s="9">
        <v>0</v>
      </c>
      <c r="P4" s="9">
        <v>0</v>
      </c>
      <c r="Q4" s="9">
        <v>1081.5032978354</v>
      </c>
      <c r="R4" s="9">
        <v>16669.4266750358</v>
      </c>
      <c r="S4" s="9">
        <v>16.2974806888658</v>
      </c>
      <c r="T4" s="47">
        <v>2.6534960000000001</v>
      </c>
      <c r="U4" s="48">
        <v>2.0402E-2</v>
      </c>
      <c r="V4">
        <v>20.402000000000001</v>
      </c>
      <c r="W4" s="8" t="s">
        <v>55</v>
      </c>
    </row>
    <row r="5" spans="1:23" x14ac:dyDescent="0.25">
      <c r="A5" s="16">
        <f>'1a Macroscopic'!B12</f>
        <v>102</v>
      </c>
      <c r="B5" s="9">
        <f>'1a Macroscopic'!D12</f>
        <v>0</v>
      </c>
      <c r="C5" s="9">
        <f>'1a Macroscopic'!E12</f>
        <v>3</v>
      </c>
      <c r="D5">
        <f>IF('1a Macroscopic'!G12&lt;&gt;"",'1a Macroscopic'!G12,"n/a")</f>
        <v>40</v>
      </c>
      <c r="E5" s="8">
        <f>'1a Microscopic (DT)'!D5</f>
        <v>5</v>
      </c>
      <c r="F5" s="9">
        <f>'1a Microscopic (DT)'!E5</f>
        <v>1</v>
      </c>
      <c r="G5" s="9">
        <f>'1a Microscopic (NH)'!D5</f>
        <v>5</v>
      </c>
      <c r="H5" s="9">
        <f>'1a Microscopic (NH)'!E5</f>
        <v>0</v>
      </c>
      <c r="I5" s="9">
        <f>'1a Microscopic (IJ)'!D5</f>
        <v>5</v>
      </c>
      <c r="J5" s="9">
        <f>'1a Microscopic (IJ)'!E5</f>
        <v>0</v>
      </c>
      <c r="K5" s="8">
        <v>0</v>
      </c>
      <c r="L5" s="9">
        <v>0</v>
      </c>
      <c r="M5" s="9">
        <v>34.311054994551696</v>
      </c>
      <c r="N5" s="9">
        <v>3.4369076542085599</v>
      </c>
      <c r="O5" s="9">
        <v>0</v>
      </c>
      <c r="P5" s="9">
        <v>10.8739169455661</v>
      </c>
      <c r="Q5" s="9">
        <v>2080.21543708948</v>
      </c>
      <c r="R5" s="9">
        <v>22473.282355871001</v>
      </c>
      <c r="S5" s="9">
        <v>24.875817081585701</v>
      </c>
      <c r="T5" s="47">
        <v>2.6534960000000001</v>
      </c>
      <c r="U5" s="48">
        <v>3.2239999999999998E-2</v>
      </c>
      <c r="V5">
        <v>32.239999999999995</v>
      </c>
      <c r="W5" s="8" t="s">
        <v>55</v>
      </c>
    </row>
    <row r="6" spans="1:23" ht="14.45" customHeight="1" x14ac:dyDescent="0.25">
      <c r="A6" s="16">
        <f>'1a Macroscopic'!B13</f>
        <v>658</v>
      </c>
      <c r="B6" s="9">
        <f>'1a Macroscopic'!D13</f>
        <v>16</v>
      </c>
      <c r="C6" s="9">
        <f>'1a Macroscopic'!E13</f>
        <v>7</v>
      </c>
      <c r="D6">
        <f>IF('1a Macroscopic'!G13&lt;&gt;"",'1a Macroscopic'!G13,"n/a")</f>
        <v>38</v>
      </c>
      <c r="E6" s="8">
        <f>'1a Microscopic (DT)'!D6</f>
        <v>2</v>
      </c>
      <c r="F6" s="9">
        <f>'1a Microscopic (DT)'!E6</f>
        <v>1</v>
      </c>
      <c r="G6" s="9">
        <f>'1a Microscopic (NH)'!D6</f>
        <v>6</v>
      </c>
      <c r="H6" s="9">
        <f>'1a Microscopic (NH)'!E6</f>
        <v>1</v>
      </c>
      <c r="I6" s="9">
        <f>'1a Microscopic (IJ)'!D6</f>
        <v>5</v>
      </c>
      <c r="J6" s="9">
        <f>'1a Microscopic (IJ)'!E6</f>
        <v>0</v>
      </c>
      <c r="K6" s="8">
        <v>0</v>
      </c>
      <c r="L6" s="9">
        <v>6.5152877641801501</v>
      </c>
      <c r="M6" s="9">
        <v>68.936566622313904</v>
      </c>
      <c r="N6" s="9">
        <v>1.48522001660778</v>
      </c>
      <c r="O6" s="9">
        <v>0</v>
      </c>
      <c r="P6" s="9">
        <v>13.5949657818134</v>
      </c>
      <c r="Q6" s="9">
        <v>1998.1990569504501</v>
      </c>
      <c r="R6" s="9">
        <v>19365.1904567737</v>
      </c>
      <c r="S6" s="9">
        <v>20.3488868567004</v>
      </c>
      <c r="T6" s="47">
        <v>2.798956</v>
      </c>
      <c r="U6" s="48">
        <v>2.0614E-2</v>
      </c>
      <c r="V6">
        <v>20.614000000000001</v>
      </c>
      <c r="W6" s="8" t="s">
        <v>55</v>
      </c>
    </row>
    <row r="7" spans="1:23" x14ac:dyDescent="0.25">
      <c r="A7" s="16">
        <f>'1a Macroscopic'!B14</f>
        <v>426</v>
      </c>
      <c r="B7" s="9">
        <f>'1a Macroscopic'!D14</f>
        <v>12</v>
      </c>
      <c r="C7" s="9">
        <f>'1a Macroscopic'!E14</f>
        <v>0</v>
      </c>
      <c r="D7">
        <f>IF('1a Macroscopic'!G14&lt;&gt;"",'1a Macroscopic'!G14,"n/a")</f>
        <v>30</v>
      </c>
      <c r="E7" s="8">
        <f>'1a Microscopic (DT)'!D7</f>
        <v>6</v>
      </c>
      <c r="F7" s="9">
        <f>'1a Microscopic (DT)'!E7</f>
        <v>6</v>
      </c>
      <c r="G7" s="9">
        <f>'1a Microscopic (NH)'!D7</f>
        <v>6</v>
      </c>
      <c r="H7" s="9">
        <f>'1a Microscopic (NH)'!E7</f>
        <v>5</v>
      </c>
      <c r="I7" s="9">
        <f>'1a Microscopic (IJ)'!D7</f>
        <v>6</v>
      </c>
      <c r="J7" s="9">
        <f>'1a Microscopic (IJ)'!E7</f>
        <v>5</v>
      </c>
      <c r="K7" s="8">
        <v>0.758839883676102</v>
      </c>
      <c r="L7" s="9">
        <v>0</v>
      </c>
      <c r="M7" s="9">
        <v>27.571172510816901</v>
      </c>
      <c r="N7" s="9">
        <v>1.1833251004868499</v>
      </c>
      <c r="O7" s="9">
        <v>0</v>
      </c>
      <c r="P7" s="9">
        <v>0</v>
      </c>
      <c r="Q7" s="9">
        <v>2473.3208589027699</v>
      </c>
      <c r="R7" s="9">
        <v>21292.533713133002</v>
      </c>
      <c r="S7" s="9">
        <v>15.569312637221</v>
      </c>
      <c r="T7" s="47">
        <v>2.723881</v>
      </c>
      <c r="U7" s="48">
        <v>3.7185000000000003E-2</v>
      </c>
      <c r="V7">
        <v>37.185000000000002</v>
      </c>
      <c r="W7" s="8" t="s">
        <v>55</v>
      </c>
    </row>
    <row r="8" spans="1:23" ht="14.45" customHeight="1" x14ac:dyDescent="0.25">
      <c r="A8" s="16">
        <f>'1a Macroscopic'!B15</f>
        <v>766</v>
      </c>
      <c r="B8" s="9">
        <f>'1a Macroscopic'!D15</f>
        <v>0</v>
      </c>
      <c r="C8" s="9">
        <f>'1a Macroscopic'!E15</f>
        <v>0</v>
      </c>
      <c r="D8" t="str">
        <f>IF('1a Macroscopic'!G15&lt;&gt;"",'1a Macroscopic'!G15,"n/a")</f>
        <v>n/a</v>
      </c>
      <c r="E8" s="8">
        <f>'1a Microscopic (DT)'!D8</f>
        <v>6</v>
      </c>
      <c r="F8" s="9">
        <f>'1a Microscopic (DT)'!E8</f>
        <v>4</v>
      </c>
      <c r="G8" s="9">
        <f>'1a Microscopic (NH)'!D8</f>
        <v>5</v>
      </c>
      <c r="H8" s="9">
        <f>'1a Microscopic (NH)'!E8</f>
        <v>4</v>
      </c>
      <c r="I8" s="9">
        <f>'1a Microscopic (IJ)'!D8</f>
        <v>4</v>
      </c>
      <c r="J8" s="9">
        <f>'1a Microscopic (IJ)'!E8</f>
        <v>3</v>
      </c>
      <c r="K8" s="8">
        <v>0</v>
      </c>
      <c r="L8" s="9">
        <v>0</v>
      </c>
      <c r="M8" s="9">
        <v>31.8657115258634</v>
      </c>
      <c r="N8" s="9">
        <v>2.4085452364072601</v>
      </c>
      <c r="O8" s="9">
        <v>0</v>
      </c>
      <c r="P8" s="9">
        <v>0</v>
      </c>
      <c r="Q8" s="9">
        <v>2379.3988220170199</v>
      </c>
      <c r="R8" s="9">
        <v>21082.1038532653</v>
      </c>
      <c r="S8" s="9">
        <v>14.735406488721001</v>
      </c>
      <c r="T8" s="47">
        <v>2.824859</v>
      </c>
      <c r="U8" s="48">
        <v>2.9172E-2</v>
      </c>
      <c r="V8">
        <v>29.172000000000001</v>
      </c>
      <c r="W8" s="8" t="s">
        <v>55</v>
      </c>
    </row>
    <row r="9" spans="1:23" x14ac:dyDescent="0.25">
      <c r="A9" s="16">
        <f>'1a Macroscopic'!B16</f>
        <v>908</v>
      </c>
      <c r="B9" s="9">
        <f>'1a Macroscopic'!D16</f>
        <v>30</v>
      </c>
      <c r="C9" s="9">
        <f>'1a Macroscopic'!E16</f>
        <v>0</v>
      </c>
      <c r="D9">
        <f>IF('1a Macroscopic'!G16&lt;&gt;"",'1a Macroscopic'!G16,"n/a")</f>
        <v>30</v>
      </c>
      <c r="E9" s="8">
        <f>'1a Microscopic (DT)'!D9</f>
        <v>3</v>
      </c>
      <c r="F9" s="9">
        <f>'1a Microscopic (DT)'!E9</f>
        <v>3</v>
      </c>
      <c r="G9" s="9">
        <f>'1a Microscopic (NH)'!D9</f>
        <v>0</v>
      </c>
      <c r="H9" s="9">
        <f>'1a Microscopic (NH)'!E9</f>
        <v>1</v>
      </c>
      <c r="I9" s="9">
        <f>'1a Microscopic (IJ)'!D9</f>
        <v>3</v>
      </c>
      <c r="J9" s="9">
        <f>'1a Microscopic (IJ)'!E9</f>
        <v>4</v>
      </c>
      <c r="K9" s="8">
        <v>0</v>
      </c>
      <c r="L9" s="9">
        <v>0</v>
      </c>
      <c r="M9" s="9">
        <v>30.623086373014299</v>
      </c>
      <c r="N9" s="9">
        <v>1.8158949997738201</v>
      </c>
      <c r="O9" s="9">
        <v>0</v>
      </c>
      <c r="P9" s="9">
        <v>0</v>
      </c>
      <c r="Q9" s="9">
        <v>1737.9968709596999</v>
      </c>
      <c r="R9" s="9">
        <v>16099.7051830623</v>
      </c>
      <c r="S9" s="9">
        <v>13.071170961830401</v>
      </c>
      <c r="T9" s="47">
        <v>1.473239</v>
      </c>
      <c r="U9" s="48">
        <v>1.7498E-2</v>
      </c>
      <c r="V9">
        <v>17.498000000000001</v>
      </c>
      <c r="W9" s="8" t="s">
        <v>55</v>
      </c>
    </row>
    <row r="10" spans="1:23" x14ac:dyDescent="0.25">
      <c r="A10" s="16">
        <f>'1a Macroscopic'!B17</f>
        <v>336</v>
      </c>
      <c r="B10" s="9">
        <f>'1a Macroscopic'!D17</f>
        <v>12</v>
      </c>
      <c r="C10" s="9">
        <f>'1a Macroscopic'!E17</f>
        <v>0</v>
      </c>
      <c r="D10">
        <f>IF('1a Macroscopic'!G17&lt;&gt;"",'1a Macroscopic'!G17,"n/a")</f>
        <v>29</v>
      </c>
      <c r="E10" s="8">
        <f>'1a Microscopic (DT)'!D10</f>
        <v>3</v>
      </c>
      <c r="F10" s="9">
        <f>'1a Microscopic (DT)'!E10</f>
        <v>4</v>
      </c>
      <c r="G10" s="9">
        <f>'1a Microscopic (NH)'!D10</f>
        <v>5</v>
      </c>
      <c r="H10" s="9">
        <f>'1a Microscopic (NH)'!E10</f>
        <v>5</v>
      </c>
      <c r="I10" s="9">
        <f>'1a Microscopic (IJ)'!D10</f>
        <v>4</v>
      </c>
      <c r="J10" s="9">
        <f>'1a Microscopic (IJ)'!E10</f>
        <v>4</v>
      </c>
      <c r="K10" s="8">
        <v>0</v>
      </c>
      <c r="L10" s="9">
        <v>0</v>
      </c>
      <c r="M10" s="9">
        <v>35.279229919530898</v>
      </c>
      <c r="N10" s="9">
        <v>2.64409955665201</v>
      </c>
      <c r="O10" s="9">
        <v>0</v>
      </c>
      <c r="P10" s="9">
        <v>12.3659563159001</v>
      </c>
      <c r="Q10" s="9">
        <v>2269.4942131941598</v>
      </c>
      <c r="R10" s="9">
        <v>22747.5199326478</v>
      </c>
      <c r="S10" s="9">
        <v>18.640126597645299</v>
      </c>
      <c r="T10" s="47">
        <v>1.7049179999999999</v>
      </c>
      <c r="U10" s="48">
        <v>2.4995E-2</v>
      </c>
      <c r="V10">
        <v>24.995000000000001</v>
      </c>
      <c r="W10" s="8" t="s">
        <v>55</v>
      </c>
    </row>
    <row r="11" spans="1:23" x14ac:dyDescent="0.25">
      <c r="A11" s="16">
        <f>'1a Macroscopic'!B18</f>
        <v>865</v>
      </c>
      <c r="B11" s="9">
        <f>'1a Macroscopic'!D18</f>
        <v>3</v>
      </c>
      <c r="C11" s="9">
        <f>'1a Macroscopic'!E18</f>
        <v>0</v>
      </c>
      <c r="D11">
        <f>IF('1a Macroscopic'!G18&lt;&gt;"",'1a Macroscopic'!G18,"n/a")</f>
        <v>39</v>
      </c>
      <c r="E11" s="8">
        <f>'1a Microscopic (DT)'!D11</f>
        <v>2</v>
      </c>
      <c r="F11" s="9">
        <f>'1a Microscopic (DT)'!E11</f>
        <v>5</v>
      </c>
      <c r="G11" s="9">
        <f>'1a Microscopic (NH)'!D11</f>
        <v>5</v>
      </c>
      <c r="H11" s="9">
        <f>'1a Microscopic (NH)'!E11</f>
        <v>5</v>
      </c>
      <c r="I11" s="9">
        <f>'1a Microscopic (IJ)'!D11</f>
        <v>0</v>
      </c>
      <c r="J11" s="9">
        <f>'1a Microscopic (IJ)'!E11</f>
        <v>6</v>
      </c>
      <c r="K11" s="8">
        <v>0.79233378214369599</v>
      </c>
      <c r="L11" s="9">
        <v>0</v>
      </c>
      <c r="M11" s="9">
        <v>39.100026266557101</v>
      </c>
      <c r="N11" s="9">
        <v>3.9248752854544202</v>
      </c>
      <c r="O11" s="9">
        <v>0</v>
      </c>
      <c r="P11" s="9">
        <v>5.7789654307727201</v>
      </c>
      <c r="Q11" s="9">
        <v>1351.8550965499701</v>
      </c>
      <c r="R11" s="9">
        <v>13367.744786609301</v>
      </c>
      <c r="S11" s="9">
        <v>12.603696174376701</v>
      </c>
      <c r="T11" s="47">
        <v>2.0806749999999998</v>
      </c>
      <c r="U11" s="48">
        <v>2.7820999999999999E-2</v>
      </c>
      <c r="V11">
        <v>27.820999999999998</v>
      </c>
      <c r="W11" s="8" t="s">
        <v>55</v>
      </c>
    </row>
    <row r="12" spans="1:23" x14ac:dyDescent="0.25">
      <c r="A12" s="16">
        <f>'1a Macroscopic'!B19</f>
        <v>710</v>
      </c>
      <c r="B12" s="9">
        <f>'1a Macroscopic'!D19</f>
        <v>26</v>
      </c>
      <c r="C12" s="9">
        <f>'1a Macroscopic'!E19</f>
        <v>8</v>
      </c>
      <c r="D12">
        <f>IF('1a Macroscopic'!G19&lt;&gt;"",'1a Macroscopic'!G19,"n/a")</f>
        <v>34</v>
      </c>
      <c r="E12" s="8">
        <f>'1a Microscopic (DT)'!D12</f>
        <v>3</v>
      </c>
      <c r="F12" s="9">
        <f>'1a Microscopic (DT)'!E12</f>
        <v>2</v>
      </c>
      <c r="G12" s="9">
        <f>'1a Microscopic (NH)'!D12</f>
        <v>5</v>
      </c>
      <c r="H12" s="9">
        <f>'1a Microscopic (NH)'!E12</f>
        <v>5</v>
      </c>
      <c r="I12" s="9">
        <f>'1a Microscopic (IJ)'!D12</f>
        <v>3</v>
      </c>
      <c r="J12" s="9">
        <f>'1a Microscopic (IJ)'!E12</f>
        <v>6</v>
      </c>
      <c r="K12" s="8">
        <v>1.4180101583308951</v>
      </c>
      <c r="L12">
        <v>0</v>
      </c>
      <c r="M12">
        <v>75.832189797904604</v>
      </c>
      <c r="N12">
        <v>9.668855369571645</v>
      </c>
      <c r="O12">
        <v>0</v>
      </c>
      <c r="P12">
        <v>70.681677245377244</v>
      </c>
      <c r="Q12">
        <v>1984.2628171890501</v>
      </c>
      <c r="R12">
        <v>29284.316750296552</v>
      </c>
      <c r="S12">
        <v>41.820063390851651</v>
      </c>
      <c r="T12" s="47">
        <v>1.3319190000000001</v>
      </c>
      <c r="U12" s="48">
        <v>1.6877E-2</v>
      </c>
      <c r="V12">
        <v>16.876999999999999</v>
      </c>
      <c r="W12" s="8" t="s">
        <v>55</v>
      </c>
    </row>
    <row r="13" spans="1:23" x14ac:dyDescent="0.25">
      <c r="A13" s="16">
        <f>'1a Macroscopic'!B20</f>
        <v>976</v>
      </c>
      <c r="B13" s="9">
        <f>'1a Macroscopic'!D20</f>
        <v>11</v>
      </c>
      <c r="C13" s="9">
        <f>'1a Macroscopic'!E20</f>
        <v>0</v>
      </c>
      <c r="D13">
        <f>IF('1a Macroscopic'!G20&lt;&gt;"",'1a Macroscopic'!G20,"n/a")</f>
        <v>31</v>
      </c>
      <c r="E13" s="8">
        <f>'1a Microscopic (DT)'!D13</f>
        <v>2</v>
      </c>
      <c r="F13" s="9">
        <f>'1a Microscopic (DT)'!E13</f>
        <v>2</v>
      </c>
      <c r="G13" s="9">
        <f>'1a Microscopic (NH)'!D13</f>
        <v>2</v>
      </c>
      <c r="H13" s="9">
        <f>'1a Microscopic (NH)'!E13</f>
        <v>0</v>
      </c>
      <c r="I13" s="9">
        <f>'1a Microscopic (IJ)'!D13</f>
        <v>0</v>
      </c>
      <c r="J13" s="9">
        <f>'1a Microscopic (IJ)'!E13</f>
        <v>0</v>
      </c>
      <c r="K13" s="8">
        <v>1.2827805907766101</v>
      </c>
      <c r="L13">
        <v>0</v>
      </c>
      <c r="M13">
        <v>52.488302897743395</v>
      </c>
      <c r="N13">
        <v>4.1162139814478955</v>
      </c>
      <c r="O13">
        <v>0</v>
      </c>
      <c r="P13">
        <v>33.700089540325699</v>
      </c>
      <c r="Q13">
        <v>1255.9337022108748</v>
      </c>
      <c r="R13">
        <v>26563.372349987752</v>
      </c>
      <c r="S13">
        <v>25.9204986713778</v>
      </c>
      <c r="T13" s="47">
        <v>2.1058560000000002</v>
      </c>
      <c r="U13" s="48">
        <v>2.0482E-2</v>
      </c>
      <c r="V13">
        <v>20.481999999999999</v>
      </c>
      <c r="W13" s="8" t="s">
        <v>56</v>
      </c>
    </row>
    <row r="14" spans="1:23" x14ac:dyDescent="0.25">
      <c r="A14" s="16">
        <f>'1a Macroscopic'!B21</f>
        <v>266</v>
      </c>
      <c r="B14" s="9">
        <f>'1a Macroscopic'!D21</f>
        <v>25</v>
      </c>
      <c r="C14" s="9">
        <f>'1a Macroscopic'!E21</f>
        <v>7</v>
      </c>
      <c r="D14">
        <f>IF('1a Macroscopic'!G21&lt;&gt;"",'1a Macroscopic'!G21,"n/a")</f>
        <v>32</v>
      </c>
      <c r="E14" s="8">
        <f>'1a Microscopic (DT)'!D14</f>
        <v>5</v>
      </c>
      <c r="F14" s="9">
        <f>'1a Microscopic (DT)'!E14</f>
        <v>6</v>
      </c>
      <c r="G14" s="9">
        <f>'1a Microscopic (NH)'!D14</f>
        <v>5</v>
      </c>
      <c r="H14" s="9">
        <f>'1a Microscopic (NH)'!E14</f>
        <v>6</v>
      </c>
      <c r="I14" s="9">
        <f>'1a Microscopic (IJ)'!D14</f>
        <v>6</v>
      </c>
      <c r="J14" s="9">
        <f>'1a Microscopic (IJ)'!E14</f>
        <v>5</v>
      </c>
      <c r="K14" s="8">
        <v>3.06015434168018</v>
      </c>
      <c r="L14">
        <v>4.432792425403715</v>
      </c>
      <c r="M14">
        <v>32.991993994012901</v>
      </c>
      <c r="N14">
        <v>3.155272275007015</v>
      </c>
      <c r="O14">
        <v>1.7697843252525951</v>
      </c>
      <c r="P14">
        <v>48.556362825672053</v>
      </c>
      <c r="Q14">
        <v>818.33057513694951</v>
      </c>
      <c r="R14">
        <v>28093.629040645603</v>
      </c>
      <c r="S14">
        <v>28.5683659775259</v>
      </c>
      <c r="T14" s="47">
        <v>1.5902879999999999</v>
      </c>
      <c r="U14" s="48">
        <v>1.4704E-2</v>
      </c>
      <c r="V14">
        <v>14.704000000000001</v>
      </c>
      <c r="W14" s="8" t="s">
        <v>56</v>
      </c>
    </row>
    <row r="15" spans="1:23" x14ac:dyDescent="0.25">
      <c r="A15" s="16">
        <f>'1a Macroscopic'!B22</f>
        <v>18</v>
      </c>
      <c r="B15" s="9">
        <f>'1a Macroscopic'!D22</f>
        <v>27</v>
      </c>
      <c r="C15" s="9">
        <f>'1a Macroscopic'!E22</f>
        <v>8</v>
      </c>
      <c r="D15">
        <f>IF('1a Macroscopic'!G22&lt;&gt;"",'1a Macroscopic'!G22,"n/a")</f>
        <v>41</v>
      </c>
      <c r="E15" s="8">
        <f>'1a Microscopic (DT)'!D15</f>
        <v>4</v>
      </c>
      <c r="F15" s="9">
        <f>'1a Microscopic (DT)'!E15</f>
        <v>5</v>
      </c>
      <c r="G15" s="9">
        <f>'1a Microscopic (NH)'!D15</f>
        <v>5</v>
      </c>
      <c r="H15" s="9">
        <f>'1a Microscopic (NH)'!E15</f>
        <v>6</v>
      </c>
      <c r="I15" s="9">
        <f>'1a Microscopic (IJ)'!D15</f>
        <v>5</v>
      </c>
      <c r="J15" s="9">
        <f>'1a Microscopic (IJ)'!E15</f>
        <v>5</v>
      </c>
      <c r="K15" s="8">
        <v>1.6641938450351357</v>
      </c>
      <c r="L15">
        <v>0</v>
      </c>
      <c r="M15">
        <v>44.801308562378651</v>
      </c>
      <c r="N15">
        <v>5.6863363420429103</v>
      </c>
      <c r="O15">
        <v>0</v>
      </c>
      <c r="P15">
        <v>16.721613013679299</v>
      </c>
      <c r="Q15">
        <v>1759.3475495749699</v>
      </c>
      <c r="R15">
        <v>25683.822936833851</v>
      </c>
      <c r="S15">
        <v>29.158715572056551</v>
      </c>
      <c r="T15" s="47">
        <v>3.0534349999999999</v>
      </c>
      <c r="U15" s="48">
        <v>2.3861E-2</v>
      </c>
      <c r="V15">
        <v>23.861000000000001</v>
      </c>
      <c r="W15" s="8" t="s">
        <v>56</v>
      </c>
    </row>
    <row r="16" spans="1:23" x14ac:dyDescent="0.25">
      <c r="A16" s="16">
        <f>'1a Macroscopic'!B23</f>
        <v>790</v>
      </c>
      <c r="B16" s="9">
        <f>'1a Macroscopic'!D23</f>
        <v>25</v>
      </c>
      <c r="C16" s="9">
        <f>'1a Macroscopic'!E23</f>
        <v>5</v>
      </c>
      <c r="D16">
        <f>IF('1a Macroscopic'!G23&lt;&gt;"",'1a Macroscopic'!G23,"n/a")</f>
        <v>38</v>
      </c>
      <c r="E16" s="8">
        <f>'1a Microscopic (DT)'!D16</f>
        <v>1</v>
      </c>
      <c r="F16" s="9">
        <f>'1a Microscopic (DT)'!E16</f>
        <v>2</v>
      </c>
      <c r="G16" s="9">
        <f>'1a Microscopic (NH)'!D16</f>
        <v>4</v>
      </c>
      <c r="H16" s="9">
        <f>'1a Microscopic (NH)'!E16</f>
        <v>4</v>
      </c>
      <c r="I16" s="9">
        <f>'1a Microscopic (IJ)'!D16</f>
        <v>1</v>
      </c>
      <c r="J16" s="9">
        <f>'1a Microscopic (IJ)'!E16</f>
        <v>3</v>
      </c>
      <c r="K16" s="50">
        <v>0</v>
      </c>
      <c r="L16" s="49">
        <v>4.6213629988181602</v>
      </c>
      <c r="M16" s="49">
        <v>20.560735385918299</v>
      </c>
      <c r="N16" s="49">
        <v>2.8181134828283301</v>
      </c>
      <c r="O16" s="49">
        <v>0</v>
      </c>
      <c r="P16" s="49">
        <v>28.069368043335899</v>
      </c>
      <c r="Q16" s="49">
        <v>1690.78246611897</v>
      </c>
      <c r="R16" s="49">
        <v>18936.017390010798</v>
      </c>
      <c r="S16" s="49">
        <v>30.478218377620699</v>
      </c>
      <c r="W16" s="8" t="s">
        <v>56</v>
      </c>
    </row>
    <row r="17" spans="1:23" ht="14.45" customHeight="1" x14ac:dyDescent="0.25">
      <c r="A17" s="16">
        <f>'1a Macroscopic'!B24</f>
        <v>535</v>
      </c>
      <c r="B17" s="9">
        <f>'1a Macroscopic'!D24</f>
        <v>9</v>
      </c>
      <c r="C17" s="9">
        <f>'1a Macroscopic'!E24</f>
        <v>12</v>
      </c>
      <c r="D17">
        <f>IF('1a Macroscopic'!G24&lt;&gt;"",'1a Macroscopic'!G24,"n/a")</f>
        <v>32</v>
      </c>
      <c r="E17" s="8">
        <f>'1a Microscopic (DT)'!D17</f>
        <v>0</v>
      </c>
      <c r="F17" s="9">
        <f>'1a Microscopic (DT)'!E17</f>
        <v>2</v>
      </c>
      <c r="G17" s="9">
        <f>'1a Microscopic (NH)'!D17</f>
        <v>1</v>
      </c>
      <c r="H17" s="9">
        <f>'1a Microscopic (NH)'!E17</f>
        <v>3</v>
      </c>
      <c r="I17" s="9">
        <f>'1a Microscopic (IJ)'!D17</f>
        <v>0</v>
      </c>
      <c r="J17" s="9">
        <f>'1a Microscopic (IJ)'!E17</f>
        <v>0</v>
      </c>
      <c r="K17" s="8">
        <v>1.1478607887730199</v>
      </c>
      <c r="L17">
        <v>2.7824198105870299</v>
      </c>
      <c r="M17">
        <v>25.0969734214965</v>
      </c>
      <c r="N17">
        <v>0</v>
      </c>
      <c r="O17">
        <v>0</v>
      </c>
      <c r="P17">
        <v>0</v>
      </c>
      <c r="Q17">
        <v>1294.3251474040501</v>
      </c>
      <c r="R17">
        <v>15955.0400878082</v>
      </c>
      <c r="S17">
        <v>30.165987661657599</v>
      </c>
      <c r="W17" s="8" t="s">
        <v>56</v>
      </c>
    </row>
    <row r="18" spans="1:23" x14ac:dyDescent="0.25">
      <c r="A18" s="16">
        <f>'1a Macroscopic'!B25</f>
        <v>711</v>
      </c>
      <c r="B18" s="9">
        <f>'1a Macroscopic'!D25</f>
        <v>22</v>
      </c>
      <c r="C18" s="9">
        <f>'1a Macroscopic'!E25</f>
        <v>0</v>
      </c>
      <c r="D18">
        <f>IF('1a Macroscopic'!G25&lt;&gt;"",'1a Macroscopic'!G25,"n/a")</f>
        <v>28</v>
      </c>
      <c r="E18" s="8">
        <f>'1a Microscopic (DT)'!D18</f>
        <v>0</v>
      </c>
      <c r="F18" s="9">
        <f>'1a Microscopic (DT)'!E18</f>
        <v>2</v>
      </c>
      <c r="G18" s="9">
        <f>'1a Microscopic (NH)'!D18</f>
        <v>0</v>
      </c>
      <c r="H18" s="9">
        <f>'1a Microscopic (NH)'!E18</f>
        <v>5</v>
      </c>
      <c r="I18" s="9">
        <f>'1a Microscopic (IJ)'!D18</f>
        <v>0</v>
      </c>
      <c r="J18" s="9">
        <f>'1a Microscopic (IJ)'!E18</f>
        <v>1</v>
      </c>
      <c r="K18" s="8">
        <v>1.0870751630379401</v>
      </c>
      <c r="L18">
        <v>34.660780028216998</v>
      </c>
      <c r="M18">
        <v>26.464759307702501</v>
      </c>
      <c r="N18">
        <v>0</v>
      </c>
      <c r="O18">
        <v>0</v>
      </c>
      <c r="P18">
        <v>26.652211238511299</v>
      </c>
      <c r="Q18">
        <v>5039.4107248419596</v>
      </c>
      <c r="R18">
        <v>17135.447626644</v>
      </c>
      <c r="S18">
        <v>33.719532152217703</v>
      </c>
      <c r="W18" s="8" t="s">
        <v>56</v>
      </c>
    </row>
    <row r="19" spans="1:23" x14ac:dyDescent="0.25">
      <c r="C19" s="9"/>
      <c r="F19" s="9"/>
      <c r="G19" s="9"/>
      <c r="H19" s="9"/>
      <c r="I19" s="9"/>
      <c r="J19" s="9"/>
      <c r="K19" s="19"/>
      <c r="L19" s="20"/>
      <c r="M19" s="20"/>
      <c r="N19" s="20"/>
      <c r="O19" s="20"/>
      <c r="P19" s="20"/>
      <c r="Q19" s="20"/>
      <c r="R19" s="20"/>
      <c r="S19" s="20"/>
    </row>
    <row r="20" spans="1:23" x14ac:dyDescent="0.25">
      <c r="C20" s="9"/>
      <c r="F20" s="9"/>
      <c r="G20" s="9"/>
      <c r="H20" s="9"/>
      <c r="I20" s="9"/>
      <c r="J20" s="9"/>
      <c r="K20" s="19"/>
      <c r="L20" s="20"/>
      <c r="M20" s="20"/>
      <c r="N20" s="20"/>
      <c r="O20" s="20"/>
      <c r="P20" s="20"/>
      <c r="Q20" s="20"/>
      <c r="R20" s="20"/>
      <c r="S20" s="20"/>
    </row>
    <row r="21" spans="1:23" x14ac:dyDescent="0.25">
      <c r="C21" s="9"/>
      <c r="F21" s="9"/>
      <c r="K21" s="21"/>
      <c r="L21" s="27"/>
      <c r="M21" s="27"/>
      <c r="N21" s="27"/>
      <c r="O21" s="27"/>
      <c r="P21" s="27"/>
      <c r="Q21" s="27"/>
      <c r="R21" s="27"/>
      <c r="S21" s="27"/>
      <c r="T21" s="21"/>
      <c r="U21" s="27"/>
      <c r="V21" s="27"/>
    </row>
    <row r="22" spans="1:23" x14ac:dyDescent="0.25">
      <c r="C22" s="9"/>
      <c r="F22" s="9"/>
      <c r="K22" s="21"/>
      <c r="L22" s="27"/>
      <c r="M22" s="27"/>
      <c r="N22" s="27"/>
      <c r="O22" s="27"/>
      <c r="P22" s="27"/>
      <c r="Q22" s="27"/>
      <c r="R22" s="27"/>
      <c r="S22" s="27"/>
      <c r="T22" s="21"/>
      <c r="U22" s="27"/>
      <c r="V22" s="27"/>
    </row>
    <row r="23" spans="1:23" x14ac:dyDescent="0.25">
      <c r="C23" s="9"/>
      <c r="F23" s="9"/>
      <c r="K23" s="23"/>
      <c r="L23" s="28"/>
      <c r="M23" s="28"/>
      <c r="N23" s="28"/>
      <c r="O23" s="28"/>
      <c r="P23" s="28"/>
      <c r="Q23" s="28"/>
      <c r="R23" s="28"/>
      <c r="S23" s="28"/>
      <c r="T23" s="23"/>
      <c r="U23" s="28"/>
      <c r="V23" s="28"/>
    </row>
    <row r="24" spans="1:23" x14ac:dyDescent="0.25">
      <c r="C24" s="9"/>
      <c r="F24" s="9"/>
      <c r="L24" s="9"/>
      <c r="M24" s="9"/>
      <c r="N24" s="9"/>
      <c r="O24" s="9"/>
      <c r="P24" s="9"/>
      <c r="Q24" s="9"/>
      <c r="R24" s="9"/>
      <c r="S24" s="9"/>
      <c r="U24" s="9"/>
      <c r="V24" s="9"/>
    </row>
    <row r="25" spans="1:23" x14ac:dyDescent="0.25">
      <c r="C25" s="9"/>
      <c r="F25" s="9"/>
      <c r="K25" s="21"/>
      <c r="L25" s="27"/>
      <c r="M25" s="27"/>
      <c r="N25" s="27"/>
      <c r="O25" s="27"/>
      <c r="P25" s="27"/>
      <c r="Q25" s="27"/>
      <c r="R25" s="27"/>
      <c r="S25" s="27"/>
      <c r="T25" s="21"/>
      <c r="U25" s="27"/>
      <c r="V25" s="27"/>
    </row>
    <row r="26" spans="1:23" x14ac:dyDescent="0.25">
      <c r="C26" s="9"/>
      <c r="F26" s="9"/>
      <c r="K26" s="21"/>
      <c r="L26" s="27"/>
      <c r="M26" s="27"/>
      <c r="N26" s="27"/>
      <c r="O26" s="27"/>
      <c r="P26" s="27"/>
      <c r="Q26" s="27"/>
      <c r="R26" s="27"/>
      <c r="S26" s="27"/>
      <c r="T26" s="21"/>
      <c r="U26" s="27"/>
      <c r="V26" s="27"/>
    </row>
    <row r="27" spans="1:23" x14ac:dyDescent="0.25">
      <c r="C27" s="9"/>
      <c r="F27" s="9"/>
      <c r="L27" s="9"/>
      <c r="M27" s="9"/>
      <c r="N27" s="9"/>
      <c r="O27" s="9"/>
      <c r="P27" s="9"/>
      <c r="Q27" s="9"/>
      <c r="R27" s="9"/>
      <c r="S27" s="9"/>
      <c r="U27" s="9"/>
      <c r="V27" s="9"/>
    </row>
    <row r="28" spans="1:23" x14ac:dyDescent="0.25">
      <c r="C28" s="9"/>
      <c r="F28" s="9"/>
      <c r="L28" s="9"/>
      <c r="M28" s="9"/>
      <c r="N28" s="9"/>
      <c r="O28" s="9"/>
      <c r="P28" s="9"/>
      <c r="Q28" s="9"/>
      <c r="R28" s="9"/>
      <c r="S28" s="9"/>
      <c r="U28" s="9"/>
      <c r="V28" s="9"/>
    </row>
    <row r="29" spans="1:23" x14ac:dyDescent="0.25">
      <c r="C29" s="9"/>
      <c r="F29" s="9"/>
      <c r="L29" s="9"/>
      <c r="M29" s="9"/>
      <c r="N29" s="9"/>
      <c r="O29" s="9"/>
      <c r="P29" s="9"/>
      <c r="Q29" s="9"/>
      <c r="R29" s="9"/>
      <c r="S29" s="9"/>
      <c r="U29" s="9"/>
      <c r="V29" s="9"/>
    </row>
    <row r="30" spans="1:23" x14ac:dyDescent="0.25">
      <c r="C30" s="9"/>
      <c r="F30" s="9"/>
    </row>
    <row r="31" spans="1:23" x14ac:dyDescent="0.25">
      <c r="C31" s="9"/>
      <c r="F31" s="9"/>
    </row>
    <row r="32" spans="1:23" x14ac:dyDescent="0.25">
      <c r="C32" s="9"/>
      <c r="F32" s="9"/>
    </row>
    <row r="33" spans="3:6" x14ac:dyDescent="0.25">
      <c r="C33" s="9"/>
      <c r="F33" s="9"/>
    </row>
    <row r="34" spans="3:6" x14ac:dyDescent="0.25">
      <c r="C34" s="9"/>
      <c r="F34" s="9"/>
    </row>
    <row r="35" spans="3:6" x14ac:dyDescent="0.25">
      <c r="C35" s="9"/>
      <c r="F35" s="9"/>
    </row>
    <row r="36" spans="3:6" x14ac:dyDescent="0.25">
      <c r="C36" s="9"/>
      <c r="F36" s="9"/>
    </row>
    <row r="37" spans="3:6" x14ac:dyDescent="0.25">
      <c r="C37" s="9"/>
      <c r="F37" s="9"/>
    </row>
    <row r="38" spans="3:6" x14ac:dyDescent="0.25">
      <c r="C38" s="9"/>
      <c r="F38" s="9"/>
    </row>
    <row r="39" spans="3:6" x14ac:dyDescent="0.25">
      <c r="C39" s="9"/>
      <c r="F39" s="9"/>
    </row>
  </sheetData>
  <mergeCells count="1">
    <mergeCell ref="A1:A2"/>
  </mergeCells>
  <pageMargins left="0.7" right="0.7" top="0.75" bottom="0.75" header="0.3" footer="0.3"/>
  <pageSetup paperSize="9" orientation="portrait" verticalDpi="597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61"/>
  <sheetViews>
    <sheetView tabSelected="1" zoomScaleNormal="100" workbookViewId="0">
      <pane xSplit="3" ySplit="9" topLeftCell="D10" activePane="bottomRight" state="frozen"/>
      <selection pane="topRight" activeCell="D1" sqref="D1"/>
      <selection pane="bottomLeft" activeCell="A4" sqref="A4"/>
      <selection pane="bottomRight" activeCell="A4" sqref="A4"/>
    </sheetView>
  </sheetViews>
  <sheetFormatPr defaultRowHeight="15" outlineLevelRow="1" x14ac:dyDescent="0.25"/>
  <cols>
    <col min="8" max="10" width="9.140625" style="4"/>
    <col min="28" max="30" width="9.140625" style="4"/>
    <col min="31" max="31" width="9.140625" style="7"/>
    <col min="39" max="39" width="9.140625" style="2"/>
    <col min="44" max="59" width="9.140625" customWidth="1"/>
  </cols>
  <sheetData>
    <row r="1" spans="1:60" x14ac:dyDescent="0.25">
      <c r="B1" s="3" t="s">
        <v>23</v>
      </c>
      <c r="C1" s="3"/>
      <c r="D1" s="3"/>
      <c r="E1" s="3"/>
      <c r="G1" s="3" t="s">
        <v>3</v>
      </c>
      <c r="H1" s="5" t="s">
        <v>6</v>
      </c>
      <c r="I1" s="5" t="s">
        <v>7</v>
      </c>
      <c r="J1" s="5" t="s">
        <v>8</v>
      </c>
      <c r="K1" s="5" t="s">
        <v>9</v>
      </c>
      <c r="N1" s="6"/>
      <c r="R1" s="6"/>
      <c r="T1" s="4"/>
      <c r="X1" s="6"/>
      <c r="AH1" s="6"/>
      <c r="AN1" s="4"/>
    </row>
    <row r="2" spans="1:60" x14ac:dyDescent="0.25">
      <c r="A2" t="s">
        <v>41</v>
      </c>
      <c r="B2" s="3"/>
      <c r="C2" s="24" t="s">
        <v>35</v>
      </c>
      <c r="D2" s="3"/>
      <c r="E2" s="3"/>
      <c r="H2" s="17">
        <f>MEDIAN(H10:H31)</f>
        <v>0.59375</v>
      </c>
      <c r="I2" s="17">
        <f>MEDIAN(I10:I31)</f>
        <v>0.14705882352941177</v>
      </c>
      <c r="J2" s="17">
        <f>MEDIAN(J10:J31)</f>
        <v>0.67741935483870963</v>
      </c>
      <c r="K2" s="17">
        <f>MEDIAN(K10:K31)</f>
        <v>0.32258064516129037</v>
      </c>
      <c r="N2" s="6"/>
      <c r="R2" s="6"/>
      <c r="T2" s="4"/>
      <c r="X2" s="6"/>
      <c r="AH2" s="6"/>
      <c r="AN2" s="4"/>
    </row>
    <row r="3" spans="1:60" x14ac:dyDescent="0.25">
      <c r="A3">
        <f>SUM(C10:C40)</f>
        <v>11</v>
      </c>
      <c r="B3" s="3"/>
      <c r="C3" s="24" t="s">
        <v>36</v>
      </c>
      <c r="H3" s="25">
        <f>AVERAGE(H10:H31)</f>
        <v>0.47804487552298353</v>
      </c>
      <c r="I3" s="25">
        <f>AVERAGE(I10:I31)</f>
        <v>0.21969572234228182</v>
      </c>
      <c r="J3" s="25">
        <f>AVERAGE(J10:J31)</f>
        <v>0.69774059786526543</v>
      </c>
      <c r="K3" s="25">
        <f>AVERAGE(K10:K31)</f>
        <v>0.30225940213473468</v>
      </c>
      <c r="N3" s="6"/>
      <c r="R3" s="6"/>
      <c r="T3" s="4"/>
      <c r="X3" s="6"/>
      <c r="AH3" s="6"/>
      <c r="AN3" s="4"/>
    </row>
    <row r="4" spans="1:60" x14ac:dyDescent="0.25">
      <c r="B4" s="3"/>
      <c r="C4" s="24" t="s">
        <v>37</v>
      </c>
      <c r="G4" s="26">
        <f>MIN(G9:G26)</f>
        <v>31</v>
      </c>
      <c r="H4" s="4">
        <f>MIN(H10:H31)</f>
        <v>0</v>
      </c>
      <c r="I4" s="4">
        <f t="shared" ref="I4:K4" si="0">MIN(I10:I31)</f>
        <v>0</v>
      </c>
      <c r="J4" s="4">
        <f t="shared" si="0"/>
        <v>0.59375</v>
      </c>
      <c r="K4" s="4">
        <f t="shared" si="0"/>
        <v>0.13636363636363635</v>
      </c>
      <c r="N4" s="6"/>
      <c r="R4" s="6"/>
      <c r="T4" s="4"/>
      <c r="X4" s="6"/>
      <c r="AH4" s="6"/>
      <c r="AN4" s="4"/>
    </row>
    <row r="5" spans="1:60" x14ac:dyDescent="0.25">
      <c r="B5" s="3"/>
      <c r="C5" s="24" t="s">
        <v>38</v>
      </c>
      <c r="G5" s="26">
        <f>MAX(G9:G26)</f>
        <v>44</v>
      </c>
      <c r="H5" s="4">
        <f>MAX(H10:H31)</f>
        <v>0.86363636363636365</v>
      </c>
      <c r="I5" s="4">
        <f t="shared" ref="I5:K5" si="1">MAX(I10:I31)</f>
        <v>0.73529411764705888</v>
      </c>
      <c r="J5" s="4">
        <f t="shared" si="1"/>
        <v>0.86363636363636365</v>
      </c>
      <c r="K5" s="4">
        <f t="shared" si="1"/>
        <v>0.40625</v>
      </c>
      <c r="N5" s="6"/>
      <c r="R5" s="6"/>
      <c r="T5" s="4"/>
      <c r="X5" s="6"/>
      <c r="AH5" s="6"/>
      <c r="AN5" s="4"/>
    </row>
    <row r="6" spans="1:60" x14ac:dyDescent="0.25">
      <c r="B6" s="3"/>
      <c r="C6" s="24" t="s">
        <v>39</v>
      </c>
      <c r="H6" s="4">
        <f>_xlfn.QUARTILE.EXC(H10:H31,1)</f>
        <v>0.1891891891891892</v>
      </c>
      <c r="I6" s="4">
        <f t="shared" ref="I6:K6" si="2">_xlfn.QUARTILE.EXC(I10:I31,1)</f>
        <v>0</v>
      </c>
      <c r="J6" s="4">
        <f t="shared" si="2"/>
        <v>0.6216216216216216</v>
      </c>
      <c r="K6" s="4">
        <f t="shared" si="2"/>
        <v>0.25</v>
      </c>
      <c r="N6" s="6"/>
      <c r="R6" s="6"/>
      <c r="T6" s="4"/>
      <c r="X6" s="6"/>
      <c r="AH6" s="6"/>
      <c r="AN6" s="4"/>
    </row>
    <row r="7" spans="1:60" x14ac:dyDescent="0.25">
      <c r="B7" s="3"/>
      <c r="C7" s="24" t="s">
        <v>40</v>
      </c>
      <c r="H7" s="4">
        <f>_xlfn.QUARTILE.EXC(H10:H31,3)</f>
        <v>0.71052631578947367</v>
      </c>
      <c r="I7" s="4">
        <f t="shared" ref="I7:K7" si="3">_xlfn.QUARTILE.EXC(I10:I31,3)</f>
        <v>0.43243243243243246</v>
      </c>
      <c r="J7" s="4">
        <f t="shared" si="3"/>
        <v>0.75</v>
      </c>
      <c r="K7" s="4">
        <f t="shared" si="3"/>
        <v>0.3783783783783784</v>
      </c>
      <c r="N7" s="6"/>
      <c r="R7" s="6"/>
      <c r="T7" s="4"/>
      <c r="X7" s="6"/>
      <c r="AH7" s="6"/>
      <c r="AN7" s="4"/>
    </row>
    <row r="8" spans="1:60" x14ac:dyDescent="0.25">
      <c r="K8" s="4"/>
      <c r="M8" s="5"/>
      <c r="R8" s="7"/>
      <c r="S8" s="7"/>
      <c r="T8" s="7"/>
      <c r="U8" s="7"/>
      <c r="W8" s="5"/>
      <c r="AB8" s="7"/>
      <c r="AC8" s="7"/>
      <c r="AD8" s="7"/>
      <c r="AG8" s="5"/>
      <c r="AL8" s="7"/>
      <c r="AM8" s="7"/>
      <c r="AN8" s="7"/>
      <c r="AO8" s="4"/>
    </row>
    <row r="9" spans="1:60" x14ac:dyDescent="0.25">
      <c r="B9" s="3" t="s">
        <v>24</v>
      </c>
      <c r="C9" s="3"/>
      <c r="D9" s="3" t="s">
        <v>0</v>
      </c>
      <c r="E9" s="3" t="s">
        <v>1</v>
      </c>
      <c r="F9" s="3" t="s">
        <v>2</v>
      </c>
      <c r="G9" s="3" t="s">
        <v>3</v>
      </c>
      <c r="H9" s="5" t="s">
        <v>6</v>
      </c>
      <c r="I9" s="5" t="s">
        <v>7</v>
      </c>
      <c r="J9" s="5" t="s">
        <v>8</v>
      </c>
      <c r="K9" s="5" t="s">
        <v>9</v>
      </c>
      <c r="L9" s="4"/>
      <c r="M9" s="1"/>
      <c r="N9" s="3"/>
      <c r="O9" s="3"/>
      <c r="P9" s="3"/>
      <c r="R9" s="7"/>
      <c r="S9" s="7"/>
      <c r="T9" s="7"/>
      <c r="U9" s="7"/>
      <c r="W9" s="1"/>
      <c r="AB9" s="7"/>
      <c r="AC9" s="7"/>
      <c r="AD9" s="7"/>
      <c r="AG9" s="1"/>
      <c r="AL9" s="7"/>
      <c r="AM9" s="7"/>
      <c r="AN9" s="7"/>
    </row>
    <row r="10" spans="1:60" outlineLevel="1" x14ac:dyDescent="0.25">
      <c r="A10">
        <f>A9+1</f>
        <v>1</v>
      </c>
      <c r="B10">
        <v>758</v>
      </c>
      <c r="C10" s="30">
        <f>IF(B10&lt;&gt;"",1,0)</f>
        <v>1</v>
      </c>
      <c r="D10">
        <v>14</v>
      </c>
      <c r="E10">
        <v>7</v>
      </c>
      <c r="F10">
        <f>E10+D10</f>
        <v>21</v>
      </c>
      <c r="G10">
        <v>31</v>
      </c>
      <c r="H10" s="4">
        <f t="shared" ref="H10:H20" si="4">D10/G10</f>
        <v>0.45161290322580644</v>
      </c>
      <c r="I10" s="4">
        <f t="shared" ref="I10:I20" si="5">E10/G10</f>
        <v>0.22580645161290322</v>
      </c>
      <c r="J10" s="4">
        <f t="shared" ref="J10:J20" si="6">F10/G10</f>
        <v>0.67741935483870963</v>
      </c>
      <c r="K10" s="4">
        <f>1-J10</f>
        <v>0.32258064516129037</v>
      </c>
      <c r="L10" s="4"/>
      <c r="R10" s="7"/>
      <c r="S10" s="7"/>
      <c r="T10" s="7"/>
      <c r="U10" s="7"/>
      <c r="AF10" s="4"/>
      <c r="AL10" s="7"/>
      <c r="AM10" s="7"/>
      <c r="AN10" s="7"/>
      <c r="AO10" s="7"/>
      <c r="AR10" s="3"/>
      <c r="BH10" s="3"/>
    </row>
    <row r="11" spans="1:60" outlineLevel="1" x14ac:dyDescent="0.25">
      <c r="A11">
        <f t="shared" ref="A11:A20" si="7">A10+1</f>
        <v>2</v>
      </c>
      <c r="B11">
        <v>741</v>
      </c>
      <c r="C11" s="30">
        <f t="shared" ref="C11:C34" si="8">IF(B11&lt;&gt;"",1,0)</f>
        <v>1</v>
      </c>
      <c r="D11">
        <v>15</v>
      </c>
      <c r="E11">
        <v>10</v>
      </c>
      <c r="F11">
        <f t="shared" ref="F11:F20" si="9">E11+D11</f>
        <v>25</v>
      </c>
      <c r="G11">
        <v>38</v>
      </c>
      <c r="H11" s="4">
        <f t="shared" si="4"/>
        <v>0.39473684210526316</v>
      </c>
      <c r="I11" s="4">
        <f t="shared" si="5"/>
        <v>0.26315789473684209</v>
      </c>
      <c r="J11" s="4">
        <f t="shared" si="6"/>
        <v>0.65789473684210531</v>
      </c>
      <c r="K11" s="4">
        <f t="shared" ref="K11:K20" si="10">1-J11</f>
        <v>0.34210526315789469</v>
      </c>
      <c r="L11" s="4"/>
      <c r="R11" s="7"/>
      <c r="S11" s="7"/>
      <c r="T11" s="7"/>
      <c r="U11" s="7"/>
      <c r="AF11" s="4"/>
      <c r="AL11" s="7"/>
      <c r="AM11" s="7"/>
      <c r="AN11" s="7"/>
      <c r="AO11" s="7"/>
      <c r="AP11" s="4"/>
    </row>
    <row r="12" spans="1:60" outlineLevel="1" x14ac:dyDescent="0.25">
      <c r="A12">
        <f t="shared" si="7"/>
        <v>3</v>
      </c>
      <c r="B12">
        <v>138</v>
      </c>
      <c r="C12" s="30">
        <f t="shared" si="8"/>
        <v>1</v>
      </c>
      <c r="D12">
        <v>23</v>
      </c>
      <c r="E12">
        <v>5</v>
      </c>
      <c r="F12">
        <f t="shared" si="9"/>
        <v>28</v>
      </c>
      <c r="G12">
        <v>34</v>
      </c>
      <c r="H12" s="4">
        <f t="shared" si="4"/>
        <v>0.67647058823529416</v>
      </c>
      <c r="I12" s="4">
        <f t="shared" si="5"/>
        <v>0.14705882352941177</v>
      </c>
      <c r="J12" s="4">
        <f t="shared" si="6"/>
        <v>0.82352941176470584</v>
      </c>
      <c r="K12" s="4">
        <f t="shared" si="10"/>
        <v>0.17647058823529416</v>
      </c>
      <c r="L12" s="4"/>
      <c r="R12" s="7"/>
      <c r="S12" s="7"/>
      <c r="T12" s="7"/>
      <c r="U12" s="7"/>
      <c r="AF12" s="4"/>
      <c r="AL12" s="7"/>
      <c r="AM12" s="7"/>
      <c r="AN12" s="7"/>
      <c r="AO12" s="7"/>
      <c r="AP12" s="4"/>
    </row>
    <row r="13" spans="1:60" outlineLevel="1" x14ac:dyDescent="0.25">
      <c r="A13">
        <f t="shared" si="7"/>
        <v>4</v>
      </c>
      <c r="B13">
        <v>327</v>
      </c>
      <c r="C13" s="30">
        <f t="shared" si="8"/>
        <v>1</v>
      </c>
      <c r="D13">
        <v>22</v>
      </c>
      <c r="F13">
        <f t="shared" si="9"/>
        <v>22</v>
      </c>
      <c r="G13">
        <v>35</v>
      </c>
      <c r="H13" s="4">
        <f t="shared" si="4"/>
        <v>0.62857142857142856</v>
      </c>
      <c r="I13" s="4">
        <f t="shared" si="5"/>
        <v>0</v>
      </c>
      <c r="J13" s="4">
        <f t="shared" si="6"/>
        <v>0.62857142857142856</v>
      </c>
      <c r="K13" s="4">
        <f t="shared" si="10"/>
        <v>0.37142857142857144</v>
      </c>
      <c r="L13" s="4"/>
      <c r="R13" s="7"/>
      <c r="S13" s="7"/>
      <c r="T13" s="7"/>
      <c r="U13" s="7"/>
      <c r="AF13" s="4"/>
      <c r="AL13" s="7"/>
      <c r="AM13" s="7"/>
      <c r="AN13" s="7"/>
      <c r="AO13" s="7"/>
      <c r="AP13" s="4"/>
    </row>
    <row r="14" spans="1:60" outlineLevel="1" x14ac:dyDescent="0.25">
      <c r="A14">
        <f t="shared" si="7"/>
        <v>5</v>
      </c>
      <c r="B14">
        <v>870</v>
      </c>
      <c r="C14" s="30">
        <f t="shared" si="8"/>
        <v>1</v>
      </c>
      <c r="D14">
        <v>27</v>
      </c>
      <c r="F14">
        <f t="shared" si="9"/>
        <v>27</v>
      </c>
      <c r="G14">
        <v>36</v>
      </c>
      <c r="H14" s="4">
        <f t="shared" si="4"/>
        <v>0.75</v>
      </c>
      <c r="I14" s="4">
        <f t="shared" si="5"/>
        <v>0</v>
      </c>
      <c r="J14" s="4">
        <f t="shared" si="6"/>
        <v>0.75</v>
      </c>
      <c r="K14" s="4">
        <f t="shared" si="10"/>
        <v>0.25</v>
      </c>
      <c r="L14" s="4"/>
      <c r="R14" s="7"/>
      <c r="S14" s="7"/>
      <c r="T14" s="7"/>
      <c r="U14" s="7"/>
      <c r="AF14" s="4"/>
      <c r="AL14" s="7"/>
      <c r="AM14" s="7"/>
      <c r="AN14" s="7"/>
      <c r="AO14" s="7"/>
      <c r="AP14" s="4"/>
    </row>
    <row r="15" spans="1:60" outlineLevel="1" x14ac:dyDescent="0.25">
      <c r="A15">
        <f t="shared" si="7"/>
        <v>6</v>
      </c>
      <c r="B15">
        <v>902</v>
      </c>
      <c r="C15" s="30">
        <f t="shared" si="8"/>
        <v>1</v>
      </c>
      <c r="D15">
        <v>27</v>
      </c>
      <c r="F15">
        <f t="shared" si="9"/>
        <v>27</v>
      </c>
      <c r="G15">
        <v>38</v>
      </c>
      <c r="H15" s="4">
        <f t="shared" si="4"/>
        <v>0.71052631578947367</v>
      </c>
      <c r="I15" s="4">
        <f t="shared" si="5"/>
        <v>0</v>
      </c>
      <c r="J15" s="4">
        <f t="shared" si="6"/>
        <v>0.71052631578947367</v>
      </c>
      <c r="K15" s="4">
        <f t="shared" si="10"/>
        <v>0.28947368421052633</v>
      </c>
      <c r="L15" s="4"/>
      <c r="R15" s="7"/>
      <c r="S15" s="7"/>
      <c r="T15" s="7"/>
      <c r="U15" s="7"/>
      <c r="AF15" s="4"/>
      <c r="AL15" s="7"/>
      <c r="AM15" s="7"/>
      <c r="AN15" s="7"/>
      <c r="AO15" s="7"/>
      <c r="AP15" s="4"/>
    </row>
    <row r="16" spans="1:60" outlineLevel="1" x14ac:dyDescent="0.25">
      <c r="A16">
        <f t="shared" si="7"/>
        <v>7</v>
      </c>
      <c r="B16">
        <v>892</v>
      </c>
      <c r="C16" s="30">
        <f t="shared" si="8"/>
        <v>1</v>
      </c>
      <c r="D16">
        <v>38</v>
      </c>
      <c r="F16">
        <f t="shared" si="9"/>
        <v>38</v>
      </c>
      <c r="G16">
        <v>44</v>
      </c>
      <c r="H16" s="4">
        <f t="shared" si="4"/>
        <v>0.86363636363636365</v>
      </c>
      <c r="I16" s="4">
        <f t="shared" si="5"/>
        <v>0</v>
      </c>
      <c r="J16" s="4">
        <f t="shared" si="6"/>
        <v>0.86363636363636365</v>
      </c>
      <c r="K16" s="4">
        <f t="shared" si="10"/>
        <v>0.13636363636363635</v>
      </c>
      <c r="L16" s="4"/>
      <c r="R16" s="7"/>
      <c r="S16" s="7"/>
      <c r="T16" s="7"/>
      <c r="U16" s="7"/>
      <c r="AF16" s="4"/>
      <c r="AL16" s="7"/>
      <c r="AM16" s="7"/>
      <c r="AN16" s="7"/>
      <c r="AO16" s="7"/>
      <c r="AP16" s="4"/>
    </row>
    <row r="17" spans="1:42" outlineLevel="1" x14ac:dyDescent="0.25">
      <c r="A17">
        <f t="shared" si="7"/>
        <v>8</v>
      </c>
      <c r="B17">
        <v>849</v>
      </c>
      <c r="C17" s="30">
        <f t="shared" si="8"/>
        <v>1</v>
      </c>
      <c r="E17">
        <v>25</v>
      </c>
      <c r="F17">
        <f t="shared" si="9"/>
        <v>25</v>
      </c>
      <c r="G17">
        <v>34</v>
      </c>
      <c r="H17" s="4">
        <f t="shared" si="4"/>
        <v>0</v>
      </c>
      <c r="I17" s="4">
        <f t="shared" si="5"/>
        <v>0.73529411764705888</v>
      </c>
      <c r="J17" s="4">
        <f t="shared" si="6"/>
        <v>0.73529411764705888</v>
      </c>
      <c r="K17" s="4">
        <f t="shared" si="10"/>
        <v>0.26470588235294112</v>
      </c>
      <c r="L17" s="4"/>
      <c r="R17" s="7"/>
      <c r="S17" s="7"/>
      <c r="T17" s="7"/>
      <c r="U17" s="7"/>
      <c r="AF17" s="4"/>
      <c r="AL17" s="7"/>
      <c r="AM17" s="7"/>
      <c r="AN17" s="7"/>
      <c r="AO17" s="7"/>
      <c r="AP17" s="4"/>
    </row>
    <row r="18" spans="1:42" outlineLevel="1" x14ac:dyDescent="0.25">
      <c r="A18">
        <f t="shared" si="7"/>
        <v>9</v>
      </c>
      <c r="B18">
        <v>703</v>
      </c>
      <c r="C18" s="30">
        <f t="shared" si="8"/>
        <v>1</v>
      </c>
      <c r="E18">
        <v>19</v>
      </c>
      <c r="F18">
        <f t="shared" si="9"/>
        <v>19</v>
      </c>
      <c r="G18">
        <v>31</v>
      </c>
      <c r="H18" s="4">
        <f t="shared" si="4"/>
        <v>0</v>
      </c>
      <c r="I18" s="4">
        <f t="shared" si="5"/>
        <v>0.61290322580645162</v>
      </c>
      <c r="J18" s="4">
        <f t="shared" si="6"/>
        <v>0.61290322580645162</v>
      </c>
      <c r="K18" s="4">
        <f t="shared" si="10"/>
        <v>0.38709677419354838</v>
      </c>
      <c r="L18" s="4"/>
      <c r="R18" s="7"/>
      <c r="S18" s="7"/>
      <c r="T18" s="7"/>
      <c r="U18" s="7"/>
      <c r="AF18" s="4"/>
      <c r="AL18" s="7"/>
      <c r="AM18" s="7"/>
      <c r="AN18" s="7"/>
      <c r="AO18" s="7"/>
      <c r="AP18" s="4"/>
    </row>
    <row r="19" spans="1:42" outlineLevel="1" x14ac:dyDescent="0.25">
      <c r="A19">
        <f t="shared" si="7"/>
        <v>10</v>
      </c>
      <c r="B19">
        <v>837</v>
      </c>
      <c r="C19" s="30">
        <f t="shared" si="8"/>
        <v>1</v>
      </c>
      <c r="D19">
        <v>7</v>
      </c>
      <c r="E19">
        <v>16</v>
      </c>
      <c r="F19">
        <f t="shared" si="9"/>
        <v>23</v>
      </c>
      <c r="G19">
        <v>37</v>
      </c>
      <c r="H19" s="4">
        <f t="shared" si="4"/>
        <v>0.1891891891891892</v>
      </c>
      <c r="I19" s="4">
        <f t="shared" si="5"/>
        <v>0.43243243243243246</v>
      </c>
      <c r="J19" s="4">
        <f t="shared" si="6"/>
        <v>0.6216216216216216</v>
      </c>
      <c r="K19" s="4">
        <f t="shared" si="10"/>
        <v>0.3783783783783784</v>
      </c>
      <c r="L19" s="4"/>
      <c r="R19" s="7"/>
      <c r="S19" s="7"/>
      <c r="T19" s="7"/>
      <c r="U19" s="7"/>
      <c r="AF19" s="4"/>
      <c r="AL19" s="7"/>
      <c r="AM19" s="7"/>
      <c r="AN19" s="7"/>
      <c r="AO19" s="7"/>
      <c r="AP19" s="4"/>
    </row>
    <row r="20" spans="1:42" outlineLevel="1" x14ac:dyDescent="0.25">
      <c r="A20">
        <f t="shared" si="7"/>
        <v>11</v>
      </c>
      <c r="B20">
        <v>829</v>
      </c>
      <c r="C20" s="30">
        <f t="shared" si="8"/>
        <v>1</v>
      </c>
      <c r="D20">
        <v>19</v>
      </c>
      <c r="F20">
        <f t="shared" si="9"/>
        <v>19</v>
      </c>
      <c r="G20">
        <v>32</v>
      </c>
      <c r="H20" s="4">
        <f t="shared" si="4"/>
        <v>0.59375</v>
      </c>
      <c r="I20" s="4">
        <f t="shared" si="5"/>
        <v>0</v>
      </c>
      <c r="J20" s="4">
        <f t="shared" si="6"/>
        <v>0.59375</v>
      </c>
      <c r="K20" s="4">
        <f t="shared" si="10"/>
        <v>0.40625</v>
      </c>
      <c r="L20" s="4"/>
      <c r="R20" s="7"/>
      <c r="S20" s="7"/>
      <c r="T20" s="7"/>
      <c r="U20" s="7"/>
      <c r="AF20" s="4"/>
      <c r="AL20" s="7"/>
      <c r="AM20" s="7"/>
      <c r="AN20" s="7"/>
      <c r="AO20" s="7"/>
      <c r="AP20" s="4"/>
    </row>
    <row r="21" spans="1:42" outlineLevel="1" x14ac:dyDescent="0.25">
      <c r="C21" s="30">
        <f t="shared" si="8"/>
        <v>0</v>
      </c>
      <c r="K21" s="4"/>
      <c r="L21" s="4"/>
      <c r="R21" s="7"/>
      <c r="S21" s="7"/>
      <c r="T21" s="7"/>
      <c r="U21" s="7"/>
      <c r="AF21" s="4"/>
      <c r="AL21" s="7"/>
      <c r="AM21" s="7"/>
      <c r="AN21" s="7"/>
      <c r="AO21" s="7"/>
      <c r="AP21" s="4"/>
    </row>
    <row r="22" spans="1:42" outlineLevel="1" x14ac:dyDescent="0.25">
      <c r="C22" s="30">
        <f t="shared" si="8"/>
        <v>0</v>
      </c>
      <c r="K22" s="4"/>
      <c r="L22" s="4"/>
      <c r="R22" s="7"/>
      <c r="S22" s="7"/>
      <c r="T22" s="7"/>
      <c r="U22" s="7"/>
      <c r="AF22" s="4"/>
      <c r="AL22" s="7"/>
      <c r="AM22" s="7"/>
      <c r="AN22" s="7"/>
      <c r="AO22" s="7"/>
      <c r="AP22" s="4"/>
    </row>
    <row r="23" spans="1:42" outlineLevel="1" x14ac:dyDescent="0.25">
      <c r="C23" s="30">
        <f t="shared" si="8"/>
        <v>0</v>
      </c>
      <c r="K23" s="4"/>
      <c r="L23" s="4"/>
      <c r="R23" s="7"/>
      <c r="S23" s="7"/>
      <c r="T23" s="7"/>
      <c r="U23" s="7"/>
      <c r="AF23" s="4"/>
      <c r="AL23" s="7"/>
      <c r="AM23" s="7"/>
      <c r="AN23" s="7"/>
      <c r="AO23" s="7"/>
      <c r="AP23" s="4"/>
    </row>
    <row r="24" spans="1:42" outlineLevel="1" x14ac:dyDescent="0.25">
      <c r="C24" s="30">
        <f t="shared" si="8"/>
        <v>0</v>
      </c>
      <c r="K24" s="4"/>
      <c r="L24" s="4"/>
      <c r="R24" s="7"/>
      <c r="S24" s="7"/>
      <c r="T24" s="7"/>
      <c r="U24" s="7"/>
      <c r="AF24" s="4"/>
      <c r="AL24" s="7"/>
      <c r="AM24" s="7"/>
      <c r="AN24" s="7"/>
      <c r="AO24" s="7"/>
      <c r="AP24" s="4"/>
    </row>
    <row r="25" spans="1:42" outlineLevel="1" x14ac:dyDescent="0.25">
      <c r="C25" s="30">
        <f t="shared" si="8"/>
        <v>0</v>
      </c>
      <c r="K25" s="4"/>
      <c r="L25" s="4"/>
      <c r="R25" s="7"/>
      <c r="S25" s="7"/>
      <c r="T25" s="7"/>
      <c r="U25" s="7"/>
      <c r="AF25" s="4"/>
      <c r="AL25" s="7"/>
      <c r="AM25" s="7"/>
      <c r="AN25" s="7"/>
      <c r="AO25" s="7"/>
    </row>
    <row r="26" spans="1:42" outlineLevel="1" x14ac:dyDescent="0.25">
      <c r="C26" s="30">
        <f t="shared" si="8"/>
        <v>0</v>
      </c>
      <c r="K26" s="4"/>
      <c r="L26" s="4"/>
      <c r="R26" s="7"/>
      <c r="S26" s="7"/>
      <c r="T26" s="7"/>
      <c r="U26" s="7"/>
      <c r="AF26" s="4"/>
      <c r="AL26" s="7"/>
      <c r="AM26" s="7"/>
      <c r="AN26" s="7"/>
      <c r="AO26" s="7"/>
    </row>
    <row r="27" spans="1:42" outlineLevel="1" x14ac:dyDescent="0.25">
      <c r="C27" s="30">
        <f t="shared" si="8"/>
        <v>0</v>
      </c>
      <c r="K27" s="4"/>
      <c r="L27" s="4"/>
      <c r="R27" s="7"/>
      <c r="S27" s="7"/>
      <c r="T27" s="7"/>
      <c r="U27" s="7"/>
      <c r="AF27" s="4"/>
      <c r="AL27" s="7"/>
      <c r="AM27" s="7"/>
      <c r="AN27" s="7"/>
      <c r="AO27" s="7"/>
    </row>
    <row r="28" spans="1:42" outlineLevel="1" x14ac:dyDescent="0.25">
      <c r="C28" s="30">
        <f t="shared" si="8"/>
        <v>0</v>
      </c>
      <c r="K28" s="4"/>
      <c r="L28" s="4"/>
      <c r="R28" s="7"/>
      <c r="S28" s="7"/>
      <c r="T28" s="7"/>
      <c r="U28" s="7"/>
      <c r="AF28" s="4"/>
      <c r="AL28" s="7"/>
      <c r="AM28" s="7"/>
      <c r="AN28" s="7"/>
      <c r="AO28" s="7"/>
    </row>
    <row r="29" spans="1:42" outlineLevel="1" x14ac:dyDescent="0.25">
      <c r="C29" s="30">
        <f t="shared" si="8"/>
        <v>0</v>
      </c>
      <c r="K29" s="4"/>
      <c r="L29" s="4"/>
      <c r="R29" s="7"/>
      <c r="S29" s="7"/>
      <c r="T29" s="7"/>
      <c r="U29" s="7"/>
      <c r="AF29" s="4"/>
      <c r="AL29" s="7"/>
      <c r="AM29" s="7"/>
      <c r="AN29" s="7"/>
      <c r="AO29" s="7"/>
      <c r="AP29" s="4"/>
    </row>
    <row r="30" spans="1:42" outlineLevel="1" x14ac:dyDescent="0.25">
      <c r="C30" s="30">
        <f t="shared" si="8"/>
        <v>0</v>
      </c>
      <c r="K30" s="4"/>
      <c r="L30" s="4"/>
      <c r="R30" s="7"/>
      <c r="S30" s="7"/>
      <c r="T30" s="7"/>
      <c r="U30" s="7"/>
      <c r="AF30" s="4"/>
      <c r="AL30" s="7"/>
      <c r="AM30" s="7"/>
      <c r="AN30" s="7"/>
      <c r="AO30" s="7"/>
      <c r="AP30" s="4"/>
    </row>
    <row r="31" spans="1:42" outlineLevel="1" x14ac:dyDescent="0.25">
      <c r="C31" s="30">
        <f t="shared" si="8"/>
        <v>0</v>
      </c>
      <c r="K31" s="4"/>
      <c r="L31" s="4"/>
      <c r="R31" s="7"/>
      <c r="S31" s="7"/>
      <c r="T31" s="7"/>
      <c r="U31" s="7"/>
      <c r="AF31" s="4"/>
      <c r="AL31" s="7"/>
      <c r="AM31" s="7"/>
      <c r="AN31" s="7"/>
      <c r="AO31" s="7"/>
      <c r="AP31" s="4"/>
    </row>
    <row r="32" spans="1:42" outlineLevel="1" x14ac:dyDescent="0.25">
      <c r="C32" s="30">
        <f t="shared" si="8"/>
        <v>0</v>
      </c>
      <c r="K32" s="4"/>
      <c r="L32" s="4"/>
      <c r="R32" s="7"/>
      <c r="S32" s="7"/>
      <c r="T32" s="7"/>
      <c r="U32" s="7"/>
      <c r="AF32" s="4"/>
      <c r="AL32" s="7"/>
      <c r="AM32" s="7"/>
      <c r="AN32" s="7"/>
      <c r="AO32" s="7"/>
      <c r="AP32" s="4"/>
    </row>
    <row r="33" spans="3:42" outlineLevel="1" x14ac:dyDescent="0.25">
      <c r="C33" s="30">
        <f t="shared" si="8"/>
        <v>0</v>
      </c>
      <c r="K33" s="4"/>
      <c r="L33" s="4"/>
      <c r="R33" s="7"/>
      <c r="S33" s="7"/>
      <c r="T33" s="7"/>
      <c r="U33" s="7"/>
      <c r="AF33" s="4"/>
      <c r="AL33" s="7"/>
      <c r="AM33" s="7"/>
      <c r="AN33" s="7"/>
      <c r="AO33" s="7"/>
      <c r="AP33" s="4"/>
    </row>
    <row r="34" spans="3:42" outlineLevel="1" x14ac:dyDescent="0.25">
      <c r="C34" s="30">
        <f t="shared" si="8"/>
        <v>0</v>
      </c>
      <c r="K34" s="4"/>
      <c r="L34" s="4"/>
      <c r="R34" s="7"/>
      <c r="S34" s="7"/>
      <c r="T34" s="7"/>
      <c r="U34" s="7"/>
      <c r="AF34" s="4"/>
      <c r="AL34" s="7"/>
      <c r="AM34" s="7"/>
      <c r="AN34" s="7"/>
      <c r="AO34" s="7"/>
      <c r="AP34" s="4"/>
    </row>
    <row r="35" spans="3:42" outlineLevel="1" x14ac:dyDescent="0.25">
      <c r="K35" s="4"/>
      <c r="L35" s="4"/>
      <c r="R35" s="7"/>
      <c r="S35" s="7"/>
      <c r="T35" s="7"/>
      <c r="U35" s="7"/>
      <c r="AF35" s="4"/>
      <c r="AL35" s="7"/>
      <c r="AM35" s="7"/>
      <c r="AN35" s="7"/>
      <c r="AO35" s="7"/>
      <c r="AP35" s="4"/>
    </row>
    <row r="36" spans="3:42" outlineLevel="1" x14ac:dyDescent="0.25">
      <c r="K36" s="4"/>
      <c r="L36" s="4"/>
      <c r="R36" s="7"/>
      <c r="S36" s="7"/>
      <c r="T36" s="7"/>
      <c r="U36" s="7"/>
      <c r="AF36" s="4"/>
      <c r="AL36" s="7"/>
      <c r="AM36" s="7"/>
      <c r="AN36" s="7"/>
      <c r="AO36" s="7"/>
      <c r="AP36" s="4"/>
    </row>
    <row r="37" spans="3:42" outlineLevel="1" x14ac:dyDescent="0.25">
      <c r="K37" s="4"/>
      <c r="L37" s="4"/>
      <c r="R37" s="7"/>
      <c r="S37" s="7"/>
      <c r="T37" s="7"/>
      <c r="U37" s="7"/>
      <c r="AF37" s="4"/>
      <c r="AL37" s="7"/>
      <c r="AM37" s="7"/>
      <c r="AN37" s="7"/>
      <c r="AO37" s="7"/>
      <c r="AP37" s="4"/>
    </row>
    <row r="38" spans="3:42" outlineLevel="1" x14ac:dyDescent="0.25">
      <c r="K38" s="4"/>
      <c r="L38" s="4"/>
      <c r="R38" s="7"/>
      <c r="S38" s="7"/>
      <c r="T38" s="7"/>
      <c r="U38" s="7"/>
      <c r="AF38" s="4"/>
      <c r="AL38" s="7"/>
      <c r="AM38" s="7"/>
      <c r="AN38" s="7"/>
      <c r="AO38" s="7"/>
      <c r="AP38" s="4"/>
    </row>
    <row r="39" spans="3:42" outlineLevel="1" x14ac:dyDescent="0.25">
      <c r="K39" s="4"/>
      <c r="L39" s="4"/>
      <c r="R39" s="7"/>
      <c r="S39" s="7"/>
      <c r="T39" s="7"/>
      <c r="U39" s="7"/>
      <c r="AF39" s="4"/>
      <c r="AL39" s="7"/>
      <c r="AM39" s="7"/>
      <c r="AN39" s="7"/>
      <c r="AO39" s="7"/>
      <c r="AP39" s="4"/>
    </row>
    <row r="40" spans="3:42" outlineLevel="1" x14ac:dyDescent="0.25">
      <c r="K40" s="4"/>
      <c r="L40" s="4"/>
      <c r="R40" s="7"/>
      <c r="S40" s="7"/>
      <c r="T40" s="7"/>
      <c r="U40" s="7"/>
      <c r="AF40" s="4"/>
      <c r="AL40" s="7"/>
      <c r="AM40" s="7"/>
      <c r="AN40" s="7"/>
      <c r="AO40" s="7"/>
      <c r="AP40" s="4"/>
    </row>
    <row r="41" spans="3:42" outlineLevel="1" x14ac:dyDescent="0.25">
      <c r="K41" s="4"/>
      <c r="L41" s="4"/>
      <c r="R41" s="7"/>
      <c r="S41" s="7"/>
      <c r="T41" s="7"/>
      <c r="U41" s="7"/>
      <c r="AF41" s="4"/>
      <c r="AL41" s="7"/>
      <c r="AM41" s="7"/>
      <c r="AN41" s="7"/>
      <c r="AO41" s="7"/>
      <c r="AP41" s="4"/>
    </row>
    <row r="42" spans="3:42" outlineLevel="1" x14ac:dyDescent="0.25">
      <c r="K42" s="4"/>
      <c r="L42" s="4"/>
      <c r="R42" s="7"/>
      <c r="S42" s="7"/>
      <c r="T42" s="7"/>
      <c r="U42" s="7"/>
      <c r="AF42" s="4"/>
      <c r="AL42" s="7"/>
      <c r="AM42" s="7"/>
      <c r="AN42" s="7"/>
      <c r="AO42" s="7"/>
    </row>
    <row r="43" spans="3:42" outlineLevel="1" x14ac:dyDescent="0.25">
      <c r="K43" s="4"/>
      <c r="L43" s="4"/>
      <c r="R43" s="7"/>
      <c r="S43" s="7"/>
      <c r="T43" s="7"/>
      <c r="U43" s="7"/>
      <c r="AF43" s="4"/>
      <c r="AL43" s="7"/>
      <c r="AM43" s="7"/>
      <c r="AN43" s="7"/>
      <c r="AO43" s="7"/>
      <c r="AP43" s="5"/>
    </row>
    <row r="44" spans="3:42" outlineLevel="1" x14ac:dyDescent="0.25">
      <c r="K44" s="4"/>
      <c r="L44" s="4"/>
      <c r="R44" s="7"/>
      <c r="S44" s="7"/>
      <c r="T44" s="7"/>
      <c r="U44" s="7"/>
      <c r="AF44" s="4"/>
      <c r="AL44" s="7"/>
      <c r="AM44" s="7"/>
      <c r="AN44" s="7"/>
      <c r="AO44" s="7"/>
    </row>
    <row r="45" spans="3:42" x14ac:dyDescent="0.25">
      <c r="K45" s="4"/>
      <c r="S45" s="7"/>
      <c r="U45" s="7"/>
      <c r="AL45" s="7"/>
      <c r="AM45" s="7"/>
      <c r="AN45" s="7"/>
      <c r="AO45" s="7"/>
    </row>
    <row r="46" spans="3:42" x14ac:dyDescent="0.25">
      <c r="K46" s="4"/>
      <c r="S46" s="7"/>
      <c r="U46" s="7"/>
      <c r="AL46" s="7"/>
      <c r="AM46" s="7"/>
      <c r="AN46" s="7"/>
      <c r="AO46" s="7"/>
    </row>
    <row r="47" spans="3:42" x14ac:dyDescent="0.25">
      <c r="AL47" s="5"/>
      <c r="AN47" s="4"/>
    </row>
    <row r="48" spans="3:42" x14ac:dyDescent="0.25">
      <c r="AL48" s="5"/>
      <c r="AN48" s="4"/>
    </row>
    <row r="49" spans="38:60" x14ac:dyDescent="0.25">
      <c r="AL49" s="5"/>
      <c r="AN49" s="4"/>
    </row>
    <row r="50" spans="38:60" x14ac:dyDescent="0.25">
      <c r="AL50" s="5"/>
      <c r="AN50" s="4"/>
    </row>
    <row r="51" spans="38:60" x14ac:dyDescent="0.25">
      <c r="AL51" s="5"/>
      <c r="AN51" s="4"/>
    </row>
    <row r="52" spans="38:60" x14ac:dyDescent="0.25">
      <c r="AL52" s="5"/>
      <c r="AN52" s="4"/>
    </row>
    <row r="53" spans="38:60" x14ac:dyDescent="0.25">
      <c r="AL53" s="4"/>
      <c r="AN53" s="4"/>
      <c r="AP53" s="4"/>
      <c r="BH53" s="3"/>
    </row>
    <row r="54" spans="38:60" x14ac:dyDescent="0.25">
      <c r="AN54" s="4"/>
    </row>
    <row r="55" spans="38:60" x14ac:dyDescent="0.25">
      <c r="AN55" s="4"/>
    </row>
    <row r="57" spans="38:60" x14ac:dyDescent="0.25">
      <c r="AL57" s="4"/>
      <c r="AN57" s="4"/>
      <c r="AP57" s="4"/>
    </row>
    <row r="59" spans="38:60" x14ac:dyDescent="0.25">
      <c r="AL59" s="4"/>
      <c r="AN59" s="4"/>
      <c r="AP59" s="4"/>
    </row>
    <row r="61" spans="38:60" x14ac:dyDescent="0.25">
      <c r="AL61" s="4"/>
      <c r="AN61" s="4"/>
      <c r="AP61" s="4"/>
    </row>
  </sheetData>
  <autoFilter ref="C1:C61"/>
  <pageMargins left="0.7" right="0.7" top="0.75" bottom="0.75" header="0.3" footer="0.3"/>
  <pageSetup paperSize="9" orientation="portrait" verticalDpi="597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5"/>
  <sheetViews>
    <sheetView workbookViewId="0">
      <selection activeCell="D3" sqref="D3:D12"/>
    </sheetView>
  </sheetViews>
  <sheetFormatPr defaultRowHeight="15" x14ac:dyDescent="0.25"/>
  <sheetData>
    <row r="1" spans="1:32" x14ac:dyDescent="0.25">
      <c r="H1" s="3" t="s">
        <v>61</v>
      </c>
      <c r="I1" s="6" t="s">
        <v>62</v>
      </c>
      <c r="J1" s="6" t="s">
        <v>4</v>
      </c>
      <c r="K1" s="6" t="s">
        <v>5</v>
      </c>
      <c r="L1" s="6" t="s">
        <v>10</v>
      </c>
      <c r="O1" s="3"/>
      <c r="P1" s="6"/>
      <c r="Q1" s="6"/>
      <c r="R1" s="6"/>
      <c r="S1" s="6"/>
      <c r="V1" s="3"/>
      <c r="W1" s="6"/>
      <c r="X1" s="6"/>
      <c r="Y1" s="6"/>
      <c r="Z1" s="6"/>
      <c r="AB1" s="3"/>
      <c r="AC1" s="6"/>
      <c r="AD1" s="6"/>
      <c r="AE1" s="6"/>
      <c r="AF1" s="6"/>
    </row>
    <row r="2" spans="1:32" ht="15" customHeight="1" x14ac:dyDescent="0.25">
      <c r="C2" t="s">
        <v>4</v>
      </c>
      <c r="D2" t="s">
        <v>5</v>
      </c>
      <c r="H2">
        <f>SUM(H3:H37)</f>
        <v>10</v>
      </c>
      <c r="J2">
        <f>SUM(J3:J37)/SUM(H3:H37)</f>
        <v>4.875</v>
      </c>
      <c r="K2">
        <f>SUM(K3:K37)/SUM(H3:H37)</f>
        <v>7.3250000000000002</v>
      </c>
      <c r="L2">
        <f>SUM(L3:L37)/SUM(H3:H37)</f>
        <v>4.05</v>
      </c>
    </row>
    <row r="3" spans="1:32" x14ac:dyDescent="0.25">
      <c r="A3">
        <f>A2+1</f>
        <v>1</v>
      </c>
      <c r="B3">
        <f>'[2]1b Macroscopic'!B10</f>
        <v>758</v>
      </c>
      <c r="C3" s="14">
        <f>MEDIAN('1b Microscopic (DT)'!D3,'1b Microscopic (NH)'!D3,'1b Microscopic (IJ)'!D3)</f>
        <v>4</v>
      </c>
      <c r="D3" s="14">
        <f>MEDIAN('1b Microscopic (DT)'!E3,'1b Microscopic (NH)'!E3,'1b Microscopic (IJ)'!E3)</f>
        <v>4</v>
      </c>
      <c r="E3">
        <f>(D3+C3)/2</f>
        <v>4</v>
      </c>
      <c r="H3">
        <f>IF(B3&lt;&gt;"",1,0)</f>
        <v>1</v>
      </c>
      <c r="J3">
        <f t="shared" ref="J3:L11" si="0">C3</f>
        <v>4</v>
      </c>
      <c r="K3">
        <f t="shared" si="0"/>
        <v>4</v>
      </c>
      <c r="L3">
        <f t="shared" si="0"/>
        <v>4</v>
      </c>
    </row>
    <row r="4" spans="1:32" x14ac:dyDescent="0.25">
      <c r="A4">
        <f t="shared" ref="A4:A13" si="1">A3+1</f>
        <v>2</v>
      </c>
      <c r="B4">
        <f>'[2]1b Macroscopic'!B11</f>
        <v>741</v>
      </c>
      <c r="C4" s="14">
        <f>MEDIAN('1b Microscopic (DT)'!D4,'1b Microscopic (NH)'!D4,'1b Microscopic (IJ)'!D4)</f>
        <v>3</v>
      </c>
      <c r="D4" s="14">
        <f>MEDIAN('1b Microscopic (DT)'!E4,'1b Microscopic (NH)'!E4,'1b Microscopic (IJ)'!E4)</f>
        <v>5</v>
      </c>
      <c r="E4">
        <f t="shared" ref="E4:E12" si="2">(D4+C4)/2</f>
        <v>4</v>
      </c>
      <c r="H4">
        <f t="shared" ref="H4:H12" si="3">IF(B4&lt;&gt;"",1,0)</f>
        <v>1</v>
      </c>
      <c r="J4">
        <f t="shared" si="0"/>
        <v>3</v>
      </c>
      <c r="K4">
        <f t="shared" si="0"/>
        <v>5</v>
      </c>
      <c r="L4">
        <f t="shared" si="0"/>
        <v>4</v>
      </c>
    </row>
    <row r="5" spans="1:32" ht="15" customHeight="1" x14ac:dyDescent="0.25">
      <c r="A5">
        <f t="shared" si="1"/>
        <v>3</v>
      </c>
      <c r="B5">
        <f>'[2]1b Macroscopic'!B12</f>
        <v>138</v>
      </c>
      <c r="C5" s="14">
        <f>MEDIAN('1b Microscopic (DT)'!D5,'1b Microscopic (NH)'!D5,'1b Microscopic (IJ)'!D5)</f>
        <v>4</v>
      </c>
      <c r="D5" s="14">
        <f>MEDIAN('1b Microscopic (DT)'!E5,'1b Microscopic (NH)'!E5,'1b Microscopic (IJ)'!E5)</f>
        <v>5</v>
      </c>
      <c r="E5">
        <f t="shared" si="2"/>
        <v>4.5</v>
      </c>
      <c r="H5">
        <f t="shared" si="3"/>
        <v>1</v>
      </c>
      <c r="J5">
        <f t="shared" si="0"/>
        <v>4</v>
      </c>
      <c r="K5">
        <f t="shared" si="0"/>
        <v>5</v>
      </c>
      <c r="L5">
        <f t="shared" si="0"/>
        <v>4.5</v>
      </c>
    </row>
    <row r="6" spans="1:32" x14ac:dyDescent="0.25">
      <c r="A6">
        <f t="shared" si="1"/>
        <v>4</v>
      </c>
      <c r="B6">
        <f>'[2]1b Macroscopic'!B13</f>
        <v>327</v>
      </c>
      <c r="C6" s="14">
        <f>MEDIAN('1b Microscopic (DT)'!D6,'1b Microscopic (NH)'!D6,'1b Microscopic (IJ)'!D6)</f>
        <v>3</v>
      </c>
      <c r="D6" s="14">
        <f>MEDIAN('1b Microscopic (DT)'!E6,'1b Microscopic (NH)'!E6,'1b Microscopic (IJ)'!E6)</f>
        <v>6</v>
      </c>
      <c r="E6">
        <f t="shared" si="2"/>
        <v>4.5</v>
      </c>
      <c r="H6">
        <f t="shared" si="3"/>
        <v>1</v>
      </c>
      <c r="J6">
        <f t="shared" si="0"/>
        <v>3</v>
      </c>
      <c r="K6">
        <f t="shared" si="0"/>
        <v>6</v>
      </c>
      <c r="L6">
        <f t="shared" si="0"/>
        <v>4.5</v>
      </c>
    </row>
    <row r="7" spans="1:32" x14ac:dyDescent="0.25">
      <c r="A7">
        <f t="shared" si="1"/>
        <v>5</v>
      </c>
      <c r="B7">
        <f>'[2]1b Macroscopic'!B14</f>
        <v>870</v>
      </c>
      <c r="C7" s="14">
        <f>MEDIAN('1b Microscopic (DT)'!D7,'1b Microscopic (NH)'!D7,'1b Microscopic (IJ)'!D7)</f>
        <v>3</v>
      </c>
      <c r="D7" s="14">
        <f>MEDIAN('1b Microscopic (DT)'!E7,'1b Microscopic (NH)'!E7,'1b Microscopic (IJ)'!E7)</f>
        <v>6</v>
      </c>
      <c r="E7">
        <f t="shared" si="2"/>
        <v>4.5</v>
      </c>
      <c r="H7">
        <f t="shared" si="3"/>
        <v>1</v>
      </c>
      <c r="J7">
        <f t="shared" si="0"/>
        <v>3</v>
      </c>
      <c r="K7">
        <f t="shared" si="0"/>
        <v>6</v>
      </c>
      <c r="L7">
        <f t="shared" si="0"/>
        <v>4.5</v>
      </c>
    </row>
    <row r="8" spans="1:32" x14ac:dyDescent="0.25">
      <c r="A8">
        <f t="shared" si="1"/>
        <v>6</v>
      </c>
      <c r="B8">
        <f>'[2]1b Macroscopic'!B15</f>
        <v>902</v>
      </c>
      <c r="C8" s="14">
        <f>MEDIAN('1b Microscopic (DT)'!D8,'1b Microscopic (NH)'!D8,'1b Microscopic (IJ)'!D8)</f>
        <v>2</v>
      </c>
      <c r="D8" s="14">
        <f>MEDIAN('1b Microscopic (DT)'!E8,'1b Microscopic (NH)'!E8,'1b Microscopic (IJ)'!E8)</f>
        <v>4</v>
      </c>
      <c r="E8">
        <f t="shared" si="2"/>
        <v>3</v>
      </c>
      <c r="H8">
        <f t="shared" si="3"/>
        <v>1</v>
      </c>
      <c r="J8">
        <f t="shared" si="0"/>
        <v>2</v>
      </c>
      <c r="K8">
        <f t="shared" si="0"/>
        <v>4</v>
      </c>
      <c r="L8">
        <f t="shared" si="0"/>
        <v>3</v>
      </c>
    </row>
    <row r="9" spans="1:32" x14ac:dyDescent="0.25">
      <c r="A9">
        <f t="shared" si="1"/>
        <v>7</v>
      </c>
      <c r="B9">
        <f>'[2]1b Macroscopic'!B16</f>
        <v>892</v>
      </c>
      <c r="C9" s="14">
        <f>MEDIAN('1b Microscopic (DT)'!D9,'1b Microscopic (NH)'!D9,'1b Microscopic (IJ)'!D9)</f>
        <v>3</v>
      </c>
      <c r="D9" s="14">
        <f>MEDIAN('1b Microscopic (DT)'!E9,'1b Microscopic (NH)'!E9,'1b Microscopic (IJ)'!E9)</f>
        <v>5</v>
      </c>
      <c r="E9">
        <f t="shared" si="2"/>
        <v>4</v>
      </c>
      <c r="H9">
        <f t="shared" si="3"/>
        <v>1</v>
      </c>
      <c r="J9">
        <f t="shared" si="0"/>
        <v>3</v>
      </c>
      <c r="K9">
        <f t="shared" si="0"/>
        <v>5</v>
      </c>
      <c r="L9">
        <f t="shared" si="0"/>
        <v>4</v>
      </c>
    </row>
    <row r="10" spans="1:32" ht="15" customHeight="1" x14ac:dyDescent="0.25">
      <c r="A10">
        <f t="shared" si="1"/>
        <v>8</v>
      </c>
      <c r="B10">
        <f>'[2]1b Macroscopic'!B17</f>
        <v>849</v>
      </c>
      <c r="C10" s="14">
        <f>MEDIAN('1b Microscopic (DT)'!D10,'1b Microscopic (NH)'!D10,'1b Microscopic (IJ)'!D10)</f>
        <v>3</v>
      </c>
      <c r="D10" s="14">
        <f>MEDIAN('1b Microscopic (DT)'!E10,'1b Microscopic (NH)'!E10,'1b Microscopic (IJ)'!E10)</f>
        <v>4</v>
      </c>
      <c r="E10">
        <f t="shared" si="2"/>
        <v>3.5</v>
      </c>
      <c r="H10">
        <f t="shared" si="3"/>
        <v>1</v>
      </c>
      <c r="J10">
        <f t="shared" si="0"/>
        <v>3</v>
      </c>
      <c r="K10">
        <f t="shared" si="0"/>
        <v>4</v>
      </c>
      <c r="L10">
        <f t="shared" si="0"/>
        <v>3.5</v>
      </c>
    </row>
    <row r="11" spans="1:32" ht="15" customHeight="1" x14ac:dyDescent="0.25">
      <c r="A11">
        <f t="shared" si="1"/>
        <v>9</v>
      </c>
      <c r="B11">
        <f>'[2]1b Macroscopic'!B18</f>
        <v>703</v>
      </c>
      <c r="C11" s="14">
        <f>MEDIAN('1b Microscopic (DT)'!D11,'1b Microscopic (NH)'!D11,'1b Microscopic (IJ)'!D11)</f>
        <v>2</v>
      </c>
      <c r="D11" s="14">
        <f>MEDIAN('1b Microscopic (DT)'!E11,'1b Microscopic (NH)'!E11,'1b Microscopic (IJ)'!E11)</f>
        <v>5</v>
      </c>
      <c r="E11">
        <f t="shared" si="2"/>
        <v>3.5</v>
      </c>
      <c r="H11">
        <f t="shared" si="3"/>
        <v>1</v>
      </c>
      <c r="J11">
        <f t="shared" si="0"/>
        <v>2</v>
      </c>
      <c r="K11">
        <f t="shared" si="0"/>
        <v>5</v>
      </c>
      <c r="L11">
        <f t="shared" si="0"/>
        <v>3.5</v>
      </c>
    </row>
    <row r="12" spans="1:32" x14ac:dyDescent="0.25">
      <c r="A12">
        <f t="shared" si="1"/>
        <v>10</v>
      </c>
      <c r="B12">
        <f>'[2]1b Macroscopic'!B19</f>
        <v>837</v>
      </c>
      <c r="C12" s="14">
        <f>MEDIAN('1b Microscopic (DT)'!D12,'1b Microscopic (NH)'!D12,'1b Microscopic (IJ)'!D12)</f>
        <v>5</v>
      </c>
      <c r="D12" s="14">
        <f>MEDIAN('1b Microscopic (DT)'!E12,'1b Microscopic (NH)'!E12,'1b Microscopic (IJ)'!E12)</f>
        <v>5</v>
      </c>
      <c r="E12">
        <f t="shared" si="2"/>
        <v>5</v>
      </c>
      <c r="H12">
        <f t="shared" si="3"/>
        <v>1</v>
      </c>
      <c r="J12">
        <f>C12</f>
        <v>5</v>
      </c>
      <c r="K12">
        <f>D12</f>
        <v>5</v>
      </c>
      <c r="L12">
        <f>E12</f>
        <v>5</v>
      </c>
    </row>
    <row r="13" spans="1:32" ht="15" customHeight="1" x14ac:dyDescent="0.25">
      <c r="A13">
        <f t="shared" si="1"/>
        <v>11</v>
      </c>
      <c r="B13">
        <f>'[2]1b Macroscopic'!B20</f>
        <v>829</v>
      </c>
      <c r="C13" s="14" t="e">
        <f>MEDIAN('1b Microscopic (DT)'!D13,'1b Microscopic (NH)'!D13,'1b Microscopic (IJ)'!D13)</f>
        <v>#NUM!</v>
      </c>
      <c r="D13" s="14" t="e">
        <f>MEDIAN('1b Microscopic (DT)'!E13,'1b Microscopic (NH)'!E13,'1b Microscopic (IJ)'!E13)</f>
        <v>#NUM!</v>
      </c>
      <c r="E13" s="14" t="e">
        <f>MEDIAN('1b Microscopic (DT)'!F13,'1b Microscopic (NH)'!F13,'1b Microscopic (IJ)'!F13)</f>
        <v>#NUM!</v>
      </c>
    </row>
    <row r="14" spans="1:32" x14ac:dyDescent="0.25">
      <c r="I14" t="s">
        <v>63</v>
      </c>
      <c r="J14">
        <f>MEDIAN(J3:J12)</f>
        <v>3</v>
      </c>
      <c r="K14">
        <f>MEDIAN(K3:K12)</f>
        <v>5</v>
      </c>
    </row>
    <row r="15" spans="1:32" x14ac:dyDescent="0.25">
      <c r="I15" t="s">
        <v>64</v>
      </c>
      <c r="J15">
        <f>MIN(J3:J12)</f>
        <v>2</v>
      </c>
      <c r="K15">
        <f>MIN(K3:K12)</f>
        <v>4</v>
      </c>
    </row>
    <row r="16" spans="1:32" ht="15" customHeight="1" x14ac:dyDescent="0.25">
      <c r="I16" t="s">
        <v>65</v>
      </c>
      <c r="J16">
        <f>MAX(J3:J12)</f>
        <v>5</v>
      </c>
      <c r="K16">
        <f>MAX(K3:K12)</f>
        <v>6</v>
      </c>
    </row>
    <row r="17" spans="9:11" x14ac:dyDescent="0.25">
      <c r="I17" t="s">
        <v>66</v>
      </c>
      <c r="J17">
        <f>_xlfn.QUARTILE.INC(J3:J12,1)</f>
        <v>3</v>
      </c>
      <c r="K17">
        <f>_xlfn.QUARTILE.INC(K3:K12,1)</f>
        <v>4.25</v>
      </c>
    </row>
    <row r="18" spans="9:11" ht="15" customHeight="1" x14ac:dyDescent="0.25">
      <c r="J18">
        <f>_xlfn.QUARTILE.INC(J3:J12,3)</f>
        <v>3.75</v>
      </c>
      <c r="K18">
        <f>_xlfn.QUARTILE.INC(K3:K12,3)</f>
        <v>5</v>
      </c>
    </row>
    <row r="19" spans="9:11" ht="15" customHeight="1" x14ac:dyDescent="0.25"/>
    <row r="27" spans="9:11" ht="15" customHeight="1" x14ac:dyDescent="0.25"/>
    <row r="32" spans="9:11" ht="15" customHeight="1" x14ac:dyDescent="0.25"/>
    <row r="33" spans="9:25" ht="15" customHeight="1" x14ac:dyDescent="0.25"/>
    <row r="38" spans="9:25" ht="15" customHeight="1" x14ac:dyDescent="0.25"/>
    <row r="41" spans="9:25" x14ac:dyDescent="0.25">
      <c r="I41" s="15"/>
      <c r="J41" s="15"/>
      <c r="K41" s="15"/>
      <c r="L41" s="15"/>
    </row>
    <row r="45" spans="9:25" x14ac:dyDescent="0.25">
      <c r="Y45" t="e">
        <f>_xlfn.STDEV.P(Y44:AE44)</f>
        <v>#DIV/0!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workbookViewId="0">
      <selection activeCell="A13" sqref="A13"/>
    </sheetView>
  </sheetViews>
  <sheetFormatPr defaultRowHeight="15" x14ac:dyDescent="0.25"/>
  <sheetData>
    <row r="1" spans="1:25" x14ac:dyDescent="0.25">
      <c r="H1" s="3"/>
      <c r="I1" s="6"/>
      <c r="J1" s="6"/>
      <c r="K1" s="6"/>
      <c r="L1" s="6"/>
      <c r="O1" s="3"/>
      <c r="P1" s="6"/>
      <c r="Q1" s="6"/>
      <c r="R1" s="6"/>
      <c r="S1" s="6"/>
      <c r="U1" s="3"/>
      <c r="V1" s="6"/>
      <c r="W1" s="6"/>
      <c r="X1" s="6"/>
      <c r="Y1" s="6"/>
    </row>
    <row r="2" spans="1:25" x14ac:dyDescent="0.25">
      <c r="D2" t="s">
        <v>4</v>
      </c>
      <c r="E2" t="s">
        <v>5</v>
      </c>
    </row>
    <row r="3" spans="1:25" x14ac:dyDescent="0.25">
      <c r="A3">
        <f>A2+1</f>
        <v>1</v>
      </c>
      <c r="B3">
        <f>'1b Macroscopic'!B10</f>
        <v>758</v>
      </c>
      <c r="D3">
        <v>1</v>
      </c>
      <c r="E3">
        <v>3</v>
      </c>
    </row>
    <row r="4" spans="1:25" x14ac:dyDescent="0.25">
      <c r="A4">
        <f t="shared" ref="A4:A13" si="0">A3+1</f>
        <v>2</v>
      </c>
      <c r="B4">
        <f>'1b Macroscopic'!B11</f>
        <v>741</v>
      </c>
      <c r="D4">
        <v>2</v>
      </c>
      <c r="E4">
        <v>3</v>
      </c>
    </row>
    <row r="5" spans="1:25" x14ac:dyDescent="0.25">
      <c r="A5">
        <f t="shared" si="0"/>
        <v>3</v>
      </c>
      <c r="B5">
        <f>'1b Macroscopic'!B12</f>
        <v>138</v>
      </c>
      <c r="D5">
        <v>2</v>
      </c>
      <c r="E5">
        <v>5</v>
      </c>
    </row>
    <row r="6" spans="1:25" x14ac:dyDescent="0.25">
      <c r="A6">
        <f t="shared" si="0"/>
        <v>4</v>
      </c>
      <c r="B6">
        <f>'1b Macroscopic'!B13</f>
        <v>327</v>
      </c>
      <c r="D6">
        <v>3</v>
      </c>
      <c r="E6">
        <v>6</v>
      </c>
    </row>
    <row r="7" spans="1:25" x14ac:dyDescent="0.25">
      <c r="A7">
        <f t="shared" si="0"/>
        <v>5</v>
      </c>
      <c r="B7">
        <f>'1b Macroscopic'!B14</f>
        <v>870</v>
      </c>
      <c r="D7">
        <v>3</v>
      </c>
      <c r="E7">
        <v>5</v>
      </c>
    </row>
    <row r="8" spans="1:25" x14ac:dyDescent="0.25">
      <c r="A8">
        <f t="shared" si="0"/>
        <v>6</v>
      </c>
      <c r="B8">
        <f>'1b Macroscopic'!B15</f>
        <v>902</v>
      </c>
      <c r="D8">
        <v>2</v>
      </c>
      <c r="E8">
        <v>3</v>
      </c>
    </row>
    <row r="9" spans="1:25" x14ac:dyDescent="0.25">
      <c r="A9">
        <f t="shared" si="0"/>
        <v>7</v>
      </c>
      <c r="B9">
        <f>'1b Macroscopic'!B16</f>
        <v>892</v>
      </c>
      <c r="D9">
        <v>3</v>
      </c>
      <c r="E9">
        <v>4</v>
      </c>
    </row>
    <row r="10" spans="1:25" x14ac:dyDescent="0.25">
      <c r="A10">
        <f t="shared" si="0"/>
        <v>8</v>
      </c>
      <c r="B10">
        <f>'1b Macroscopic'!B17</f>
        <v>849</v>
      </c>
      <c r="D10">
        <v>2</v>
      </c>
      <c r="E10">
        <v>5</v>
      </c>
    </row>
    <row r="11" spans="1:25" x14ac:dyDescent="0.25">
      <c r="A11">
        <f t="shared" si="0"/>
        <v>9</v>
      </c>
      <c r="B11">
        <f>'1b Macroscopic'!B18</f>
        <v>703</v>
      </c>
      <c r="D11">
        <v>1</v>
      </c>
      <c r="E11">
        <v>5</v>
      </c>
    </row>
    <row r="12" spans="1:25" x14ac:dyDescent="0.25">
      <c r="A12">
        <f t="shared" si="0"/>
        <v>10</v>
      </c>
      <c r="B12">
        <f>'1b Macroscopic'!B19</f>
        <v>837</v>
      </c>
      <c r="D12">
        <v>3</v>
      </c>
      <c r="E12">
        <v>5</v>
      </c>
    </row>
    <row r="13" spans="1:25" x14ac:dyDescent="0.25">
      <c r="A13">
        <f t="shared" si="0"/>
        <v>11</v>
      </c>
      <c r="B13">
        <f>'1b Macroscopic'!B20</f>
        <v>829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workbookViewId="0">
      <selection activeCell="A13" sqref="A13"/>
    </sheetView>
  </sheetViews>
  <sheetFormatPr defaultRowHeight="15" x14ac:dyDescent="0.25"/>
  <sheetData>
    <row r="1" spans="1:25" x14ac:dyDescent="0.25">
      <c r="H1" s="3"/>
      <c r="I1" s="6"/>
      <c r="J1" s="6"/>
      <c r="K1" s="6"/>
      <c r="L1" s="6"/>
      <c r="O1" s="3"/>
      <c r="P1" s="6"/>
      <c r="Q1" s="6"/>
      <c r="R1" s="6"/>
      <c r="S1" s="6"/>
      <c r="U1" s="3"/>
      <c r="V1" s="6"/>
      <c r="W1" s="6"/>
      <c r="X1" s="6"/>
      <c r="Y1" s="6"/>
    </row>
    <row r="2" spans="1:25" x14ac:dyDescent="0.25">
      <c r="D2" t="s">
        <v>4</v>
      </c>
      <c r="E2" t="s">
        <v>5</v>
      </c>
    </row>
    <row r="3" spans="1:25" x14ac:dyDescent="0.25">
      <c r="A3">
        <f>A2+1</f>
        <v>1</v>
      </c>
      <c r="B3">
        <f>'1b Macroscopic'!B10</f>
        <v>758</v>
      </c>
      <c r="D3">
        <v>4</v>
      </c>
      <c r="E3">
        <v>5</v>
      </c>
    </row>
    <row r="4" spans="1:25" x14ac:dyDescent="0.25">
      <c r="A4">
        <f t="shared" ref="A4:A13" si="0">A3+1</f>
        <v>2</v>
      </c>
      <c r="B4">
        <f>'1b Macroscopic'!B11</f>
        <v>741</v>
      </c>
      <c r="D4">
        <v>3</v>
      </c>
      <c r="E4">
        <v>5</v>
      </c>
    </row>
    <row r="5" spans="1:25" x14ac:dyDescent="0.25">
      <c r="A5">
        <f t="shared" si="0"/>
        <v>3</v>
      </c>
      <c r="B5">
        <f>'1b Macroscopic'!B12</f>
        <v>138</v>
      </c>
      <c r="D5">
        <v>5</v>
      </c>
      <c r="E5">
        <v>4</v>
      </c>
    </row>
    <row r="6" spans="1:25" x14ac:dyDescent="0.25">
      <c r="A6">
        <f t="shared" si="0"/>
        <v>4</v>
      </c>
      <c r="B6">
        <f>'1b Macroscopic'!B13</f>
        <v>327</v>
      </c>
      <c r="D6">
        <v>3</v>
      </c>
      <c r="E6">
        <v>6</v>
      </c>
    </row>
    <row r="7" spans="1:25" x14ac:dyDescent="0.25">
      <c r="A7">
        <f t="shared" si="0"/>
        <v>5</v>
      </c>
      <c r="B7">
        <f>'1b Macroscopic'!B14</f>
        <v>870</v>
      </c>
      <c r="D7">
        <v>3</v>
      </c>
      <c r="E7">
        <v>6</v>
      </c>
    </row>
    <row r="8" spans="1:25" x14ac:dyDescent="0.25">
      <c r="A8">
        <f t="shared" si="0"/>
        <v>6</v>
      </c>
      <c r="B8">
        <f>'1b Macroscopic'!B15</f>
        <v>902</v>
      </c>
      <c r="D8">
        <v>2</v>
      </c>
      <c r="E8">
        <v>5</v>
      </c>
    </row>
    <row r="9" spans="1:25" x14ac:dyDescent="0.25">
      <c r="A9">
        <f t="shared" si="0"/>
        <v>7</v>
      </c>
      <c r="B9">
        <f>'1b Macroscopic'!B16</f>
        <v>892</v>
      </c>
      <c r="D9">
        <v>3</v>
      </c>
      <c r="E9">
        <v>5</v>
      </c>
    </row>
    <row r="10" spans="1:25" x14ac:dyDescent="0.25">
      <c r="A10">
        <f t="shared" si="0"/>
        <v>8</v>
      </c>
      <c r="B10">
        <f>'1b Macroscopic'!B17</f>
        <v>849</v>
      </c>
      <c r="D10">
        <v>3</v>
      </c>
      <c r="E10">
        <v>4</v>
      </c>
    </row>
    <row r="11" spans="1:25" x14ac:dyDescent="0.25">
      <c r="A11">
        <f t="shared" si="0"/>
        <v>9</v>
      </c>
      <c r="B11">
        <f>'1b Macroscopic'!B18</f>
        <v>703</v>
      </c>
      <c r="D11">
        <v>2</v>
      </c>
      <c r="E11">
        <v>4</v>
      </c>
    </row>
    <row r="12" spans="1:25" x14ac:dyDescent="0.25">
      <c r="A12">
        <f t="shared" si="0"/>
        <v>10</v>
      </c>
      <c r="B12">
        <f>'1b Macroscopic'!B19</f>
        <v>837</v>
      </c>
      <c r="D12">
        <v>5</v>
      </c>
      <c r="E12">
        <v>5</v>
      </c>
    </row>
    <row r="13" spans="1:25" x14ac:dyDescent="0.25">
      <c r="A13">
        <f t="shared" si="0"/>
        <v>11</v>
      </c>
      <c r="B13">
        <f>'1b Macroscopic'!B20</f>
        <v>829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workbookViewId="0">
      <selection activeCell="D13" sqref="D13"/>
    </sheetView>
  </sheetViews>
  <sheetFormatPr defaultRowHeight="15" x14ac:dyDescent="0.25"/>
  <sheetData>
    <row r="1" spans="1:25" x14ac:dyDescent="0.25">
      <c r="H1" s="3"/>
      <c r="I1" s="6"/>
      <c r="J1" s="6"/>
      <c r="K1" s="6"/>
      <c r="L1" s="6"/>
      <c r="O1" s="3"/>
      <c r="P1" s="6"/>
      <c r="Q1" s="6"/>
      <c r="R1" s="6"/>
      <c r="S1" s="6"/>
      <c r="U1" s="3"/>
      <c r="V1" s="6"/>
      <c r="W1" s="6"/>
      <c r="X1" s="6"/>
      <c r="Y1" s="6"/>
    </row>
    <row r="2" spans="1:25" x14ac:dyDescent="0.25">
      <c r="D2" t="s">
        <v>4</v>
      </c>
      <c r="E2" t="s">
        <v>5</v>
      </c>
    </row>
    <row r="3" spans="1:25" x14ac:dyDescent="0.25">
      <c r="A3">
        <f>A2+1</f>
        <v>1</v>
      </c>
      <c r="B3">
        <f>'1b Macroscopic'!B10</f>
        <v>758</v>
      </c>
      <c r="D3">
        <v>4</v>
      </c>
      <c r="E3">
        <v>4</v>
      </c>
    </row>
    <row r="4" spans="1:25" x14ac:dyDescent="0.25">
      <c r="A4">
        <f t="shared" ref="A4:A13" si="0">A3+1</f>
        <v>2</v>
      </c>
      <c r="B4">
        <f>'1b Macroscopic'!B11</f>
        <v>741</v>
      </c>
      <c r="D4">
        <v>4</v>
      </c>
      <c r="E4">
        <v>5</v>
      </c>
    </row>
    <row r="5" spans="1:25" x14ac:dyDescent="0.25">
      <c r="A5">
        <f t="shared" si="0"/>
        <v>3</v>
      </c>
      <c r="B5">
        <f>'1b Macroscopic'!B12</f>
        <v>138</v>
      </c>
      <c r="D5">
        <v>4</v>
      </c>
      <c r="E5">
        <v>7</v>
      </c>
    </row>
    <row r="6" spans="1:25" x14ac:dyDescent="0.25">
      <c r="A6">
        <f t="shared" si="0"/>
        <v>4</v>
      </c>
      <c r="B6">
        <f>'1b Macroscopic'!B13</f>
        <v>327</v>
      </c>
      <c r="D6">
        <v>5</v>
      </c>
      <c r="E6">
        <v>6</v>
      </c>
    </row>
    <row r="7" spans="1:25" x14ac:dyDescent="0.25">
      <c r="A7">
        <f t="shared" si="0"/>
        <v>5</v>
      </c>
      <c r="B7">
        <f>'1b Macroscopic'!B14</f>
        <v>870</v>
      </c>
      <c r="D7">
        <v>6</v>
      </c>
      <c r="E7">
        <v>7</v>
      </c>
    </row>
    <row r="8" spans="1:25" x14ac:dyDescent="0.25">
      <c r="A8">
        <f t="shared" si="0"/>
        <v>6</v>
      </c>
      <c r="B8">
        <f>'1b Macroscopic'!B15</f>
        <v>902</v>
      </c>
      <c r="D8">
        <v>4</v>
      </c>
      <c r="E8">
        <v>4</v>
      </c>
    </row>
    <row r="9" spans="1:25" x14ac:dyDescent="0.25">
      <c r="A9">
        <f t="shared" si="0"/>
        <v>7</v>
      </c>
      <c r="B9">
        <f>'1b Macroscopic'!B16</f>
        <v>892</v>
      </c>
      <c r="D9">
        <v>3</v>
      </c>
      <c r="E9">
        <v>5</v>
      </c>
    </row>
    <row r="10" spans="1:25" x14ac:dyDescent="0.25">
      <c r="A10">
        <f t="shared" si="0"/>
        <v>8</v>
      </c>
      <c r="B10">
        <f>'1b Macroscopic'!B17</f>
        <v>849</v>
      </c>
      <c r="D10">
        <v>4</v>
      </c>
      <c r="E10">
        <v>4</v>
      </c>
    </row>
    <row r="11" spans="1:25" x14ac:dyDescent="0.25">
      <c r="A11">
        <f t="shared" si="0"/>
        <v>9</v>
      </c>
      <c r="B11">
        <f>'1b Macroscopic'!B18</f>
        <v>703</v>
      </c>
      <c r="D11">
        <v>5</v>
      </c>
      <c r="E11">
        <v>6</v>
      </c>
    </row>
    <row r="12" spans="1:25" x14ac:dyDescent="0.25">
      <c r="A12">
        <f t="shared" si="0"/>
        <v>10</v>
      </c>
      <c r="B12">
        <f>'1b Macroscopic'!B19</f>
        <v>837</v>
      </c>
      <c r="D12">
        <v>6</v>
      </c>
      <c r="E12">
        <v>7</v>
      </c>
    </row>
    <row r="13" spans="1:25" x14ac:dyDescent="0.25">
      <c r="A13">
        <f t="shared" si="0"/>
        <v>11</v>
      </c>
      <c r="B13">
        <f>'1b Macroscopic'!B20</f>
        <v>829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"/>
  <sheetViews>
    <sheetView zoomScaleNormal="100" workbookViewId="0">
      <selection activeCell="Z8" sqref="Z8"/>
    </sheetView>
  </sheetViews>
  <sheetFormatPr defaultRowHeight="15" x14ac:dyDescent="0.25"/>
  <sheetData>
    <row r="1" spans="1:21" ht="15.75" thickBot="1" x14ac:dyDescent="0.3"/>
    <row r="2" spans="1:21" ht="15.75" thickBot="1" x14ac:dyDescent="0.3">
      <c r="A2" s="32"/>
      <c r="B2" s="33"/>
      <c r="C2" s="34" t="s">
        <v>42</v>
      </c>
      <c r="D2" s="35" t="s">
        <v>9</v>
      </c>
      <c r="E2" s="35" t="s">
        <v>48</v>
      </c>
      <c r="F2" s="35" t="s">
        <v>49</v>
      </c>
      <c r="G2" s="35"/>
      <c r="H2" s="34" t="s">
        <v>43</v>
      </c>
      <c r="I2" s="35" t="s">
        <v>9</v>
      </c>
      <c r="J2" s="35" t="s">
        <v>48</v>
      </c>
      <c r="K2" s="35" t="s">
        <v>49</v>
      </c>
      <c r="L2" s="35"/>
      <c r="M2" s="34" t="s">
        <v>51</v>
      </c>
      <c r="N2" s="35" t="s">
        <v>9</v>
      </c>
      <c r="O2" s="35" t="s">
        <v>48</v>
      </c>
      <c r="P2" s="36" t="s">
        <v>49</v>
      </c>
      <c r="R2" s="57" t="str">
        <f>'1a Macroscopic charts'!M2</f>
        <v>RIC+IRI</v>
      </c>
      <c r="S2" s="58" t="str">
        <f>'1a Macroscopic charts'!N2</f>
        <v>normal</v>
      </c>
      <c r="T2" s="58" t="str">
        <f>'1a Macroscopic charts'!O2</f>
        <v>mild</v>
      </c>
      <c r="U2" s="59" t="str">
        <f>'1a Macroscopic charts'!P2</f>
        <v>severe</v>
      </c>
    </row>
    <row r="3" spans="1:21" x14ac:dyDescent="0.25">
      <c r="A3" s="32"/>
      <c r="B3" s="54" t="s">
        <v>35</v>
      </c>
      <c r="C3" s="35"/>
      <c r="D3" s="55">
        <f>'[1]1 SHAM Macroscopic'!K2</f>
        <v>1</v>
      </c>
      <c r="E3" s="55">
        <f>'[1]1 SHAM Macroscopic'!H2</f>
        <v>0</v>
      </c>
      <c r="F3" s="55">
        <f>'[1]1 SHAM Macroscopic'!I2</f>
        <v>0</v>
      </c>
      <c r="G3" s="55"/>
      <c r="H3" s="55"/>
      <c r="I3" s="55">
        <f>'[1]1 IRI Macroscopic'!K2</f>
        <v>0</v>
      </c>
      <c r="J3" s="55">
        <f>'[1]1 IRI Macroscopic'!H2</f>
        <v>0.18218623481781376</v>
      </c>
      <c r="K3" s="55">
        <f>'[1]1 IRI Macroscopic'!I2</f>
        <v>0.77807017543859658</v>
      </c>
      <c r="L3" s="55"/>
      <c r="M3" s="55"/>
      <c r="N3" s="55">
        <f>'1b Macroscopic'!K2</f>
        <v>0.32258064516129037</v>
      </c>
      <c r="O3" s="55">
        <f>'1b Macroscopic'!H2</f>
        <v>0.59375</v>
      </c>
      <c r="P3" s="56">
        <f>'1b Macroscopic'!I2</f>
        <v>0.14705882352941177</v>
      </c>
      <c r="R3" s="60" t="s">
        <v>68</v>
      </c>
      <c r="S3" s="61">
        <f>'1a Macroscopic charts'!N3</f>
        <v>0.42317487266553483</v>
      </c>
      <c r="T3" s="61">
        <f>'1a Macroscopic charts'!O3</f>
        <v>0.40689655172413797</v>
      </c>
      <c r="U3" s="62">
        <f>'1a Macroscopic charts'!P3</f>
        <v>3.7499999999999999E-2</v>
      </c>
    </row>
    <row r="4" spans="1:21" x14ac:dyDescent="0.25">
      <c r="A4" s="32"/>
      <c r="B4" s="41" t="s">
        <v>36</v>
      </c>
      <c r="C4" s="38"/>
      <c r="D4" s="39">
        <f>'[1]1 SHAM Macroscopic'!K3</f>
        <v>1</v>
      </c>
      <c r="E4" s="39">
        <f>'[1]1 SHAM Macroscopic'!H3</f>
        <v>0</v>
      </c>
      <c r="F4" s="39">
        <f>'[1]1 SHAM Macroscopic'!I3</f>
        <v>0</v>
      </c>
      <c r="G4" s="42"/>
      <c r="H4" s="42"/>
      <c r="I4" s="39">
        <f>'[1]1 IRI Macroscopic'!K3</f>
        <v>0.12191351041525257</v>
      </c>
      <c r="J4" s="39">
        <f>'[1]1 IRI Macroscopic'!H3</f>
        <v>0.26899239079690207</v>
      </c>
      <c r="K4" s="39">
        <f>'[1]1 IRI Macroscopic'!I3</f>
        <v>0.60909409878784526</v>
      </c>
      <c r="L4" s="42"/>
      <c r="M4" s="42"/>
      <c r="N4" s="39">
        <f>'1b Macroscopic'!K3</f>
        <v>0.30225940213473468</v>
      </c>
      <c r="O4" s="39">
        <f>'1b Macroscopic'!H3</f>
        <v>0.47804487552298353</v>
      </c>
      <c r="P4" s="40">
        <f>'1b Macroscopic'!I3</f>
        <v>0.21969572234228182</v>
      </c>
      <c r="R4" s="63"/>
      <c r="S4" s="64">
        <f>'1a Macroscopic charts'!N4</f>
        <v>0.46504364679825755</v>
      </c>
      <c r="T4" s="64">
        <f>'1a Macroscopic charts'!O4</f>
        <v>0.41224743824393156</v>
      </c>
      <c r="U4" s="65">
        <f>'1a Macroscopic charts'!P4</f>
        <v>0.12270891495781093</v>
      </c>
    </row>
    <row r="5" spans="1:21" x14ac:dyDescent="0.25">
      <c r="A5" s="32"/>
      <c r="B5" s="41" t="s">
        <v>37</v>
      </c>
      <c r="C5" s="38"/>
      <c r="D5" s="39">
        <f>'[1]1 SHAM Macroscopic'!K4</f>
        <v>1</v>
      </c>
      <c r="E5" s="39">
        <f>'[1]1 SHAM Macroscopic'!H4</f>
        <v>0</v>
      </c>
      <c r="F5" s="39">
        <f>'[1]1 SHAM Macroscopic'!I4</f>
        <v>0</v>
      </c>
      <c r="G5" s="39"/>
      <c r="H5" s="39"/>
      <c r="I5" s="39">
        <f>'[1]1 IRI Macroscopic'!K4</f>
        <v>0</v>
      </c>
      <c r="J5" s="39">
        <f>'[1]1 IRI Macroscopic'!H4</f>
        <v>0</v>
      </c>
      <c r="K5" s="39">
        <f>'[1]1 IRI Macroscopic'!I4</f>
        <v>0</v>
      </c>
      <c r="L5" s="39"/>
      <c r="M5" s="39"/>
      <c r="N5" s="39">
        <f>'1b Macroscopic'!K4</f>
        <v>0.13636363636363635</v>
      </c>
      <c r="O5" s="39">
        <f>'1b Macroscopic'!H4</f>
        <v>0</v>
      </c>
      <c r="P5" s="40">
        <f>'1b Macroscopic'!I4</f>
        <v>0</v>
      </c>
      <c r="R5" s="60"/>
      <c r="S5" s="61">
        <f>'1a Macroscopic charts'!N5</f>
        <v>0</v>
      </c>
      <c r="T5" s="61">
        <f>'1a Macroscopic charts'!O5</f>
        <v>0</v>
      </c>
      <c r="U5" s="62">
        <f>'1a Macroscopic charts'!P5</f>
        <v>0</v>
      </c>
    </row>
    <row r="6" spans="1:21" x14ac:dyDescent="0.25">
      <c r="A6" s="32"/>
      <c r="B6" s="41" t="s">
        <v>38</v>
      </c>
      <c r="C6" s="38"/>
      <c r="D6" s="39">
        <f>'[1]1 SHAM Macroscopic'!K5</f>
        <v>1</v>
      </c>
      <c r="E6" s="39">
        <f>'[1]1 SHAM Macroscopic'!H5</f>
        <v>0</v>
      </c>
      <c r="F6" s="39">
        <f>'[1]1 SHAM Macroscopic'!I5</f>
        <v>0</v>
      </c>
      <c r="G6" s="39"/>
      <c r="H6" s="39"/>
      <c r="I6" s="39">
        <f>'[1]1 IRI Macroscopic'!K5</f>
        <v>1</v>
      </c>
      <c r="J6" s="39">
        <f>'[1]1 IRI Macroscopic'!H5</f>
        <v>1</v>
      </c>
      <c r="K6" s="39">
        <f>'[1]1 IRI Macroscopic'!I5</f>
        <v>1</v>
      </c>
      <c r="L6" s="39"/>
      <c r="M6" s="39"/>
      <c r="N6" s="39">
        <f>'1b Macroscopic'!K5</f>
        <v>0.40625</v>
      </c>
      <c r="O6" s="39">
        <f>'1b Macroscopic'!H5</f>
        <v>0.86363636363636365</v>
      </c>
      <c r="P6" s="40">
        <f>'1b Macroscopic'!I5</f>
        <v>0.73529411764705888</v>
      </c>
      <c r="R6" s="60"/>
      <c r="S6" s="61">
        <f>'1a Macroscopic charts'!N6</f>
        <v>1</v>
      </c>
      <c r="T6" s="61">
        <f>'1a Macroscopic charts'!O6</f>
        <v>1</v>
      </c>
      <c r="U6" s="62">
        <f>'1a Macroscopic charts'!P6</f>
        <v>0.54838709677419351</v>
      </c>
    </row>
    <row r="7" spans="1:21" x14ac:dyDescent="0.25">
      <c r="A7" s="32"/>
      <c r="B7" s="41" t="s">
        <v>44</v>
      </c>
      <c r="C7" s="38"/>
      <c r="D7" s="39">
        <f>'[1]1 SHAM Macroscopic'!K6</f>
        <v>1</v>
      </c>
      <c r="E7" s="39">
        <f>'[1]1 SHAM Macroscopic'!H6</f>
        <v>0</v>
      </c>
      <c r="F7" s="39">
        <f>'[1]1 SHAM Macroscopic'!I6</f>
        <v>0</v>
      </c>
      <c r="G7" s="39"/>
      <c r="H7" s="39"/>
      <c r="I7" s="39">
        <f>'[1]1 IRI Macroscopic'!K6</f>
        <v>0</v>
      </c>
      <c r="J7" s="39">
        <f>'[1]1 IRI Macroscopic'!H6</f>
        <v>0</v>
      </c>
      <c r="K7" s="39">
        <f>'[1]1 IRI Macroscopic'!I6</f>
        <v>0.30405405405405406</v>
      </c>
      <c r="L7" s="39"/>
      <c r="M7" s="39"/>
      <c r="N7" s="39">
        <f>'1b Macroscopic'!K6</f>
        <v>0.25</v>
      </c>
      <c r="O7" s="39">
        <f>'1b Macroscopic'!H6</f>
        <v>0.1891891891891892</v>
      </c>
      <c r="P7" s="40">
        <f>'1b Macroscopic'!I6</f>
        <v>0</v>
      </c>
      <c r="R7" s="60"/>
      <c r="S7" s="61">
        <f>'1a Macroscopic charts'!N7</f>
        <v>0.16238767650834404</v>
      </c>
      <c r="T7" s="61">
        <f>'1a Macroscopic charts'!O7</f>
        <v>1.9230769230769232E-2</v>
      </c>
      <c r="U7" s="62">
        <f>'1a Macroscopic charts'!P7</f>
        <v>0</v>
      </c>
    </row>
    <row r="8" spans="1:21" ht="15.75" thickBot="1" x14ac:dyDescent="0.3">
      <c r="A8" s="32"/>
      <c r="B8" s="43" t="s">
        <v>45</v>
      </c>
      <c r="C8" s="44"/>
      <c r="D8" s="45">
        <f>'[1]1 SHAM Macroscopic'!K7</f>
        <v>1</v>
      </c>
      <c r="E8" s="45">
        <f>'[1]1 SHAM Macroscopic'!H7</f>
        <v>0</v>
      </c>
      <c r="F8" s="45">
        <f>'[1]1 SHAM Macroscopic'!I7</f>
        <v>0</v>
      </c>
      <c r="G8" s="45"/>
      <c r="H8" s="45"/>
      <c r="I8" s="45">
        <f>'[1]1 IRI Macroscopic'!K7</f>
        <v>0.15259740259740262</v>
      </c>
      <c r="J8" s="45">
        <f>'[1]1 IRI Macroscopic'!H7</f>
        <v>0.52364864864864868</v>
      </c>
      <c r="K8" s="45">
        <f>'[1]1 IRI Macroscopic'!I7</f>
        <v>0.89689578713968954</v>
      </c>
      <c r="L8" s="45"/>
      <c r="M8" s="45"/>
      <c r="N8" s="45">
        <f>'1b Macroscopic'!K7</f>
        <v>0.3783783783783784</v>
      </c>
      <c r="O8" s="45">
        <f>'1b Macroscopic'!H7</f>
        <v>0.71052631578947367</v>
      </c>
      <c r="P8" s="46">
        <f>'1b Macroscopic'!I7</f>
        <v>0.43243243243243246</v>
      </c>
      <c r="R8" s="66"/>
      <c r="S8" s="67">
        <f>'1a Macroscopic charts'!N8</f>
        <v>0.85359801488833753</v>
      </c>
      <c r="T8" s="67">
        <f>'1a Macroscopic charts'!O8</f>
        <v>0.73816355810616929</v>
      </c>
      <c r="U8" s="68">
        <f>'1a Macroscopic charts'!P8</f>
        <v>0.21284298780487804</v>
      </c>
    </row>
    <row r="9" spans="1:2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</row>
    <row r="10" spans="1:21" x14ac:dyDescent="0.25">
      <c r="B10" t="s">
        <v>46</v>
      </c>
      <c r="G10" t="s">
        <v>47</v>
      </c>
    </row>
    <row r="12" spans="1:21" x14ac:dyDescent="0.25">
      <c r="D12" t="s">
        <v>48</v>
      </c>
      <c r="E12" t="s">
        <v>49</v>
      </c>
      <c r="F12" t="s">
        <v>9</v>
      </c>
      <c r="I12" t="s">
        <v>48</v>
      </c>
      <c r="J12" t="s">
        <v>49</v>
      </c>
      <c r="N12" t="s">
        <v>48</v>
      </c>
      <c r="O12" t="s">
        <v>49</v>
      </c>
    </row>
    <row r="13" spans="1:21" x14ac:dyDescent="0.25">
      <c r="C13" t="s">
        <v>50</v>
      </c>
      <c r="D13" s="4">
        <f>E4</f>
        <v>0</v>
      </c>
      <c r="E13" s="4">
        <f>F4</f>
        <v>0</v>
      </c>
      <c r="F13" s="4">
        <f>1-E13-D13</f>
        <v>1</v>
      </c>
      <c r="H13" t="s">
        <v>50</v>
      </c>
      <c r="I13" s="4">
        <f>E3</f>
        <v>0</v>
      </c>
      <c r="J13" s="4">
        <f>F3</f>
        <v>0</v>
      </c>
      <c r="K13" s="4">
        <f>1-J13-I13</f>
        <v>1</v>
      </c>
      <c r="M13" t="s">
        <v>50</v>
      </c>
      <c r="N13" s="4">
        <f>I13</f>
        <v>0</v>
      </c>
      <c r="O13" s="4">
        <f t="shared" ref="O13:O14" si="0">J13</f>
        <v>0</v>
      </c>
      <c r="P13" s="4">
        <f t="shared" ref="P13:P14" si="1">K13</f>
        <v>1</v>
      </c>
    </row>
    <row r="14" spans="1:21" x14ac:dyDescent="0.25">
      <c r="C14" t="s">
        <v>43</v>
      </c>
      <c r="D14" s="25">
        <f>J4</f>
        <v>0.26899239079690207</v>
      </c>
      <c r="E14" s="25">
        <f>K4</f>
        <v>0.60909409878784526</v>
      </c>
      <c r="F14" s="4">
        <f t="shared" ref="F14:F15" si="2">1-E14-D14</f>
        <v>0.12191351041525267</v>
      </c>
      <c r="H14" t="s">
        <v>43</v>
      </c>
      <c r="I14" s="4">
        <f>J3</f>
        <v>0.18218623481781376</v>
      </c>
      <c r="J14" s="4">
        <f>K3</f>
        <v>0.77807017543859658</v>
      </c>
      <c r="K14" s="4">
        <f t="shared" ref="K14:K15" si="3">1-J14-I14</f>
        <v>3.9743589743589658E-2</v>
      </c>
      <c r="M14" t="s">
        <v>43</v>
      </c>
      <c r="N14" s="4">
        <f t="shared" ref="N14" si="4">I14</f>
        <v>0.18218623481781376</v>
      </c>
      <c r="O14" s="4">
        <f t="shared" si="0"/>
        <v>0.77807017543859658</v>
      </c>
      <c r="P14" s="4">
        <f t="shared" si="1"/>
        <v>3.9743589743589658E-2</v>
      </c>
    </row>
    <row r="15" spans="1:21" x14ac:dyDescent="0.25">
      <c r="C15" t="s">
        <v>53</v>
      </c>
      <c r="D15" s="25">
        <f>O4</f>
        <v>0.47804487552298353</v>
      </c>
      <c r="E15" s="25">
        <f>P4</f>
        <v>0.21969572234228182</v>
      </c>
      <c r="F15" s="4">
        <f t="shared" si="2"/>
        <v>0.30225940213473462</v>
      </c>
      <c r="H15" t="s">
        <v>53</v>
      </c>
      <c r="I15" s="4">
        <f>O3</f>
        <v>0.59375</v>
      </c>
      <c r="J15" s="4">
        <f>P3</f>
        <v>0.14705882352941177</v>
      </c>
      <c r="K15" s="4">
        <f t="shared" si="3"/>
        <v>0.2591911764705882</v>
      </c>
      <c r="M15" t="s">
        <v>70</v>
      </c>
      <c r="N15" s="4">
        <f>T3</f>
        <v>0.40689655172413797</v>
      </c>
      <c r="O15" s="4">
        <f>U3</f>
        <v>3.7499999999999999E-2</v>
      </c>
      <c r="P15" s="4">
        <f>S3</f>
        <v>0.42317487266553483</v>
      </c>
    </row>
    <row r="16" spans="1:21" x14ac:dyDescent="0.25">
      <c r="M16" t="s">
        <v>69</v>
      </c>
      <c r="N16" s="4">
        <f>I15</f>
        <v>0.59375</v>
      </c>
      <c r="O16" s="4">
        <f>J15</f>
        <v>0.14705882352941177</v>
      </c>
      <c r="P16" s="4">
        <f>K15</f>
        <v>0.2591911764705882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55"/>
  <sheetViews>
    <sheetView zoomScaleNormal="100" workbookViewId="0">
      <pane xSplit="3" ySplit="3" topLeftCell="D4" activePane="bottomRight" state="frozen"/>
      <selection activeCell="K4" sqref="K4"/>
      <selection pane="topRight" activeCell="K4" sqref="K4"/>
      <selection pane="bottomLeft" activeCell="K4" sqref="K4"/>
      <selection pane="bottomRight" activeCell="B4" sqref="B4:B11"/>
    </sheetView>
  </sheetViews>
  <sheetFormatPr defaultRowHeight="15" outlineLevelRow="1" x14ac:dyDescent="0.25"/>
  <cols>
    <col min="9" max="11" width="9.140625" style="4"/>
    <col min="29" max="31" width="9.140625" style="4"/>
    <col min="32" max="32" width="9.140625" style="7"/>
    <col min="40" max="40" width="9.140625" style="2"/>
    <col min="45" max="60" width="9.140625" customWidth="1"/>
  </cols>
  <sheetData>
    <row r="1" spans="1:61" x14ac:dyDescent="0.25">
      <c r="B1" s="3" t="s">
        <v>23</v>
      </c>
      <c r="C1" s="3"/>
      <c r="D1" s="3"/>
      <c r="E1" s="3"/>
      <c r="O1" s="6"/>
      <c r="S1" s="6"/>
      <c r="U1" s="4"/>
      <c r="Y1" s="6"/>
      <c r="AI1" s="6"/>
      <c r="AO1" s="4"/>
    </row>
    <row r="2" spans="1:61" x14ac:dyDescent="0.25">
      <c r="I2" s="4">
        <f>MEDIAN(I4:I14)</f>
        <v>0</v>
      </c>
      <c r="J2" s="4">
        <f>MEDIAN(J4:J14)</f>
        <v>0</v>
      </c>
      <c r="K2" s="4">
        <f>MEDIAN(K4:K14)</f>
        <v>0</v>
      </c>
      <c r="L2" s="4">
        <f>MEDIAN(L4:L14)</f>
        <v>1</v>
      </c>
      <c r="N2" s="5"/>
      <c r="S2" s="7"/>
      <c r="T2" s="7"/>
      <c r="U2" s="7"/>
      <c r="V2" s="7"/>
      <c r="X2" s="5"/>
      <c r="AC2" s="7"/>
      <c r="AD2" s="7"/>
      <c r="AE2" s="7"/>
      <c r="AH2" s="5"/>
      <c r="AM2" s="7"/>
      <c r="AN2" s="7"/>
      <c r="AO2" s="7"/>
      <c r="AP2" s="4"/>
    </row>
    <row r="3" spans="1:61" x14ac:dyDescent="0.25">
      <c r="B3" s="3" t="s">
        <v>24</v>
      </c>
      <c r="C3" s="3"/>
      <c r="D3" s="3" t="s">
        <v>0</v>
      </c>
      <c r="E3" s="3" t="s">
        <v>1</v>
      </c>
      <c r="F3" s="3" t="s">
        <v>2</v>
      </c>
      <c r="G3" s="3" t="s">
        <v>3</v>
      </c>
      <c r="H3" s="3"/>
      <c r="I3" s="5" t="s">
        <v>6</v>
      </c>
      <c r="J3" s="5" t="s">
        <v>7</v>
      </c>
      <c r="K3" s="5" t="s">
        <v>8</v>
      </c>
      <c r="L3" s="5" t="s">
        <v>9</v>
      </c>
      <c r="M3" s="4"/>
      <c r="N3" s="1"/>
      <c r="O3" s="3"/>
      <c r="P3" s="3"/>
      <c r="Q3" s="3"/>
      <c r="S3" s="7"/>
      <c r="T3" s="7"/>
      <c r="U3" s="7"/>
      <c r="V3" s="7"/>
      <c r="X3" s="1"/>
      <c r="AC3" s="7"/>
      <c r="AD3" s="7"/>
      <c r="AE3" s="7"/>
      <c r="AH3" s="1"/>
      <c r="AM3" s="7"/>
      <c r="AN3" s="7"/>
      <c r="AO3" s="7"/>
    </row>
    <row r="4" spans="1:61" outlineLevel="1" x14ac:dyDescent="0.25">
      <c r="A4">
        <f>A3+1</f>
        <v>1</v>
      </c>
      <c r="B4">
        <v>714</v>
      </c>
      <c r="D4">
        <v>0</v>
      </c>
      <c r="E4">
        <v>0</v>
      </c>
      <c r="F4">
        <f>E4+D4</f>
        <v>0</v>
      </c>
      <c r="G4">
        <v>34</v>
      </c>
      <c r="I4" s="4">
        <f>D4/G4</f>
        <v>0</v>
      </c>
      <c r="J4" s="4">
        <f>E4/G4</f>
        <v>0</v>
      </c>
      <c r="K4" s="4">
        <f>F4/G4</f>
        <v>0</v>
      </c>
      <c r="L4" s="4">
        <f>1-K4</f>
        <v>1</v>
      </c>
      <c r="M4" s="4"/>
      <c r="S4" s="7"/>
      <c r="T4" s="7"/>
      <c r="U4" s="7"/>
      <c r="V4" s="7"/>
      <c r="AG4" s="4"/>
      <c r="AM4" s="7"/>
      <c r="AN4" s="7"/>
      <c r="AO4" s="7"/>
      <c r="AP4" s="7"/>
      <c r="AS4" s="3"/>
      <c r="BI4" s="3"/>
    </row>
    <row r="5" spans="1:61" outlineLevel="1" x14ac:dyDescent="0.25">
      <c r="A5">
        <f t="shared" ref="A5:A11" si="0">A4+1</f>
        <v>2</v>
      </c>
      <c r="B5">
        <v>785</v>
      </c>
      <c r="D5">
        <v>0</v>
      </c>
      <c r="E5">
        <v>0</v>
      </c>
      <c r="F5">
        <f t="shared" ref="F5:F11" si="1">E5+D5</f>
        <v>0</v>
      </c>
      <c r="G5">
        <v>39</v>
      </c>
      <c r="I5" s="4">
        <f t="shared" ref="I5:I11" si="2">D5/G5</f>
        <v>0</v>
      </c>
      <c r="J5" s="4">
        <f t="shared" ref="J5:J11" si="3">E5/G5</f>
        <v>0</v>
      </c>
      <c r="K5" s="4">
        <f t="shared" ref="K5:K11" si="4">F5/G5</f>
        <v>0</v>
      </c>
      <c r="L5" s="4">
        <f t="shared" ref="L5:L11" si="5">1-K5</f>
        <v>1</v>
      </c>
      <c r="M5" s="4"/>
      <c r="S5" s="7"/>
      <c r="T5" s="7"/>
      <c r="U5" s="7"/>
      <c r="V5" s="7"/>
      <c r="AG5" s="4"/>
      <c r="AM5" s="7"/>
      <c r="AN5" s="7"/>
      <c r="AO5" s="7"/>
      <c r="AP5" s="7"/>
      <c r="AQ5" s="4"/>
    </row>
    <row r="6" spans="1:61" outlineLevel="1" x14ac:dyDescent="0.25">
      <c r="A6">
        <f t="shared" si="0"/>
        <v>3</v>
      </c>
      <c r="B6">
        <v>329</v>
      </c>
      <c r="D6">
        <v>0</v>
      </c>
      <c r="E6">
        <v>0</v>
      </c>
      <c r="F6">
        <f t="shared" si="1"/>
        <v>0</v>
      </c>
      <c r="G6">
        <v>37</v>
      </c>
      <c r="I6" s="4">
        <f t="shared" si="2"/>
        <v>0</v>
      </c>
      <c r="J6" s="4">
        <f t="shared" si="3"/>
        <v>0</v>
      </c>
      <c r="K6" s="4">
        <f t="shared" si="4"/>
        <v>0</v>
      </c>
      <c r="L6" s="4">
        <f t="shared" si="5"/>
        <v>1</v>
      </c>
      <c r="M6" s="4"/>
      <c r="S6" s="7"/>
      <c r="T6" s="7"/>
      <c r="U6" s="7"/>
      <c r="V6" s="7"/>
      <c r="AG6" s="4"/>
      <c r="AM6" s="7"/>
      <c r="AN6" s="7"/>
      <c r="AO6" s="7"/>
      <c r="AP6" s="7"/>
      <c r="AQ6" s="4"/>
    </row>
    <row r="7" spans="1:61" outlineLevel="1" x14ac:dyDescent="0.25">
      <c r="A7">
        <f t="shared" si="0"/>
        <v>4</v>
      </c>
      <c r="B7">
        <v>949</v>
      </c>
      <c r="D7">
        <v>0</v>
      </c>
      <c r="E7">
        <v>0</v>
      </c>
      <c r="F7">
        <f t="shared" si="1"/>
        <v>0</v>
      </c>
      <c r="G7">
        <v>38</v>
      </c>
      <c r="I7" s="4">
        <f t="shared" si="2"/>
        <v>0</v>
      </c>
      <c r="J7" s="4">
        <f t="shared" si="3"/>
        <v>0</v>
      </c>
      <c r="K7" s="4">
        <f t="shared" si="4"/>
        <v>0</v>
      </c>
      <c r="L7" s="4">
        <f t="shared" si="5"/>
        <v>1</v>
      </c>
      <c r="M7" s="4"/>
      <c r="S7" s="7"/>
      <c r="T7" s="7"/>
      <c r="U7" s="7"/>
      <c r="V7" s="7"/>
      <c r="AG7" s="4"/>
      <c r="AM7" s="7"/>
      <c r="AN7" s="7"/>
      <c r="AO7" s="7"/>
      <c r="AP7" s="7"/>
      <c r="AQ7" s="4"/>
    </row>
    <row r="8" spans="1:61" outlineLevel="1" x14ac:dyDescent="0.25">
      <c r="A8">
        <f t="shared" si="0"/>
        <v>5</v>
      </c>
      <c r="B8">
        <v>971</v>
      </c>
      <c r="D8">
        <v>0</v>
      </c>
      <c r="E8">
        <v>0</v>
      </c>
      <c r="F8">
        <f t="shared" si="1"/>
        <v>0</v>
      </c>
      <c r="G8">
        <v>36</v>
      </c>
      <c r="I8" s="4">
        <f t="shared" si="2"/>
        <v>0</v>
      </c>
      <c r="J8" s="4">
        <f t="shared" si="3"/>
        <v>0</v>
      </c>
      <c r="K8" s="4">
        <f t="shared" si="4"/>
        <v>0</v>
      </c>
      <c r="L8" s="4">
        <f t="shared" si="5"/>
        <v>1</v>
      </c>
      <c r="M8" s="4"/>
      <c r="S8" s="7"/>
      <c r="T8" s="7"/>
      <c r="U8" s="7"/>
      <c r="V8" s="7"/>
      <c r="AG8" s="4"/>
      <c r="AM8" s="7"/>
      <c r="AN8" s="7"/>
      <c r="AO8" s="7"/>
      <c r="AP8" s="7"/>
      <c r="AQ8" s="4"/>
    </row>
    <row r="9" spans="1:61" outlineLevel="1" x14ac:dyDescent="0.25">
      <c r="A9">
        <f t="shared" si="0"/>
        <v>6</v>
      </c>
      <c r="B9">
        <v>307</v>
      </c>
      <c r="D9">
        <v>0</v>
      </c>
      <c r="E9">
        <v>0</v>
      </c>
      <c r="F9">
        <f t="shared" si="1"/>
        <v>0</v>
      </c>
      <c r="G9">
        <v>30</v>
      </c>
      <c r="I9" s="4">
        <f t="shared" si="2"/>
        <v>0</v>
      </c>
      <c r="J9" s="4">
        <f t="shared" si="3"/>
        <v>0</v>
      </c>
      <c r="K9" s="4">
        <f t="shared" si="4"/>
        <v>0</v>
      </c>
      <c r="L9" s="4">
        <f t="shared" si="5"/>
        <v>1</v>
      </c>
      <c r="M9" s="4"/>
      <c r="S9" s="7"/>
      <c r="T9" s="7"/>
      <c r="U9" s="7"/>
      <c r="V9" s="7"/>
      <c r="AG9" s="4"/>
      <c r="AM9" s="7"/>
      <c r="AN9" s="7"/>
      <c r="AO9" s="7"/>
      <c r="AP9" s="7"/>
      <c r="AQ9" s="4"/>
    </row>
    <row r="10" spans="1:61" outlineLevel="1" x14ac:dyDescent="0.25">
      <c r="A10">
        <f t="shared" si="0"/>
        <v>7</v>
      </c>
      <c r="B10">
        <v>251</v>
      </c>
      <c r="D10">
        <v>0</v>
      </c>
      <c r="E10">
        <v>0</v>
      </c>
      <c r="F10">
        <f t="shared" si="1"/>
        <v>0</v>
      </c>
      <c r="G10">
        <v>38</v>
      </c>
      <c r="I10" s="4">
        <f t="shared" si="2"/>
        <v>0</v>
      </c>
      <c r="J10" s="4">
        <f t="shared" si="3"/>
        <v>0</v>
      </c>
      <c r="K10" s="4">
        <f t="shared" si="4"/>
        <v>0</v>
      </c>
      <c r="L10" s="4">
        <f t="shared" si="5"/>
        <v>1</v>
      </c>
      <c r="M10" s="4"/>
      <c r="S10" s="7"/>
      <c r="T10" s="7"/>
      <c r="U10" s="7"/>
      <c r="V10" s="7"/>
      <c r="AG10" s="4"/>
      <c r="AM10" s="7"/>
      <c r="AN10" s="7"/>
      <c r="AO10" s="7"/>
      <c r="AP10" s="7"/>
      <c r="AQ10" s="4"/>
    </row>
    <row r="11" spans="1:61" outlineLevel="1" x14ac:dyDescent="0.25">
      <c r="A11">
        <f t="shared" si="0"/>
        <v>8</v>
      </c>
      <c r="B11">
        <v>518</v>
      </c>
      <c r="D11">
        <v>0</v>
      </c>
      <c r="E11">
        <v>0</v>
      </c>
      <c r="F11">
        <f t="shared" si="1"/>
        <v>0</v>
      </c>
      <c r="G11">
        <v>33</v>
      </c>
      <c r="I11" s="4">
        <f t="shared" si="2"/>
        <v>0</v>
      </c>
      <c r="J11" s="4">
        <f t="shared" si="3"/>
        <v>0</v>
      </c>
      <c r="K11" s="4">
        <f t="shared" si="4"/>
        <v>0</v>
      </c>
      <c r="L11" s="4">
        <f t="shared" si="5"/>
        <v>1</v>
      </c>
      <c r="M11" s="4"/>
      <c r="S11" s="7"/>
      <c r="T11" s="7"/>
      <c r="U11" s="7"/>
      <c r="V11" s="7"/>
      <c r="AG11" s="4"/>
      <c r="AM11" s="7"/>
      <c r="AN11" s="7"/>
      <c r="AO11" s="7"/>
      <c r="AP11" s="7"/>
      <c r="AQ11" s="4"/>
    </row>
    <row r="12" spans="1:61" outlineLevel="1" x14ac:dyDescent="0.25">
      <c r="L12" s="4"/>
      <c r="M12" s="4"/>
      <c r="S12" s="7"/>
      <c r="T12" s="7"/>
      <c r="U12" s="7"/>
      <c r="V12" s="7"/>
      <c r="AG12" s="4"/>
      <c r="AM12" s="7"/>
      <c r="AN12" s="7"/>
      <c r="AO12" s="7"/>
      <c r="AP12" s="7"/>
      <c r="AQ12" s="4"/>
    </row>
    <row r="13" spans="1:61" outlineLevel="1" x14ac:dyDescent="0.25">
      <c r="L13" s="4"/>
      <c r="M13" s="4"/>
      <c r="S13" s="7"/>
      <c r="T13" s="7"/>
      <c r="U13" s="7"/>
      <c r="V13" s="7"/>
      <c r="AG13" s="4"/>
      <c r="AM13" s="7"/>
      <c r="AN13" s="7"/>
      <c r="AO13" s="7"/>
      <c r="AP13" s="7"/>
      <c r="AQ13" s="4"/>
    </row>
    <row r="14" spans="1:61" outlineLevel="1" x14ac:dyDescent="0.25">
      <c r="L14" s="4"/>
      <c r="M14" s="4"/>
      <c r="S14" s="7"/>
      <c r="T14" s="7"/>
      <c r="U14" s="7"/>
      <c r="V14" s="7"/>
      <c r="AG14" s="4"/>
      <c r="AM14" s="7"/>
      <c r="AN14" s="7"/>
      <c r="AO14" s="7"/>
      <c r="AP14" s="7"/>
      <c r="AQ14" s="4"/>
    </row>
    <row r="15" spans="1:61" outlineLevel="1" x14ac:dyDescent="0.25">
      <c r="L15" s="4"/>
      <c r="M15" s="4"/>
      <c r="S15" s="7"/>
      <c r="T15" s="7"/>
      <c r="U15" s="7"/>
      <c r="V15" s="7"/>
      <c r="AG15" s="4"/>
      <c r="AM15" s="7"/>
      <c r="AN15" s="7"/>
      <c r="AO15" s="7"/>
      <c r="AP15" s="7"/>
      <c r="AQ15" s="4"/>
    </row>
    <row r="16" spans="1:61" outlineLevel="1" x14ac:dyDescent="0.25">
      <c r="G16">
        <f>MIN(G4:G14)</f>
        <v>30</v>
      </c>
      <c r="I16" s="4">
        <f t="shared" ref="I16:J16" si="6">MIN(I4:I14)</f>
        <v>0</v>
      </c>
      <c r="J16" s="4">
        <f t="shared" si="6"/>
        <v>0</v>
      </c>
      <c r="K16" s="4">
        <f>MIN(K4:K14)</f>
        <v>0</v>
      </c>
      <c r="L16" s="4"/>
      <c r="M16" s="4"/>
      <c r="S16" s="7"/>
      <c r="T16" s="7"/>
      <c r="U16" s="7"/>
      <c r="V16" s="7"/>
      <c r="AG16" s="4"/>
      <c r="AM16" s="7"/>
      <c r="AN16" s="7"/>
      <c r="AO16" s="7"/>
      <c r="AP16" s="7"/>
      <c r="AQ16" s="4"/>
    </row>
    <row r="17" spans="7:43" outlineLevel="1" x14ac:dyDescent="0.25">
      <c r="G17">
        <f>MAX(G4:G14)</f>
        <v>39</v>
      </c>
      <c r="I17" s="4">
        <f t="shared" ref="I17:J17" si="7">MAX(I4:I14)</f>
        <v>0</v>
      </c>
      <c r="J17" s="4">
        <f t="shared" si="7"/>
        <v>0</v>
      </c>
      <c r="K17" s="4">
        <f>MAX(K4:K14)</f>
        <v>0</v>
      </c>
      <c r="L17" s="4"/>
      <c r="M17" s="4"/>
      <c r="S17" s="7"/>
      <c r="T17" s="7"/>
      <c r="U17" s="7"/>
      <c r="V17" s="7"/>
      <c r="AG17" s="4"/>
      <c r="AM17" s="7"/>
      <c r="AN17" s="7"/>
      <c r="AO17" s="7"/>
      <c r="AP17" s="7"/>
      <c r="AQ17" s="4"/>
    </row>
    <row r="18" spans="7:43" outlineLevel="1" x14ac:dyDescent="0.25">
      <c r="I18" s="4">
        <f t="shared" ref="I18:J18" si="8">_xlfn.QUARTILE.EXC(I4:I14,1)</f>
        <v>0</v>
      </c>
      <c r="J18" s="4">
        <f t="shared" si="8"/>
        <v>0</v>
      </c>
      <c r="K18" s="4">
        <f>_xlfn.QUARTILE.EXC(K4:K14,1)</f>
        <v>0</v>
      </c>
      <c r="L18" s="4"/>
      <c r="M18" s="4"/>
      <c r="S18" s="7"/>
      <c r="T18" s="7"/>
      <c r="U18" s="7"/>
      <c r="V18" s="7"/>
      <c r="AG18" s="4"/>
      <c r="AM18" s="7"/>
      <c r="AN18" s="7"/>
      <c r="AO18" s="7"/>
      <c r="AP18" s="7"/>
      <c r="AQ18" s="4"/>
    </row>
    <row r="19" spans="7:43" outlineLevel="1" x14ac:dyDescent="0.25">
      <c r="I19" s="4">
        <f t="shared" ref="I19:J19" si="9">_xlfn.QUARTILE.EXC(I4:I14,3)</f>
        <v>0</v>
      </c>
      <c r="J19" s="4">
        <f t="shared" si="9"/>
        <v>0</v>
      </c>
      <c r="K19" s="4">
        <f>_xlfn.QUARTILE.EXC(K4:K14,3)</f>
        <v>0</v>
      </c>
      <c r="L19" s="4"/>
      <c r="M19" s="4"/>
      <c r="S19" s="7"/>
      <c r="T19" s="7"/>
      <c r="U19" s="7"/>
      <c r="V19" s="7"/>
      <c r="AG19" s="4"/>
      <c r="AM19" s="7"/>
      <c r="AN19" s="7"/>
      <c r="AO19" s="7"/>
      <c r="AP19" s="7"/>
    </row>
    <row r="20" spans="7:43" outlineLevel="1" x14ac:dyDescent="0.25">
      <c r="L20" s="4"/>
      <c r="M20" s="4"/>
      <c r="S20" s="7"/>
      <c r="T20" s="7"/>
      <c r="U20" s="7"/>
      <c r="V20" s="7"/>
      <c r="AG20" s="4"/>
      <c r="AM20" s="7"/>
      <c r="AN20" s="7"/>
      <c r="AO20" s="7"/>
      <c r="AP20" s="7"/>
    </row>
    <row r="21" spans="7:43" outlineLevel="1" x14ac:dyDescent="0.25">
      <c r="L21" s="4"/>
      <c r="M21" s="4"/>
      <c r="S21" s="7"/>
      <c r="T21" s="7"/>
      <c r="U21" s="7"/>
      <c r="V21" s="7"/>
      <c r="AG21" s="4"/>
      <c r="AM21" s="7"/>
      <c r="AN21" s="7"/>
      <c r="AO21" s="7"/>
      <c r="AP21" s="7"/>
    </row>
    <row r="22" spans="7:43" outlineLevel="1" x14ac:dyDescent="0.25">
      <c r="L22" s="4"/>
      <c r="M22" s="4"/>
      <c r="S22" s="7"/>
      <c r="T22" s="7"/>
      <c r="U22" s="7"/>
      <c r="V22" s="7"/>
      <c r="AG22" s="4"/>
      <c r="AM22" s="7"/>
      <c r="AN22" s="7"/>
      <c r="AO22" s="7"/>
      <c r="AP22" s="7"/>
    </row>
    <row r="23" spans="7:43" outlineLevel="1" x14ac:dyDescent="0.25">
      <c r="L23" s="4"/>
      <c r="M23" s="4"/>
      <c r="S23" s="7"/>
      <c r="T23" s="7"/>
      <c r="U23" s="7"/>
      <c r="V23" s="7"/>
      <c r="AG23" s="4"/>
      <c r="AM23" s="7"/>
      <c r="AN23" s="7"/>
      <c r="AO23" s="7"/>
      <c r="AP23" s="7"/>
      <c r="AQ23" s="4"/>
    </row>
    <row r="24" spans="7:43" outlineLevel="1" x14ac:dyDescent="0.25">
      <c r="L24" s="4"/>
      <c r="M24" s="4"/>
      <c r="S24" s="7"/>
      <c r="T24" s="7"/>
      <c r="U24" s="7"/>
      <c r="V24" s="7"/>
      <c r="AG24" s="4"/>
      <c r="AM24" s="7"/>
      <c r="AN24" s="7"/>
      <c r="AO24" s="7"/>
      <c r="AP24" s="7"/>
      <c r="AQ24" s="4"/>
    </row>
    <row r="25" spans="7:43" outlineLevel="1" x14ac:dyDescent="0.25">
      <c r="L25" s="4"/>
      <c r="M25" s="4"/>
      <c r="S25" s="7"/>
      <c r="T25" s="7"/>
      <c r="U25" s="7"/>
      <c r="V25" s="7"/>
      <c r="AG25" s="4"/>
      <c r="AM25" s="7"/>
      <c r="AN25" s="7"/>
      <c r="AO25" s="7"/>
      <c r="AP25" s="7"/>
      <c r="AQ25" s="4"/>
    </row>
    <row r="26" spans="7:43" outlineLevel="1" x14ac:dyDescent="0.25">
      <c r="L26" s="4"/>
      <c r="M26" s="4"/>
      <c r="S26" s="7"/>
      <c r="T26" s="7"/>
      <c r="U26" s="7"/>
      <c r="V26" s="7"/>
      <c r="AG26" s="4"/>
      <c r="AM26" s="7"/>
      <c r="AN26" s="7"/>
      <c r="AO26" s="7"/>
      <c r="AP26" s="7"/>
      <c r="AQ26" s="4"/>
    </row>
    <row r="27" spans="7:43" outlineLevel="1" x14ac:dyDescent="0.25">
      <c r="L27" s="4"/>
      <c r="M27" s="4"/>
      <c r="S27" s="7"/>
      <c r="T27" s="7"/>
      <c r="U27" s="7"/>
      <c r="V27" s="7"/>
      <c r="AG27" s="4"/>
      <c r="AM27" s="7"/>
      <c r="AN27" s="7"/>
      <c r="AO27" s="7"/>
      <c r="AP27" s="7"/>
      <c r="AQ27" s="4"/>
    </row>
    <row r="28" spans="7:43" outlineLevel="1" x14ac:dyDescent="0.25">
      <c r="L28" s="4"/>
      <c r="M28" s="4"/>
      <c r="S28" s="7"/>
      <c r="T28" s="7"/>
      <c r="U28" s="7"/>
      <c r="V28" s="7"/>
      <c r="AG28" s="4"/>
      <c r="AM28" s="7"/>
      <c r="AN28" s="7"/>
      <c r="AO28" s="7"/>
      <c r="AP28" s="7"/>
      <c r="AQ28" s="4"/>
    </row>
    <row r="29" spans="7:43" outlineLevel="1" x14ac:dyDescent="0.25">
      <c r="L29" s="4"/>
      <c r="M29" s="4"/>
      <c r="S29" s="7"/>
      <c r="T29" s="7"/>
      <c r="U29" s="7"/>
      <c r="V29" s="7"/>
      <c r="AG29" s="4"/>
      <c r="AM29" s="7"/>
      <c r="AN29" s="7"/>
      <c r="AO29" s="7"/>
      <c r="AP29" s="7"/>
      <c r="AQ29" s="4"/>
    </row>
    <row r="30" spans="7:43" outlineLevel="1" x14ac:dyDescent="0.25">
      <c r="L30" s="4"/>
      <c r="M30" s="4"/>
      <c r="S30" s="7"/>
      <c r="T30" s="7"/>
      <c r="U30" s="7"/>
      <c r="V30" s="7"/>
      <c r="AG30" s="4"/>
      <c r="AM30" s="7"/>
      <c r="AN30" s="7"/>
      <c r="AO30" s="7"/>
      <c r="AP30" s="7"/>
      <c r="AQ30" s="4"/>
    </row>
    <row r="31" spans="7:43" outlineLevel="1" x14ac:dyDescent="0.25">
      <c r="L31" s="4"/>
      <c r="M31" s="4"/>
      <c r="S31" s="7"/>
      <c r="T31" s="7"/>
      <c r="U31" s="7"/>
      <c r="V31" s="7"/>
      <c r="AG31" s="4"/>
      <c r="AM31" s="7"/>
      <c r="AN31" s="7"/>
      <c r="AO31" s="7"/>
      <c r="AP31" s="7"/>
      <c r="AQ31" s="4"/>
    </row>
    <row r="32" spans="7:43" outlineLevel="1" x14ac:dyDescent="0.25">
      <c r="L32" s="4"/>
      <c r="M32" s="4"/>
      <c r="S32" s="7"/>
      <c r="T32" s="7"/>
      <c r="U32" s="7"/>
      <c r="V32" s="7"/>
      <c r="AG32" s="4"/>
      <c r="AM32" s="7"/>
      <c r="AN32" s="7"/>
      <c r="AO32" s="7"/>
      <c r="AP32" s="7"/>
      <c r="AQ32" s="4"/>
    </row>
    <row r="33" spans="12:61" outlineLevel="1" x14ac:dyDescent="0.25">
      <c r="L33" s="4"/>
      <c r="M33" s="4"/>
      <c r="S33" s="7"/>
      <c r="T33" s="7"/>
      <c r="U33" s="7"/>
      <c r="V33" s="7"/>
      <c r="AG33" s="4"/>
      <c r="AM33" s="7"/>
      <c r="AN33" s="7"/>
      <c r="AO33" s="7"/>
      <c r="AP33" s="7"/>
      <c r="AQ33" s="4"/>
    </row>
    <row r="34" spans="12:61" outlineLevel="1" x14ac:dyDescent="0.25">
      <c r="L34" s="4"/>
      <c r="M34" s="4"/>
      <c r="S34" s="7"/>
      <c r="T34" s="7"/>
      <c r="U34" s="7"/>
      <c r="V34" s="7"/>
      <c r="AG34" s="4"/>
      <c r="AM34" s="7"/>
      <c r="AN34" s="7"/>
      <c r="AO34" s="7"/>
      <c r="AP34" s="7"/>
      <c r="AQ34" s="4"/>
    </row>
    <row r="35" spans="12:61" outlineLevel="1" x14ac:dyDescent="0.25">
      <c r="L35" s="4"/>
      <c r="M35" s="4"/>
      <c r="S35" s="7"/>
      <c r="T35" s="7"/>
      <c r="U35" s="7"/>
      <c r="V35" s="7"/>
      <c r="AG35" s="4"/>
      <c r="AM35" s="7"/>
      <c r="AN35" s="7"/>
      <c r="AO35" s="7"/>
      <c r="AP35" s="7"/>
      <c r="AQ35" s="4"/>
    </row>
    <row r="36" spans="12:61" outlineLevel="1" x14ac:dyDescent="0.25">
      <c r="L36" s="4"/>
      <c r="M36" s="4"/>
      <c r="S36" s="7"/>
      <c r="T36" s="7"/>
      <c r="U36" s="7"/>
      <c r="V36" s="7"/>
      <c r="AG36" s="4"/>
      <c r="AM36" s="7"/>
      <c r="AN36" s="7"/>
      <c r="AO36" s="7"/>
      <c r="AP36" s="7"/>
    </row>
    <row r="37" spans="12:61" outlineLevel="1" x14ac:dyDescent="0.25">
      <c r="L37" s="4"/>
      <c r="M37" s="4"/>
      <c r="S37" s="7"/>
      <c r="T37" s="7"/>
      <c r="U37" s="7"/>
      <c r="V37" s="7"/>
      <c r="AG37" s="4"/>
      <c r="AM37" s="7"/>
      <c r="AN37" s="7"/>
      <c r="AO37" s="7"/>
      <c r="AP37" s="7"/>
      <c r="AQ37" s="5"/>
    </row>
    <row r="38" spans="12:61" outlineLevel="1" x14ac:dyDescent="0.25">
      <c r="L38" s="4"/>
      <c r="M38" s="4"/>
      <c r="S38" s="7"/>
      <c r="T38" s="7"/>
      <c r="U38" s="7"/>
      <c r="V38" s="7"/>
      <c r="AG38" s="4"/>
      <c r="AM38" s="7"/>
      <c r="AN38" s="7"/>
      <c r="AO38" s="7"/>
      <c r="AP38" s="7"/>
    </row>
    <row r="39" spans="12:61" x14ac:dyDescent="0.25">
      <c r="L39" s="4"/>
      <c r="T39" s="7"/>
      <c r="V39" s="7"/>
      <c r="AM39" s="7"/>
      <c r="AN39" s="7"/>
      <c r="AO39" s="7"/>
      <c r="AP39" s="7"/>
    </row>
    <row r="40" spans="12:61" x14ac:dyDescent="0.25">
      <c r="L40" s="4"/>
      <c r="T40" s="7"/>
      <c r="V40" s="7"/>
      <c r="AM40" s="7"/>
      <c r="AN40" s="7"/>
      <c r="AO40" s="7"/>
      <c r="AP40" s="7"/>
    </row>
    <row r="41" spans="12:61" x14ac:dyDescent="0.25">
      <c r="AM41" s="5"/>
      <c r="AO41" s="4"/>
    </row>
    <row r="42" spans="12:61" x14ac:dyDescent="0.25">
      <c r="AM42" s="5"/>
      <c r="AO42" s="4"/>
    </row>
    <row r="43" spans="12:61" x14ac:dyDescent="0.25">
      <c r="AM43" s="5"/>
      <c r="AO43" s="4"/>
    </row>
    <row r="44" spans="12:61" x14ac:dyDescent="0.25">
      <c r="AM44" s="5"/>
      <c r="AO44" s="4"/>
    </row>
    <row r="45" spans="12:61" x14ac:dyDescent="0.25">
      <c r="AM45" s="5"/>
      <c r="AO45" s="4"/>
    </row>
    <row r="46" spans="12:61" x14ac:dyDescent="0.25">
      <c r="AM46" s="5"/>
      <c r="AO46" s="4"/>
    </row>
    <row r="47" spans="12:61" x14ac:dyDescent="0.25">
      <c r="AM47" s="4"/>
      <c r="AO47" s="4"/>
      <c r="AQ47" s="4"/>
      <c r="BI47" s="3"/>
    </row>
    <row r="48" spans="12:61" x14ac:dyDescent="0.25">
      <c r="AO48" s="4"/>
    </row>
    <row r="49" spans="39:43" x14ac:dyDescent="0.25">
      <c r="AO49" s="4"/>
    </row>
    <row r="51" spans="39:43" x14ac:dyDescent="0.25">
      <c r="AM51" s="4"/>
      <c r="AO51" s="4"/>
      <c r="AQ51" s="4"/>
    </row>
    <row r="53" spans="39:43" x14ac:dyDescent="0.25">
      <c r="AM53" s="4"/>
      <c r="AO53" s="4"/>
      <c r="AQ53" s="4"/>
    </row>
    <row r="55" spans="39:43" x14ac:dyDescent="0.25">
      <c r="AM55" s="4"/>
      <c r="AO55" s="4"/>
      <c r="AQ55" s="4"/>
    </row>
  </sheetData>
  <autoFilter ref="C1:C55"/>
  <pageMargins left="0.7" right="0.7" top="0.75" bottom="0.75" header="0.3" footer="0.3"/>
  <pageSetup paperSize="9" orientation="portrait" verticalDpi="597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topLeftCell="I1" workbookViewId="0">
      <selection activeCell="K4" sqref="K4"/>
    </sheetView>
  </sheetViews>
  <sheetFormatPr defaultRowHeight="15" x14ac:dyDescent="0.25"/>
  <cols>
    <col min="23" max="23" width="9.140625" customWidth="1"/>
  </cols>
  <sheetData>
    <row r="1" spans="1:25" x14ac:dyDescent="0.25">
      <c r="B1" s="3" t="s">
        <v>67</v>
      </c>
      <c r="P1" s="9"/>
      <c r="Q1" s="9"/>
      <c r="R1" s="9"/>
      <c r="S1" s="9"/>
      <c r="T1" s="9"/>
      <c r="U1" s="9"/>
      <c r="V1" s="9"/>
      <c r="W1" s="9"/>
      <c r="X1" s="9"/>
    </row>
    <row r="3" spans="1:25" x14ac:dyDescent="0.25">
      <c r="A3" s="13"/>
      <c r="B3" s="51" t="s">
        <v>24</v>
      </c>
      <c r="C3" s="51" t="str">
        <f>'[2]Data 1a'!N2</f>
        <v>IFN-
γ</v>
      </c>
      <c r="D3" s="51" t="str">
        <f>'[2]Data 1a'!O2</f>
        <v>IL-1β</v>
      </c>
      <c r="E3" s="51" t="str">
        <f>'[2]Data 1a'!P2</f>
        <v>IL-10</v>
      </c>
      <c r="F3" s="51" t="str">
        <f>'[2]Data 1a'!Q2</f>
        <v>IL-13</v>
      </c>
      <c r="G3" s="51" t="str">
        <f>'[2]Data 1a'!R2</f>
        <v>IL-4</v>
      </c>
      <c r="H3" s="51" t="str">
        <f>'[2]Data 1a'!S2</f>
        <v>IL-5</v>
      </c>
      <c r="I3" s="51" t="str">
        <f>'[2]Data 1a'!T2</f>
        <v>IL-6</v>
      </c>
      <c r="J3" s="51" t="str">
        <f>'[2]Data 1a'!U2</f>
        <v>KC/GRO</v>
      </c>
      <c r="K3" s="51" t="str">
        <f>'[2]Data 1a'!V2</f>
        <v>TNF-α</v>
      </c>
      <c r="L3" s="13"/>
      <c r="M3" s="13"/>
      <c r="O3" s="51" t="str">
        <f t="shared" ref="O3:X11" si="0">B3</f>
        <v>ID</v>
      </c>
      <c r="P3" s="51" t="str">
        <f t="shared" si="0"/>
        <v>IFN-
γ</v>
      </c>
      <c r="Q3" s="51" t="str">
        <f t="shared" si="0"/>
        <v>IL-1β</v>
      </c>
      <c r="R3" s="51" t="str">
        <f t="shared" si="0"/>
        <v>IL-10</v>
      </c>
      <c r="S3" s="51" t="str">
        <f t="shared" si="0"/>
        <v>IL-13</v>
      </c>
      <c r="T3" s="51" t="str">
        <f t="shared" si="0"/>
        <v>IL-4</v>
      </c>
      <c r="U3" s="51" t="str">
        <f t="shared" si="0"/>
        <v>IL-5</v>
      </c>
      <c r="V3" s="51" t="str">
        <f t="shared" si="0"/>
        <v>IL-6</v>
      </c>
      <c r="W3" s="51" t="str">
        <f t="shared" si="0"/>
        <v>KC/GRO</v>
      </c>
      <c r="X3" s="51" t="str">
        <f t="shared" si="0"/>
        <v>TNF-α</v>
      </c>
      <c r="Y3" s="51"/>
    </row>
    <row r="4" spans="1:25" x14ac:dyDescent="0.25">
      <c r="A4">
        <f>A3+1</f>
        <v>1</v>
      </c>
      <c r="B4">
        <v>714</v>
      </c>
      <c r="C4">
        <f>IFERROR([3]Sheet2!B15,0)</f>
        <v>0</v>
      </c>
      <c r="D4">
        <f>IFERROR([3]Sheet2!C15,0)</f>
        <v>0</v>
      </c>
      <c r="E4">
        <f>IFERROR([3]Sheet2!D15,0)</f>
        <v>21.6157490343852</v>
      </c>
      <c r="F4">
        <f>IFERROR([3]Sheet2!E15,0)</f>
        <v>10.558615016957701</v>
      </c>
      <c r="G4">
        <f>IFERROR([3]Sheet2!F15,0)</f>
        <v>0</v>
      </c>
      <c r="H4">
        <f>IFERROR([3]Sheet2!G15,0)</f>
        <v>0</v>
      </c>
      <c r="I4">
        <f>IFERROR([3]Sheet2!H15,0)</f>
        <v>1599.7865286271599</v>
      </c>
      <c r="J4">
        <f>IFERROR([3]Sheet2!I15,0)</f>
        <v>13569.5230574609</v>
      </c>
      <c r="K4">
        <f>IFERROR([3]Sheet2!J15,0)</f>
        <v>11.6898506770144</v>
      </c>
      <c r="O4">
        <f t="shared" si="0"/>
        <v>714</v>
      </c>
      <c r="P4" s="52" t="str">
        <f t="shared" ref="P4:U11" si="1">IF(C4=0,"-",C4)</f>
        <v>-</v>
      </c>
      <c r="Q4" s="52" t="str">
        <f t="shared" si="1"/>
        <v>-</v>
      </c>
      <c r="R4" s="52">
        <f t="shared" si="1"/>
        <v>21.6157490343852</v>
      </c>
      <c r="S4" s="52">
        <f t="shared" si="1"/>
        <v>10.558615016957701</v>
      </c>
      <c r="T4" s="52" t="str">
        <f t="shared" si="1"/>
        <v>-</v>
      </c>
      <c r="U4" s="52" t="str">
        <f t="shared" si="1"/>
        <v>-</v>
      </c>
      <c r="V4" s="52">
        <f t="shared" ref="V4:W11" si="2">IF(I4=0,"-",I4/1000)</f>
        <v>1.59978652862716</v>
      </c>
      <c r="W4" s="52">
        <f t="shared" si="2"/>
        <v>13.5695230574609</v>
      </c>
      <c r="X4" s="52">
        <f t="shared" ref="X4:X11" si="3">IF(K4=0,"-",K4)</f>
        <v>11.6898506770144</v>
      </c>
    </row>
    <row r="5" spans="1:25" x14ac:dyDescent="0.25">
      <c r="A5">
        <f t="shared" ref="A5:A11" si="4">A4+1</f>
        <v>2</v>
      </c>
      <c r="B5">
        <v>785</v>
      </c>
      <c r="C5">
        <f>IFERROR([3]Sheet2!B16,0)</f>
        <v>0</v>
      </c>
      <c r="D5">
        <f>IFERROR([3]Sheet2!C16,0)</f>
        <v>0</v>
      </c>
      <c r="E5">
        <f>IFERROR([3]Sheet2!D16,0)</f>
        <v>10.943208715350901</v>
      </c>
      <c r="F5">
        <f>IFERROR([3]Sheet2!E16,0)</f>
        <v>1.2614143048270801</v>
      </c>
      <c r="G5">
        <f>IFERROR([3]Sheet2!F16,0)</f>
        <v>0</v>
      </c>
      <c r="H5">
        <f>IFERROR([3]Sheet2!G16,0)</f>
        <v>0</v>
      </c>
      <c r="I5">
        <f>IFERROR([3]Sheet2!H16,0)</f>
        <v>415.33871724538801</v>
      </c>
      <c r="J5">
        <f>IFERROR([3]Sheet2!I16,0)</f>
        <v>14930.757786874399</v>
      </c>
      <c r="K5">
        <f>IFERROR([3]Sheet2!J16,0)</f>
        <v>8.2248751828392699</v>
      </c>
      <c r="O5">
        <f t="shared" si="0"/>
        <v>785</v>
      </c>
      <c r="P5" s="52" t="str">
        <f t="shared" si="1"/>
        <v>-</v>
      </c>
      <c r="Q5" s="52" t="str">
        <f t="shared" si="1"/>
        <v>-</v>
      </c>
      <c r="R5" s="52">
        <f t="shared" si="1"/>
        <v>10.943208715350901</v>
      </c>
      <c r="S5" s="52">
        <f t="shared" si="1"/>
        <v>1.2614143048270801</v>
      </c>
      <c r="T5" s="52" t="str">
        <f t="shared" si="1"/>
        <v>-</v>
      </c>
      <c r="U5" s="52" t="str">
        <f t="shared" si="1"/>
        <v>-</v>
      </c>
      <c r="V5" s="52">
        <f t="shared" si="2"/>
        <v>0.41533871724538801</v>
      </c>
      <c r="W5" s="52">
        <f t="shared" si="2"/>
        <v>14.930757786874398</v>
      </c>
      <c r="X5" s="52">
        <f t="shared" si="3"/>
        <v>8.2248751828392699</v>
      </c>
    </row>
    <row r="6" spans="1:25" x14ac:dyDescent="0.25">
      <c r="A6">
        <f t="shared" si="4"/>
        <v>3</v>
      </c>
      <c r="B6">
        <v>329</v>
      </c>
      <c r="C6">
        <f>IFERROR([3]Sheet2!B17,0)</f>
        <v>0</v>
      </c>
      <c r="D6">
        <f>IFERROR([3]Sheet2!C17,0)</f>
        <v>7.7387469677535901</v>
      </c>
      <c r="E6">
        <f>IFERROR([3]Sheet2!D17,0)</f>
        <v>39.1844162106648</v>
      </c>
      <c r="F6">
        <f>IFERROR([3]Sheet2!E17,0)</f>
        <v>2.4618488033335502</v>
      </c>
      <c r="G6">
        <f>IFERROR([3]Sheet2!F17,0)</f>
        <v>0</v>
      </c>
      <c r="H6">
        <f>IFERROR([3]Sheet2!G17,0)</f>
        <v>4.61823722455624</v>
      </c>
      <c r="I6">
        <f>IFERROR([3]Sheet2!H17,0)</f>
        <v>4501.75036569849</v>
      </c>
      <c r="J6">
        <f>IFERROR([3]Sheet2!I17,0)</f>
        <v>22938.065749318201</v>
      </c>
      <c r="K6">
        <f>IFERROR([3]Sheet2!J17,0)</f>
        <v>21.255032454339698</v>
      </c>
      <c r="O6">
        <f t="shared" si="0"/>
        <v>329</v>
      </c>
      <c r="P6" s="52" t="str">
        <f t="shared" si="1"/>
        <v>-</v>
      </c>
      <c r="Q6" s="52">
        <f t="shared" si="1"/>
        <v>7.7387469677535901</v>
      </c>
      <c r="R6" s="52">
        <f t="shared" si="1"/>
        <v>39.1844162106648</v>
      </c>
      <c r="S6" s="52">
        <f t="shared" si="1"/>
        <v>2.4618488033335502</v>
      </c>
      <c r="T6" s="52" t="str">
        <f t="shared" si="1"/>
        <v>-</v>
      </c>
      <c r="U6" s="52">
        <f t="shared" si="1"/>
        <v>4.61823722455624</v>
      </c>
      <c r="V6" s="52">
        <f t="shared" si="2"/>
        <v>4.5017503656984896</v>
      </c>
      <c r="W6" s="52">
        <f t="shared" si="2"/>
        <v>22.938065749318202</v>
      </c>
      <c r="X6" s="52">
        <f t="shared" si="3"/>
        <v>21.255032454339698</v>
      </c>
    </row>
    <row r="7" spans="1:25" x14ac:dyDescent="0.25">
      <c r="A7">
        <f t="shared" si="4"/>
        <v>4</v>
      </c>
      <c r="B7">
        <v>949</v>
      </c>
      <c r="C7">
        <v>1.88348680845476</v>
      </c>
      <c r="D7">
        <v>18.7146073316447</v>
      </c>
      <c r="E7">
        <v>13.6649243590859</v>
      </c>
      <c r="F7">
        <v>4.0389566283759404</v>
      </c>
      <c r="G7">
        <v>0.55696287698707703</v>
      </c>
      <c r="H7">
        <v>48.145343163419199</v>
      </c>
      <c r="I7">
        <v>1983.7480518381001</v>
      </c>
      <c r="J7">
        <v>7838.4813299789103</v>
      </c>
      <c r="K7">
        <v>19.110389861527501</v>
      </c>
      <c r="O7">
        <f t="shared" si="0"/>
        <v>949</v>
      </c>
      <c r="P7" s="52">
        <f t="shared" si="1"/>
        <v>1.88348680845476</v>
      </c>
      <c r="Q7" s="52">
        <f t="shared" si="1"/>
        <v>18.7146073316447</v>
      </c>
      <c r="R7" s="52">
        <f t="shared" si="1"/>
        <v>13.6649243590859</v>
      </c>
      <c r="S7" s="52">
        <f t="shared" si="1"/>
        <v>4.0389566283759404</v>
      </c>
      <c r="T7" s="52">
        <f t="shared" si="1"/>
        <v>0.55696287698707703</v>
      </c>
      <c r="U7" s="52">
        <f t="shared" si="1"/>
        <v>48.145343163419199</v>
      </c>
      <c r="V7" s="52">
        <f t="shared" si="2"/>
        <v>1.9837480518381001</v>
      </c>
      <c r="W7" s="52">
        <f t="shared" si="2"/>
        <v>7.8384813299789107</v>
      </c>
      <c r="X7" s="52">
        <f t="shared" si="3"/>
        <v>19.110389861527501</v>
      </c>
    </row>
    <row r="8" spans="1:25" x14ac:dyDescent="0.25">
      <c r="A8">
        <f t="shared" si="4"/>
        <v>5</v>
      </c>
      <c r="B8">
        <v>971</v>
      </c>
      <c r="C8">
        <v>2.22734588004429</v>
      </c>
      <c r="D8">
        <v>0</v>
      </c>
      <c r="E8">
        <v>14.9112590403289</v>
      </c>
      <c r="F8">
        <v>4.5315469558418497</v>
      </c>
      <c r="G8">
        <v>1.64205210567291</v>
      </c>
      <c r="H8">
        <v>45.963445960520097</v>
      </c>
      <c r="I8">
        <v>1176.08547668132</v>
      </c>
      <c r="J8">
        <v>8618.9478073994105</v>
      </c>
      <c r="K8">
        <v>14.660667566844101</v>
      </c>
      <c r="O8">
        <f t="shared" si="0"/>
        <v>971</v>
      </c>
      <c r="P8" s="52">
        <f t="shared" si="1"/>
        <v>2.22734588004429</v>
      </c>
      <c r="Q8" s="52" t="str">
        <f t="shared" si="1"/>
        <v>-</v>
      </c>
      <c r="R8" s="52">
        <f t="shared" si="1"/>
        <v>14.9112590403289</v>
      </c>
      <c r="S8" s="52">
        <f t="shared" si="1"/>
        <v>4.5315469558418497</v>
      </c>
      <c r="T8" s="52">
        <f t="shared" si="1"/>
        <v>1.64205210567291</v>
      </c>
      <c r="U8" s="52">
        <f t="shared" si="1"/>
        <v>45.963445960520097</v>
      </c>
      <c r="V8" s="52">
        <f t="shared" si="2"/>
        <v>1.17608547668132</v>
      </c>
      <c r="W8" s="52">
        <f t="shared" si="2"/>
        <v>8.6189478073994099</v>
      </c>
      <c r="X8" s="52">
        <f t="shared" si="3"/>
        <v>14.660667566844101</v>
      </c>
    </row>
    <row r="9" spans="1:25" x14ac:dyDescent="0.25">
      <c r="A9">
        <f t="shared" si="4"/>
        <v>6</v>
      </c>
      <c r="B9">
        <v>307</v>
      </c>
      <c r="C9">
        <v>4.6100656314041597</v>
      </c>
      <c r="D9">
        <v>38.145910216976802</v>
      </c>
      <c r="E9">
        <v>18.6520962581798</v>
      </c>
      <c r="F9">
        <v>4.5797300123489499</v>
      </c>
      <c r="G9">
        <v>2.06849187222429</v>
      </c>
      <c r="H9">
        <v>44.173736486979301</v>
      </c>
      <c r="I9">
        <v>1974.0966620494401</v>
      </c>
      <c r="J9">
        <v>13090.713467359399</v>
      </c>
      <c r="K9">
        <v>13.2874122707049</v>
      </c>
      <c r="O9">
        <f t="shared" si="0"/>
        <v>307</v>
      </c>
      <c r="P9" s="52">
        <f t="shared" si="1"/>
        <v>4.6100656314041597</v>
      </c>
      <c r="Q9" s="52">
        <f t="shared" si="1"/>
        <v>38.145910216976802</v>
      </c>
      <c r="R9" s="52">
        <f t="shared" si="1"/>
        <v>18.6520962581798</v>
      </c>
      <c r="S9" s="52">
        <f t="shared" si="1"/>
        <v>4.5797300123489499</v>
      </c>
      <c r="T9" s="52">
        <f t="shared" si="1"/>
        <v>2.06849187222429</v>
      </c>
      <c r="U9" s="52">
        <f t="shared" si="1"/>
        <v>44.173736486979301</v>
      </c>
      <c r="V9" s="52">
        <f t="shared" si="2"/>
        <v>1.97409666204944</v>
      </c>
      <c r="W9" s="52">
        <f t="shared" si="2"/>
        <v>13.090713467359398</v>
      </c>
      <c r="X9" s="52">
        <f t="shared" si="3"/>
        <v>13.2874122707049</v>
      </c>
    </row>
    <row r="10" spans="1:25" x14ac:dyDescent="0.25">
      <c r="A10">
        <f t="shared" si="4"/>
        <v>7</v>
      </c>
      <c r="B10">
        <v>251</v>
      </c>
      <c r="C10">
        <v>2.3000629362308902</v>
      </c>
      <c r="D10">
        <v>18.157003196132699</v>
      </c>
      <c r="E10">
        <v>10.4965012402943</v>
      </c>
      <c r="F10">
        <v>3.06604218375056</v>
      </c>
      <c r="G10">
        <v>0.75574703526363396</v>
      </c>
      <c r="H10">
        <v>22.723797018791402</v>
      </c>
      <c r="I10">
        <v>794.35207552895304</v>
      </c>
      <c r="J10">
        <v>1192.4796278257099</v>
      </c>
      <c r="K10">
        <v>9.0747385365471906</v>
      </c>
      <c r="O10">
        <f t="shared" si="0"/>
        <v>251</v>
      </c>
      <c r="P10" s="52">
        <f t="shared" si="1"/>
        <v>2.3000629362308902</v>
      </c>
      <c r="Q10" s="52">
        <f t="shared" si="1"/>
        <v>18.157003196132699</v>
      </c>
      <c r="R10" s="52">
        <f t="shared" si="1"/>
        <v>10.4965012402943</v>
      </c>
      <c r="S10" s="52">
        <f t="shared" si="1"/>
        <v>3.06604218375056</v>
      </c>
      <c r="T10" s="52">
        <f t="shared" si="1"/>
        <v>0.75574703526363396</v>
      </c>
      <c r="U10" s="52">
        <f t="shared" si="1"/>
        <v>22.723797018791402</v>
      </c>
      <c r="V10" s="52">
        <f t="shared" si="2"/>
        <v>0.79435207552895304</v>
      </c>
      <c r="W10" s="52">
        <f t="shared" si="2"/>
        <v>1.1924796278257099</v>
      </c>
      <c r="X10" s="52">
        <f t="shared" si="3"/>
        <v>9.0747385365471906</v>
      </c>
    </row>
    <row r="11" spans="1:25" x14ac:dyDescent="0.25">
      <c r="A11">
        <f t="shared" si="4"/>
        <v>8</v>
      </c>
      <c r="B11">
        <v>518</v>
      </c>
      <c r="C11">
        <v>3.62770654713287</v>
      </c>
      <c r="D11">
        <v>0</v>
      </c>
      <c r="E11">
        <v>13.0979852787003</v>
      </c>
      <c r="F11">
        <v>4.1893410196953003</v>
      </c>
      <c r="G11">
        <v>0.97798846139421103</v>
      </c>
      <c r="H11">
        <v>32.010648344608697</v>
      </c>
      <c r="I11">
        <v>1316.8547714552101</v>
      </c>
      <c r="J11">
        <v>7044.8526987436398</v>
      </c>
      <c r="K11">
        <v>7.4236229959514004</v>
      </c>
      <c r="O11">
        <f t="shared" si="0"/>
        <v>518</v>
      </c>
      <c r="P11" s="52">
        <f t="shared" si="1"/>
        <v>3.62770654713287</v>
      </c>
      <c r="Q11" s="52" t="str">
        <f t="shared" si="1"/>
        <v>-</v>
      </c>
      <c r="R11" s="52">
        <f t="shared" si="1"/>
        <v>13.0979852787003</v>
      </c>
      <c r="S11" s="52">
        <f t="shared" si="1"/>
        <v>4.1893410196953003</v>
      </c>
      <c r="T11" s="52">
        <f t="shared" si="1"/>
        <v>0.97798846139421103</v>
      </c>
      <c r="U11" s="52">
        <f t="shared" si="1"/>
        <v>32.010648344608697</v>
      </c>
      <c r="V11" s="52">
        <f t="shared" si="2"/>
        <v>1.3168547714552101</v>
      </c>
      <c r="W11" s="52">
        <f t="shared" si="2"/>
        <v>7.0448526987436395</v>
      </c>
      <c r="X11" s="52">
        <f t="shared" si="3"/>
        <v>7.4236229959514004</v>
      </c>
    </row>
    <row r="12" spans="1:25" x14ac:dyDescent="0.25">
      <c r="P12" s="52"/>
      <c r="Q12" s="52"/>
      <c r="R12" s="52"/>
      <c r="S12" s="52"/>
      <c r="T12" s="52"/>
      <c r="U12" s="52"/>
      <c r="V12" s="52"/>
      <c r="W12" s="52"/>
      <c r="X12" s="52"/>
    </row>
    <row r="13" spans="1:25" x14ac:dyDescent="0.25">
      <c r="P13" s="52"/>
      <c r="Q13" s="52"/>
      <c r="R13" s="52"/>
      <c r="S13" s="52"/>
      <c r="T13" s="52"/>
      <c r="U13" s="52"/>
      <c r="V13" s="52"/>
      <c r="W13" s="52"/>
      <c r="X13" s="52"/>
    </row>
    <row r="14" spans="1:25" x14ac:dyDescent="0.25">
      <c r="P14" s="52"/>
      <c r="Q14" s="52"/>
      <c r="R14" s="52"/>
      <c r="S14" s="52"/>
      <c r="T14" s="52"/>
      <c r="U14" s="52"/>
      <c r="V14" s="52"/>
      <c r="W14" s="52"/>
      <c r="X14" s="52"/>
    </row>
    <row r="15" spans="1:25" x14ac:dyDescent="0.25">
      <c r="P15" s="52"/>
      <c r="Q15" s="52"/>
      <c r="R15" s="52"/>
      <c r="S15" s="52"/>
      <c r="T15" s="52"/>
      <c r="U15" s="52"/>
      <c r="V15" s="52"/>
      <c r="W15" s="52"/>
      <c r="X15" s="52"/>
    </row>
    <row r="16" spans="1:25" x14ac:dyDescent="0.25">
      <c r="P16" s="52"/>
      <c r="Q16" s="52"/>
      <c r="R16" s="52"/>
      <c r="S16" s="52"/>
      <c r="T16" s="52"/>
      <c r="U16" s="52"/>
      <c r="V16" s="52"/>
      <c r="W16" s="52"/>
      <c r="X16" s="52"/>
    </row>
    <row r="17" spans="16:24" x14ac:dyDescent="0.25">
      <c r="P17" s="52"/>
      <c r="Q17" s="52"/>
      <c r="R17" s="52"/>
      <c r="S17" s="52"/>
      <c r="T17" s="52"/>
      <c r="U17" s="52"/>
      <c r="V17" s="52"/>
      <c r="W17" s="52"/>
      <c r="X17" s="52"/>
    </row>
    <row r="18" spans="16:24" x14ac:dyDescent="0.25">
      <c r="P18" s="52"/>
      <c r="Q18" s="52"/>
      <c r="R18" s="52"/>
      <c r="S18" s="52"/>
      <c r="T18" s="52"/>
      <c r="U18" s="52"/>
      <c r="V18" s="52"/>
      <c r="W18" s="52"/>
      <c r="X18" s="52"/>
    </row>
    <row r="19" spans="16:24" x14ac:dyDescent="0.25">
      <c r="P19" s="52"/>
      <c r="Q19" s="52"/>
      <c r="R19" s="52"/>
      <c r="S19" s="52"/>
      <c r="T19" s="52"/>
      <c r="U19" s="52"/>
      <c r="V19" s="52"/>
      <c r="W19" s="52"/>
      <c r="X19" s="52"/>
    </row>
    <row r="20" spans="16:24" x14ac:dyDescent="0.25">
      <c r="P20" s="52"/>
      <c r="Q20" s="52"/>
      <c r="R20" s="52"/>
      <c r="S20" s="52"/>
      <c r="T20" s="52"/>
      <c r="U20" s="52"/>
      <c r="V20" s="52"/>
      <c r="W20" s="52"/>
      <c r="X20" s="52"/>
    </row>
    <row r="21" spans="16:24" x14ac:dyDescent="0.25">
      <c r="P21" s="52"/>
      <c r="Q21" s="52"/>
      <c r="R21" s="52"/>
      <c r="S21" s="52"/>
      <c r="T21" s="52"/>
      <c r="U21" s="52"/>
      <c r="V21" s="52"/>
      <c r="W21" s="52"/>
      <c r="X21" s="52"/>
    </row>
    <row r="22" spans="16:24" x14ac:dyDescent="0.25">
      <c r="P22" s="52"/>
      <c r="Q22" s="52"/>
      <c r="R22" s="52"/>
      <c r="S22" s="52"/>
      <c r="T22" s="52"/>
      <c r="U22" s="52"/>
      <c r="V22" s="52"/>
      <c r="W22" s="52"/>
      <c r="X22" s="52"/>
    </row>
    <row r="23" spans="16:24" x14ac:dyDescent="0.25">
      <c r="P23" s="52"/>
      <c r="Q23" s="52"/>
      <c r="R23" s="52"/>
      <c r="S23" s="52"/>
      <c r="T23" s="52"/>
      <c r="U23" s="52"/>
      <c r="V23" s="52"/>
      <c r="W23" s="52"/>
      <c r="X23" s="52"/>
    </row>
    <row r="24" spans="16:24" x14ac:dyDescent="0.25">
      <c r="P24" s="52"/>
      <c r="Q24" s="52"/>
      <c r="R24" s="52"/>
      <c r="S24" s="52"/>
      <c r="T24" s="52"/>
      <c r="U24" s="52"/>
      <c r="V24" s="52"/>
      <c r="W24" s="52"/>
      <c r="X24" s="52"/>
    </row>
    <row r="25" spans="16:24" x14ac:dyDescent="0.25">
      <c r="P25" s="52"/>
      <c r="Q25" s="52"/>
      <c r="R25" s="52"/>
      <c r="S25" s="52"/>
      <c r="T25" s="52"/>
      <c r="U25" s="52"/>
      <c r="V25" s="52"/>
      <c r="W25" s="52"/>
      <c r="X25" s="52"/>
    </row>
    <row r="26" spans="16:24" x14ac:dyDescent="0.25">
      <c r="P26" s="52"/>
      <c r="Q26" s="52"/>
      <c r="R26" s="52"/>
      <c r="S26" s="52"/>
      <c r="T26" s="52"/>
      <c r="U26" s="52"/>
      <c r="V26" s="52"/>
      <c r="W26" s="52"/>
      <c r="X26" s="52"/>
    </row>
    <row r="27" spans="16:24" x14ac:dyDescent="0.25">
      <c r="P27" s="52"/>
      <c r="Q27" s="52"/>
      <c r="R27" s="52"/>
      <c r="S27" s="52"/>
      <c r="T27" s="52"/>
      <c r="U27" s="52"/>
      <c r="V27" s="52"/>
      <c r="W27" s="52"/>
      <c r="X27" s="52"/>
    </row>
    <row r="28" spans="16:24" x14ac:dyDescent="0.25">
      <c r="P28" s="52"/>
      <c r="Q28" s="52"/>
      <c r="R28" s="52"/>
      <c r="S28" s="52"/>
      <c r="T28" s="52"/>
      <c r="U28" s="52"/>
      <c r="V28" s="52"/>
      <c r="W28" s="52"/>
      <c r="X28" s="52"/>
    </row>
    <row r="29" spans="16:24" x14ac:dyDescent="0.25">
      <c r="P29" s="52"/>
      <c r="Q29" s="52"/>
      <c r="R29" s="52"/>
      <c r="S29" s="52"/>
      <c r="T29" s="52"/>
      <c r="U29" s="52"/>
      <c r="V29" s="52"/>
      <c r="W29" s="52"/>
      <c r="X29" s="52"/>
    </row>
    <row r="30" spans="16:24" x14ac:dyDescent="0.25">
      <c r="P30" s="52"/>
      <c r="Q30" s="52"/>
      <c r="R30" s="52"/>
      <c r="S30" s="52"/>
      <c r="T30" s="52"/>
      <c r="U30" s="52"/>
      <c r="V30" s="52"/>
      <c r="W30" s="52"/>
      <c r="X30" s="52"/>
    </row>
    <row r="31" spans="16:24" x14ac:dyDescent="0.25">
      <c r="P31" s="52"/>
      <c r="Q31" s="52"/>
      <c r="R31" s="52"/>
      <c r="S31" s="52"/>
      <c r="T31" s="52"/>
      <c r="U31" s="52"/>
      <c r="V31" s="52"/>
      <c r="W31" s="52"/>
      <c r="X31" s="52"/>
    </row>
    <row r="32" spans="16:24" x14ac:dyDescent="0.25">
      <c r="P32" s="52"/>
      <c r="Q32" s="52"/>
      <c r="R32" s="52"/>
      <c r="S32" s="52"/>
      <c r="T32" s="52"/>
      <c r="U32" s="52"/>
      <c r="V32" s="52"/>
      <c r="W32" s="52"/>
      <c r="X32" s="52"/>
    </row>
    <row r="33" spans="2:24" x14ac:dyDescent="0.25">
      <c r="P33" s="52"/>
      <c r="Q33" s="52"/>
      <c r="R33" s="52"/>
      <c r="S33" s="52"/>
      <c r="T33" s="52"/>
      <c r="U33" s="52"/>
      <c r="V33" s="52"/>
      <c r="W33" s="52"/>
      <c r="X33" s="52"/>
    </row>
    <row r="34" spans="2:24" x14ac:dyDescent="0.25">
      <c r="P34" s="52"/>
      <c r="Q34" s="52"/>
      <c r="R34" s="52"/>
      <c r="S34" s="52"/>
      <c r="T34" s="52"/>
      <c r="U34" s="52"/>
      <c r="V34" s="52"/>
      <c r="W34" s="52"/>
      <c r="X34" s="52"/>
    </row>
    <row r="35" spans="2:24" x14ac:dyDescent="0.25">
      <c r="P35" s="52"/>
      <c r="Q35" s="52"/>
      <c r="R35" s="52"/>
      <c r="S35" s="52"/>
      <c r="T35" s="52"/>
      <c r="U35" s="52"/>
      <c r="V35" s="52"/>
      <c r="W35" s="52"/>
      <c r="X35" s="52"/>
    </row>
    <row r="36" spans="2:24" x14ac:dyDescent="0.25">
      <c r="P36" s="52"/>
      <c r="Q36" s="52"/>
      <c r="R36" s="52"/>
      <c r="S36" s="52"/>
      <c r="T36" s="52"/>
      <c r="U36" s="52"/>
      <c r="V36" s="52"/>
      <c r="W36" s="52"/>
      <c r="X36" s="52"/>
    </row>
    <row r="37" spans="2:24" x14ac:dyDescent="0.25">
      <c r="P37" s="52"/>
      <c r="Q37" s="52"/>
      <c r="R37" s="52"/>
      <c r="S37" s="52"/>
      <c r="T37" s="52"/>
      <c r="U37" s="52"/>
      <c r="V37" s="52"/>
      <c r="W37" s="52"/>
      <c r="X37" s="52"/>
    </row>
    <row r="38" spans="2:24" x14ac:dyDescent="0.25">
      <c r="P38" s="52"/>
      <c r="Q38" s="52"/>
      <c r="R38" s="52"/>
      <c r="S38" s="52"/>
      <c r="T38" s="52"/>
      <c r="U38" s="52"/>
      <c r="V38" s="52"/>
      <c r="W38" s="52"/>
      <c r="X38" s="52"/>
    </row>
    <row r="39" spans="2:24" x14ac:dyDescent="0.25">
      <c r="P39" s="52"/>
      <c r="Q39" s="52"/>
      <c r="R39" s="52"/>
      <c r="S39" s="52"/>
      <c r="T39" s="52"/>
      <c r="U39" s="52"/>
      <c r="V39" s="52"/>
      <c r="W39" s="52"/>
      <c r="X39" s="52"/>
    </row>
    <row r="40" spans="2:24" x14ac:dyDescent="0.25">
      <c r="P40" s="52"/>
      <c r="Q40" s="52"/>
      <c r="R40" s="52"/>
      <c r="S40" s="52"/>
      <c r="T40" s="52"/>
      <c r="U40" s="52"/>
      <c r="V40" s="52"/>
      <c r="W40" s="52"/>
      <c r="X40" s="52"/>
    </row>
    <row r="41" spans="2:24" x14ac:dyDescent="0.25">
      <c r="B41" s="53">
        <v>714</v>
      </c>
      <c r="C41" s="53">
        <v>0.53833275899999999</v>
      </c>
      <c r="D41" s="53">
        <v>0</v>
      </c>
      <c r="E41" s="53">
        <v>9.5235138450000001</v>
      </c>
      <c r="F41" s="53">
        <v>2.238083203</v>
      </c>
      <c r="G41" s="53">
        <v>0</v>
      </c>
      <c r="H41" s="53">
        <v>0</v>
      </c>
      <c r="I41" s="53">
        <v>1342.50062</v>
      </c>
      <c r="J41" s="53">
        <v>12569.877539999999</v>
      </c>
      <c r="K41" s="53">
        <v>8.0372547759999993</v>
      </c>
      <c r="O41">
        <f t="shared" ref="O41:O48" si="5">B41</f>
        <v>714</v>
      </c>
      <c r="P41" s="52">
        <f t="shared" ref="P41:U48" si="6">IF(C41=0,"-",C41)</f>
        <v>0.53833275899999999</v>
      </c>
      <c r="Q41" s="52" t="str">
        <f t="shared" si="6"/>
        <v>-</v>
      </c>
      <c r="R41" s="52">
        <f t="shared" si="6"/>
        <v>9.5235138450000001</v>
      </c>
      <c r="S41" s="52">
        <f t="shared" si="6"/>
        <v>2.238083203</v>
      </c>
      <c r="T41" s="52" t="str">
        <f t="shared" si="6"/>
        <v>-</v>
      </c>
      <c r="U41" s="52" t="str">
        <f t="shared" si="6"/>
        <v>-</v>
      </c>
      <c r="V41" s="52">
        <f t="shared" ref="V41:W48" si="7">IF(I41=0,"-",I41/1000)</f>
        <v>1.34250062</v>
      </c>
      <c r="W41" s="52">
        <f t="shared" si="7"/>
        <v>12.56987754</v>
      </c>
      <c r="X41" s="52">
        <f t="shared" ref="X41:X48" si="8">IF(K41=0,"-",K41)</f>
        <v>8.0372547759999993</v>
      </c>
    </row>
    <row r="42" spans="2:24" ht="14.25" customHeight="1" x14ac:dyDescent="0.25">
      <c r="B42" s="53">
        <v>785</v>
      </c>
      <c r="C42" s="53">
        <v>0</v>
      </c>
      <c r="D42" s="53">
        <v>0</v>
      </c>
      <c r="E42" s="53">
        <v>4.8857686500000002</v>
      </c>
      <c r="F42" s="53">
        <v>0.99220423899999999</v>
      </c>
      <c r="G42" s="53">
        <v>0</v>
      </c>
      <c r="H42" s="53">
        <v>0</v>
      </c>
      <c r="I42" s="53">
        <v>1005.160963</v>
      </c>
      <c r="J42" s="53">
        <v>3851.5144260000002</v>
      </c>
      <c r="K42" s="53">
        <v>6.0415634389999999</v>
      </c>
      <c r="O42">
        <f t="shared" si="5"/>
        <v>785</v>
      </c>
      <c r="P42" s="52" t="str">
        <f t="shared" si="6"/>
        <v>-</v>
      </c>
      <c r="Q42" s="52" t="str">
        <f t="shared" si="6"/>
        <v>-</v>
      </c>
      <c r="R42" s="52">
        <f t="shared" si="6"/>
        <v>4.8857686500000002</v>
      </c>
      <c r="S42" s="52">
        <f t="shared" si="6"/>
        <v>0.99220423899999999</v>
      </c>
      <c r="T42" s="52" t="str">
        <f t="shared" si="6"/>
        <v>-</v>
      </c>
      <c r="U42" s="52" t="str">
        <f t="shared" si="6"/>
        <v>-</v>
      </c>
      <c r="V42" s="52">
        <f t="shared" si="7"/>
        <v>1.005160963</v>
      </c>
      <c r="W42" s="52">
        <f t="shared" si="7"/>
        <v>3.851514426</v>
      </c>
      <c r="X42" s="52">
        <f t="shared" si="8"/>
        <v>6.0415634389999999</v>
      </c>
    </row>
    <row r="43" spans="2:24" x14ac:dyDescent="0.25">
      <c r="B43" s="53">
        <v>329</v>
      </c>
      <c r="C43" s="53">
        <v>0</v>
      </c>
      <c r="D43" s="53">
        <v>0</v>
      </c>
      <c r="E43" s="53">
        <v>13.363080310000001</v>
      </c>
      <c r="F43" s="53">
        <v>1.6097897750000001</v>
      </c>
      <c r="G43" s="53">
        <v>0</v>
      </c>
      <c r="H43" s="53">
        <v>0</v>
      </c>
      <c r="I43" s="53">
        <v>885.16088809999997</v>
      </c>
      <c r="J43" s="53">
        <v>8043.6928790000002</v>
      </c>
      <c r="K43" s="53">
        <v>11.46992457</v>
      </c>
      <c r="O43">
        <f t="shared" si="5"/>
        <v>329</v>
      </c>
      <c r="P43" s="52" t="str">
        <f t="shared" si="6"/>
        <v>-</v>
      </c>
      <c r="Q43" s="52" t="str">
        <f t="shared" si="6"/>
        <v>-</v>
      </c>
      <c r="R43" s="52">
        <f t="shared" si="6"/>
        <v>13.363080310000001</v>
      </c>
      <c r="S43" s="52">
        <f t="shared" si="6"/>
        <v>1.6097897750000001</v>
      </c>
      <c r="T43" s="52" t="str">
        <f t="shared" si="6"/>
        <v>-</v>
      </c>
      <c r="U43" s="52" t="str">
        <f t="shared" si="6"/>
        <v>-</v>
      </c>
      <c r="V43" s="52">
        <f t="shared" si="7"/>
        <v>0.88516088809999993</v>
      </c>
      <c r="W43" s="52">
        <f t="shared" si="7"/>
        <v>8.043692879</v>
      </c>
      <c r="X43" s="52">
        <f t="shared" si="8"/>
        <v>11.46992457</v>
      </c>
    </row>
    <row r="44" spans="2:24" x14ac:dyDescent="0.25">
      <c r="B44" s="32">
        <v>518</v>
      </c>
      <c r="C44" s="53">
        <v>3.6277065469999998</v>
      </c>
      <c r="D44" s="53">
        <v>0</v>
      </c>
      <c r="E44" s="53">
        <v>13.09798528</v>
      </c>
      <c r="F44" s="53">
        <v>4.1893410199999996</v>
      </c>
      <c r="G44" s="53">
        <v>0.97798846100000003</v>
      </c>
      <c r="H44" s="53">
        <v>32.010648340000003</v>
      </c>
      <c r="I44" s="53">
        <v>1316.854771</v>
      </c>
      <c r="J44" s="53">
        <v>7044.852699</v>
      </c>
      <c r="K44" s="53">
        <v>7.4236229959999998</v>
      </c>
      <c r="O44">
        <f t="shared" si="5"/>
        <v>518</v>
      </c>
      <c r="P44" s="52">
        <f t="shared" si="6"/>
        <v>3.6277065469999998</v>
      </c>
      <c r="Q44" s="52" t="str">
        <f t="shared" si="6"/>
        <v>-</v>
      </c>
      <c r="R44" s="52">
        <f t="shared" si="6"/>
        <v>13.09798528</v>
      </c>
      <c r="S44" s="52">
        <f t="shared" si="6"/>
        <v>4.1893410199999996</v>
      </c>
      <c r="T44" s="52">
        <f t="shared" si="6"/>
        <v>0.97798846100000003</v>
      </c>
      <c r="U44" s="52">
        <f t="shared" si="6"/>
        <v>32.010648340000003</v>
      </c>
      <c r="V44" s="52">
        <f t="shared" si="7"/>
        <v>1.316854771</v>
      </c>
      <c r="W44" s="52">
        <f t="shared" si="7"/>
        <v>7.0448526989999998</v>
      </c>
      <c r="X44" s="52">
        <f t="shared" si="8"/>
        <v>7.4236229959999998</v>
      </c>
    </row>
    <row r="45" spans="2:24" x14ac:dyDescent="0.25">
      <c r="B45" s="32">
        <v>251</v>
      </c>
      <c r="C45" s="53">
        <v>2.3000629359999998</v>
      </c>
      <c r="D45" s="53">
        <v>18.157003199999998</v>
      </c>
      <c r="E45" s="53">
        <v>10.496501240000001</v>
      </c>
      <c r="F45" s="53">
        <v>3.0660421840000001</v>
      </c>
      <c r="G45" s="53">
        <v>0.75574703499999996</v>
      </c>
      <c r="H45" s="53">
        <v>22.723797019999999</v>
      </c>
      <c r="I45" s="53">
        <v>794.35207549999996</v>
      </c>
      <c r="J45" s="53">
        <v>1192.479628</v>
      </c>
      <c r="K45" s="53">
        <v>9.074738537</v>
      </c>
      <c r="O45">
        <f t="shared" si="5"/>
        <v>251</v>
      </c>
      <c r="P45" s="52">
        <f t="shared" si="6"/>
        <v>2.3000629359999998</v>
      </c>
      <c r="Q45" s="52">
        <f t="shared" si="6"/>
        <v>18.157003199999998</v>
      </c>
      <c r="R45" s="52">
        <f t="shared" si="6"/>
        <v>10.496501240000001</v>
      </c>
      <c r="S45" s="52">
        <f t="shared" si="6"/>
        <v>3.0660421840000001</v>
      </c>
      <c r="T45" s="52">
        <f t="shared" si="6"/>
        <v>0.75574703499999996</v>
      </c>
      <c r="U45" s="52">
        <f t="shared" si="6"/>
        <v>22.723797019999999</v>
      </c>
      <c r="V45" s="52">
        <f t="shared" si="7"/>
        <v>0.79435207549999998</v>
      </c>
      <c r="W45" s="52">
        <f t="shared" si="7"/>
        <v>1.1924796280000001</v>
      </c>
      <c r="X45" s="52">
        <f t="shared" si="8"/>
        <v>9.074738537</v>
      </c>
    </row>
    <row r="46" spans="2:24" x14ac:dyDescent="0.25">
      <c r="B46" s="32">
        <v>307</v>
      </c>
      <c r="C46" s="53">
        <v>4.6100656310000003</v>
      </c>
      <c r="D46" s="53">
        <v>38.145910219999998</v>
      </c>
      <c r="E46" s="53">
        <v>18.65209626</v>
      </c>
      <c r="F46" s="53">
        <v>4.5797300119999997</v>
      </c>
      <c r="G46" s="53">
        <v>2.0684918720000001</v>
      </c>
      <c r="H46" s="53">
        <v>44.173736490000003</v>
      </c>
      <c r="I46" s="53">
        <v>1974.0966619999999</v>
      </c>
      <c r="J46" s="53">
        <v>13090.713470000001</v>
      </c>
      <c r="K46" s="53">
        <v>13.287412270000001</v>
      </c>
      <c r="O46">
        <f t="shared" si="5"/>
        <v>307</v>
      </c>
      <c r="P46" s="52">
        <f t="shared" si="6"/>
        <v>4.6100656310000003</v>
      </c>
      <c r="Q46" s="52">
        <f t="shared" si="6"/>
        <v>38.145910219999998</v>
      </c>
      <c r="R46" s="52">
        <f t="shared" si="6"/>
        <v>18.65209626</v>
      </c>
      <c r="S46" s="52">
        <f t="shared" si="6"/>
        <v>4.5797300119999997</v>
      </c>
      <c r="T46" s="52">
        <f t="shared" si="6"/>
        <v>2.0684918720000001</v>
      </c>
      <c r="U46" s="52">
        <f t="shared" si="6"/>
        <v>44.173736490000003</v>
      </c>
      <c r="V46" s="52">
        <f t="shared" si="7"/>
        <v>1.974096662</v>
      </c>
      <c r="W46" s="52">
        <f t="shared" si="7"/>
        <v>13.090713470000001</v>
      </c>
      <c r="X46" s="52">
        <f t="shared" si="8"/>
        <v>13.287412270000001</v>
      </c>
    </row>
    <row r="47" spans="2:24" x14ac:dyDescent="0.25">
      <c r="B47" s="32">
        <v>971</v>
      </c>
      <c r="C47" s="53">
        <v>2.2273458800000001</v>
      </c>
      <c r="D47" s="53">
        <v>0</v>
      </c>
      <c r="E47" s="53">
        <v>14.911259039999999</v>
      </c>
      <c r="F47" s="53">
        <v>4.5315469559999997</v>
      </c>
      <c r="G47" s="53">
        <v>1.642052106</v>
      </c>
      <c r="H47" s="53">
        <v>45.963445960000001</v>
      </c>
      <c r="I47" s="53">
        <v>1176.0854770000001</v>
      </c>
      <c r="J47" s="53">
        <v>8618.9478070000005</v>
      </c>
      <c r="K47" s="53">
        <v>14.660667569999999</v>
      </c>
      <c r="O47">
        <f t="shared" si="5"/>
        <v>971</v>
      </c>
      <c r="P47" s="52">
        <f t="shared" si="6"/>
        <v>2.2273458800000001</v>
      </c>
      <c r="Q47" s="52" t="str">
        <f t="shared" si="6"/>
        <v>-</v>
      </c>
      <c r="R47" s="52">
        <f t="shared" si="6"/>
        <v>14.911259039999999</v>
      </c>
      <c r="S47" s="52">
        <f t="shared" si="6"/>
        <v>4.5315469559999997</v>
      </c>
      <c r="T47" s="52">
        <f t="shared" si="6"/>
        <v>1.642052106</v>
      </c>
      <c r="U47" s="52">
        <f t="shared" si="6"/>
        <v>45.963445960000001</v>
      </c>
      <c r="V47" s="52">
        <f t="shared" si="7"/>
        <v>1.176085477</v>
      </c>
      <c r="W47" s="52">
        <f t="shared" si="7"/>
        <v>8.6189478069999996</v>
      </c>
      <c r="X47" s="52">
        <f t="shared" si="8"/>
        <v>14.660667569999999</v>
      </c>
    </row>
    <row r="48" spans="2:24" x14ac:dyDescent="0.25">
      <c r="B48" s="32">
        <v>949</v>
      </c>
      <c r="C48" s="53">
        <v>1.883486808</v>
      </c>
      <c r="D48" s="53">
        <v>18.71460733</v>
      </c>
      <c r="E48" s="53">
        <v>13.664924360000001</v>
      </c>
      <c r="F48" s="53">
        <v>4.0389566280000002</v>
      </c>
      <c r="G48" s="53">
        <v>0.55696287700000002</v>
      </c>
      <c r="H48" s="53">
        <v>48.145343160000003</v>
      </c>
      <c r="I48" s="53">
        <v>1983.7480519999999</v>
      </c>
      <c r="J48" s="53">
        <v>7838.4813299999996</v>
      </c>
      <c r="K48" s="53">
        <v>19.110389860000002</v>
      </c>
      <c r="O48">
        <f t="shared" si="5"/>
        <v>949</v>
      </c>
      <c r="P48" s="52">
        <f t="shared" si="6"/>
        <v>1.883486808</v>
      </c>
      <c r="Q48" s="52">
        <f t="shared" si="6"/>
        <v>18.71460733</v>
      </c>
      <c r="R48" s="52">
        <f t="shared" si="6"/>
        <v>13.664924360000001</v>
      </c>
      <c r="S48" s="52">
        <f t="shared" si="6"/>
        <v>4.0389566280000002</v>
      </c>
      <c r="T48" s="52">
        <f t="shared" si="6"/>
        <v>0.55696287700000002</v>
      </c>
      <c r="U48" s="52">
        <f t="shared" si="6"/>
        <v>48.145343160000003</v>
      </c>
      <c r="V48" s="52">
        <f t="shared" si="7"/>
        <v>1.9837480519999999</v>
      </c>
      <c r="W48" s="52">
        <f t="shared" si="7"/>
        <v>7.8384813299999996</v>
      </c>
      <c r="X48" s="52">
        <f t="shared" si="8"/>
        <v>19.110389860000002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61"/>
  <sheetViews>
    <sheetView zoomScaleNormal="100" workbookViewId="0">
      <pane xSplit="3" ySplit="9" topLeftCell="D10" activePane="bottomRight" state="frozen"/>
      <selection pane="topRight" activeCell="D1" sqref="D1"/>
      <selection pane="bottomLeft" activeCell="A4" sqref="A4"/>
      <selection pane="bottomRight" activeCell="I5" sqref="I5"/>
    </sheetView>
  </sheetViews>
  <sheetFormatPr defaultRowHeight="15" outlineLevelRow="1" x14ac:dyDescent="0.25"/>
  <cols>
    <col min="8" max="10" width="9.140625" style="4"/>
    <col min="28" max="30" width="8.7109375" style="4"/>
    <col min="31" max="31" width="8.7109375" style="7"/>
    <col min="39" max="39" width="9.140625" style="2"/>
    <col min="44" max="59" width="9.140625" customWidth="1"/>
  </cols>
  <sheetData>
    <row r="1" spans="1:60" x14ac:dyDescent="0.25">
      <c r="B1" s="3" t="s">
        <v>23</v>
      </c>
      <c r="C1" s="3"/>
      <c r="D1" s="3"/>
      <c r="E1" s="3"/>
      <c r="G1" s="3" t="s">
        <v>3</v>
      </c>
      <c r="H1" s="5" t="s">
        <v>6</v>
      </c>
      <c r="I1" s="5" t="s">
        <v>7</v>
      </c>
      <c r="J1" s="5" t="s">
        <v>8</v>
      </c>
      <c r="K1" s="5" t="s">
        <v>9</v>
      </c>
      <c r="N1" s="6"/>
      <c r="R1" s="6"/>
      <c r="X1" s="6"/>
      <c r="AH1" s="6"/>
    </row>
    <row r="2" spans="1:60" x14ac:dyDescent="0.25">
      <c r="A2" t="s">
        <v>41</v>
      </c>
      <c r="B2" s="3"/>
      <c r="C2" s="24" t="s">
        <v>35</v>
      </c>
      <c r="D2" s="3"/>
      <c r="E2" s="3"/>
      <c r="H2" s="17">
        <f>MEDIAN(H10:H31)</f>
        <v>0.40689655172413797</v>
      </c>
      <c r="I2" s="17">
        <f>MEDIAN(I10:I31)</f>
        <v>3.7499999999999999E-2</v>
      </c>
      <c r="J2" s="17">
        <f>MEDIAN(J10:J31)</f>
        <v>0.57682512733446512</v>
      </c>
      <c r="K2" s="17">
        <f>MEDIAN(K10:K31)</f>
        <v>0.42317487266553483</v>
      </c>
      <c r="N2" s="6"/>
      <c r="R2" s="6"/>
      <c r="X2" s="6"/>
      <c r="AH2" s="6"/>
    </row>
    <row r="3" spans="1:60" x14ac:dyDescent="0.25">
      <c r="A3">
        <f>SUM(C10:C40)</f>
        <v>0</v>
      </c>
      <c r="B3" s="3"/>
      <c r="C3" s="24" t="s">
        <v>36</v>
      </c>
      <c r="H3" s="25">
        <f>AVERAGE(H10:H31)</f>
        <v>0.41224743824393156</v>
      </c>
      <c r="I3" s="25">
        <f>AVERAGE(I10:I31)</f>
        <v>0.12270891495781093</v>
      </c>
      <c r="J3" s="25">
        <f>AVERAGE(J10:J31)</f>
        <v>0.53495635320174251</v>
      </c>
      <c r="K3" s="25">
        <f>AVERAGE(K10:K31)</f>
        <v>0.46504364679825755</v>
      </c>
      <c r="N3" s="6"/>
      <c r="R3" s="6"/>
      <c r="X3" s="6"/>
      <c r="AH3" s="6"/>
    </row>
    <row r="4" spans="1:60" x14ac:dyDescent="0.25">
      <c r="B4" s="3"/>
      <c r="C4" s="24" t="s">
        <v>37</v>
      </c>
      <c r="G4" s="26">
        <f>MIN(G9:G26)</f>
        <v>28</v>
      </c>
      <c r="H4" s="4">
        <f>MIN(H10:H31)</f>
        <v>0</v>
      </c>
      <c r="I4" s="4">
        <f t="shared" ref="I4:J4" si="0">MIN(I10:I31)</f>
        <v>0</v>
      </c>
      <c r="J4" s="4">
        <f t="shared" si="0"/>
        <v>0</v>
      </c>
      <c r="K4" s="4">
        <f t="shared" ref="K4" si="1">MIN(K10:K31)</f>
        <v>0</v>
      </c>
      <c r="N4" s="6"/>
      <c r="R4" s="6"/>
      <c r="X4" s="6"/>
      <c r="AH4" s="6"/>
    </row>
    <row r="5" spans="1:60" x14ac:dyDescent="0.25">
      <c r="B5" s="3"/>
      <c r="C5" s="24" t="s">
        <v>38</v>
      </c>
      <c r="G5" s="26">
        <f>MAX(G9:G26)</f>
        <v>41</v>
      </c>
      <c r="H5" s="4">
        <f>MAX(H10:H31)</f>
        <v>1</v>
      </c>
      <c r="I5" s="4">
        <f t="shared" ref="I5:J5" si="2">MAX(I10:I31)</f>
        <v>0.54838709677419351</v>
      </c>
      <c r="J5" s="4">
        <f t="shared" si="2"/>
        <v>1</v>
      </c>
      <c r="K5" s="4">
        <f t="shared" ref="K5" si="3">MAX(K10:K31)</f>
        <v>1</v>
      </c>
      <c r="N5" s="6"/>
      <c r="R5" s="6"/>
      <c r="X5" s="6"/>
      <c r="AH5" s="6"/>
    </row>
    <row r="6" spans="1:60" x14ac:dyDescent="0.25">
      <c r="B6" s="3"/>
      <c r="C6" s="24" t="s">
        <v>39</v>
      </c>
      <c r="H6" s="4">
        <f>_xlfn.QUARTILE.EXC(H10:H31,1)</f>
        <v>1.9230769230769232E-2</v>
      </c>
      <c r="I6" s="4">
        <f t="shared" ref="I6:J6" si="4">_xlfn.QUARTILE.EXC(I10:I31,1)</f>
        <v>0</v>
      </c>
      <c r="J6" s="4">
        <f t="shared" si="4"/>
        <v>0.14640198511166252</v>
      </c>
      <c r="K6" s="4">
        <f t="shared" ref="K6" si="5">_xlfn.QUARTILE.EXC(K10:K31,1)</f>
        <v>0.16238767650834404</v>
      </c>
      <c r="N6" s="6"/>
      <c r="R6" s="6"/>
      <c r="X6" s="6"/>
      <c r="AH6" s="6"/>
    </row>
    <row r="7" spans="1:60" x14ac:dyDescent="0.25">
      <c r="B7" s="3"/>
      <c r="C7" s="24" t="s">
        <v>40</v>
      </c>
      <c r="H7" s="4">
        <f>_xlfn.QUARTILE.EXC(H10:H31,3)</f>
        <v>0.73816355810616929</v>
      </c>
      <c r="I7" s="4">
        <f t="shared" ref="I7:J7" si="6">_xlfn.QUARTILE.EXC(I10:I31,3)</f>
        <v>0.21284298780487804</v>
      </c>
      <c r="J7" s="4">
        <f t="shared" si="6"/>
        <v>0.83761232349165593</v>
      </c>
      <c r="K7" s="4">
        <f t="shared" ref="K7" si="7">_xlfn.QUARTILE.EXC(K10:K31,3)</f>
        <v>0.85359801488833753</v>
      </c>
      <c r="N7" s="6"/>
      <c r="R7" s="6"/>
      <c r="X7" s="6"/>
      <c r="AH7" s="6"/>
    </row>
    <row r="8" spans="1:60" x14ac:dyDescent="0.25">
      <c r="B8" s="3"/>
      <c r="C8" s="24"/>
      <c r="N8" s="6"/>
      <c r="R8" s="6"/>
      <c r="X8" s="6"/>
      <c r="AH8" s="6"/>
    </row>
    <row r="9" spans="1:60" x14ac:dyDescent="0.25">
      <c r="B9" s="3" t="s">
        <v>24</v>
      </c>
      <c r="C9" s="3"/>
      <c r="D9" s="3" t="s">
        <v>0</v>
      </c>
      <c r="E9" s="3" t="s">
        <v>1</v>
      </c>
      <c r="F9" s="3" t="s">
        <v>2</v>
      </c>
      <c r="G9" s="3" t="s">
        <v>3</v>
      </c>
      <c r="H9" s="5" t="s">
        <v>6</v>
      </c>
      <c r="I9" s="5" t="s">
        <v>7</v>
      </c>
      <c r="J9" s="5" t="s">
        <v>8</v>
      </c>
      <c r="K9" s="5" t="s">
        <v>9</v>
      </c>
      <c r="L9" s="4"/>
      <c r="M9" s="1"/>
      <c r="N9" s="3"/>
      <c r="O9" s="3"/>
      <c r="P9" s="3"/>
      <c r="R9" s="7"/>
      <c r="S9" s="7"/>
      <c r="T9" s="7"/>
      <c r="U9" s="7"/>
      <c r="W9" s="1"/>
      <c r="AB9" s="7"/>
      <c r="AC9" s="7"/>
      <c r="AD9" s="7"/>
      <c r="AG9" s="1"/>
      <c r="AL9" s="7"/>
      <c r="AM9" s="7"/>
      <c r="AN9" s="7"/>
    </row>
    <row r="10" spans="1:60" outlineLevel="1" x14ac:dyDescent="0.25">
      <c r="A10">
        <f>A9+1</f>
        <v>1</v>
      </c>
      <c r="B10">
        <v>92</v>
      </c>
      <c r="C10" t="s">
        <v>52</v>
      </c>
      <c r="D10">
        <v>0</v>
      </c>
      <c r="E10">
        <v>0</v>
      </c>
      <c r="F10">
        <v>0</v>
      </c>
      <c r="H10" s="4">
        <v>0</v>
      </c>
      <c r="I10" s="4">
        <v>0</v>
      </c>
      <c r="J10" s="4">
        <v>0</v>
      </c>
      <c r="K10" s="4">
        <f>1-J10</f>
        <v>1</v>
      </c>
      <c r="R10" s="7"/>
      <c r="S10" s="7"/>
      <c r="T10" s="7"/>
      <c r="U10" s="7"/>
      <c r="AF10" s="4"/>
      <c r="AL10" s="7"/>
      <c r="AM10" s="7"/>
      <c r="AN10" s="7"/>
      <c r="AO10" s="7"/>
      <c r="AR10" s="3"/>
      <c r="BH10" s="3"/>
    </row>
    <row r="11" spans="1:60" outlineLevel="1" x14ac:dyDescent="0.25">
      <c r="A11">
        <f t="shared" ref="A11:A29" si="8">A10+1</f>
        <v>2</v>
      </c>
      <c r="B11">
        <v>199</v>
      </c>
      <c r="C11" t="s">
        <v>52</v>
      </c>
      <c r="D11">
        <v>0</v>
      </c>
      <c r="E11">
        <v>17</v>
      </c>
      <c r="F11">
        <v>17</v>
      </c>
      <c r="G11">
        <v>31</v>
      </c>
      <c r="H11" s="4">
        <f>D11/G11</f>
        <v>0</v>
      </c>
      <c r="I11" s="4">
        <f>E11/G11</f>
        <v>0.54838709677419351</v>
      </c>
      <c r="J11" s="4">
        <f>F11/G11</f>
        <v>0.54838709677419351</v>
      </c>
      <c r="K11" s="4">
        <f>1-J11</f>
        <v>0.45161290322580649</v>
      </c>
      <c r="R11" s="7"/>
      <c r="S11" s="7"/>
      <c r="T11" s="7"/>
      <c r="U11" s="7"/>
      <c r="AF11" s="4"/>
      <c r="AL11" s="7"/>
      <c r="AM11" s="7"/>
      <c r="AN11" s="7"/>
      <c r="AO11" s="7"/>
      <c r="AP11" s="4"/>
    </row>
    <row r="12" spans="1:60" outlineLevel="1" x14ac:dyDescent="0.25">
      <c r="A12">
        <f t="shared" si="8"/>
        <v>3</v>
      </c>
      <c r="B12">
        <v>102</v>
      </c>
      <c r="C12" t="s">
        <v>52</v>
      </c>
      <c r="D12">
        <v>0</v>
      </c>
      <c r="E12">
        <v>3</v>
      </c>
      <c r="F12">
        <v>3</v>
      </c>
      <c r="G12">
        <v>40</v>
      </c>
      <c r="H12" s="4">
        <f t="shared" ref="H12:H25" si="9">D12/G12</f>
        <v>0</v>
      </c>
      <c r="I12" s="4">
        <f t="shared" ref="I12:I25" si="10">E12/G12</f>
        <v>7.4999999999999997E-2</v>
      </c>
      <c r="J12" s="4">
        <f t="shared" ref="J12:J25" si="11">F12/G12</f>
        <v>7.4999999999999997E-2</v>
      </c>
      <c r="K12" s="4">
        <f t="shared" ref="K12:K25" si="12">1-J12</f>
        <v>0.92500000000000004</v>
      </c>
      <c r="R12" s="7"/>
      <c r="S12" s="7"/>
      <c r="T12" s="7"/>
      <c r="U12" s="7"/>
      <c r="AF12" s="4"/>
      <c r="AL12" s="7"/>
      <c r="AM12" s="7"/>
      <c r="AN12" s="7"/>
      <c r="AO12" s="7"/>
      <c r="AP12" s="4"/>
    </row>
    <row r="13" spans="1:60" outlineLevel="1" x14ac:dyDescent="0.25">
      <c r="A13">
        <f t="shared" si="8"/>
        <v>4</v>
      </c>
      <c r="B13">
        <v>658</v>
      </c>
      <c r="C13" t="s">
        <v>52</v>
      </c>
      <c r="D13">
        <v>16</v>
      </c>
      <c r="E13">
        <v>7</v>
      </c>
      <c r="F13">
        <v>23</v>
      </c>
      <c r="G13">
        <v>38</v>
      </c>
      <c r="H13" s="4">
        <f t="shared" si="9"/>
        <v>0.42105263157894735</v>
      </c>
      <c r="I13" s="4">
        <f t="shared" si="10"/>
        <v>0.18421052631578946</v>
      </c>
      <c r="J13" s="4">
        <f t="shared" si="11"/>
        <v>0.60526315789473684</v>
      </c>
      <c r="K13" s="4">
        <f t="shared" si="12"/>
        <v>0.39473684210526316</v>
      </c>
      <c r="R13" s="7"/>
      <c r="S13" s="7"/>
      <c r="T13" s="7"/>
      <c r="U13" s="7"/>
      <c r="AF13" s="4"/>
      <c r="AL13" s="7"/>
      <c r="AM13" s="7"/>
      <c r="AN13" s="7"/>
      <c r="AO13" s="7"/>
      <c r="AP13" s="4"/>
    </row>
    <row r="14" spans="1:60" outlineLevel="1" x14ac:dyDescent="0.25">
      <c r="A14">
        <f t="shared" si="8"/>
        <v>5</v>
      </c>
      <c r="B14">
        <v>426</v>
      </c>
      <c r="C14" t="s">
        <v>52</v>
      </c>
      <c r="D14">
        <v>12</v>
      </c>
      <c r="E14">
        <v>0</v>
      </c>
      <c r="F14">
        <v>12</v>
      </c>
      <c r="G14">
        <v>30</v>
      </c>
      <c r="H14" s="4">
        <f t="shared" si="9"/>
        <v>0.4</v>
      </c>
      <c r="I14" s="4">
        <f t="shared" si="10"/>
        <v>0</v>
      </c>
      <c r="J14" s="4">
        <f t="shared" si="11"/>
        <v>0.4</v>
      </c>
      <c r="K14" s="4">
        <f t="shared" si="12"/>
        <v>0.6</v>
      </c>
      <c r="R14" s="7"/>
      <c r="S14" s="7"/>
      <c r="T14" s="7"/>
      <c r="U14" s="7"/>
      <c r="AF14" s="4"/>
      <c r="AL14" s="7"/>
      <c r="AM14" s="7"/>
      <c r="AN14" s="7"/>
      <c r="AO14" s="7"/>
      <c r="AP14" s="4"/>
    </row>
    <row r="15" spans="1:60" outlineLevel="1" x14ac:dyDescent="0.25">
      <c r="A15">
        <f t="shared" si="8"/>
        <v>6</v>
      </c>
      <c r="B15">
        <v>766</v>
      </c>
      <c r="C15" t="s">
        <v>52</v>
      </c>
      <c r="D15">
        <v>0</v>
      </c>
      <c r="E15">
        <v>0</v>
      </c>
      <c r="F15">
        <v>0</v>
      </c>
      <c r="H15" s="4">
        <v>0</v>
      </c>
      <c r="I15" s="4">
        <v>0</v>
      </c>
      <c r="J15" s="4">
        <v>0</v>
      </c>
      <c r="K15" s="4">
        <f t="shared" si="12"/>
        <v>1</v>
      </c>
      <c r="R15" s="7"/>
      <c r="S15" s="7"/>
      <c r="T15" s="7"/>
      <c r="U15" s="7"/>
      <c r="AF15" s="4"/>
      <c r="AL15" s="7"/>
      <c r="AM15" s="7"/>
      <c r="AN15" s="7"/>
      <c r="AO15" s="7"/>
      <c r="AP15" s="4"/>
    </row>
    <row r="16" spans="1:60" outlineLevel="1" x14ac:dyDescent="0.25">
      <c r="A16">
        <f t="shared" si="8"/>
        <v>7</v>
      </c>
      <c r="B16">
        <v>908</v>
      </c>
      <c r="C16" t="s">
        <v>52</v>
      </c>
      <c r="D16">
        <v>30</v>
      </c>
      <c r="E16">
        <v>0</v>
      </c>
      <c r="F16">
        <v>30</v>
      </c>
      <c r="G16">
        <v>30</v>
      </c>
      <c r="H16" s="4">
        <f t="shared" si="9"/>
        <v>1</v>
      </c>
      <c r="I16" s="4">
        <f t="shared" si="10"/>
        <v>0</v>
      </c>
      <c r="J16" s="4">
        <f t="shared" si="11"/>
        <v>1</v>
      </c>
      <c r="K16" s="4">
        <f t="shared" si="12"/>
        <v>0</v>
      </c>
      <c r="L16" s="4"/>
      <c r="R16" s="7"/>
      <c r="S16" s="7"/>
      <c r="T16" s="7"/>
      <c r="U16" s="7"/>
      <c r="AF16" s="4"/>
      <c r="AL16" s="7"/>
      <c r="AM16" s="7"/>
      <c r="AN16" s="7"/>
      <c r="AO16" s="7"/>
      <c r="AP16" s="4"/>
    </row>
    <row r="17" spans="1:42" outlineLevel="1" x14ac:dyDescent="0.25">
      <c r="A17">
        <f t="shared" si="8"/>
        <v>8</v>
      </c>
      <c r="B17">
        <v>336</v>
      </c>
      <c r="C17" t="s">
        <v>52</v>
      </c>
      <c r="D17">
        <v>12</v>
      </c>
      <c r="E17">
        <v>0</v>
      </c>
      <c r="F17">
        <v>12</v>
      </c>
      <c r="G17">
        <v>29</v>
      </c>
      <c r="H17" s="4">
        <f t="shared" si="9"/>
        <v>0.41379310344827586</v>
      </c>
      <c r="I17" s="4">
        <f t="shared" si="10"/>
        <v>0</v>
      </c>
      <c r="J17" s="4">
        <f t="shared" si="11"/>
        <v>0.41379310344827586</v>
      </c>
      <c r="K17" s="4">
        <f t="shared" si="12"/>
        <v>0.5862068965517242</v>
      </c>
      <c r="L17" s="4"/>
      <c r="R17" s="7"/>
      <c r="S17" s="7"/>
      <c r="T17" s="7"/>
      <c r="U17" s="7"/>
      <c r="AF17" s="4"/>
      <c r="AL17" s="7"/>
      <c r="AM17" s="7"/>
      <c r="AN17" s="7"/>
      <c r="AO17" s="7"/>
      <c r="AP17" s="4"/>
    </row>
    <row r="18" spans="1:42" outlineLevel="1" x14ac:dyDescent="0.25">
      <c r="A18">
        <f t="shared" si="8"/>
        <v>9</v>
      </c>
      <c r="B18">
        <v>865</v>
      </c>
      <c r="C18" t="s">
        <v>52</v>
      </c>
      <c r="D18">
        <v>3</v>
      </c>
      <c r="E18">
        <v>0</v>
      </c>
      <c r="F18">
        <v>3</v>
      </c>
      <c r="G18">
        <v>39</v>
      </c>
      <c r="H18" s="4">
        <f t="shared" si="9"/>
        <v>7.6923076923076927E-2</v>
      </c>
      <c r="I18" s="4">
        <f t="shared" si="10"/>
        <v>0</v>
      </c>
      <c r="J18" s="4">
        <f t="shared" si="11"/>
        <v>7.6923076923076927E-2</v>
      </c>
      <c r="K18" s="4">
        <f t="shared" si="12"/>
        <v>0.92307692307692313</v>
      </c>
      <c r="L18" s="4"/>
      <c r="R18" s="7"/>
      <c r="S18" s="7"/>
      <c r="T18" s="7"/>
      <c r="U18" s="7"/>
      <c r="AF18" s="4"/>
      <c r="AL18" s="7"/>
      <c r="AM18" s="7"/>
      <c r="AN18" s="7"/>
      <c r="AO18" s="7"/>
      <c r="AP18" s="4"/>
    </row>
    <row r="19" spans="1:42" outlineLevel="1" x14ac:dyDescent="0.25">
      <c r="A19">
        <f t="shared" si="8"/>
        <v>10</v>
      </c>
      <c r="B19">
        <v>710</v>
      </c>
      <c r="C19" t="s">
        <v>52</v>
      </c>
      <c r="D19">
        <v>26</v>
      </c>
      <c r="E19">
        <v>8</v>
      </c>
      <c r="F19">
        <v>34</v>
      </c>
      <c r="G19">
        <v>34</v>
      </c>
      <c r="H19" s="4">
        <f t="shared" si="9"/>
        <v>0.76470588235294112</v>
      </c>
      <c r="I19" s="4">
        <f t="shared" si="10"/>
        <v>0.23529411764705882</v>
      </c>
      <c r="J19" s="4">
        <f t="shared" si="11"/>
        <v>1</v>
      </c>
      <c r="K19" s="4">
        <f t="shared" si="12"/>
        <v>0</v>
      </c>
      <c r="L19" s="4"/>
      <c r="R19" s="7"/>
      <c r="S19" s="7"/>
      <c r="T19" s="7"/>
      <c r="U19" s="7"/>
      <c r="AF19" s="4"/>
      <c r="AL19" s="7"/>
      <c r="AM19" s="7"/>
      <c r="AN19" s="7"/>
      <c r="AO19" s="7"/>
      <c r="AP19" s="4"/>
    </row>
    <row r="20" spans="1:42" outlineLevel="1" x14ac:dyDescent="0.25">
      <c r="A20">
        <f t="shared" si="8"/>
        <v>11</v>
      </c>
      <c r="B20">
        <v>976</v>
      </c>
      <c r="C20" t="s">
        <v>52</v>
      </c>
      <c r="D20">
        <v>11</v>
      </c>
      <c r="E20">
        <v>0</v>
      </c>
      <c r="F20">
        <v>11</v>
      </c>
      <c r="G20">
        <v>31</v>
      </c>
      <c r="H20" s="4">
        <f t="shared" si="9"/>
        <v>0.35483870967741937</v>
      </c>
      <c r="I20" s="4">
        <f t="shared" si="10"/>
        <v>0</v>
      </c>
      <c r="J20" s="4">
        <f t="shared" si="11"/>
        <v>0.35483870967741937</v>
      </c>
      <c r="K20" s="4">
        <f t="shared" si="12"/>
        <v>0.64516129032258063</v>
      </c>
      <c r="L20" s="4"/>
      <c r="R20" s="7"/>
      <c r="S20" s="7"/>
      <c r="T20" s="7"/>
      <c r="U20" s="7"/>
      <c r="AF20" s="4"/>
      <c r="AL20" s="7"/>
      <c r="AM20" s="7"/>
      <c r="AN20" s="7"/>
      <c r="AO20" s="7"/>
      <c r="AP20" s="4"/>
    </row>
    <row r="21" spans="1:42" outlineLevel="1" x14ac:dyDescent="0.25">
      <c r="A21">
        <f t="shared" si="8"/>
        <v>12</v>
      </c>
      <c r="B21">
        <v>266</v>
      </c>
      <c r="C21" t="s">
        <v>52</v>
      </c>
      <c r="D21">
        <v>25</v>
      </c>
      <c r="E21">
        <v>7</v>
      </c>
      <c r="F21">
        <v>32</v>
      </c>
      <c r="G21">
        <v>32</v>
      </c>
      <c r="H21" s="4">
        <f t="shared" si="9"/>
        <v>0.78125</v>
      </c>
      <c r="I21" s="4">
        <f t="shared" si="10"/>
        <v>0.21875</v>
      </c>
      <c r="J21" s="4">
        <f t="shared" si="11"/>
        <v>1</v>
      </c>
      <c r="K21" s="4">
        <f t="shared" si="12"/>
        <v>0</v>
      </c>
      <c r="L21" s="4"/>
      <c r="R21" s="7"/>
      <c r="S21" s="7"/>
      <c r="T21" s="7"/>
      <c r="U21" s="7"/>
      <c r="AF21" s="4"/>
      <c r="AL21" s="7"/>
      <c r="AM21" s="7"/>
      <c r="AN21" s="7"/>
      <c r="AO21" s="7"/>
      <c r="AP21" s="4"/>
    </row>
    <row r="22" spans="1:42" outlineLevel="1" x14ac:dyDescent="0.25">
      <c r="A22">
        <f t="shared" si="8"/>
        <v>13</v>
      </c>
      <c r="B22">
        <v>18</v>
      </c>
      <c r="C22" t="s">
        <v>52</v>
      </c>
      <c r="D22">
        <v>27</v>
      </c>
      <c r="E22">
        <v>8</v>
      </c>
      <c r="F22">
        <v>35</v>
      </c>
      <c r="G22">
        <v>41</v>
      </c>
      <c r="H22" s="4">
        <f t="shared" si="9"/>
        <v>0.65853658536585369</v>
      </c>
      <c r="I22" s="4">
        <f t="shared" si="10"/>
        <v>0.1951219512195122</v>
      </c>
      <c r="J22" s="4">
        <f t="shared" si="11"/>
        <v>0.85365853658536583</v>
      </c>
      <c r="K22" s="4">
        <f t="shared" si="12"/>
        <v>0.14634146341463417</v>
      </c>
      <c r="L22" s="4"/>
      <c r="R22" s="7"/>
      <c r="S22" s="7"/>
      <c r="T22" s="7"/>
      <c r="U22" s="7"/>
      <c r="AF22" s="4"/>
      <c r="AL22" s="7"/>
      <c r="AM22" s="7"/>
      <c r="AN22" s="7"/>
      <c r="AO22" s="7"/>
      <c r="AP22" s="4"/>
    </row>
    <row r="23" spans="1:42" outlineLevel="1" x14ac:dyDescent="0.25">
      <c r="A23">
        <f t="shared" si="8"/>
        <v>14</v>
      </c>
      <c r="B23">
        <v>790</v>
      </c>
      <c r="C23" t="s">
        <v>52</v>
      </c>
      <c r="D23">
        <v>25</v>
      </c>
      <c r="E23">
        <v>5</v>
      </c>
      <c r="F23">
        <v>30</v>
      </c>
      <c r="G23">
        <v>38</v>
      </c>
      <c r="H23" s="4">
        <f t="shared" si="9"/>
        <v>0.65789473684210531</v>
      </c>
      <c r="I23" s="4">
        <f t="shared" si="10"/>
        <v>0.13157894736842105</v>
      </c>
      <c r="J23" s="4">
        <f t="shared" si="11"/>
        <v>0.78947368421052633</v>
      </c>
      <c r="K23" s="4">
        <f t="shared" si="12"/>
        <v>0.21052631578947367</v>
      </c>
      <c r="L23" s="4"/>
      <c r="R23" s="7"/>
      <c r="S23" s="7"/>
      <c r="T23" s="7"/>
      <c r="U23" s="7"/>
      <c r="AF23" s="4"/>
      <c r="AL23" s="7"/>
      <c r="AM23" s="7"/>
      <c r="AN23" s="7"/>
      <c r="AO23" s="7"/>
      <c r="AP23" s="4"/>
    </row>
    <row r="24" spans="1:42" outlineLevel="1" x14ac:dyDescent="0.25">
      <c r="A24">
        <f t="shared" si="8"/>
        <v>15</v>
      </c>
      <c r="B24">
        <v>535</v>
      </c>
      <c r="C24" t="s">
        <v>52</v>
      </c>
      <c r="D24">
        <v>9</v>
      </c>
      <c r="E24">
        <v>12</v>
      </c>
      <c r="F24">
        <v>21</v>
      </c>
      <c r="G24">
        <v>32</v>
      </c>
      <c r="H24" s="4">
        <f t="shared" si="9"/>
        <v>0.28125</v>
      </c>
      <c r="I24" s="4">
        <f t="shared" si="10"/>
        <v>0.375</v>
      </c>
      <c r="J24" s="4">
        <f t="shared" si="11"/>
        <v>0.65625</v>
      </c>
      <c r="K24" s="4">
        <f t="shared" si="12"/>
        <v>0.34375</v>
      </c>
      <c r="L24" s="4"/>
      <c r="R24" s="7"/>
      <c r="S24" s="7"/>
      <c r="T24" s="7"/>
      <c r="U24" s="7"/>
      <c r="AF24" s="4"/>
      <c r="AL24" s="7"/>
      <c r="AM24" s="7"/>
      <c r="AN24" s="7"/>
      <c r="AO24" s="7"/>
      <c r="AP24" s="4"/>
    </row>
    <row r="25" spans="1:42" outlineLevel="1" x14ac:dyDescent="0.25">
      <c r="A25">
        <f t="shared" si="8"/>
        <v>16</v>
      </c>
      <c r="B25">
        <v>711</v>
      </c>
      <c r="C25" t="s">
        <v>52</v>
      </c>
      <c r="D25">
        <v>22</v>
      </c>
      <c r="E25">
        <v>0</v>
      </c>
      <c r="F25">
        <v>22</v>
      </c>
      <c r="G25">
        <v>28</v>
      </c>
      <c r="H25" s="4">
        <f t="shared" si="9"/>
        <v>0.7857142857142857</v>
      </c>
      <c r="I25" s="4">
        <f t="shared" si="10"/>
        <v>0</v>
      </c>
      <c r="J25" s="4">
        <f t="shared" si="11"/>
        <v>0.7857142857142857</v>
      </c>
      <c r="K25" s="4">
        <f t="shared" si="12"/>
        <v>0.2142857142857143</v>
      </c>
      <c r="L25" s="4"/>
      <c r="R25" s="7"/>
      <c r="S25" s="7"/>
      <c r="T25" s="7"/>
      <c r="U25" s="7"/>
      <c r="AF25" s="4"/>
      <c r="AL25" s="7"/>
      <c r="AM25" s="7"/>
      <c r="AN25" s="7"/>
      <c r="AO25" s="7"/>
    </row>
    <row r="26" spans="1:42" outlineLevel="1" x14ac:dyDescent="0.25">
      <c r="A26">
        <f t="shared" si="8"/>
        <v>17</v>
      </c>
      <c r="C26" s="30">
        <f t="shared" ref="C26:C40" si="13">IF(B26&lt;&gt;"",1,0)</f>
        <v>0</v>
      </c>
      <c r="K26" s="4"/>
      <c r="L26" s="4"/>
      <c r="R26" s="7"/>
      <c r="S26" s="7"/>
      <c r="T26" s="7"/>
      <c r="U26" s="7"/>
      <c r="AF26" s="4"/>
      <c r="AL26" s="7"/>
      <c r="AM26" s="7"/>
      <c r="AN26" s="7"/>
      <c r="AO26" s="7"/>
    </row>
    <row r="27" spans="1:42" outlineLevel="1" x14ac:dyDescent="0.25">
      <c r="A27">
        <f t="shared" si="8"/>
        <v>18</v>
      </c>
      <c r="C27" s="30">
        <f t="shared" si="13"/>
        <v>0</v>
      </c>
      <c r="K27" s="4"/>
      <c r="L27" s="4"/>
      <c r="R27" s="7"/>
      <c r="S27" s="7"/>
      <c r="T27" s="7"/>
      <c r="U27" s="7"/>
      <c r="AF27" s="4"/>
      <c r="AL27" s="7"/>
      <c r="AM27" s="7"/>
      <c r="AN27" s="7"/>
      <c r="AO27" s="7"/>
    </row>
    <row r="28" spans="1:42" outlineLevel="1" x14ac:dyDescent="0.25">
      <c r="A28">
        <f t="shared" si="8"/>
        <v>19</v>
      </c>
      <c r="C28" s="30">
        <f t="shared" si="13"/>
        <v>0</v>
      </c>
      <c r="K28" s="4"/>
      <c r="L28" s="4"/>
      <c r="R28" s="7"/>
      <c r="S28" s="7"/>
      <c r="T28" s="7"/>
      <c r="U28" s="7"/>
      <c r="AF28" s="4"/>
      <c r="AL28" s="7"/>
      <c r="AM28" s="7"/>
      <c r="AN28" s="7"/>
      <c r="AO28" s="7"/>
    </row>
    <row r="29" spans="1:42" outlineLevel="1" x14ac:dyDescent="0.25">
      <c r="A29">
        <f t="shared" si="8"/>
        <v>20</v>
      </c>
      <c r="C29" s="30">
        <f t="shared" si="13"/>
        <v>0</v>
      </c>
      <c r="K29" s="4"/>
      <c r="L29" s="4"/>
      <c r="R29" s="7"/>
      <c r="S29" s="7"/>
      <c r="T29" s="7"/>
      <c r="U29" s="7"/>
      <c r="AF29" s="4"/>
      <c r="AL29" s="7"/>
      <c r="AM29" s="7"/>
      <c r="AN29" s="7"/>
      <c r="AO29" s="7"/>
      <c r="AP29" s="4"/>
    </row>
    <row r="30" spans="1:42" outlineLevel="1" x14ac:dyDescent="0.25">
      <c r="C30" s="30">
        <f t="shared" si="13"/>
        <v>0</v>
      </c>
      <c r="K30" s="4"/>
      <c r="L30" s="4"/>
      <c r="R30" s="7"/>
      <c r="S30" s="7"/>
      <c r="T30" s="7"/>
      <c r="U30" s="7"/>
      <c r="AF30" s="4"/>
      <c r="AL30" s="7"/>
      <c r="AM30" s="7"/>
      <c r="AN30" s="7"/>
      <c r="AO30" s="7"/>
      <c r="AP30" s="4"/>
    </row>
    <row r="31" spans="1:42" outlineLevel="1" x14ac:dyDescent="0.25">
      <c r="C31" s="30">
        <f t="shared" si="13"/>
        <v>0</v>
      </c>
      <c r="K31" s="4"/>
      <c r="L31" s="4"/>
      <c r="N31" t="str">
        <f t="shared" ref="N31:N46" si="14">IF($M31=1,D31,"")</f>
        <v/>
      </c>
      <c r="O31" t="str">
        <f t="shared" ref="O31:O46" si="15">IF($M31=1,E31,"")</f>
        <v/>
      </c>
      <c r="P31" t="str">
        <f t="shared" ref="P31:P46" si="16">IF($M31=1,F31,"")</f>
        <v/>
      </c>
      <c r="R31" s="7"/>
      <c r="S31" s="7"/>
      <c r="T31" s="7"/>
      <c r="U31" s="7"/>
      <c r="AF31" s="4"/>
      <c r="AL31" s="7"/>
      <c r="AM31" s="7"/>
      <c r="AN31" s="7"/>
      <c r="AO31" s="7"/>
      <c r="AP31" s="4"/>
    </row>
    <row r="32" spans="1:42" outlineLevel="1" x14ac:dyDescent="0.25">
      <c r="C32" s="30">
        <f t="shared" si="13"/>
        <v>0</v>
      </c>
      <c r="K32" s="4"/>
      <c r="L32" s="4"/>
      <c r="N32" t="str">
        <f t="shared" si="14"/>
        <v/>
      </c>
      <c r="O32" t="str">
        <f t="shared" si="15"/>
        <v/>
      </c>
      <c r="P32" t="str">
        <f t="shared" si="16"/>
        <v/>
      </c>
      <c r="R32" s="7"/>
      <c r="S32" s="7"/>
      <c r="T32" s="7"/>
      <c r="U32" s="7"/>
      <c r="AF32" s="4"/>
      <c r="AL32" s="7"/>
      <c r="AM32" s="7"/>
      <c r="AN32" s="7"/>
      <c r="AO32" s="7"/>
      <c r="AP32" s="4"/>
    </row>
    <row r="33" spans="3:42" outlineLevel="1" x14ac:dyDescent="0.25">
      <c r="C33" s="30">
        <f t="shared" si="13"/>
        <v>0</v>
      </c>
      <c r="K33" s="4"/>
      <c r="L33" s="4"/>
      <c r="N33" t="str">
        <f t="shared" si="14"/>
        <v/>
      </c>
      <c r="O33" t="str">
        <f t="shared" si="15"/>
        <v/>
      </c>
      <c r="P33" t="str">
        <f t="shared" si="16"/>
        <v/>
      </c>
      <c r="R33" s="7"/>
      <c r="S33" s="7"/>
      <c r="T33" s="7"/>
      <c r="U33" s="7"/>
      <c r="AF33" s="4"/>
      <c r="AL33" s="7"/>
      <c r="AM33" s="7"/>
      <c r="AN33" s="7"/>
      <c r="AO33" s="7"/>
      <c r="AP33" s="4"/>
    </row>
    <row r="34" spans="3:42" outlineLevel="1" x14ac:dyDescent="0.25">
      <c r="C34" s="30">
        <f t="shared" si="13"/>
        <v>0</v>
      </c>
      <c r="K34" s="4"/>
      <c r="L34" s="4"/>
      <c r="N34" t="str">
        <f t="shared" si="14"/>
        <v/>
      </c>
      <c r="O34" t="str">
        <f t="shared" si="15"/>
        <v/>
      </c>
      <c r="P34" t="str">
        <f t="shared" si="16"/>
        <v/>
      </c>
      <c r="R34" s="7"/>
      <c r="S34" s="7"/>
      <c r="T34" s="7"/>
      <c r="U34" s="7"/>
      <c r="AF34" s="4"/>
      <c r="AL34" s="7"/>
      <c r="AM34" s="7"/>
      <c r="AN34" s="7"/>
      <c r="AO34" s="7"/>
      <c r="AP34" s="4"/>
    </row>
    <row r="35" spans="3:42" outlineLevel="1" x14ac:dyDescent="0.25">
      <c r="C35" s="30">
        <f t="shared" si="13"/>
        <v>0</v>
      </c>
      <c r="K35" s="4"/>
      <c r="L35" s="4"/>
      <c r="N35" t="str">
        <f t="shared" si="14"/>
        <v/>
      </c>
      <c r="O35" t="str">
        <f t="shared" si="15"/>
        <v/>
      </c>
      <c r="P35" t="str">
        <f t="shared" si="16"/>
        <v/>
      </c>
      <c r="R35" s="7"/>
      <c r="S35" s="7"/>
      <c r="T35" s="7"/>
      <c r="U35" s="7"/>
      <c r="AF35" s="4"/>
      <c r="AL35" s="7"/>
      <c r="AM35" s="7"/>
      <c r="AN35" s="7"/>
      <c r="AO35" s="7"/>
      <c r="AP35" s="4"/>
    </row>
    <row r="36" spans="3:42" outlineLevel="1" x14ac:dyDescent="0.25">
      <c r="C36" s="30">
        <f t="shared" si="13"/>
        <v>0</v>
      </c>
      <c r="K36" s="4"/>
      <c r="L36" s="4"/>
      <c r="N36" t="str">
        <f t="shared" si="14"/>
        <v/>
      </c>
      <c r="O36" t="str">
        <f t="shared" si="15"/>
        <v/>
      </c>
      <c r="P36" t="str">
        <f t="shared" si="16"/>
        <v/>
      </c>
      <c r="R36" s="7"/>
      <c r="S36" s="7"/>
      <c r="T36" s="7"/>
      <c r="U36" s="7"/>
      <c r="AF36" s="4"/>
      <c r="AL36" s="7"/>
      <c r="AM36" s="7"/>
      <c r="AN36" s="7"/>
      <c r="AO36" s="7"/>
      <c r="AP36" s="4"/>
    </row>
    <row r="37" spans="3:42" outlineLevel="1" x14ac:dyDescent="0.25">
      <c r="C37" s="30">
        <f t="shared" si="13"/>
        <v>0</v>
      </c>
      <c r="K37" s="4"/>
      <c r="L37" s="4"/>
      <c r="N37" t="str">
        <f t="shared" si="14"/>
        <v/>
      </c>
      <c r="O37" t="str">
        <f t="shared" si="15"/>
        <v/>
      </c>
      <c r="P37" t="str">
        <f t="shared" si="16"/>
        <v/>
      </c>
      <c r="R37" s="7"/>
      <c r="S37" s="7"/>
      <c r="T37" s="7"/>
      <c r="U37" s="7"/>
      <c r="AF37" s="4"/>
      <c r="AL37" s="7"/>
      <c r="AM37" s="7"/>
      <c r="AN37" s="7"/>
      <c r="AO37" s="7"/>
      <c r="AP37" s="4"/>
    </row>
    <row r="38" spans="3:42" outlineLevel="1" x14ac:dyDescent="0.25">
      <c r="C38" s="30">
        <f t="shared" si="13"/>
        <v>0</v>
      </c>
      <c r="K38" s="4"/>
      <c r="L38" s="4"/>
      <c r="N38" t="str">
        <f t="shared" si="14"/>
        <v/>
      </c>
      <c r="O38" t="str">
        <f t="shared" si="15"/>
        <v/>
      </c>
      <c r="P38" t="str">
        <f t="shared" si="16"/>
        <v/>
      </c>
      <c r="R38" s="7"/>
      <c r="S38" s="7"/>
      <c r="T38" s="7"/>
      <c r="U38" s="7"/>
      <c r="AF38" s="4"/>
      <c r="AL38" s="7"/>
      <c r="AM38" s="7"/>
      <c r="AN38" s="7"/>
      <c r="AO38" s="7"/>
      <c r="AP38" s="4"/>
    </row>
    <row r="39" spans="3:42" outlineLevel="1" x14ac:dyDescent="0.25">
      <c r="C39" s="30">
        <f t="shared" si="13"/>
        <v>0</v>
      </c>
      <c r="K39" s="4"/>
      <c r="L39" s="4"/>
      <c r="N39" t="str">
        <f t="shared" si="14"/>
        <v/>
      </c>
      <c r="O39" t="str">
        <f t="shared" si="15"/>
        <v/>
      </c>
      <c r="P39" t="str">
        <f t="shared" si="16"/>
        <v/>
      </c>
      <c r="R39" s="7"/>
      <c r="S39" s="7"/>
      <c r="T39" s="7"/>
      <c r="U39" s="7"/>
      <c r="AF39" s="4"/>
      <c r="AL39" s="7"/>
      <c r="AM39" s="7"/>
      <c r="AN39" s="7"/>
      <c r="AO39" s="7"/>
      <c r="AP39" s="4"/>
    </row>
    <row r="40" spans="3:42" outlineLevel="1" x14ac:dyDescent="0.25">
      <c r="C40" s="30">
        <f t="shared" si="13"/>
        <v>0</v>
      </c>
      <c r="K40" s="4"/>
      <c r="L40" s="4"/>
      <c r="N40" t="str">
        <f t="shared" si="14"/>
        <v/>
      </c>
      <c r="O40" t="str">
        <f t="shared" si="15"/>
        <v/>
      </c>
      <c r="P40" t="str">
        <f t="shared" si="16"/>
        <v/>
      </c>
      <c r="R40" s="7"/>
      <c r="S40" s="7"/>
      <c r="T40" s="7"/>
      <c r="U40" s="7"/>
      <c r="AF40" s="4"/>
      <c r="AL40" s="7"/>
      <c r="AM40" s="7"/>
      <c r="AN40" s="7"/>
      <c r="AO40" s="7"/>
      <c r="AP40" s="4"/>
    </row>
    <row r="41" spans="3:42" outlineLevel="1" x14ac:dyDescent="0.25">
      <c r="K41" s="4"/>
      <c r="L41" s="4"/>
      <c r="N41" t="str">
        <f t="shared" si="14"/>
        <v/>
      </c>
      <c r="O41" t="str">
        <f t="shared" si="15"/>
        <v/>
      </c>
      <c r="P41" t="str">
        <f t="shared" si="16"/>
        <v/>
      </c>
      <c r="R41" s="7"/>
      <c r="S41" s="7"/>
      <c r="T41" s="7"/>
      <c r="U41" s="7"/>
      <c r="AF41" s="4"/>
      <c r="AL41" s="7"/>
      <c r="AM41" s="7"/>
      <c r="AN41" s="7"/>
      <c r="AO41" s="7"/>
      <c r="AP41" s="4"/>
    </row>
    <row r="42" spans="3:42" outlineLevel="1" x14ac:dyDescent="0.25">
      <c r="K42" s="4"/>
      <c r="L42" s="4"/>
      <c r="N42" t="str">
        <f t="shared" si="14"/>
        <v/>
      </c>
      <c r="O42" t="str">
        <f t="shared" si="15"/>
        <v/>
      </c>
      <c r="P42" t="str">
        <f t="shared" si="16"/>
        <v/>
      </c>
      <c r="R42" s="7"/>
      <c r="S42" s="7"/>
      <c r="T42" s="7"/>
      <c r="U42" s="7"/>
      <c r="AF42" s="4"/>
      <c r="AL42" s="7"/>
      <c r="AM42" s="7"/>
      <c r="AN42" s="7"/>
      <c r="AO42" s="7"/>
    </row>
    <row r="43" spans="3:42" outlineLevel="1" x14ac:dyDescent="0.25">
      <c r="K43" s="4"/>
      <c r="L43" s="4"/>
      <c r="N43" t="str">
        <f t="shared" si="14"/>
        <v/>
      </c>
      <c r="O43" t="str">
        <f t="shared" si="15"/>
        <v/>
      </c>
      <c r="P43" t="str">
        <f t="shared" si="16"/>
        <v/>
      </c>
      <c r="R43" s="7"/>
      <c r="S43" s="7"/>
      <c r="T43" s="7"/>
      <c r="U43" s="7"/>
      <c r="AF43" s="4"/>
      <c r="AL43" s="7"/>
      <c r="AM43" s="7"/>
      <c r="AN43" s="7"/>
      <c r="AO43" s="7"/>
      <c r="AP43" s="5"/>
    </row>
    <row r="44" spans="3:42" outlineLevel="1" x14ac:dyDescent="0.25">
      <c r="K44" s="4"/>
      <c r="L44" s="4"/>
      <c r="N44" t="str">
        <f t="shared" si="14"/>
        <v/>
      </c>
      <c r="O44" t="str">
        <f t="shared" si="15"/>
        <v/>
      </c>
      <c r="P44" t="str">
        <f t="shared" si="16"/>
        <v/>
      </c>
      <c r="R44" s="7"/>
      <c r="S44" s="7"/>
      <c r="T44" s="7"/>
      <c r="U44" s="7"/>
      <c r="AF44" s="4"/>
      <c r="AL44" s="7"/>
      <c r="AM44" s="7"/>
      <c r="AN44" s="7"/>
      <c r="AO44" s="7"/>
    </row>
    <row r="45" spans="3:42" x14ac:dyDescent="0.25">
      <c r="K45" s="4"/>
      <c r="N45" t="str">
        <f t="shared" si="14"/>
        <v/>
      </c>
      <c r="O45" t="str">
        <f t="shared" si="15"/>
        <v/>
      </c>
      <c r="P45" t="str">
        <f t="shared" si="16"/>
        <v/>
      </c>
      <c r="S45" s="7"/>
      <c r="AL45" s="7"/>
      <c r="AM45" s="7"/>
      <c r="AN45" s="7"/>
      <c r="AO45" s="7"/>
    </row>
    <row r="46" spans="3:42" x14ac:dyDescent="0.25">
      <c r="K46" s="4"/>
      <c r="N46" t="str">
        <f t="shared" si="14"/>
        <v/>
      </c>
      <c r="O46" t="str">
        <f t="shared" si="15"/>
        <v/>
      </c>
      <c r="P46" t="str">
        <f t="shared" si="16"/>
        <v/>
      </c>
      <c r="S46" s="7"/>
      <c r="AL46" s="7"/>
      <c r="AM46" s="7"/>
      <c r="AN46" s="7"/>
      <c r="AO46" s="7"/>
    </row>
    <row r="47" spans="3:42" x14ac:dyDescent="0.25">
      <c r="AL47" s="5"/>
      <c r="AN47" s="4"/>
    </row>
    <row r="48" spans="3:42" x14ac:dyDescent="0.25">
      <c r="AL48" s="5"/>
      <c r="AN48" s="4"/>
    </row>
    <row r="49" spans="38:60" x14ac:dyDescent="0.25">
      <c r="AL49" s="5"/>
      <c r="AN49" s="4"/>
    </row>
    <row r="50" spans="38:60" x14ac:dyDescent="0.25">
      <c r="AL50" s="5"/>
      <c r="AN50" s="4"/>
    </row>
    <row r="51" spans="38:60" x14ac:dyDescent="0.25">
      <c r="AL51" s="5"/>
      <c r="AN51" s="4"/>
    </row>
    <row r="52" spans="38:60" x14ac:dyDescent="0.25">
      <c r="AL52" s="5"/>
      <c r="AN52" s="4"/>
    </row>
    <row r="53" spans="38:60" x14ac:dyDescent="0.25">
      <c r="AL53" s="4"/>
      <c r="AN53" s="4"/>
      <c r="AP53" s="4"/>
      <c r="BH53" s="3"/>
    </row>
    <row r="54" spans="38:60" x14ac:dyDescent="0.25">
      <c r="AN54" s="4"/>
    </row>
    <row r="55" spans="38:60" x14ac:dyDescent="0.25">
      <c r="AN55" s="4"/>
    </row>
    <row r="57" spans="38:60" x14ac:dyDescent="0.25">
      <c r="AL57" s="4"/>
      <c r="AN57" s="4"/>
      <c r="AP57" s="4"/>
    </row>
    <row r="59" spans="38:60" x14ac:dyDescent="0.25">
      <c r="AL59" s="4"/>
      <c r="AN59" s="4"/>
      <c r="AP59" s="4"/>
    </row>
    <row r="61" spans="38:60" x14ac:dyDescent="0.25">
      <c r="AL61" s="4"/>
      <c r="AN61" s="4"/>
      <c r="AP61" s="4"/>
    </row>
  </sheetData>
  <pageMargins left="0.7" right="0.7" top="0.75" bottom="0.75" header="0.3" footer="0.3"/>
  <pageSetup paperSize="9" orientation="portrait" verticalDpi="597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5"/>
  <sheetViews>
    <sheetView workbookViewId="0">
      <selection activeCell="D24" sqref="D9:D24"/>
    </sheetView>
  </sheetViews>
  <sheetFormatPr defaultRowHeight="15" x14ac:dyDescent="0.25"/>
  <sheetData>
    <row r="1" spans="1:32" x14ac:dyDescent="0.25">
      <c r="A1" s="3" t="s">
        <v>54</v>
      </c>
      <c r="C1" s="31" t="s">
        <v>4</v>
      </c>
      <c r="D1" s="31" t="s">
        <v>5</v>
      </c>
      <c r="E1" s="31" t="s">
        <v>10</v>
      </c>
      <c r="H1" s="31"/>
      <c r="I1" s="31"/>
      <c r="J1" s="31"/>
    </row>
    <row r="2" spans="1:32" x14ac:dyDescent="0.25">
      <c r="B2" s="24" t="s">
        <v>35</v>
      </c>
      <c r="C2">
        <f>MEDIAN(C9:C40)</f>
        <v>3.5</v>
      </c>
      <c r="D2">
        <f>MEDIAN(D9:D40)</f>
        <v>3.5</v>
      </c>
      <c r="E2">
        <f>MEDIAN(E9:E40)</f>
        <v>3.25</v>
      </c>
      <c r="G2" s="24"/>
      <c r="K2" s="6"/>
      <c r="L2" s="6"/>
      <c r="O2" s="3"/>
      <c r="P2" s="6"/>
      <c r="Q2" s="6"/>
      <c r="R2" s="6"/>
      <c r="S2" s="6"/>
      <c r="V2" s="3"/>
      <c r="W2" s="6"/>
      <c r="X2" s="6"/>
      <c r="Y2" s="6"/>
      <c r="Z2" s="6"/>
      <c r="AB2" s="3"/>
      <c r="AC2" s="6"/>
      <c r="AD2" s="6"/>
      <c r="AE2" s="6"/>
      <c r="AF2" s="6"/>
    </row>
    <row r="3" spans="1:32" ht="15" customHeight="1" x14ac:dyDescent="0.25">
      <c r="B3" s="24" t="s">
        <v>36</v>
      </c>
      <c r="C3" s="22">
        <f>AVERAGE(C9:C40)</f>
        <v>3.3125</v>
      </c>
      <c r="D3" s="22">
        <f>AVERAGE(D9:D40)</f>
        <v>3.1875</v>
      </c>
      <c r="E3" s="22">
        <f>AVERAGE(E9:E40)</f>
        <v>3.25</v>
      </c>
      <c r="G3" s="24"/>
      <c r="H3" s="22"/>
      <c r="I3" s="22"/>
      <c r="J3" s="22"/>
    </row>
    <row r="4" spans="1:32" x14ac:dyDescent="0.25">
      <c r="B4" s="24" t="s">
        <v>37</v>
      </c>
      <c r="C4">
        <f>MIN(C9:C40)</f>
        <v>0</v>
      </c>
      <c r="D4">
        <f>MIN(D9:D40)</f>
        <v>0</v>
      </c>
      <c r="E4">
        <f>MIN(E9:E40)</f>
        <v>1</v>
      </c>
      <c r="G4" s="24"/>
    </row>
    <row r="5" spans="1:32" x14ac:dyDescent="0.25">
      <c r="B5" s="24" t="s">
        <v>38</v>
      </c>
      <c r="C5">
        <f>MAX(C9:C40)</f>
        <v>6</v>
      </c>
      <c r="D5">
        <f>MAX(D9:D40)</f>
        <v>6</v>
      </c>
      <c r="E5">
        <f>MAX(E9:E40)</f>
        <v>5.5</v>
      </c>
      <c r="G5" s="24"/>
    </row>
    <row r="6" spans="1:32" ht="15" customHeight="1" x14ac:dyDescent="0.25">
      <c r="B6" s="24" t="s">
        <v>39</v>
      </c>
      <c r="C6">
        <f>_xlfn.QUARTILE.EXC(C9:C40,1)</f>
        <v>1.25</v>
      </c>
      <c r="D6">
        <f>_xlfn.QUARTILE.EXC(D9:D40,1)</f>
        <v>1.25</v>
      </c>
      <c r="E6">
        <f>_xlfn.QUARTILE.EXC(E9:E40,1)</f>
        <v>1.25</v>
      </c>
      <c r="G6" s="24"/>
    </row>
    <row r="7" spans="1:32" x14ac:dyDescent="0.25">
      <c r="B7" s="24" t="s">
        <v>40</v>
      </c>
      <c r="C7">
        <f>_xlfn.QUARTILE.EXC(C9:C40,3)</f>
        <v>5</v>
      </c>
      <c r="D7">
        <f>_xlfn.QUARTILE.EXC(D9:D40,3)</f>
        <v>5</v>
      </c>
      <c r="E7">
        <f>_xlfn.QUARTILE.EXC(E9:E40,3)</f>
        <v>4.875</v>
      </c>
      <c r="I7">
        <f>AVERAGE(I9:I24)</f>
        <v>3.2727272727272729</v>
      </c>
      <c r="J7">
        <f>AVERAGE(J9:J24)</f>
        <v>3.4</v>
      </c>
      <c r="K7" t="e">
        <f>AVERAGE(K9:K24)</f>
        <v>#DIV/0!</v>
      </c>
    </row>
    <row r="8" spans="1:32" x14ac:dyDescent="0.25">
      <c r="G8" t="s">
        <v>71</v>
      </c>
      <c r="I8" t="s">
        <v>41</v>
      </c>
      <c r="J8" t="s">
        <v>72</v>
      </c>
      <c r="K8" t="s">
        <v>73</v>
      </c>
    </row>
    <row r="9" spans="1:32" x14ac:dyDescent="0.25">
      <c r="A9">
        <f>A8+1</f>
        <v>1</v>
      </c>
      <c r="B9">
        <f>'1a Microscopic (DT)'!B3</f>
        <v>92</v>
      </c>
      <c r="C9" s="14">
        <f>MEDIAN('1a Microscopic (DT)'!D3,'1a Microscopic (NH)'!D3,'1a Microscopic (IJ)'!D3)</f>
        <v>6</v>
      </c>
      <c r="D9" s="14">
        <f>MEDIAN('1a Microscopic (DT)'!E3,'1a Microscopic (NH)'!E3,'1a Microscopic (IJ)'!E3)</f>
        <v>5</v>
      </c>
      <c r="E9">
        <f>(C9+D9)/2</f>
        <v>5.5</v>
      </c>
      <c r="G9" t="s">
        <v>41</v>
      </c>
      <c r="I9">
        <f>IF(G9="n",C9,"")</f>
        <v>6</v>
      </c>
      <c r="J9" t="str">
        <f>IF(G9="m",C9,"")</f>
        <v/>
      </c>
      <c r="K9" t="str">
        <f>IF(G9="s",C9,"")</f>
        <v/>
      </c>
    </row>
    <row r="10" spans="1:32" ht="15" customHeight="1" x14ac:dyDescent="0.25">
      <c r="A10">
        <f t="shared" ref="A10:A24" si="0">A9+1</f>
        <v>2</v>
      </c>
      <c r="B10">
        <f>'1a Microscopic (DT)'!B4</f>
        <v>199</v>
      </c>
      <c r="C10" s="14">
        <f>MEDIAN('1a Microscopic (DT)'!D4,'1a Microscopic (NH)'!D4,'1a Microscopic (IJ)'!D4)</f>
        <v>1</v>
      </c>
      <c r="D10" s="14">
        <f>MEDIAN('1a Microscopic (DT)'!E4,'1a Microscopic (NH)'!E4,'1a Microscopic (IJ)'!E4)</f>
        <v>1</v>
      </c>
      <c r="E10">
        <f t="shared" ref="E10:E14" si="1">(C10+D10)/2</f>
        <v>1</v>
      </c>
      <c r="G10" t="s">
        <v>41</v>
      </c>
      <c r="I10">
        <f t="shared" ref="I10:I24" si="2">IF(G10="n",C10,"")</f>
        <v>1</v>
      </c>
      <c r="J10" t="str">
        <f t="shared" ref="J10:J24" si="3">IF(G10="m",C10,"")</f>
        <v/>
      </c>
      <c r="K10" t="str">
        <f t="shared" ref="K10:K24" si="4">IF(G10="s",C10,"")</f>
        <v/>
      </c>
    </row>
    <row r="11" spans="1:32" ht="15" customHeight="1" x14ac:dyDescent="0.25">
      <c r="A11">
        <f t="shared" si="0"/>
        <v>3</v>
      </c>
      <c r="B11">
        <f>'1a Microscopic (DT)'!B5</f>
        <v>102</v>
      </c>
      <c r="C11" s="14">
        <f>MEDIAN('1a Microscopic (DT)'!D5,'1a Microscopic (NH)'!D5,'1a Microscopic (IJ)'!D5)</f>
        <v>5</v>
      </c>
      <c r="D11" s="14">
        <f>MEDIAN('1a Microscopic (DT)'!E5,'1a Microscopic (NH)'!E5,'1a Microscopic (IJ)'!E5)</f>
        <v>0</v>
      </c>
      <c r="E11">
        <f t="shared" si="1"/>
        <v>2.5</v>
      </c>
      <c r="G11" t="s">
        <v>41</v>
      </c>
      <c r="I11">
        <f t="shared" si="2"/>
        <v>5</v>
      </c>
      <c r="J11" t="str">
        <f t="shared" si="3"/>
        <v/>
      </c>
      <c r="K11" t="str">
        <f t="shared" si="4"/>
        <v/>
      </c>
    </row>
    <row r="12" spans="1:32" x14ac:dyDescent="0.25">
      <c r="A12">
        <f t="shared" si="0"/>
        <v>4</v>
      </c>
      <c r="B12">
        <f>'1a Microscopic (DT)'!B6</f>
        <v>658</v>
      </c>
      <c r="C12" s="14">
        <f>MEDIAN('1a Microscopic (DT)'!D6,'1a Microscopic (NH)'!D6,'1a Microscopic (IJ)'!D6)</f>
        <v>5</v>
      </c>
      <c r="D12" s="14">
        <f>MEDIAN('1a Microscopic (DT)'!E6,'1a Microscopic (NH)'!E6,'1a Microscopic (IJ)'!E6)</f>
        <v>1</v>
      </c>
      <c r="E12">
        <f t="shared" si="1"/>
        <v>3</v>
      </c>
      <c r="G12" t="s">
        <v>41</v>
      </c>
      <c r="I12">
        <f t="shared" si="2"/>
        <v>5</v>
      </c>
      <c r="J12" t="str">
        <f t="shared" si="3"/>
        <v/>
      </c>
      <c r="K12" t="str">
        <f t="shared" si="4"/>
        <v/>
      </c>
    </row>
    <row r="13" spans="1:32" ht="15" customHeight="1" x14ac:dyDescent="0.25">
      <c r="A13">
        <f t="shared" si="0"/>
        <v>5</v>
      </c>
      <c r="B13">
        <f>'1a Microscopic (DT)'!B7</f>
        <v>426</v>
      </c>
      <c r="C13" s="14">
        <f>MEDIAN('1a Microscopic (DT)'!D7,'1a Microscopic (NH)'!D7,'1a Microscopic (IJ)'!D7)</f>
        <v>6</v>
      </c>
      <c r="D13" s="14">
        <f>MEDIAN('1a Microscopic (DT)'!E7,'1a Microscopic (NH)'!E7,'1a Microscopic (IJ)'!E7)</f>
        <v>5</v>
      </c>
      <c r="E13">
        <f t="shared" si="1"/>
        <v>5.5</v>
      </c>
      <c r="G13" t="s">
        <v>41</v>
      </c>
      <c r="I13">
        <f t="shared" si="2"/>
        <v>6</v>
      </c>
      <c r="J13" t="str">
        <f t="shared" si="3"/>
        <v/>
      </c>
      <c r="K13" t="str">
        <f t="shared" si="4"/>
        <v/>
      </c>
    </row>
    <row r="14" spans="1:32" x14ac:dyDescent="0.25">
      <c r="A14">
        <f t="shared" si="0"/>
        <v>6</v>
      </c>
      <c r="B14">
        <f>'1a Microscopic (DT)'!B8</f>
        <v>766</v>
      </c>
      <c r="C14" s="14">
        <f>MEDIAN('1a Microscopic (DT)'!D8,'1a Microscopic (NH)'!D8,'1a Microscopic (IJ)'!D8)</f>
        <v>5</v>
      </c>
      <c r="D14" s="14">
        <f>MEDIAN('1a Microscopic (DT)'!E8,'1a Microscopic (NH)'!E8,'1a Microscopic (IJ)'!E8)</f>
        <v>4</v>
      </c>
      <c r="E14">
        <f t="shared" si="1"/>
        <v>4.5</v>
      </c>
      <c r="G14" t="s">
        <v>41</v>
      </c>
      <c r="I14">
        <f t="shared" si="2"/>
        <v>5</v>
      </c>
      <c r="J14" t="str">
        <f t="shared" si="3"/>
        <v/>
      </c>
      <c r="K14" t="str">
        <f t="shared" si="4"/>
        <v/>
      </c>
    </row>
    <row r="15" spans="1:32" x14ac:dyDescent="0.25">
      <c r="A15">
        <f t="shared" si="0"/>
        <v>7</v>
      </c>
      <c r="B15">
        <f>'1a Microscopic (DT)'!B9</f>
        <v>908</v>
      </c>
      <c r="C15" s="14">
        <f>MEDIAN('1a Microscopic (DT)'!D9,'1a Microscopic (NH)'!D9,'1a Microscopic (IJ)'!D9)</f>
        <v>3</v>
      </c>
      <c r="D15" s="14">
        <f>MEDIAN('1a Microscopic (DT)'!E9,'1a Microscopic (NH)'!E9,'1a Microscopic (IJ)'!E9)</f>
        <v>3</v>
      </c>
      <c r="E15">
        <f t="shared" ref="E15:E24" si="5">(C15+D15)/2</f>
        <v>3</v>
      </c>
      <c r="G15" t="s">
        <v>72</v>
      </c>
      <c r="I15" t="str">
        <f t="shared" si="2"/>
        <v/>
      </c>
      <c r="J15">
        <f t="shared" si="3"/>
        <v>3</v>
      </c>
      <c r="K15" t="str">
        <f t="shared" si="4"/>
        <v/>
      </c>
    </row>
    <row r="16" spans="1:32" ht="15" customHeight="1" x14ac:dyDescent="0.25">
      <c r="A16">
        <f t="shared" si="0"/>
        <v>8</v>
      </c>
      <c r="B16">
        <f>'1a Microscopic (DT)'!B10</f>
        <v>336</v>
      </c>
      <c r="C16" s="14">
        <f>MEDIAN('1a Microscopic (DT)'!D10,'1a Microscopic (NH)'!D10,'1a Microscopic (IJ)'!D10)</f>
        <v>4</v>
      </c>
      <c r="D16" s="14">
        <f>MEDIAN('1a Microscopic (DT)'!E10,'1a Microscopic (NH)'!E10,'1a Microscopic (IJ)'!E10)</f>
        <v>4</v>
      </c>
      <c r="E16">
        <f t="shared" si="5"/>
        <v>4</v>
      </c>
      <c r="G16" t="s">
        <v>41</v>
      </c>
      <c r="I16">
        <f t="shared" si="2"/>
        <v>4</v>
      </c>
      <c r="J16" t="str">
        <f t="shared" si="3"/>
        <v/>
      </c>
      <c r="K16" t="str">
        <f t="shared" si="4"/>
        <v/>
      </c>
    </row>
    <row r="17" spans="1:11" x14ac:dyDescent="0.25">
      <c r="A17">
        <f t="shared" si="0"/>
        <v>9</v>
      </c>
      <c r="B17">
        <f>'1a Microscopic (DT)'!B11</f>
        <v>865</v>
      </c>
      <c r="C17" s="14">
        <f>MEDIAN('1a Microscopic (DT)'!D11,'1a Microscopic (NH)'!D11,'1a Microscopic (IJ)'!D11)</f>
        <v>2</v>
      </c>
      <c r="D17" s="14">
        <f>MEDIAN('1a Microscopic (DT)'!E11,'1a Microscopic (NH)'!E11,'1a Microscopic (IJ)'!E11)</f>
        <v>5</v>
      </c>
      <c r="E17">
        <f t="shared" si="5"/>
        <v>3.5</v>
      </c>
      <c r="G17" t="s">
        <v>41</v>
      </c>
      <c r="I17">
        <f t="shared" si="2"/>
        <v>2</v>
      </c>
      <c r="J17" t="str">
        <f t="shared" si="3"/>
        <v/>
      </c>
      <c r="K17" t="str">
        <f t="shared" si="4"/>
        <v/>
      </c>
    </row>
    <row r="18" spans="1:11" ht="15" customHeight="1" x14ac:dyDescent="0.25">
      <c r="A18">
        <f t="shared" si="0"/>
        <v>10</v>
      </c>
      <c r="B18">
        <f>'1a Microscopic (DT)'!B12</f>
        <v>710</v>
      </c>
      <c r="C18" s="14">
        <f>MEDIAN('1a Microscopic (DT)'!D12,'1a Microscopic (NH)'!D12,'1a Microscopic (IJ)'!D12)</f>
        <v>3</v>
      </c>
      <c r="D18" s="14">
        <f>MEDIAN('1a Microscopic (DT)'!E12,'1a Microscopic (NH)'!E12,'1a Microscopic (IJ)'!E12)</f>
        <v>5</v>
      </c>
      <c r="E18">
        <f t="shared" si="5"/>
        <v>4</v>
      </c>
      <c r="G18" t="s">
        <v>72</v>
      </c>
      <c r="I18" t="str">
        <f t="shared" si="2"/>
        <v/>
      </c>
      <c r="J18">
        <f t="shared" si="3"/>
        <v>3</v>
      </c>
      <c r="K18" t="str">
        <f t="shared" si="4"/>
        <v/>
      </c>
    </row>
    <row r="19" spans="1:11" ht="15" customHeight="1" x14ac:dyDescent="0.25">
      <c r="A19">
        <f t="shared" si="0"/>
        <v>11</v>
      </c>
      <c r="B19">
        <f>'1a Microscopic (DT)'!B13</f>
        <v>976</v>
      </c>
      <c r="C19" s="14">
        <f>MEDIAN('1a Microscopic (DT)'!D13,'1a Microscopic (NH)'!D13,'1a Microscopic (IJ)'!D13)</f>
        <v>2</v>
      </c>
      <c r="D19" s="14">
        <f>MEDIAN('1a Microscopic (DT)'!E13,'1a Microscopic (NH)'!E13,'1a Microscopic (IJ)'!E13)</f>
        <v>0</v>
      </c>
      <c r="E19">
        <f t="shared" si="5"/>
        <v>1</v>
      </c>
      <c r="G19" t="s">
        <v>41</v>
      </c>
      <c r="I19">
        <f t="shared" si="2"/>
        <v>2</v>
      </c>
      <c r="J19" t="str">
        <f t="shared" si="3"/>
        <v/>
      </c>
      <c r="K19" t="str">
        <f t="shared" si="4"/>
        <v/>
      </c>
    </row>
    <row r="20" spans="1:11" x14ac:dyDescent="0.25">
      <c r="A20">
        <f t="shared" si="0"/>
        <v>12</v>
      </c>
      <c r="B20">
        <f>'1a Microscopic (DT)'!B14</f>
        <v>266</v>
      </c>
      <c r="C20" s="14">
        <f>MEDIAN('1a Microscopic (DT)'!D14,'1a Microscopic (NH)'!D14,'1a Microscopic (IJ)'!D14)</f>
        <v>5</v>
      </c>
      <c r="D20" s="14">
        <f>MEDIAN('1a Microscopic (DT)'!E14,'1a Microscopic (NH)'!E14,'1a Microscopic (IJ)'!E14)</f>
        <v>6</v>
      </c>
      <c r="E20">
        <f t="shared" si="5"/>
        <v>5.5</v>
      </c>
      <c r="G20" t="s">
        <v>72</v>
      </c>
      <c r="I20" t="str">
        <f t="shared" si="2"/>
        <v/>
      </c>
      <c r="J20">
        <f t="shared" si="3"/>
        <v>5</v>
      </c>
      <c r="K20" t="str">
        <f t="shared" si="4"/>
        <v/>
      </c>
    </row>
    <row r="21" spans="1:11" x14ac:dyDescent="0.25">
      <c r="A21">
        <f t="shared" si="0"/>
        <v>13</v>
      </c>
      <c r="B21">
        <f>'1a Microscopic (DT)'!B15</f>
        <v>18</v>
      </c>
      <c r="C21" s="14">
        <f>MEDIAN('1a Microscopic (DT)'!D15,'1a Microscopic (NH)'!D15,'1a Microscopic (IJ)'!D15)</f>
        <v>5</v>
      </c>
      <c r="D21" s="14">
        <f>MEDIAN('1a Microscopic (DT)'!E15,'1a Microscopic (NH)'!E15,'1a Microscopic (IJ)'!E15)</f>
        <v>5</v>
      </c>
      <c r="E21">
        <f t="shared" si="5"/>
        <v>5</v>
      </c>
      <c r="G21" t="s">
        <v>72</v>
      </c>
      <c r="I21" t="str">
        <f t="shared" si="2"/>
        <v/>
      </c>
      <c r="J21">
        <f t="shared" si="3"/>
        <v>5</v>
      </c>
      <c r="K21" t="str">
        <f t="shared" si="4"/>
        <v/>
      </c>
    </row>
    <row r="22" spans="1:11" x14ac:dyDescent="0.25">
      <c r="A22">
        <f t="shared" si="0"/>
        <v>14</v>
      </c>
      <c r="B22">
        <f>'1a Microscopic (DT)'!B16</f>
        <v>790</v>
      </c>
      <c r="C22" s="14">
        <f>MEDIAN('1a Microscopic (DT)'!D16,'1a Microscopic (NH)'!D16,'1a Microscopic (IJ)'!D16)</f>
        <v>1</v>
      </c>
      <c r="D22" s="14">
        <f>MEDIAN('1a Microscopic (DT)'!E16,'1a Microscopic (NH)'!E16,'1a Microscopic (IJ)'!E16)</f>
        <v>3</v>
      </c>
      <c r="E22">
        <f t="shared" si="5"/>
        <v>2</v>
      </c>
      <c r="G22" t="s">
        <v>72</v>
      </c>
      <c r="I22" t="str">
        <f t="shared" si="2"/>
        <v/>
      </c>
      <c r="J22">
        <f t="shared" si="3"/>
        <v>1</v>
      </c>
      <c r="K22" t="str">
        <f t="shared" si="4"/>
        <v/>
      </c>
    </row>
    <row r="23" spans="1:11" x14ac:dyDescent="0.25">
      <c r="A23">
        <f t="shared" si="0"/>
        <v>15</v>
      </c>
      <c r="B23">
        <f>'1a Microscopic (DT)'!B17</f>
        <v>535</v>
      </c>
      <c r="C23" s="14">
        <f>MEDIAN('1a Microscopic (DT)'!D17,'1a Microscopic (NH)'!D17,'1a Microscopic (IJ)'!D17)</f>
        <v>0</v>
      </c>
      <c r="D23" s="14">
        <f>MEDIAN('1a Microscopic (DT)'!E17,'1a Microscopic (NH)'!E17,'1a Microscopic (IJ)'!E17)</f>
        <v>2</v>
      </c>
      <c r="E23">
        <f t="shared" si="5"/>
        <v>1</v>
      </c>
      <c r="G23" t="s">
        <v>41</v>
      </c>
      <c r="I23">
        <f t="shared" si="2"/>
        <v>0</v>
      </c>
      <c r="J23" t="str">
        <f t="shared" si="3"/>
        <v/>
      </c>
      <c r="K23" t="str">
        <f t="shared" si="4"/>
        <v/>
      </c>
    </row>
    <row r="24" spans="1:11" x14ac:dyDescent="0.25">
      <c r="A24">
        <f t="shared" si="0"/>
        <v>16</v>
      </c>
      <c r="B24">
        <f>'1a Microscopic (DT)'!B18</f>
        <v>711</v>
      </c>
      <c r="C24" s="14">
        <f>MEDIAN('1a Microscopic (DT)'!D18,'1a Microscopic (NH)'!D18,'1a Microscopic (IJ)'!D18)</f>
        <v>0</v>
      </c>
      <c r="D24" s="14">
        <f>MEDIAN('1a Microscopic (DT)'!E18,'1a Microscopic (NH)'!E18,'1a Microscopic (IJ)'!E18)</f>
        <v>2</v>
      </c>
      <c r="E24">
        <f t="shared" si="5"/>
        <v>1</v>
      </c>
      <c r="G24" t="s">
        <v>41</v>
      </c>
      <c r="I24">
        <f t="shared" si="2"/>
        <v>0</v>
      </c>
      <c r="J24" t="str">
        <f t="shared" si="3"/>
        <v/>
      </c>
      <c r="K24" t="str">
        <f t="shared" si="4"/>
        <v/>
      </c>
    </row>
    <row r="25" spans="1:11" x14ac:dyDescent="0.25">
      <c r="C25" s="14"/>
      <c r="D25" s="14"/>
    </row>
    <row r="27" spans="1:11" ht="15" customHeight="1" x14ac:dyDescent="0.25"/>
    <row r="32" spans="1:11" ht="15" customHeight="1" x14ac:dyDescent="0.25"/>
    <row r="33" spans="9:25" ht="15" customHeight="1" x14ac:dyDescent="0.25"/>
    <row r="38" spans="9:25" ht="15" customHeight="1" x14ac:dyDescent="0.25"/>
    <row r="41" spans="9:25" x14ac:dyDescent="0.25">
      <c r="I41" s="15"/>
      <c r="J41" s="15"/>
      <c r="K41" s="15"/>
      <c r="L41" s="15"/>
    </row>
    <row r="45" spans="9:25" x14ac:dyDescent="0.25">
      <c r="Y45" t="e">
        <f>_xlfn.STDEV.P(Y44:AE44)</f>
        <v>#DIV/0!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3"/>
  <sheetViews>
    <sheetView workbookViewId="0">
      <selection activeCell="E2" sqref="E2"/>
    </sheetView>
  </sheetViews>
  <sheetFormatPr defaultRowHeight="15" x14ac:dyDescent="0.25"/>
  <cols>
    <col min="32" max="32" width="7.42578125" bestFit="1" customWidth="1"/>
  </cols>
  <sheetData>
    <row r="1" spans="1:33" x14ac:dyDescent="0.25">
      <c r="A1" s="3" t="s">
        <v>74</v>
      </c>
      <c r="C1" s="31" t="s">
        <v>51</v>
      </c>
      <c r="D1" s="31"/>
      <c r="E1" s="31" t="s">
        <v>43</v>
      </c>
      <c r="F1" s="31" t="s">
        <v>75</v>
      </c>
      <c r="P1" s="3"/>
      <c r="Q1" s="6"/>
      <c r="R1" s="6"/>
      <c r="S1" s="6"/>
      <c r="T1" s="6"/>
      <c r="W1" s="3"/>
      <c r="X1" s="6"/>
      <c r="Y1" s="6"/>
      <c r="Z1" s="6"/>
      <c r="AA1" s="6"/>
      <c r="AC1" s="3"/>
      <c r="AD1" s="6"/>
      <c r="AE1" s="6"/>
      <c r="AF1" s="6"/>
      <c r="AG1" s="6"/>
    </row>
    <row r="2" spans="1:33" ht="15" customHeight="1" x14ac:dyDescent="0.25">
      <c r="B2" s="24" t="s">
        <v>35</v>
      </c>
      <c r="C2">
        <f>MEDIAN(C9:C40)</f>
        <v>21</v>
      </c>
      <c r="E2">
        <f>'[1]1 SHAM HIF-1a '!$C$2</f>
        <v>1</v>
      </c>
      <c r="F2">
        <f>'[1]1 IRI HIF-1a'!$C$2</f>
        <v>34</v>
      </c>
      <c r="R2" s="69"/>
      <c r="S2" s="69"/>
      <c r="T2" s="69"/>
      <c r="Y2" s="69"/>
      <c r="Z2" s="69"/>
      <c r="AA2" s="69"/>
      <c r="AE2" s="69"/>
      <c r="AF2" s="69"/>
      <c r="AG2" s="69"/>
    </row>
    <row r="3" spans="1:33" ht="15" customHeight="1" x14ac:dyDescent="0.25">
      <c r="B3" s="24" t="s">
        <v>36</v>
      </c>
      <c r="C3" s="22">
        <f>AVERAGE(C9:C40)</f>
        <v>31.533333333333335</v>
      </c>
      <c r="D3" s="22"/>
      <c r="E3">
        <f>'[1]1 SHAM HIF-1a '!$C$2</f>
        <v>1</v>
      </c>
      <c r="F3">
        <f>'[1]1 IRI HIF-1a'!$C$2</f>
        <v>34</v>
      </c>
      <c r="R3" s="26"/>
      <c r="S3" s="26"/>
      <c r="T3" s="26"/>
      <c r="Y3" s="26"/>
      <c r="Z3" s="26"/>
      <c r="AA3" s="26"/>
      <c r="AE3" s="26"/>
      <c r="AF3" s="26"/>
      <c r="AG3" s="26"/>
    </row>
    <row r="4" spans="1:33" ht="15" customHeight="1" x14ac:dyDescent="0.25">
      <c r="B4" s="24" t="s">
        <v>37</v>
      </c>
      <c r="C4">
        <f>MIN(C9:C40)</f>
        <v>0</v>
      </c>
      <c r="E4">
        <f>'[1]1 SHAM HIF-1a '!$C$2</f>
        <v>1</v>
      </c>
      <c r="F4">
        <f>'[1]1 IRI HIF-1a'!$C$2</f>
        <v>34</v>
      </c>
      <c r="R4" s="70"/>
      <c r="S4" s="70"/>
      <c r="T4" s="70"/>
      <c r="Y4" s="70"/>
      <c r="Z4" s="70"/>
      <c r="AA4" s="70"/>
      <c r="AE4" s="70"/>
      <c r="AF4" s="70"/>
      <c r="AG4" s="70"/>
    </row>
    <row r="5" spans="1:33" x14ac:dyDescent="0.25">
      <c r="B5" s="24" t="s">
        <v>38</v>
      </c>
      <c r="C5">
        <f>MAX(C9:C40)</f>
        <v>100</v>
      </c>
      <c r="E5">
        <f>'[1]1 SHAM HIF-1a '!$C$2</f>
        <v>1</v>
      </c>
      <c r="F5">
        <f>'[1]1 IRI HIF-1a'!$C$2</f>
        <v>34</v>
      </c>
    </row>
    <row r="6" spans="1:33" x14ac:dyDescent="0.25">
      <c r="B6" s="24" t="s">
        <v>39</v>
      </c>
      <c r="C6">
        <f>_xlfn.QUARTILE.EXC(C9:C40,1)</f>
        <v>5</v>
      </c>
      <c r="E6">
        <f>'[1]1 SHAM HIF-1a '!$C$2</f>
        <v>1</v>
      </c>
      <c r="F6">
        <f>'[1]1 IRI HIF-1a'!$C$2</f>
        <v>34</v>
      </c>
    </row>
    <row r="7" spans="1:33" ht="15" customHeight="1" x14ac:dyDescent="0.25">
      <c r="B7" s="24" t="s">
        <v>40</v>
      </c>
      <c r="C7">
        <f>_xlfn.QUARTILE.EXC(C9:C40,3)</f>
        <v>54</v>
      </c>
      <c r="E7">
        <f>'[1]1 SHAM HIF-1a '!$C$2</f>
        <v>1</v>
      </c>
      <c r="F7">
        <f>'[1]1 IRI HIF-1a'!$C$2</f>
        <v>34</v>
      </c>
    </row>
    <row r="9" spans="1:33" x14ac:dyDescent="0.25">
      <c r="A9">
        <f>A8+1</f>
        <v>1</v>
      </c>
      <c r="B9">
        <f>'1a Macroscopic'!B10</f>
        <v>92</v>
      </c>
      <c r="C9">
        <v>54</v>
      </c>
    </row>
    <row r="10" spans="1:33" x14ac:dyDescent="0.25">
      <c r="A10">
        <f t="shared" ref="A10:A24" si="0">A9+1</f>
        <v>2</v>
      </c>
      <c r="B10">
        <f>'1a Macroscopic'!B11</f>
        <v>199</v>
      </c>
      <c r="C10">
        <v>0</v>
      </c>
    </row>
    <row r="11" spans="1:33" x14ac:dyDescent="0.25">
      <c r="A11">
        <f t="shared" si="0"/>
        <v>3</v>
      </c>
      <c r="B11">
        <f>'1a Macroscopic'!B12</f>
        <v>102</v>
      </c>
      <c r="C11">
        <v>0</v>
      </c>
    </row>
    <row r="12" spans="1:33" ht="15" customHeight="1" x14ac:dyDescent="0.25">
      <c r="A12">
        <f t="shared" si="0"/>
        <v>4</v>
      </c>
      <c r="B12">
        <f>'1a Macroscopic'!B13</f>
        <v>658</v>
      </c>
      <c r="C12">
        <v>100</v>
      </c>
    </row>
    <row r="13" spans="1:33" ht="15" customHeight="1" x14ac:dyDescent="0.25">
      <c r="A13">
        <f t="shared" si="0"/>
        <v>5</v>
      </c>
      <c r="B13">
        <f>'1a Macroscopic'!B14</f>
        <v>426</v>
      </c>
      <c r="C13">
        <v>59</v>
      </c>
    </row>
    <row r="14" spans="1:33" x14ac:dyDescent="0.25">
      <c r="A14">
        <f t="shared" si="0"/>
        <v>6</v>
      </c>
      <c r="B14">
        <f>'1a Macroscopic'!B15</f>
        <v>766</v>
      </c>
      <c r="C14">
        <v>25</v>
      </c>
    </row>
    <row r="15" spans="1:33" ht="15" customHeight="1" x14ac:dyDescent="0.25">
      <c r="A15">
        <f t="shared" si="0"/>
        <v>7</v>
      </c>
      <c r="B15">
        <f>'1a Macroscopic'!B16</f>
        <v>908</v>
      </c>
      <c r="C15">
        <v>21</v>
      </c>
    </row>
    <row r="16" spans="1:33" x14ac:dyDescent="0.25">
      <c r="A16">
        <f t="shared" si="0"/>
        <v>8</v>
      </c>
      <c r="B16">
        <f>'1a Macroscopic'!B17</f>
        <v>336</v>
      </c>
      <c r="C16">
        <v>35</v>
      </c>
    </row>
    <row r="17" spans="1:3" x14ac:dyDescent="0.25">
      <c r="A17">
        <f t="shared" si="0"/>
        <v>9</v>
      </c>
      <c r="B17">
        <f>'1a Macroscopic'!B18</f>
        <v>865</v>
      </c>
      <c r="C17">
        <v>8</v>
      </c>
    </row>
    <row r="18" spans="1:3" ht="15" customHeight="1" x14ac:dyDescent="0.25">
      <c r="A18">
        <f t="shared" si="0"/>
        <v>10</v>
      </c>
      <c r="B18">
        <f>'1a Macroscopic'!B19</f>
        <v>710</v>
      </c>
      <c r="C18">
        <v>5</v>
      </c>
    </row>
    <row r="19" spans="1:3" x14ac:dyDescent="0.25">
      <c r="A19">
        <f t="shared" si="0"/>
        <v>11</v>
      </c>
      <c r="B19">
        <f>'1a Macroscopic'!B20</f>
        <v>976</v>
      </c>
      <c r="C19">
        <v>80</v>
      </c>
    </row>
    <row r="20" spans="1:3" ht="15" customHeight="1" x14ac:dyDescent="0.25">
      <c r="A20">
        <f t="shared" si="0"/>
        <v>12</v>
      </c>
      <c r="B20">
        <f>'1a Macroscopic'!B21</f>
        <v>266</v>
      </c>
      <c r="C20">
        <v>14</v>
      </c>
    </row>
    <row r="21" spans="1:3" ht="15" customHeight="1" x14ac:dyDescent="0.25">
      <c r="A21">
        <f t="shared" si="0"/>
        <v>13</v>
      </c>
      <c r="B21">
        <f>'1a Macroscopic'!B22</f>
        <v>18</v>
      </c>
      <c r="C21">
        <v>52</v>
      </c>
    </row>
    <row r="22" spans="1:3" x14ac:dyDescent="0.25">
      <c r="A22">
        <f t="shared" si="0"/>
        <v>14</v>
      </c>
      <c r="B22">
        <f>'1a Macroscopic'!B23</f>
        <v>790</v>
      </c>
    </row>
    <row r="23" spans="1:3" x14ac:dyDescent="0.25">
      <c r="A23">
        <f t="shared" si="0"/>
        <v>15</v>
      </c>
      <c r="B23">
        <f>'1a Macroscopic'!B24</f>
        <v>535</v>
      </c>
      <c r="C23">
        <v>0</v>
      </c>
    </row>
    <row r="24" spans="1:3" x14ac:dyDescent="0.25">
      <c r="A24">
        <f t="shared" si="0"/>
        <v>16</v>
      </c>
      <c r="B24">
        <f>'1a Macroscopic'!B25</f>
        <v>711</v>
      </c>
      <c r="C24">
        <v>20</v>
      </c>
    </row>
    <row r="29" spans="1:3" ht="15" customHeight="1" x14ac:dyDescent="0.25"/>
    <row r="34" spans="10:13" ht="15" customHeight="1" x14ac:dyDescent="0.25"/>
    <row r="35" spans="10:13" ht="15" customHeight="1" x14ac:dyDescent="0.25"/>
    <row r="40" spans="10:13" ht="15" customHeight="1" x14ac:dyDescent="0.25"/>
    <row r="43" spans="10:13" x14ac:dyDescent="0.25">
      <c r="J43" s="15"/>
      <c r="K43" s="15"/>
      <c r="L43" s="15"/>
      <c r="M43" s="15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workbookViewId="0">
      <selection activeCell="B19" sqref="B19:B20"/>
    </sheetView>
  </sheetViews>
  <sheetFormatPr defaultRowHeight="15" x14ac:dyDescent="0.25"/>
  <sheetData>
    <row r="1" spans="1:25" x14ac:dyDescent="0.25">
      <c r="H1" s="3"/>
      <c r="I1" s="6"/>
      <c r="J1" s="6"/>
      <c r="K1" s="6"/>
      <c r="L1" s="6"/>
      <c r="O1" s="3"/>
      <c r="P1" s="6"/>
      <c r="Q1" s="6"/>
      <c r="R1" s="6"/>
      <c r="S1" s="6"/>
      <c r="U1" s="3"/>
      <c r="V1" s="6"/>
      <c r="W1" s="6"/>
      <c r="X1" s="6"/>
      <c r="Y1" s="6"/>
    </row>
    <row r="2" spans="1:25" x14ac:dyDescent="0.25">
      <c r="D2" t="s">
        <v>4</v>
      </c>
      <c r="E2" t="s">
        <v>5</v>
      </c>
    </row>
    <row r="3" spans="1:25" x14ac:dyDescent="0.25">
      <c r="A3">
        <f>A2+1</f>
        <v>1</v>
      </c>
      <c r="B3">
        <f>'1a Macroscopic'!B10</f>
        <v>92</v>
      </c>
      <c r="D3">
        <v>6</v>
      </c>
      <c r="E3">
        <v>6</v>
      </c>
    </row>
    <row r="4" spans="1:25" x14ac:dyDescent="0.25">
      <c r="A4">
        <f t="shared" ref="A4:A18" si="0">A3+1</f>
        <v>2</v>
      </c>
      <c r="B4">
        <f>'1a Macroscopic'!B11</f>
        <v>199</v>
      </c>
      <c r="D4">
        <v>1</v>
      </c>
      <c r="E4">
        <v>1</v>
      </c>
    </row>
    <row r="5" spans="1:25" x14ac:dyDescent="0.25">
      <c r="A5">
        <f t="shared" si="0"/>
        <v>3</v>
      </c>
      <c r="B5">
        <f>'1a Macroscopic'!B12</f>
        <v>102</v>
      </c>
      <c r="D5">
        <v>5</v>
      </c>
      <c r="E5">
        <v>1</v>
      </c>
    </row>
    <row r="6" spans="1:25" x14ac:dyDescent="0.25">
      <c r="A6">
        <f t="shared" si="0"/>
        <v>4</v>
      </c>
      <c r="B6">
        <f>'1a Macroscopic'!B13</f>
        <v>658</v>
      </c>
      <c r="D6">
        <v>2</v>
      </c>
      <c r="E6">
        <v>1</v>
      </c>
    </row>
    <row r="7" spans="1:25" x14ac:dyDescent="0.25">
      <c r="A7">
        <f t="shared" si="0"/>
        <v>5</v>
      </c>
      <c r="B7">
        <f>'1a Macroscopic'!B14</f>
        <v>426</v>
      </c>
      <c r="D7">
        <v>6</v>
      </c>
      <c r="E7">
        <v>6</v>
      </c>
    </row>
    <row r="8" spans="1:25" x14ac:dyDescent="0.25">
      <c r="A8">
        <f t="shared" si="0"/>
        <v>6</v>
      </c>
      <c r="B8">
        <f>'1a Macroscopic'!B15</f>
        <v>766</v>
      </c>
      <c r="D8">
        <v>6</v>
      </c>
      <c r="E8">
        <v>4</v>
      </c>
    </row>
    <row r="9" spans="1:25" x14ac:dyDescent="0.25">
      <c r="A9">
        <f t="shared" si="0"/>
        <v>7</v>
      </c>
      <c r="B9">
        <f>'1a Macroscopic'!B16</f>
        <v>908</v>
      </c>
      <c r="D9">
        <v>3</v>
      </c>
      <c r="E9">
        <v>3</v>
      </c>
    </row>
    <row r="10" spans="1:25" x14ac:dyDescent="0.25">
      <c r="A10">
        <f t="shared" si="0"/>
        <v>8</v>
      </c>
      <c r="B10">
        <f>'1a Macroscopic'!B17</f>
        <v>336</v>
      </c>
      <c r="D10">
        <v>3</v>
      </c>
      <c r="E10">
        <v>4</v>
      </c>
    </row>
    <row r="11" spans="1:25" x14ac:dyDescent="0.25">
      <c r="A11">
        <f t="shared" si="0"/>
        <v>9</v>
      </c>
      <c r="B11">
        <f>'1a Macroscopic'!B18</f>
        <v>865</v>
      </c>
      <c r="D11">
        <v>2</v>
      </c>
      <c r="E11">
        <v>5</v>
      </c>
    </row>
    <row r="12" spans="1:25" x14ac:dyDescent="0.25">
      <c r="A12">
        <f t="shared" si="0"/>
        <v>10</v>
      </c>
      <c r="B12">
        <f>'1a Macroscopic'!B19</f>
        <v>710</v>
      </c>
      <c r="D12">
        <v>3</v>
      </c>
      <c r="E12">
        <v>2</v>
      </c>
    </row>
    <row r="13" spans="1:25" x14ac:dyDescent="0.25">
      <c r="A13">
        <f t="shared" si="0"/>
        <v>11</v>
      </c>
      <c r="B13">
        <f>'1a Macroscopic'!B20</f>
        <v>976</v>
      </c>
      <c r="D13">
        <v>2</v>
      </c>
      <c r="E13">
        <v>2</v>
      </c>
    </row>
    <row r="14" spans="1:25" x14ac:dyDescent="0.25">
      <c r="A14">
        <f t="shared" si="0"/>
        <v>12</v>
      </c>
      <c r="B14">
        <f>'1a Macroscopic'!B21</f>
        <v>266</v>
      </c>
      <c r="D14">
        <v>5</v>
      </c>
      <c r="E14">
        <v>6</v>
      </c>
    </row>
    <row r="15" spans="1:25" x14ac:dyDescent="0.25">
      <c r="A15">
        <f t="shared" si="0"/>
        <v>13</v>
      </c>
      <c r="B15">
        <f>'1a Macroscopic'!B22</f>
        <v>18</v>
      </c>
      <c r="D15">
        <v>4</v>
      </c>
      <c r="E15">
        <v>5</v>
      </c>
    </row>
    <row r="16" spans="1:25" x14ac:dyDescent="0.25">
      <c r="A16">
        <f t="shared" si="0"/>
        <v>14</v>
      </c>
      <c r="B16">
        <f>'1a Macroscopic'!B23</f>
        <v>790</v>
      </c>
      <c r="D16">
        <v>1</v>
      </c>
      <c r="E16">
        <v>2</v>
      </c>
    </row>
    <row r="17" spans="1:25" x14ac:dyDescent="0.25">
      <c r="A17">
        <f t="shared" si="0"/>
        <v>15</v>
      </c>
      <c r="B17">
        <f>'1a Macroscopic'!B24</f>
        <v>535</v>
      </c>
      <c r="D17">
        <v>0</v>
      </c>
      <c r="E17">
        <v>2</v>
      </c>
      <c r="J17" t="str">
        <f t="shared" ref="J17:J37" si="1">IF(C17="C",D17,"")</f>
        <v/>
      </c>
      <c r="K17" t="str">
        <f t="shared" ref="K17:K37" si="2">IF(C17="C",E17,"")</f>
        <v/>
      </c>
      <c r="L17" t="str">
        <f t="shared" ref="L17:L37" si="3">IF(K17&lt;&gt;"",(K17+J17)/2,"")</f>
        <v/>
      </c>
      <c r="M17" t="str">
        <f>IF(E17="C",#REF!,"")</f>
        <v/>
      </c>
    </row>
    <row r="18" spans="1:25" x14ac:dyDescent="0.25">
      <c r="A18">
        <f t="shared" si="0"/>
        <v>16</v>
      </c>
      <c r="B18">
        <f>'1a Macroscopic'!B25</f>
        <v>711</v>
      </c>
      <c r="D18">
        <v>0</v>
      </c>
      <c r="E18">
        <v>2</v>
      </c>
      <c r="J18" t="str">
        <f t="shared" si="1"/>
        <v/>
      </c>
      <c r="K18" t="str">
        <f t="shared" si="2"/>
        <v/>
      </c>
      <c r="L18" t="str">
        <f t="shared" si="3"/>
        <v/>
      </c>
      <c r="M18" t="str">
        <f>IF(E18="C",#REF!,"")</f>
        <v/>
      </c>
    </row>
    <row r="19" spans="1:25" x14ac:dyDescent="0.25">
      <c r="J19" t="str">
        <f t="shared" si="1"/>
        <v/>
      </c>
      <c r="K19" t="str">
        <f t="shared" si="2"/>
        <v/>
      </c>
      <c r="L19" t="str">
        <f t="shared" si="3"/>
        <v/>
      </c>
      <c r="M19" t="str">
        <f>IF(E19="C",#REF!,"")</f>
        <v/>
      </c>
    </row>
    <row r="20" spans="1:25" x14ac:dyDescent="0.25">
      <c r="J20" t="str">
        <f t="shared" si="1"/>
        <v/>
      </c>
      <c r="K20" t="str">
        <f t="shared" si="2"/>
        <v/>
      </c>
      <c r="L20" t="str">
        <f t="shared" si="3"/>
        <v/>
      </c>
      <c r="M20" t="str">
        <f>IF(E20="C",#REF!,"")</f>
        <v/>
      </c>
    </row>
    <row r="21" spans="1:25" x14ac:dyDescent="0.25">
      <c r="J21" t="str">
        <f t="shared" si="1"/>
        <v/>
      </c>
      <c r="K21" t="str">
        <f t="shared" si="2"/>
        <v/>
      </c>
      <c r="L21" t="str">
        <f t="shared" si="3"/>
        <v/>
      </c>
      <c r="M21" t="str">
        <f>IF(E21="C",#REF!,"")</f>
        <v/>
      </c>
    </row>
    <row r="22" spans="1:25" x14ac:dyDescent="0.25">
      <c r="J22" t="str">
        <f t="shared" si="1"/>
        <v/>
      </c>
      <c r="K22" t="str">
        <f t="shared" si="2"/>
        <v/>
      </c>
      <c r="L22" t="str">
        <f t="shared" si="3"/>
        <v/>
      </c>
      <c r="M22" t="str">
        <f>IF(E22="C",#REF!,"")</f>
        <v/>
      </c>
    </row>
    <row r="23" spans="1:25" x14ac:dyDescent="0.25">
      <c r="J23" t="str">
        <f t="shared" si="1"/>
        <v/>
      </c>
      <c r="K23" t="str">
        <f t="shared" si="2"/>
        <v/>
      </c>
      <c r="L23" t="str">
        <f t="shared" si="3"/>
        <v/>
      </c>
      <c r="M23" t="str">
        <f>IF(E23="C",#REF!,"")</f>
        <v/>
      </c>
    </row>
    <row r="24" spans="1:25" x14ac:dyDescent="0.25">
      <c r="J24" t="str">
        <f t="shared" si="1"/>
        <v/>
      </c>
      <c r="K24" t="str">
        <f t="shared" si="2"/>
        <v/>
      </c>
      <c r="L24" t="str">
        <f t="shared" si="3"/>
        <v/>
      </c>
      <c r="M24" t="str">
        <f>IF(E24="C",#REF!,"")</f>
        <v/>
      </c>
    </row>
    <row r="25" spans="1:25" x14ac:dyDescent="0.25">
      <c r="J25" t="str">
        <f t="shared" si="1"/>
        <v/>
      </c>
      <c r="K25" t="str">
        <f t="shared" si="2"/>
        <v/>
      </c>
      <c r="L25" t="str">
        <f t="shared" si="3"/>
        <v/>
      </c>
      <c r="M25" t="str">
        <f>IF(E25="C",#REF!,"")</f>
        <v/>
      </c>
    </row>
    <row r="26" spans="1:25" x14ac:dyDescent="0.25">
      <c r="J26" t="str">
        <f t="shared" si="1"/>
        <v/>
      </c>
      <c r="K26" t="str">
        <f t="shared" si="2"/>
        <v/>
      </c>
      <c r="L26" t="str">
        <f t="shared" si="3"/>
        <v/>
      </c>
      <c r="M26" t="str">
        <f>IF(E26="C",#REF!,"")</f>
        <v/>
      </c>
    </row>
    <row r="27" spans="1:25" x14ac:dyDescent="0.25">
      <c r="J27" t="str">
        <f t="shared" si="1"/>
        <v/>
      </c>
      <c r="K27" t="str">
        <f t="shared" si="2"/>
        <v/>
      </c>
      <c r="L27" t="str">
        <f t="shared" si="3"/>
        <v/>
      </c>
      <c r="M27" t="str">
        <f>IF(E27="C",#REF!,"")</f>
        <v/>
      </c>
    </row>
    <row r="28" spans="1:25" x14ac:dyDescent="0.25">
      <c r="J28" t="str">
        <f t="shared" si="1"/>
        <v/>
      </c>
      <c r="K28" t="str">
        <f t="shared" si="2"/>
        <v/>
      </c>
      <c r="L28" t="str">
        <f t="shared" si="3"/>
        <v/>
      </c>
      <c r="M28" t="str">
        <f>IF(E28="C",#REF!,"")</f>
        <v/>
      </c>
      <c r="Q28" t="str">
        <f t="shared" ref="Q28:Q37" si="4">IF(C28="I",D28,"")</f>
        <v/>
      </c>
      <c r="R28" t="str">
        <f t="shared" ref="R28:R37" si="5">IF(C28="I",E28,"")</f>
        <v/>
      </c>
      <c r="S28" t="str">
        <f t="shared" ref="S28:S37" si="6">IF(R28&lt;&gt;"",(R28+Q28)/2,"")</f>
        <v/>
      </c>
      <c r="W28" t="str">
        <f t="shared" ref="W28:W37" si="7">IF(C28="R",D28,"")</f>
        <v/>
      </c>
      <c r="X28" t="str">
        <f t="shared" ref="X28:X37" si="8">IF(C28="r",E28,"")</f>
        <v/>
      </c>
      <c r="Y28" t="str">
        <f t="shared" ref="Y28:Y37" si="9">IF(X28&lt;&gt;"",(X28+W28)/2,"")</f>
        <v/>
      </c>
    </row>
    <row r="29" spans="1:25" x14ac:dyDescent="0.25">
      <c r="J29" t="str">
        <f t="shared" si="1"/>
        <v/>
      </c>
      <c r="K29" t="str">
        <f t="shared" si="2"/>
        <v/>
      </c>
      <c r="L29" t="str">
        <f t="shared" si="3"/>
        <v/>
      </c>
      <c r="M29" t="str">
        <f>IF(E29="C",#REF!,"")</f>
        <v/>
      </c>
      <c r="Q29" t="str">
        <f t="shared" si="4"/>
        <v/>
      </c>
      <c r="R29" t="str">
        <f t="shared" si="5"/>
        <v/>
      </c>
      <c r="S29" t="str">
        <f t="shared" si="6"/>
        <v/>
      </c>
      <c r="W29" t="str">
        <f t="shared" si="7"/>
        <v/>
      </c>
      <c r="X29" t="str">
        <f t="shared" si="8"/>
        <v/>
      </c>
      <c r="Y29" t="str">
        <f t="shared" si="9"/>
        <v/>
      </c>
    </row>
    <row r="30" spans="1:25" x14ac:dyDescent="0.25">
      <c r="J30" t="str">
        <f t="shared" si="1"/>
        <v/>
      </c>
      <c r="K30" t="str">
        <f t="shared" si="2"/>
        <v/>
      </c>
      <c r="L30" t="str">
        <f t="shared" si="3"/>
        <v/>
      </c>
      <c r="M30" t="str">
        <f>IF(E30="C",#REF!,"")</f>
        <v/>
      </c>
      <c r="Q30" t="str">
        <f t="shared" si="4"/>
        <v/>
      </c>
      <c r="R30" t="str">
        <f t="shared" si="5"/>
        <v/>
      </c>
      <c r="S30" t="str">
        <f t="shared" si="6"/>
        <v/>
      </c>
      <c r="W30" t="str">
        <f t="shared" si="7"/>
        <v/>
      </c>
      <c r="X30" t="str">
        <f t="shared" si="8"/>
        <v/>
      </c>
      <c r="Y30" t="str">
        <f t="shared" si="9"/>
        <v/>
      </c>
    </row>
    <row r="31" spans="1:25" x14ac:dyDescent="0.25">
      <c r="J31" t="str">
        <f t="shared" si="1"/>
        <v/>
      </c>
      <c r="K31" t="str">
        <f t="shared" si="2"/>
        <v/>
      </c>
      <c r="L31" t="str">
        <f t="shared" si="3"/>
        <v/>
      </c>
      <c r="M31" t="str">
        <f>IF(E31="C",#REF!,"")</f>
        <v/>
      </c>
      <c r="Q31" t="str">
        <f t="shared" si="4"/>
        <v/>
      </c>
      <c r="R31" t="str">
        <f t="shared" si="5"/>
        <v/>
      </c>
      <c r="S31" t="str">
        <f t="shared" si="6"/>
        <v/>
      </c>
      <c r="W31" t="str">
        <f t="shared" si="7"/>
        <v/>
      </c>
      <c r="X31" t="str">
        <f t="shared" si="8"/>
        <v/>
      </c>
      <c r="Y31" t="str">
        <f t="shared" si="9"/>
        <v/>
      </c>
    </row>
    <row r="32" spans="1:25" x14ac:dyDescent="0.25">
      <c r="J32" t="str">
        <f t="shared" si="1"/>
        <v/>
      </c>
      <c r="K32" t="str">
        <f t="shared" si="2"/>
        <v/>
      </c>
      <c r="L32" t="str">
        <f t="shared" si="3"/>
        <v/>
      </c>
      <c r="M32" t="str">
        <f>IF(E32="C",#REF!,"")</f>
        <v/>
      </c>
      <c r="Q32" t="str">
        <f t="shared" si="4"/>
        <v/>
      </c>
      <c r="R32" t="str">
        <f t="shared" si="5"/>
        <v/>
      </c>
      <c r="S32" t="str">
        <f t="shared" si="6"/>
        <v/>
      </c>
      <c r="W32" t="str">
        <f t="shared" si="7"/>
        <v/>
      </c>
      <c r="X32" t="str">
        <f t="shared" si="8"/>
        <v/>
      </c>
      <c r="Y32" t="str">
        <f t="shared" si="9"/>
        <v/>
      </c>
    </row>
    <row r="33" spans="10:25" x14ac:dyDescent="0.25">
      <c r="J33" t="str">
        <f t="shared" si="1"/>
        <v/>
      </c>
      <c r="K33" t="str">
        <f t="shared" si="2"/>
        <v/>
      </c>
      <c r="L33" t="str">
        <f t="shared" si="3"/>
        <v/>
      </c>
      <c r="M33" t="str">
        <f>IF(E33="C",#REF!,"")</f>
        <v/>
      </c>
      <c r="Q33" t="str">
        <f t="shared" si="4"/>
        <v/>
      </c>
      <c r="R33" t="str">
        <f t="shared" si="5"/>
        <v/>
      </c>
      <c r="S33" t="str">
        <f t="shared" si="6"/>
        <v/>
      </c>
      <c r="W33" t="str">
        <f t="shared" si="7"/>
        <v/>
      </c>
      <c r="X33" t="str">
        <f t="shared" si="8"/>
        <v/>
      </c>
      <c r="Y33" t="str">
        <f t="shared" si="9"/>
        <v/>
      </c>
    </row>
    <row r="34" spans="10:25" x14ac:dyDescent="0.25">
      <c r="J34" t="str">
        <f t="shared" si="1"/>
        <v/>
      </c>
      <c r="K34" t="str">
        <f t="shared" si="2"/>
        <v/>
      </c>
      <c r="L34" t="str">
        <f t="shared" si="3"/>
        <v/>
      </c>
      <c r="M34" t="str">
        <f>IF(E34="C",#REF!,"")</f>
        <v/>
      </c>
      <c r="Q34" t="str">
        <f t="shared" si="4"/>
        <v/>
      </c>
      <c r="R34" t="str">
        <f t="shared" si="5"/>
        <v/>
      </c>
      <c r="S34" t="str">
        <f t="shared" si="6"/>
        <v/>
      </c>
      <c r="W34" t="str">
        <f t="shared" si="7"/>
        <v/>
      </c>
      <c r="X34" t="str">
        <f t="shared" si="8"/>
        <v/>
      </c>
      <c r="Y34" t="str">
        <f t="shared" si="9"/>
        <v/>
      </c>
    </row>
    <row r="35" spans="10:25" x14ac:dyDescent="0.25">
      <c r="J35" t="str">
        <f t="shared" si="1"/>
        <v/>
      </c>
      <c r="K35" t="str">
        <f t="shared" si="2"/>
        <v/>
      </c>
      <c r="L35" t="str">
        <f t="shared" si="3"/>
        <v/>
      </c>
      <c r="M35" t="str">
        <f>IF(E35="C",#REF!,"")</f>
        <v/>
      </c>
      <c r="Q35" t="str">
        <f t="shared" si="4"/>
        <v/>
      </c>
      <c r="R35" t="str">
        <f t="shared" si="5"/>
        <v/>
      </c>
      <c r="S35" t="str">
        <f t="shared" si="6"/>
        <v/>
      </c>
      <c r="W35" t="str">
        <f t="shared" si="7"/>
        <v/>
      </c>
      <c r="X35" t="str">
        <f t="shared" si="8"/>
        <v/>
      </c>
      <c r="Y35" t="str">
        <f t="shared" si="9"/>
        <v/>
      </c>
    </row>
    <row r="36" spans="10:25" x14ac:dyDescent="0.25">
      <c r="J36" t="str">
        <f t="shared" si="1"/>
        <v/>
      </c>
      <c r="K36" t="str">
        <f t="shared" si="2"/>
        <v/>
      </c>
      <c r="L36" t="str">
        <f t="shared" si="3"/>
        <v/>
      </c>
      <c r="M36" t="str">
        <f>IF(E36="C",#REF!,"")</f>
        <v/>
      </c>
      <c r="Q36" t="str">
        <f t="shared" si="4"/>
        <v/>
      </c>
      <c r="R36" t="str">
        <f t="shared" si="5"/>
        <v/>
      </c>
      <c r="S36" t="str">
        <f t="shared" si="6"/>
        <v/>
      </c>
      <c r="W36" t="str">
        <f t="shared" si="7"/>
        <v/>
      </c>
      <c r="X36" t="str">
        <f t="shared" si="8"/>
        <v/>
      </c>
      <c r="Y36" t="str">
        <f t="shared" si="9"/>
        <v/>
      </c>
    </row>
    <row r="37" spans="10:25" x14ac:dyDescent="0.25">
      <c r="J37" t="str">
        <f t="shared" si="1"/>
        <v/>
      </c>
      <c r="K37" t="str">
        <f t="shared" si="2"/>
        <v/>
      </c>
      <c r="L37" t="str">
        <f t="shared" si="3"/>
        <v/>
      </c>
      <c r="M37" t="str">
        <f>IF(E37="C",#REF!,"")</f>
        <v/>
      </c>
      <c r="Q37" t="str">
        <f t="shared" si="4"/>
        <v/>
      </c>
      <c r="R37" t="str">
        <f t="shared" si="5"/>
        <v/>
      </c>
      <c r="S37" t="str">
        <f t="shared" si="6"/>
        <v/>
      </c>
      <c r="W37" t="str">
        <f t="shared" si="7"/>
        <v/>
      </c>
      <c r="X37" t="str">
        <f t="shared" si="8"/>
        <v/>
      </c>
      <c r="Y37" t="str">
        <f t="shared" si="9"/>
        <v/>
      </c>
    </row>
  </sheetData>
  <autoFilter ref="A1:L37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workbookViewId="0">
      <selection activeCell="D18" sqref="D18"/>
    </sheetView>
  </sheetViews>
  <sheetFormatPr defaultRowHeight="15" x14ac:dyDescent="0.25"/>
  <sheetData>
    <row r="1" spans="1:25" x14ac:dyDescent="0.25">
      <c r="H1" s="3"/>
      <c r="I1" s="6"/>
      <c r="J1" s="6"/>
      <c r="K1" s="6"/>
      <c r="L1" s="6"/>
      <c r="O1" s="3"/>
      <c r="P1" s="6"/>
      <c r="Q1" s="6"/>
      <c r="R1" s="6"/>
      <c r="S1" s="6"/>
      <c r="U1" s="3"/>
      <c r="V1" s="6"/>
      <c r="W1" s="6"/>
      <c r="X1" s="6"/>
      <c r="Y1" s="6"/>
    </row>
    <row r="2" spans="1:25" x14ac:dyDescent="0.25">
      <c r="D2" t="s">
        <v>4</v>
      </c>
      <c r="E2" t="s">
        <v>5</v>
      </c>
    </row>
    <row r="3" spans="1:25" x14ac:dyDescent="0.25">
      <c r="A3">
        <f>A2+1</f>
        <v>1</v>
      </c>
      <c r="B3">
        <f>'1a Macroscopic'!B10</f>
        <v>92</v>
      </c>
      <c r="D3">
        <v>6</v>
      </c>
      <c r="E3">
        <v>5</v>
      </c>
    </row>
    <row r="4" spans="1:25" x14ac:dyDescent="0.25">
      <c r="A4">
        <f t="shared" ref="A4:A18" si="0">A3+1</f>
        <v>2</v>
      </c>
      <c r="B4">
        <f>'1a Macroscopic'!B11</f>
        <v>199</v>
      </c>
      <c r="D4">
        <v>1</v>
      </c>
      <c r="E4">
        <v>1</v>
      </c>
      <c r="M4" t="str">
        <f>IF(E4="C",#REF!,"")</f>
        <v/>
      </c>
    </row>
    <row r="5" spans="1:25" x14ac:dyDescent="0.25">
      <c r="A5">
        <f t="shared" si="0"/>
        <v>3</v>
      </c>
      <c r="B5">
        <f>'1a Macroscopic'!B12</f>
        <v>102</v>
      </c>
      <c r="D5">
        <v>5</v>
      </c>
      <c r="E5">
        <v>0</v>
      </c>
      <c r="M5" t="str">
        <f>IF(E5="C",#REF!,"")</f>
        <v/>
      </c>
    </row>
    <row r="6" spans="1:25" x14ac:dyDescent="0.25">
      <c r="A6">
        <f t="shared" si="0"/>
        <v>4</v>
      </c>
      <c r="B6">
        <f>'1a Macroscopic'!B13</f>
        <v>658</v>
      </c>
      <c r="D6">
        <v>6</v>
      </c>
      <c r="E6">
        <v>1</v>
      </c>
      <c r="M6" t="str">
        <f>IF(E6="C",#REF!,"")</f>
        <v/>
      </c>
    </row>
    <row r="7" spans="1:25" x14ac:dyDescent="0.25">
      <c r="A7">
        <f t="shared" si="0"/>
        <v>5</v>
      </c>
      <c r="B7">
        <f>'1a Macroscopic'!B14</f>
        <v>426</v>
      </c>
      <c r="D7">
        <v>6</v>
      </c>
      <c r="E7">
        <v>5</v>
      </c>
      <c r="M7" t="str">
        <f>IF(E7="C",#REF!,"")</f>
        <v/>
      </c>
    </row>
    <row r="8" spans="1:25" x14ac:dyDescent="0.25">
      <c r="A8">
        <f t="shared" si="0"/>
        <v>6</v>
      </c>
      <c r="B8">
        <f>'1a Macroscopic'!B15</f>
        <v>766</v>
      </c>
      <c r="D8">
        <v>5</v>
      </c>
      <c r="E8">
        <v>4</v>
      </c>
      <c r="M8" t="str">
        <f>IF(E8="C",#REF!,"")</f>
        <v/>
      </c>
    </row>
    <row r="9" spans="1:25" x14ac:dyDescent="0.25">
      <c r="A9">
        <f t="shared" si="0"/>
        <v>7</v>
      </c>
      <c r="B9">
        <f>'1a Macroscopic'!B16</f>
        <v>908</v>
      </c>
      <c r="D9">
        <v>0</v>
      </c>
      <c r="E9">
        <v>1</v>
      </c>
      <c r="M9" t="str">
        <f>IF(E9="C",#REF!,"")</f>
        <v/>
      </c>
    </row>
    <row r="10" spans="1:25" x14ac:dyDescent="0.25">
      <c r="A10">
        <f t="shared" si="0"/>
        <v>8</v>
      </c>
      <c r="B10">
        <f>'1a Macroscopic'!B17</f>
        <v>336</v>
      </c>
      <c r="D10">
        <v>5</v>
      </c>
      <c r="E10">
        <v>5</v>
      </c>
      <c r="M10" t="str">
        <f>IF(E10="C",#REF!,"")</f>
        <v/>
      </c>
    </row>
    <row r="11" spans="1:25" x14ac:dyDescent="0.25">
      <c r="A11">
        <f t="shared" si="0"/>
        <v>9</v>
      </c>
      <c r="B11">
        <f>'1a Macroscopic'!B18</f>
        <v>865</v>
      </c>
      <c r="D11">
        <v>5</v>
      </c>
      <c r="E11">
        <v>5</v>
      </c>
      <c r="M11" t="str">
        <f>IF(E11="C",#REF!,"")</f>
        <v/>
      </c>
    </row>
    <row r="12" spans="1:25" x14ac:dyDescent="0.25">
      <c r="A12">
        <f t="shared" si="0"/>
        <v>10</v>
      </c>
      <c r="B12">
        <f>'1a Macroscopic'!B19</f>
        <v>710</v>
      </c>
      <c r="D12">
        <v>5</v>
      </c>
      <c r="E12">
        <v>5</v>
      </c>
      <c r="M12" t="str">
        <f>IF(E12="C",#REF!,"")</f>
        <v/>
      </c>
    </row>
    <row r="13" spans="1:25" x14ac:dyDescent="0.25">
      <c r="A13">
        <f t="shared" si="0"/>
        <v>11</v>
      </c>
      <c r="B13">
        <f>'1a Macroscopic'!B20</f>
        <v>976</v>
      </c>
      <c r="D13">
        <v>2</v>
      </c>
      <c r="E13">
        <v>0</v>
      </c>
      <c r="J13" t="str">
        <f t="shared" ref="J13:J37" si="1">IF(C13="C",D13,"")</f>
        <v/>
      </c>
      <c r="K13" t="str">
        <f t="shared" ref="K13:K37" si="2">IF(C13="C",E13,"")</f>
        <v/>
      </c>
      <c r="L13" t="str">
        <f t="shared" ref="L13:L37" si="3">IF(K13&lt;&gt;"",(K13+J13)/2,"")</f>
        <v/>
      </c>
      <c r="M13" t="str">
        <f>IF(E13="C",#REF!,"")</f>
        <v/>
      </c>
    </row>
    <row r="14" spans="1:25" x14ac:dyDescent="0.25">
      <c r="A14">
        <f t="shared" si="0"/>
        <v>12</v>
      </c>
      <c r="B14">
        <f>'1a Macroscopic'!B21</f>
        <v>266</v>
      </c>
      <c r="D14">
        <v>5</v>
      </c>
      <c r="E14">
        <v>6</v>
      </c>
      <c r="J14" t="str">
        <f t="shared" si="1"/>
        <v/>
      </c>
      <c r="K14" t="str">
        <f t="shared" si="2"/>
        <v/>
      </c>
      <c r="L14" t="str">
        <f t="shared" si="3"/>
        <v/>
      </c>
      <c r="M14" t="str">
        <f>IF(E14="C",#REF!,"")</f>
        <v/>
      </c>
    </row>
    <row r="15" spans="1:25" x14ac:dyDescent="0.25">
      <c r="A15">
        <f t="shared" si="0"/>
        <v>13</v>
      </c>
      <c r="B15">
        <f>'1a Macroscopic'!B22</f>
        <v>18</v>
      </c>
      <c r="D15">
        <v>5</v>
      </c>
      <c r="E15">
        <v>6</v>
      </c>
      <c r="J15" t="str">
        <f t="shared" si="1"/>
        <v/>
      </c>
      <c r="K15" t="str">
        <f t="shared" si="2"/>
        <v/>
      </c>
      <c r="L15" t="str">
        <f t="shared" si="3"/>
        <v/>
      </c>
      <c r="M15" t="str">
        <f>IF(E15="C",#REF!,"")</f>
        <v/>
      </c>
    </row>
    <row r="16" spans="1:25" x14ac:dyDescent="0.25">
      <c r="A16">
        <f t="shared" si="0"/>
        <v>14</v>
      </c>
      <c r="B16">
        <f>'1a Macroscopic'!B23</f>
        <v>790</v>
      </c>
      <c r="D16">
        <v>4</v>
      </c>
      <c r="E16">
        <v>4</v>
      </c>
      <c r="J16" t="str">
        <f t="shared" si="1"/>
        <v/>
      </c>
      <c r="K16" t="str">
        <f t="shared" si="2"/>
        <v/>
      </c>
      <c r="L16" t="str">
        <f t="shared" si="3"/>
        <v/>
      </c>
      <c r="M16" t="str">
        <f>IF(E16="C",#REF!,"")</f>
        <v/>
      </c>
    </row>
    <row r="17" spans="1:25" x14ac:dyDescent="0.25">
      <c r="A17">
        <f t="shared" si="0"/>
        <v>15</v>
      </c>
      <c r="B17">
        <f>'1a Macroscopic'!B24</f>
        <v>535</v>
      </c>
      <c r="D17">
        <v>1</v>
      </c>
      <c r="E17">
        <v>3</v>
      </c>
      <c r="J17" t="str">
        <f t="shared" si="1"/>
        <v/>
      </c>
      <c r="K17" t="str">
        <f t="shared" si="2"/>
        <v/>
      </c>
      <c r="L17" t="str">
        <f t="shared" si="3"/>
        <v/>
      </c>
      <c r="M17" t="str">
        <f>IF(E17="C",#REF!,"")</f>
        <v/>
      </c>
    </row>
    <row r="18" spans="1:25" x14ac:dyDescent="0.25">
      <c r="A18">
        <f t="shared" si="0"/>
        <v>16</v>
      </c>
      <c r="B18">
        <f>'1a Macroscopic'!B25</f>
        <v>711</v>
      </c>
      <c r="D18">
        <v>0</v>
      </c>
      <c r="E18">
        <v>5</v>
      </c>
      <c r="J18" t="str">
        <f t="shared" si="1"/>
        <v/>
      </c>
      <c r="K18" t="str">
        <f t="shared" si="2"/>
        <v/>
      </c>
      <c r="L18" t="str">
        <f t="shared" si="3"/>
        <v/>
      </c>
      <c r="M18" t="str">
        <f>IF(E18="C",#REF!,"")</f>
        <v/>
      </c>
    </row>
    <row r="19" spans="1:25" x14ac:dyDescent="0.25">
      <c r="J19" t="str">
        <f t="shared" si="1"/>
        <v/>
      </c>
      <c r="K19" t="str">
        <f t="shared" si="2"/>
        <v/>
      </c>
      <c r="L19" t="str">
        <f t="shared" si="3"/>
        <v/>
      </c>
      <c r="M19" t="str">
        <f>IF(E19="C",#REF!,"")</f>
        <v/>
      </c>
    </row>
    <row r="20" spans="1:25" x14ac:dyDescent="0.25">
      <c r="J20" t="str">
        <f t="shared" si="1"/>
        <v/>
      </c>
      <c r="K20" t="str">
        <f t="shared" si="2"/>
        <v/>
      </c>
      <c r="L20" t="str">
        <f t="shared" si="3"/>
        <v/>
      </c>
      <c r="M20" t="str">
        <f>IF(E20="C",#REF!,"")</f>
        <v/>
      </c>
    </row>
    <row r="21" spans="1:25" x14ac:dyDescent="0.25">
      <c r="J21" t="str">
        <f t="shared" si="1"/>
        <v/>
      </c>
      <c r="K21" t="str">
        <f t="shared" si="2"/>
        <v/>
      </c>
      <c r="L21" t="str">
        <f t="shared" si="3"/>
        <v/>
      </c>
      <c r="M21" t="str">
        <f>IF(E21="C",#REF!,"")</f>
        <v/>
      </c>
    </row>
    <row r="22" spans="1:25" x14ac:dyDescent="0.25">
      <c r="J22" t="str">
        <f t="shared" si="1"/>
        <v/>
      </c>
      <c r="K22" t="str">
        <f t="shared" si="2"/>
        <v/>
      </c>
      <c r="L22" t="str">
        <f t="shared" si="3"/>
        <v/>
      </c>
      <c r="M22" t="str">
        <f>IF(E22="C",#REF!,"")</f>
        <v/>
      </c>
    </row>
    <row r="23" spans="1:25" x14ac:dyDescent="0.25">
      <c r="J23" t="str">
        <f t="shared" si="1"/>
        <v/>
      </c>
      <c r="K23" t="str">
        <f t="shared" si="2"/>
        <v/>
      </c>
      <c r="L23" t="str">
        <f t="shared" si="3"/>
        <v/>
      </c>
      <c r="M23" t="str">
        <f>IF(E23="C",#REF!,"")</f>
        <v/>
      </c>
    </row>
    <row r="24" spans="1:25" x14ac:dyDescent="0.25">
      <c r="J24" t="str">
        <f t="shared" si="1"/>
        <v/>
      </c>
      <c r="K24" t="str">
        <f t="shared" si="2"/>
        <v/>
      </c>
      <c r="L24" t="str">
        <f t="shared" si="3"/>
        <v/>
      </c>
      <c r="M24" t="str">
        <f>IF(E24="C",#REF!,"")</f>
        <v/>
      </c>
    </row>
    <row r="25" spans="1:25" x14ac:dyDescent="0.25">
      <c r="J25" t="str">
        <f t="shared" si="1"/>
        <v/>
      </c>
      <c r="K25" t="str">
        <f t="shared" si="2"/>
        <v/>
      </c>
      <c r="L25" t="str">
        <f t="shared" si="3"/>
        <v/>
      </c>
      <c r="M25" t="str">
        <f>IF(E25="C",#REF!,"")</f>
        <v/>
      </c>
    </row>
    <row r="26" spans="1:25" x14ac:dyDescent="0.25">
      <c r="J26" t="str">
        <f t="shared" si="1"/>
        <v/>
      </c>
      <c r="K26" t="str">
        <f t="shared" si="2"/>
        <v/>
      </c>
      <c r="L26" t="str">
        <f t="shared" si="3"/>
        <v/>
      </c>
      <c r="M26" t="str">
        <f>IF(E26="C",#REF!,"")</f>
        <v/>
      </c>
    </row>
    <row r="27" spans="1:25" x14ac:dyDescent="0.25">
      <c r="J27" t="str">
        <f t="shared" si="1"/>
        <v/>
      </c>
      <c r="K27" t="str">
        <f t="shared" si="2"/>
        <v/>
      </c>
      <c r="L27" t="str">
        <f t="shared" si="3"/>
        <v/>
      </c>
      <c r="M27" t="str">
        <f>IF(E27="C",#REF!,"")</f>
        <v/>
      </c>
    </row>
    <row r="28" spans="1:25" x14ac:dyDescent="0.25">
      <c r="J28" t="str">
        <f t="shared" si="1"/>
        <v/>
      </c>
      <c r="K28" t="str">
        <f t="shared" si="2"/>
        <v/>
      </c>
      <c r="L28" t="str">
        <f t="shared" si="3"/>
        <v/>
      </c>
      <c r="M28" t="str">
        <f>IF(E28="C",#REF!,"")</f>
        <v/>
      </c>
      <c r="Q28" t="str">
        <f t="shared" ref="Q28:Q37" si="4">IF(C28="I",D28,"")</f>
        <v/>
      </c>
      <c r="R28" t="str">
        <f t="shared" ref="R28:R37" si="5">IF(C28="I",E28,"")</f>
        <v/>
      </c>
      <c r="S28" t="str">
        <f t="shared" ref="S28:S37" si="6">IF(R28&lt;&gt;"",(R28+Q28)/2,"")</f>
        <v/>
      </c>
      <c r="W28" t="str">
        <f t="shared" ref="W28:W37" si="7">IF(C28="R",D28,"")</f>
        <v/>
      </c>
      <c r="X28" t="str">
        <f t="shared" ref="X28:X37" si="8">IF(C28="r",E28,"")</f>
        <v/>
      </c>
      <c r="Y28" t="str">
        <f t="shared" ref="Y28:Y37" si="9">IF(X28&lt;&gt;"",(X28+W28)/2,"")</f>
        <v/>
      </c>
    </row>
    <row r="29" spans="1:25" x14ac:dyDescent="0.25">
      <c r="J29" t="str">
        <f t="shared" si="1"/>
        <v/>
      </c>
      <c r="K29" t="str">
        <f t="shared" si="2"/>
        <v/>
      </c>
      <c r="L29" t="str">
        <f t="shared" si="3"/>
        <v/>
      </c>
      <c r="M29" t="str">
        <f>IF(E29="C",#REF!,"")</f>
        <v/>
      </c>
      <c r="Q29" t="str">
        <f t="shared" si="4"/>
        <v/>
      </c>
      <c r="R29" t="str">
        <f t="shared" si="5"/>
        <v/>
      </c>
      <c r="S29" t="str">
        <f t="shared" si="6"/>
        <v/>
      </c>
      <c r="W29" t="str">
        <f t="shared" si="7"/>
        <v/>
      </c>
      <c r="X29" t="str">
        <f t="shared" si="8"/>
        <v/>
      </c>
      <c r="Y29" t="str">
        <f t="shared" si="9"/>
        <v/>
      </c>
    </row>
    <row r="30" spans="1:25" x14ac:dyDescent="0.25">
      <c r="J30" t="str">
        <f t="shared" si="1"/>
        <v/>
      </c>
      <c r="K30" t="str">
        <f t="shared" si="2"/>
        <v/>
      </c>
      <c r="L30" t="str">
        <f t="shared" si="3"/>
        <v/>
      </c>
      <c r="M30" t="str">
        <f>IF(E30="C",#REF!,"")</f>
        <v/>
      </c>
      <c r="Q30" t="str">
        <f t="shared" si="4"/>
        <v/>
      </c>
      <c r="R30" t="str">
        <f t="shared" si="5"/>
        <v/>
      </c>
      <c r="S30" t="str">
        <f t="shared" si="6"/>
        <v/>
      </c>
      <c r="W30" t="str">
        <f t="shared" si="7"/>
        <v/>
      </c>
      <c r="X30" t="str">
        <f t="shared" si="8"/>
        <v/>
      </c>
      <c r="Y30" t="str">
        <f t="shared" si="9"/>
        <v/>
      </c>
    </row>
    <row r="31" spans="1:25" x14ac:dyDescent="0.25">
      <c r="J31" t="str">
        <f t="shared" si="1"/>
        <v/>
      </c>
      <c r="K31" t="str">
        <f t="shared" si="2"/>
        <v/>
      </c>
      <c r="L31" t="str">
        <f t="shared" si="3"/>
        <v/>
      </c>
      <c r="M31" t="str">
        <f>IF(E31="C",#REF!,"")</f>
        <v/>
      </c>
      <c r="Q31" t="str">
        <f t="shared" si="4"/>
        <v/>
      </c>
      <c r="R31" t="str">
        <f t="shared" si="5"/>
        <v/>
      </c>
      <c r="S31" t="str">
        <f t="shared" si="6"/>
        <v/>
      </c>
      <c r="W31" t="str">
        <f t="shared" si="7"/>
        <v/>
      </c>
      <c r="X31" t="str">
        <f t="shared" si="8"/>
        <v/>
      </c>
      <c r="Y31" t="str">
        <f t="shared" si="9"/>
        <v/>
      </c>
    </row>
    <row r="32" spans="1:25" x14ac:dyDescent="0.25">
      <c r="J32" t="str">
        <f t="shared" si="1"/>
        <v/>
      </c>
      <c r="K32" t="str">
        <f t="shared" si="2"/>
        <v/>
      </c>
      <c r="L32" t="str">
        <f t="shared" si="3"/>
        <v/>
      </c>
      <c r="M32" t="str">
        <f>IF(E32="C",#REF!,"")</f>
        <v/>
      </c>
      <c r="Q32" t="str">
        <f t="shared" si="4"/>
        <v/>
      </c>
      <c r="R32" t="str">
        <f t="shared" si="5"/>
        <v/>
      </c>
      <c r="S32" t="str">
        <f t="shared" si="6"/>
        <v/>
      </c>
      <c r="W32" t="str">
        <f t="shared" si="7"/>
        <v/>
      </c>
      <c r="X32" t="str">
        <f t="shared" si="8"/>
        <v/>
      </c>
      <c r="Y32" t="str">
        <f t="shared" si="9"/>
        <v/>
      </c>
    </row>
    <row r="33" spans="10:25" x14ac:dyDescent="0.25">
      <c r="J33" t="str">
        <f t="shared" si="1"/>
        <v/>
      </c>
      <c r="K33" t="str">
        <f t="shared" si="2"/>
        <v/>
      </c>
      <c r="L33" t="str">
        <f t="shared" si="3"/>
        <v/>
      </c>
      <c r="M33" t="str">
        <f>IF(E33="C",#REF!,"")</f>
        <v/>
      </c>
      <c r="Q33" t="str">
        <f t="shared" si="4"/>
        <v/>
      </c>
      <c r="R33" t="str">
        <f t="shared" si="5"/>
        <v/>
      </c>
      <c r="S33" t="str">
        <f t="shared" si="6"/>
        <v/>
      </c>
      <c r="W33" t="str">
        <f t="shared" si="7"/>
        <v/>
      </c>
      <c r="X33" t="str">
        <f t="shared" si="8"/>
        <v/>
      </c>
      <c r="Y33" t="str">
        <f t="shared" si="9"/>
        <v/>
      </c>
    </row>
    <row r="34" spans="10:25" x14ac:dyDescent="0.25">
      <c r="J34" t="str">
        <f t="shared" si="1"/>
        <v/>
      </c>
      <c r="K34" t="str">
        <f t="shared" si="2"/>
        <v/>
      </c>
      <c r="L34" t="str">
        <f t="shared" si="3"/>
        <v/>
      </c>
      <c r="M34" t="str">
        <f>IF(E34="C",#REF!,"")</f>
        <v/>
      </c>
      <c r="Q34" t="str">
        <f t="shared" si="4"/>
        <v/>
      </c>
      <c r="R34" t="str">
        <f t="shared" si="5"/>
        <v/>
      </c>
      <c r="S34" t="str">
        <f t="shared" si="6"/>
        <v/>
      </c>
      <c r="W34" t="str">
        <f t="shared" si="7"/>
        <v/>
      </c>
      <c r="X34" t="str">
        <f t="shared" si="8"/>
        <v/>
      </c>
      <c r="Y34" t="str">
        <f t="shared" si="9"/>
        <v/>
      </c>
    </row>
    <row r="35" spans="10:25" x14ac:dyDescent="0.25">
      <c r="J35" t="str">
        <f t="shared" si="1"/>
        <v/>
      </c>
      <c r="K35" t="str">
        <f t="shared" si="2"/>
        <v/>
      </c>
      <c r="L35" t="str">
        <f t="shared" si="3"/>
        <v/>
      </c>
      <c r="M35" t="str">
        <f>IF(E35="C",#REF!,"")</f>
        <v/>
      </c>
      <c r="Q35" t="str">
        <f t="shared" si="4"/>
        <v/>
      </c>
      <c r="R35" t="str">
        <f t="shared" si="5"/>
        <v/>
      </c>
      <c r="S35" t="str">
        <f t="shared" si="6"/>
        <v/>
      </c>
      <c r="W35" t="str">
        <f t="shared" si="7"/>
        <v/>
      </c>
      <c r="X35" t="str">
        <f t="shared" si="8"/>
        <v/>
      </c>
      <c r="Y35" t="str">
        <f t="shared" si="9"/>
        <v/>
      </c>
    </row>
    <row r="36" spans="10:25" x14ac:dyDescent="0.25">
      <c r="J36" t="str">
        <f t="shared" si="1"/>
        <v/>
      </c>
      <c r="K36" t="str">
        <f t="shared" si="2"/>
        <v/>
      </c>
      <c r="L36" t="str">
        <f t="shared" si="3"/>
        <v/>
      </c>
      <c r="M36" t="str">
        <f>IF(E36="C",#REF!,"")</f>
        <v/>
      </c>
      <c r="Q36" t="str">
        <f t="shared" si="4"/>
        <v/>
      </c>
      <c r="R36" t="str">
        <f t="shared" si="5"/>
        <v/>
      </c>
      <c r="S36" t="str">
        <f t="shared" si="6"/>
        <v/>
      </c>
      <c r="W36" t="str">
        <f t="shared" si="7"/>
        <v/>
      </c>
      <c r="X36" t="str">
        <f t="shared" si="8"/>
        <v/>
      </c>
      <c r="Y36" t="str">
        <f t="shared" si="9"/>
        <v/>
      </c>
    </row>
    <row r="37" spans="10:25" x14ac:dyDescent="0.25">
      <c r="J37" t="str">
        <f t="shared" si="1"/>
        <v/>
      </c>
      <c r="K37" t="str">
        <f t="shared" si="2"/>
        <v/>
      </c>
      <c r="L37" t="str">
        <f t="shared" si="3"/>
        <v/>
      </c>
      <c r="M37" t="str">
        <f>IF(E37="C",#REF!,"")</f>
        <v/>
      </c>
      <c r="Q37" t="str">
        <f t="shared" si="4"/>
        <v/>
      </c>
      <c r="R37" t="str">
        <f t="shared" si="5"/>
        <v/>
      </c>
      <c r="S37" t="str">
        <f t="shared" si="6"/>
        <v/>
      </c>
      <c r="W37" t="str">
        <f t="shared" si="7"/>
        <v/>
      </c>
      <c r="X37" t="str">
        <f t="shared" si="8"/>
        <v/>
      </c>
      <c r="Y37" t="str">
        <f t="shared" si="9"/>
        <v/>
      </c>
    </row>
  </sheetData>
  <autoFilter ref="A1:L37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workbookViewId="0">
      <selection activeCell="D4" sqref="D4"/>
    </sheetView>
  </sheetViews>
  <sheetFormatPr defaultRowHeight="15" x14ac:dyDescent="0.25"/>
  <sheetData>
    <row r="1" spans="1:25" x14ac:dyDescent="0.25">
      <c r="H1" s="3"/>
      <c r="I1" s="6"/>
      <c r="J1" s="6"/>
      <c r="K1" s="6"/>
      <c r="L1" s="6"/>
      <c r="O1" s="3"/>
      <c r="P1" s="6"/>
      <c r="Q1" s="6"/>
      <c r="R1" s="6"/>
      <c r="S1" s="6"/>
      <c r="U1" s="3"/>
      <c r="V1" s="6"/>
      <c r="W1" s="6"/>
      <c r="X1" s="6"/>
      <c r="Y1" s="6"/>
    </row>
    <row r="2" spans="1:25" x14ac:dyDescent="0.25">
      <c r="D2" t="s">
        <v>4</v>
      </c>
      <c r="E2" t="s">
        <v>5</v>
      </c>
    </row>
    <row r="3" spans="1:25" x14ac:dyDescent="0.25">
      <c r="A3">
        <f>A2+1</f>
        <v>1</v>
      </c>
      <c r="B3">
        <f>'1a Macroscopic'!B10</f>
        <v>92</v>
      </c>
      <c r="D3">
        <v>6</v>
      </c>
      <c r="E3">
        <v>4</v>
      </c>
      <c r="M3" t="str">
        <f>IF(E3="C",#REF!,"")</f>
        <v/>
      </c>
    </row>
    <row r="4" spans="1:25" x14ac:dyDescent="0.25">
      <c r="A4">
        <f t="shared" ref="A4:A18" si="0">A3+1</f>
        <v>2</v>
      </c>
      <c r="B4">
        <f>'1a Macroscopic'!B11</f>
        <v>199</v>
      </c>
      <c r="D4">
        <v>0</v>
      </c>
      <c r="E4">
        <v>1</v>
      </c>
    </row>
    <row r="5" spans="1:25" x14ac:dyDescent="0.25">
      <c r="A5">
        <f t="shared" si="0"/>
        <v>3</v>
      </c>
      <c r="B5">
        <f>'1a Macroscopic'!B12</f>
        <v>102</v>
      </c>
      <c r="D5">
        <v>5</v>
      </c>
      <c r="E5">
        <v>0</v>
      </c>
    </row>
    <row r="6" spans="1:25" x14ac:dyDescent="0.25">
      <c r="A6">
        <f t="shared" si="0"/>
        <v>4</v>
      </c>
      <c r="B6">
        <f>'1a Macroscopic'!B13</f>
        <v>658</v>
      </c>
      <c r="D6">
        <v>5</v>
      </c>
      <c r="E6">
        <v>0</v>
      </c>
    </row>
    <row r="7" spans="1:25" x14ac:dyDescent="0.25">
      <c r="A7">
        <f t="shared" si="0"/>
        <v>5</v>
      </c>
      <c r="B7">
        <f>'1a Macroscopic'!B14</f>
        <v>426</v>
      </c>
      <c r="D7">
        <v>6</v>
      </c>
      <c r="E7">
        <v>5</v>
      </c>
    </row>
    <row r="8" spans="1:25" x14ac:dyDescent="0.25">
      <c r="A8">
        <f t="shared" si="0"/>
        <v>6</v>
      </c>
      <c r="B8">
        <f>'1a Macroscopic'!B15</f>
        <v>766</v>
      </c>
      <c r="D8">
        <v>4</v>
      </c>
      <c r="E8">
        <v>3</v>
      </c>
    </row>
    <row r="9" spans="1:25" x14ac:dyDescent="0.25">
      <c r="A9">
        <f t="shared" si="0"/>
        <v>7</v>
      </c>
      <c r="B9">
        <f>'1a Macroscopic'!B16</f>
        <v>908</v>
      </c>
      <c r="D9">
        <v>3</v>
      </c>
      <c r="E9">
        <v>4</v>
      </c>
    </row>
    <row r="10" spans="1:25" x14ac:dyDescent="0.25">
      <c r="A10">
        <f t="shared" si="0"/>
        <v>8</v>
      </c>
      <c r="B10">
        <f>'1a Macroscopic'!B17</f>
        <v>336</v>
      </c>
      <c r="D10">
        <v>4</v>
      </c>
      <c r="E10">
        <v>4</v>
      </c>
    </row>
    <row r="11" spans="1:25" x14ac:dyDescent="0.25">
      <c r="A11">
        <f t="shared" si="0"/>
        <v>9</v>
      </c>
      <c r="B11">
        <f>'1a Macroscopic'!B18</f>
        <v>865</v>
      </c>
      <c r="D11">
        <v>0</v>
      </c>
      <c r="E11">
        <v>6</v>
      </c>
    </row>
    <row r="12" spans="1:25" x14ac:dyDescent="0.25">
      <c r="A12">
        <f t="shared" si="0"/>
        <v>10</v>
      </c>
      <c r="B12">
        <f>'1a Macroscopic'!B19</f>
        <v>710</v>
      </c>
      <c r="D12">
        <v>3</v>
      </c>
      <c r="E12">
        <v>6</v>
      </c>
    </row>
    <row r="13" spans="1:25" x14ac:dyDescent="0.25">
      <c r="A13">
        <f t="shared" si="0"/>
        <v>11</v>
      </c>
      <c r="B13">
        <f>'1a Macroscopic'!B20</f>
        <v>976</v>
      </c>
      <c r="D13">
        <v>0</v>
      </c>
      <c r="E13">
        <v>0</v>
      </c>
      <c r="J13" t="str">
        <f t="shared" ref="J13:J37" si="1">IF(C13="C",D13,"")</f>
        <v/>
      </c>
    </row>
    <row r="14" spans="1:25" x14ac:dyDescent="0.25">
      <c r="A14">
        <f t="shared" si="0"/>
        <v>12</v>
      </c>
      <c r="B14">
        <f>'1a Macroscopic'!B21</f>
        <v>266</v>
      </c>
      <c r="D14">
        <v>6</v>
      </c>
      <c r="E14">
        <v>5</v>
      </c>
      <c r="J14" t="str">
        <f t="shared" si="1"/>
        <v/>
      </c>
    </row>
    <row r="15" spans="1:25" x14ac:dyDescent="0.25">
      <c r="A15">
        <f t="shared" si="0"/>
        <v>13</v>
      </c>
      <c r="B15">
        <f>'1a Macroscopic'!B22</f>
        <v>18</v>
      </c>
      <c r="D15">
        <v>5</v>
      </c>
      <c r="E15">
        <v>5</v>
      </c>
      <c r="J15" t="str">
        <f t="shared" si="1"/>
        <v/>
      </c>
    </row>
    <row r="16" spans="1:25" x14ac:dyDescent="0.25">
      <c r="A16">
        <f t="shared" si="0"/>
        <v>14</v>
      </c>
      <c r="B16">
        <f>'1a Macroscopic'!B23</f>
        <v>790</v>
      </c>
      <c r="D16">
        <v>1</v>
      </c>
      <c r="E16">
        <v>3</v>
      </c>
      <c r="J16" t="str">
        <f t="shared" si="1"/>
        <v/>
      </c>
    </row>
    <row r="17" spans="1:25" x14ac:dyDescent="0.25">
      <c r="A17">
        <f t="shared" si="0"/>
        <v>15</v>
      </c>
      <c r="B17">
        <f>'1a Macroscopic'!B24</f>
        <v>535</v>
      </c>
      <c r="D17">
        <v>0</v>
      </c>
      <c r="E17">
        <v>0</v>
      </c>
      <c r="J17" t="str">
        <f t="shared" si="1"/>
        <v/>
      </c>
    </row>
    <row r="18" spans="1:25" x14ac:dyDescent="0.25">
      <c r="A18">
        <f t="shared" si="0"/>
        <v>16</v>
      </c>
      <c r="B18">
        <f>'1a Macroscopic'!B25</f>
        <v>711</v>
      </c>
      <c r="D18">
        <v>0</v>
      </c>
      <c r="E18">
        <v>1</v>
      </c>
      <c r="J18" t="str">
        <f>IF(C18="C",#REF!,"")</f>
        <v/>
      </c>
    </row>
    <row r="19" spans="1:25" x14ac:dyDescent="0.25">
      <c r="J19" t="str">
        <f>IF(C19="C",D18,"")</f>
        <v/>
      </c>
    </row>
    <row r="20" spans="1:25" x14ac:dyDescent="0.25">
      <c r="J20" t="str">
        <f>IF(C20="C",D19,"")</f>
        <v/>
      </c>
    </row>
    <row r="21" spans="1:25" x14ac:dyDescent="0.25">
      <c r="J21" t="str">
        <f t="shared" si="1"/>
        <v/>
      </c>
    </row>
    <row r="22" spans="1:25" x14ac:dyDescent="0.25">
      <c r="J22" t="str">
        <f t="shared" si="1"/>
        <v/>
      </c>
    </row>
    <row r="23" spans="1:25" x14ac:dyDescent="0.25">
      <c r="J23" t="str">
        <f t="shared" si="1"/>
        <v/>
      </c>
    </row>
    <row r="24" spans="1:25" x14ac:dyDescent="0.25">
      <c r="J24" t="str">
        <f t="shared" si="1"/>
        <v/>
      </c>
      <c r="K24" t="str">
        <f t="shared" ref="K24:K37" si="2">IF(C24="C",E24,"")</f>
        <v/>
      </c>
      <c r="L24" t="str">
        <f t="shared" ref="L24:L37" si="3">IF(K24&lt;&gt;"",(K24+J24)/2,"")</f>
        <v/>
      </c>
      <c r="M24" t="str">
        <f>IF(E24="C",#REF!,"")</f>
        <v/>
      </c>
    </row>
    <row r="25" spans="1:25" x14ac:dyDescent="0.25">
      <c r="J25" t="str">
        <f t="shared" si="1"/>
        <v/>
      </c>
      <c r="K25" t="str">
        <f t="shared" si="2"/>
        <v/>
      </c>
      <c r="L25" t="str">
        <f t="shared" si="3"/>
        <v/>
      </c>
      <c r="M25" t="str">
        <f>IF(E25="C",#REF!,"")</f>
        <v/>
      </c>
    </row>
    <row r="26" spans="1:25" x14ac:dyDescent="0.25">
      <c r="J26" t="str">
        <f t="shared" si="1"/>
        <v/>
      </c>
      <c r="K26" t="str">
        <f t="shared" si="2"/>
        <v/>
      </c>
      <c r="L26" t="str">
        <f t="shared" si="3"/>
        <v/>
      </c>
      <c r="M26" t="str">
        <f>IF(E26="C",#REF!,"")</f>
        <v/>
      </c>
    </row>
    <row r="27" spans="1:25" x14ac:dyDescent="0.25">
      <c r="J27" t="str">
        <f t="shared" si="1"/>
        <v/>
      </c>
      <c r="K27" t="str">
        <f t="shared" si="2"/>
        <v/>
      </c>
      <c r="L27" t="str">
        <f t="shared" si="3"/>
        <v/>
      </c>
      <c r="M27" t="str">
        <f>IF(E27="C",#REF!,"")</f>
        <v/>
      </c>
    </row>
    <row r="28" spans="1:25" x14ac:dyDescent="0.25">
      <c r="J28" t="str">
        <f t="shared" si="1"/>
        <v/>
      </c>
      <c r="K28" t="str">
        <f t="shared" si="2"/>
        <v/>
      </c>
      <c r="L28" t="str">
        <f t="shared" si="3"/>
        <v/>
      </c>
      <c r="M28" t="str">
        <f>IF(E28="C",#REF!,"")</f>
        <v/>
      </c>
      <c r="Q28" t="str">
        <f t="shared" ref="Q28:Q37" si="4">IF(C28="I",D28,"")</f>
        <v/>
      </c>
      <c r="R28" t="str">
        <f t="shared" ref="R28:R37" si="5">IF(C28="I",E28,"")</f>
        <v/>
      </c>
      <c r="S28" t="str">
        <f t="shared" ref="S28:S37" si="6">IF(R28&lt;&gt;"",(R28+Q28)/2,"")</f>
        <v/>
      </c>
      <c r="W28" t="str">
        <f t="shared" ref="W28:W37" si="7">IF(C28="R",D28,"")</f>
        <v/>
      </c>
      <c r="X28" t="str">
        <f t="shared" ref="X28:X37" si="8">IF(C28="r",E28,"")</f>
        <v/>
      </c>
      <c r="Y28" t="str">
        <f t="shared" ref="Y28:Y37" si="9">IF(X28&lt;&gt;"",(X28+W28)/2,"")</f>
        <v/>
      </c>
    </row>
    <row r="29" spans="1:25" x14ac:dyDescent="0.25">
      <c r="J29" t="str">
        <f t="shared" si="1"/>
        <v/>
      </c>
      <c r="K29" t="str">
        <f t="shared" si="2"/>
        <v/>
      </c>
      <c r="L29" t="str">
        <f t="shared" si="3"/>
        <v/>
      </c>
      <c r="M29" t="str">
        <f>IF(E29="C",#REF!,"")</f>
        <v/>
      </c>
      <c r="Q29" t="str">
        <f t="shared" si="4"/>
        <v/>
      </c>
      <c r="R29" t="str">
        <f t="shared" si="5"/>
        <v/>
      </c>
      <c r="S29" t="str">
        <f t="shared" si="6"/>
        <v/>
      </c>
      <c r="W29" t="str">
        <f t="shared" si="7"/>
        <v/>
      </c>
      <c r="X29" t="str">
        <f t="shared" si="8"/>
        <v/>
      </c>
      <c r="Y29" t="str">
        <f t="shared" si="9"/>
        <v/>
      </c>
    </row>
    <row r="30" spans="1:25" x14ac:dyDescent="0.25">
      <c r="J30" t="str">
        <f t="shared" si="1"/>
        <v/>
      </c>
      <c r="K30" t="str">
        <f t="shared" si="2"/>
        <v/>
      </c>
      <c r="L30" t="str">
        <f t="shared" si="3"/>
        <v/>
      </c>
      <c r="M30" t="str">
        <f>IF(E30="C",#REF!,"")</f>
        <v/>
      </c>
      <c r="Q30" t="str">
        <f t="shared" si="4"/>
        <v/>
      </c>
      <c r="R30" t="str">
        <f t="shared" si="5"/>
        <v/>
      </c>
      <c r="S30" t="str">
        <f t="shared" si="6"/>
        <v/>
      </c>
      <c r="W30" t="str">
        <f t="shared" si="7"/>
        <v/>
      </c>
      <c r="X30" t="str">
        <f t="shared" si="8"/>
        <v/>
      </c>
      <c r="Y30" t="str">
        <f t="shared" si="9"/>
        <v/>
      </c>
    </row>
    <row r="31" spans="1:25" x14ac:dyDescent="0.25">
      <c r="J31" t="str">
        <f t="shared" si="1"/>
        <v/>
      </c>
      <c r="K31" t="str">
        <f t="shared" si="2"/>
        <v/>
      </c>
      <c r="L31" t="str">
        <f t="shared" si="3"/>
        <v/>
      </c>
      <c r="M31" t="str">
        <f>IF(E31="C",#REF!,"")</f>
        <v/>
      </c>
      <c r="Q31" t="str">
        <f t="shared" si="4"/>
        <v/>
      </c>
      <c r="R31" t="str">
        <f t="shared" si="5"/>
        <v/>
      </c>
      <c r="S31" t="str">
        <f t="shared" si="6"/>
        <v/>
      </c>
      <c r="W31" t="str">
        <f t="shared" si="7"/>
        <v/>
      </c>
      <c r="X31" t="str">
        <f t="shared" si="8"/>
        <v/>
      </c>
      <c r="Y31" t="str">
        <f t="shared" si="9"/>
        <v/>
      </c>
    </row>
    <row r="32" spans="1:25" x14ac:dyDescent="0.25">
      <c r="J32" t="str">
        <f t="shared" si="1"/>
        <v/>
      </c>
      <c r="K32" t="str">
        <f t="shared" si="2"/>
        <v/>
      </c>
      <c r="L32" t="str">
        <f t="shared" si="3"/>
        <v/>
      </c>
      <c r="M32" t="str">
        <f>IF(E32="C",#REF!,"")</f>
        <v/>
      </c>
      <c r="Q32" t="str">
        <f t="shared" si="4"/>
        <v/>
      </c>
      <c r="R32" t="str">
        <f t="shared" si="5"/>
        <v/>
      </c>
      <c r="S32" t="str">
        <f t="shared" si="6"/>
        <v/>
      </c>
      <c r="W32" t="str">
        <f t="shared" si="7"/>
        <v/>
      </c>
      <c r="X32" t="str">
        <f t="shared" si="8"/>
        <v/>
      </c>
      <c r="Y32" t="str">
        <f t="shared" si="9"/>
        <v/>
      </c>
    </row>
    <row r="33" spans="10:25" x14ac:dyDescent="0.25">
      <c r="J33" t="str">
        <f t="shared" si="1"/>
        <v/>
      </c>
      <c r="K33" t="str">
        <f t="shared" si="2"/>
        <v/>
      </c>
      <c r="L33" t="str">
        <f t="shared" si="3"/>
        <v/>
      </c>
      <c r="M33" t="str">
        <f>IF(E33="C",#REF!,"")</f>
        <v/>
      </c>
      <c r="Q33" t="str">
        <f t="shared" si="4"/>
        <v/>
      </c>
      <c r="R33" t="str">
        <f t="shared" si="5"/>
        <v/>
      </c>
      <c r="S33" t="str">
        <f t="shared" si="6"/>
        <v/>
      </c>
      <c r="W33" t="str">
        <f t="shared" si="7"/>
        <v/>
      </c>
      <c r="X33" t="str">
        <f t="shared" si="8"/>
        <v/>
      </c>
      <c r="Y33" t="str">
        <f t="shared" si="9"/>
        <v/>
      </c>
    </row>
    <row r="34" spans="10:25" x14ac:dyDescent="0.25">
      <c r="J34" t="str">
        <f t="shared" si="1"/>
        <v/>
      </c>
      <c r="K34" t="str">
        <f t="shared" si="2"/>
        <v/>
      </c>
      <c r="L34" t="str">
        <f t="shared" si="3"/>
        <v/>
      </c>
      <c r="M34" t="str">
        <f>IF(E34="C",#REF!,"")</f>
        <v/>
      </c>
      <c r="Q34" t="str">
        <f t="shared" si="4"/>
        <v/>
      </c>
      <c r="R34" t="str">
        <f t="shared" si="5"/>
        <v/>
      </c>
      <c r="S34" t="str">
        <f t="shared" si="6"/>
        <v/>
      </c>
      <c r="W34" t="str">
        <f t="shared" si="7"/>
        <v/>
      </c>
      <c r="X34" t="str">
        <f t="shared" si="8"/>
        <v/>
      </c>
      <c r="Y34" t="str">
        <f t="shared" si="9"/>
        <v/>
      </c>
    </row>
    <row r="35" spans="10:25" x14ac:dyDescent="0.25">
      <c r="J35" t="str">
        <f t="shared" si="1"/>
        <v/>
      </c>
      <c r="K35" t="str">
        <f t="shared" si="2"/>
        <v/>
      </c>
      <c r="L35" t="str">
        <f t="shared" si="3"/>
        <v/>
      </c>
      <c r="M35" t="str">
        <f>IF(E35="C",#REF!,"")</f>
        <v/>
      </c>
      <c r="Q35" t="str">
        <f t="shared" si="4"/>
        <v/>
      </c>
      <c r="R35" t="str">
        <f t="shared" si="5"/>
        <v/>
      </c>
      <c r="S35" t="str">
        <f t="shared" si="6"/>
        <v/>
      </c>
      <c r="W35" t="str">
        <f t="shared" si="7"/>
        <v/>
      </c>
      <c r="X35" t="str">
        <f t="shared" si="8"/>
        <v/>
      </c>
      <c r="Y35" t="str">
        <f t="shared" si="9"/>
        <v/>
      </c>
    </row>
    <row r="36" spans="10:25" x14ac:dyDescent="0.25">
      <c r="J36" t="str">
        <f t="shared" si="1"/>
        <v/>
      </c>
      <c r="K36" t="str">
        <f t="shared" si="2"/>
        <v/>
      </c>
      <c r="L36" t="str">
        <f t="shared" si="3"/>
        <v/>
      </c>
      <c r="M36" t="str">
        <f>IF(E36="C",#REF!,"")</f>
        <v/>
      </c>
      <c r="Q36" t="str">
        <f t="shared" si="4"/>
        <v/>
      </c>
      <c r="R36" t="str">
        <f t="shared" si="5"/>
        <v/>
      </c>
      <c r="S36" t="str">
        <f t="shared" si="6"/>
        <v/>
      </c>
      <c r="W36" t="str">
        <f t="shared" si="7"/>
        <v/>
      </c>
      <c r="X36" t="str">
        <f t="shared" si="8"/>
        <v/>
      </c>
      <c r="Y36" t="str">
        <f t="shared" si="9"/>
        <v/>
      </c>
    </row>
    <row r="37" spans="10:25" x14ac:dyDescent="0.25">
      <c r="J37" t="str">
        <f t="shared" si="1"/>
        <v/>
      </c>
      <c r="K37" t="str">
        <f t="shared" si="2"/>
        <v/>
      </c>
      <c r="L37" t="str">
        <f t="shared" si="3"/>
        <v/>
      </c>
      <c r="M37" t="str">
        <f>IF(E37="C",#REF!,"")</f>
        <v/>
      </c>
      <c r="Q37" t="str">
        <f t="shared" si="4"/>
        <v/>
      </c>
      <c r="R37" t="str">
        <f t="shared" si="5"/>
        <v/>
      </c>
      <c r="S37" t="str">
        <f t="shared" si="6"/>
        <v/>
      </c>
      <c r="W37" t="str">
        <f t="shared" si="7"/>
        <v/>
      </c>
      <c r="X37" t="str">
        <f t="shared" si="8"/>
        <v/>
      </c>
      <c r="Y37" t="str">
        <f t="shared" si="9"/>
        <v/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zoomScaleNormal="100" workbookViewId="0">
      <selection activeCell="O6" sqref="O6"/>
    </sheetView>
  </sheetViews>
  <sheetFormatPr defaultRowHeight="15" x14ac:dyDescent="0.25"/>
  <sheetData>
    <row r="1" spans="1:16" ht="15.75" thickBot="1" x14ac:dyDescent="0.3"/>
    <row r="2" spans="1:16" x14ac:dyDescent="0.25">
      <c r="A2" s="32"/>
      <c r="B2" s="33"/>
      <c r="C2" s="34" t="s">
        <v>42</v>
      </c>
      <c r="D2" s="35" t="s">
        <v>9</v>
      </c>
      <c r="E2" s="35" t="s">
        <v>48</v>
      </c>
      <c r="F2" s="35" t="s">
        <v>49</v>
      </c>
      <c r="G2" s="35"/>
      <c r="H2" s="34" t="s">
        <v>43</v>
      </c>
      <c r="I2" s="35" t="s">
        <v>9</v>
      </c>
      <c r="J2" s="35" t="s">
        <v>48</v>
      </c>
      <c r="K2" s="35" t="s">
        <v>49</v>
      </c>
      <c r="L2" s="35"/>
      <c r="M2" s="34" t="s">
        <v>51</v>
      </c>
      <c r="N2" s="35" t="s">
        <v>9</v>
      </c>
      <c r="O2" s="35" t="s">
        <v>48</v>
      </c>
      <c r="P2" s="36" t="s">
        <v>49</v>
      </c>
    </row>
    <row r="3" spans="1:16" x14ac:dyDescent="0.25">
      <c r="A3" s="32"/>
      <c r="B3" s="37" t="s">
        <v>35</v>
      </c>
      <c r="C3" s="38"/>
      <c r="D3" s="39">
        <f>'[1]1 SHAM Macroscopic'!K2</f>
        <v>1</v>
      </c>
      <c r="E3" s="39">
        <f>'[1]1 SHAM Macroscopic'!H2</f>
        <v>0</v>
      </c>
      <c r="F3" s="39">
        <f>'[1]1 SHAM Macroscopic'!I2</f>
        <v>0</v>
      </c>
      <c r="G3" s="39"/>
      <c r="H3" s="39"/>
      <c r="I3" s="39">
        <f>'[1]1 IRI Macroscopic'!K2</f>
        <v>0</v>
      </c>
      <c r="J3" s="39">
        <f>'[1]1 IRI Macroscopic'!H2</f>
        <v>0.18218623481781376</v>
      </c>
      <c r="K3" s="39">
        <f>'[1]1 IRI Macroscopic'!I2</f>
        <v>0.77807017543859658</v>
      </c>
      <c r="L3" s="39"/>
      <c r="M3" s="39"/>
      <c r="N3" s="39">
        <f>'1a Macroscopic'!K2</f>
        <v>0.42317487266553483</v>
      </c>
      <c r="O3" s="39">
        <f>'1a Macroscopic'!H2</f>
        <v>0.40689655172413797</v>
      </c>
      <c r="P3" s="40">
        <f>'1a Macroscopic'!I2</f>
        <v>3.7499999999999999E-2</v>
      </c>
    </row>
    <row r="4" spans="1:16" x14ac:dyDescent="0.25">
      <c r="A4" s="32"/>
      <c r="B4" s="41" t="s">
        <v>36</v>
      </c>
      <c r="C4" s="38"/>
      <c r="D4" s="39">
        <f>'[1]1 SHAM Macroscopic'!K3</f>
        <v>1</v>
      </c>
      <c r="E4" s="39">
        <f>'[1]1 SHAM Macroscopic'!H3</f>
        <v>0</v>
      </c>
      <c r="F4" s="39">
        <f>'[1]1 SHAM Macroscopic'!I3</f>
        <v>0</v>
      </c>
      <c r="G4" s="42"/>
      <c r="H4" s="42"/>
      <c r="I4" s="39">
        <f>'[1]1 IRI Macroscopic'!K3</f>
        <v>0.12191351041525257</v>
      </c>
      <c r="J4" s="39">
        <f>'[1]1 IRI Macroscopic'!H3</f>
        <v>0.26899239079690207</v>
      </c>
      <c r="K4" s="39">
        <f>'[1]1 IRI Macroscopic'!I3</f>
        <v>0.60909409878784526</v>
      </c>
      <c r="L4" s="42"/>
      <c r="M4" s="42"/>
      <c r="N4" s="39">
        <f>'1a Macroscopic'!K3</f>
        <v>0.46504364679825755</v>
      </c>
      <c r="O4" s="39">
        <f>'1a Macroscopic'!H3</f>
        <v>0.41224743824393156</v>
      </c>
      <c r="P4" s="40">
        <f>'1a Macroscopic'!I3</f>
        <v>0.12270891495781093</v>
      </c>
    </row>
    <row r="5" spans="1:16" x14ac:dyDescent="0.25">
      <c r="A5" s="32"/>
      <c r="B5" s="41" t="s">
        <v>37</v>
      </c>
      <c r="C5" s="38"/>
      <c r="D5" s="39">
        <f>'[1]1 SHAM Macroscopic'!K4</f>
        <v>1</v>
      </c>
      <c r="E5" s="39">
        <f>'[1]1 SHAM Macroscopic'!H4</f>
        <v>0</v>
      </c>
      <c r="F5" s="39">
        <f>'[1]1 SHAM Macroscopic'!I4</f>
        <v>0</v>
      </c>
      <c r="G5" s="39"/>
      <c r="H5" s="39"/>
      <c r="I5" s="39">
        <f>'[1]1 IRI Macroscopic'!K4</f>
        <v>0</v>
      </c>
      <c r="J5" s="39">
        <f>'[1]1 IRI Macroscopic'!H4</f>
        <v>0</v>
      </c>
      <c r="K5" s="39">
        <f>'[1]1 IRI Macroscopic'!I4</f>
        <v>0</v>
      </c>
      <c r="L5" s="39"/>
      <c r="M5" s="39"/>
      <c r="N5" s="39">
        <f>'1a Macroscopic'!K4</f>
        <v>0</v>
      </c>
      <c r="O5" s="39">
        <f>'1a Macroscopic'!H4</f>
        <v>0</v>
      </c>
      <c r="P5" s="40">
        <f>'1a Macroscopic'!I4</f>
        <v>0</v>
      </c>
    </row>
    <row r="6" spans="1:16" x14ac:dyDescent="0.25">
      <c r="A6" s="32"/>
      <c r="B6" s="41" t="s">
        <v>38</v>
      </c>
      <c r="C6" s="38"/>
      <c r="D6" s="39">
        <f>'[1]1 SHAM Macroscopic'!K5</f>
        <v>1</v>
      </c>
      <c r="E6" s="39">
        <f>'[1]1 SHAM Macroscopic'!H5</f>
        <v>0</v>
      </c>
      <c r="F6" s="39">
        <f>'[1]1 SHAM Macroscopic'!I5</f>
        <v>0</v>
      </c>
      <c r="G6" s="39"/>
      <c r="H6" s="39"/>
      <c r="I6" s="39">
        <f>'[1]1 IRI Macroscopic'!K5</f>
        <v>1</v>
      </c>
      <c r="J6" s="39">
        <f>'[1]1 IRI Macroscopic'!H5</f>
        <v>1</v>
      </c>
      <c r="K6" s="39">
        <f>'[1]1 IRI Macroscopic'!I5</f>
        <v>1</v>
      </c>
      <c r="L6" s="39"/>
      <c r="M6" s="39"/>
      <c r="N6" s="39">
        <f>'1a Macroscopic'!K5</f>
        <v>1</v>
      </c>
      <c r="O6" s="39">
        <f>'1a Macroscopic'!H5</f>
        <v>1</v>
      </c>
      <c r="P6" s="40">
        <f>'1a Macroscopic'!I5</f>
        <v>0.54838709677419351</v>
      </c>
    </row>
    <row r="7" spans="1:16" x14ac:dyDescent="0.25">
      <c r="A7" s="32"/>
      <c r="B7" s="41" t="s">
        <v>44</v>
      </c>
      <c r="C7" s="38"/>
      <c r="D7" s="39">
        <f>'[1]1 SHAM Macroscopic'!K6</f>
        <v>1</v>
      </c>
      <c r="E7" s="39">
        <f>'[1]1 SHAM Macroscopic'!H6</f>
        <v>0</v>
      </c>
      <c r="F7" s="39">
        <f>'[1]1 SHAM Macroscopic'!I6</f>
        <v>0</v>
      </c>
      <c r="G7" s="39"/>
      <c r="H7" s="39"/>
      <c r="I7" s="39">
        <f>'[1]1 IRI Macroscopic'!K6</f>
        <v>0</v>
      </c>
      <c r="J7" s="39">
        <f>'[1]1 IRI Macroscopic'!H6</f>
        <v>0</v>
      </c>
      <c r="K7" s="39">
        <f>'[1]1 IRI Macroscopic'!I6</f>
        <v>0.30405405405405406</v>
      </c>
      <c r="L7" s="39"/>
      <c r="M7" s="39"/>
      <c r="N7" s="39">
        <f>'1a Macroscopic'!K6</f>
        <v>0.16238767650834404</v>
      </c>
      <c r="O7" s="39">
        <f>'1a Macroscopic'!H6</f>
        <v>1.9230769230769232E-2</v>
      </c>
      <c r="P7" s="40">
        <f>'1a Macroscopic'!I6</f>
        <v>0</v>
      </c>
    </row>
    <row r="8" spans="1:16" ht="15.75" thickBot="1" x14ac:dyDescent="0.3">
      <c r="A8" s="32"/>
      <c r="B8" s="43" t="s">
        <v>45</v>
      </c>
      <c r="C8" s="44"/>
      <c r="D8" s="45">
        <f>'[1]1 SHAM Macroscopic'!K7</f>
        <v>1</v>
      </c>
      <c r="E8" s="45">
        <f>'[1]1 SHAM Macroscopic'!H7</f>
        <v>0</v>
      </c>
      <c r="F8" s="45">
        <f>'[1]1 SHAM Macroscopic'!I7</f>
        <v>0</v>
      </c>
      <c r="G8" s="45"/>
      <c r="H8" s="45"/>
      <c r="I8" s="45">
        <f>'[1]1 IRI Macroscopic'!K7</f>
        <v>0.15259740259740262</v>
      </c>
      <c r="J8" s="45">
        <f>'[1]1 IRI Macroscopic'!H7</f>
        <v>0.52364864864864868</v>
      </c>
      <c r="K8" s="45">
        <f>'[1]1 IRI Macroscopic'!I7</f>
        <v>0.89689578713968954</v>
      </c>
      <c r="L8" s="45"/>
      <c r="M8" s="45"/>
      <c r="N8" s="45">
        <f>'1a Macroscopic'!K7</f>
        <v>0.85359801488833753</v>
      </c>
      <c r="O8" s="45">
        <f>'1a Macroscopic'!H7</f>
        <v>0.73816355810616929</v>
      </c>
      <c r="P8" s="46">
        <f>'1a Macroscopic'!I7</f>
        <v>0.21284298780487804</v>
      </c>
    </row>
    <row r="9" spans="1:16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</row>
    <row r="10" spans="1:16" x14ac:dyDescent="0.25">
      <c r="B10" t="s">
        <v>46</v>
      </c>
      <c r="G10" t="s">
        <v>47</v>
      </c>
    </row>
    <row r="12" spans="1:16" x14ac:dyDescent="0.25">
      <c r="D12" t="s">
        <v>48</v>
      </c>
      <c r="E12" t="s">
        <v>49</v>
      </c>
      <c r="F12" t="s">
        <v>9</v>
      </c>
      <c r="I12" t="s">
        <v>48</v>
      </c>
      <c r="J12" t="s">
        <v>49</v>
      </c>
    </row>
    <row r="13" spans="1:16" x14ac:dyDescent="0.25">
      <c r="C13" t="s">
        <v>50</v>
      </c>
      <c r="D13" s="4">
        <f>E4</f>
        <v>0</v>
      </c>
      <c r="E13" s="4">
        <f>F4</f>
        <v>0</v>
      </c>
      <c r="F13" s="4">
        <f>1-E13-D13</f>
        <v>1</v>
      </c>
      <c r="H13" t="s">
        <v>50</v>
      </c>
      <c r="I13" s="4">
        <f>E3</f>
        <v>0</v>
      </c>
      <c r="J13" s="4">
        <f>F3</f>
        <v>0</v>
      </c>
      <c r="K13" s="4">
        <f>1-J13-I13</f>
        <v>1</v>
      </c>
    </row>
    <row r="14" spans="1:16" x14ac:dyDescent="0.25">
      <c r="C14" t="s">
        <v>43</v>
      </c>
      <c r="D14" s="25">
        <f>J4</f>
        <v>0.26899239079690207</v>
      </c>
      <c r="E14" s="25">
        <f>K4</f>
        <v>0.60909409878784526</v>
      </c>
      <c r="F14" s="4">
        <f t="shared" ref="F14:F15" si="0">1-E14-D14</f>
        <v>0.12191351041525267</v>
      </c>
      <c r="H14" t="s">
        <v>43</v>
      </c>
      <c r="I14" s="4">
        <f>J3</f>
        <v>0.18218623481781376</v>
      </c>
      <c r="J14" s="4">
        <f>K3</f>
        <v>0.77807017543859658</v>
      </c>
      <c r="K14" s="4">
        <f t="shared" ref="K14:K15" si="1">1-J14-I14</f>
        <v>3.9743589743589658E-2</v>
      </c>
    </row>
    <row r="15" spans="1:16" x14ac:dyDescent="0.25">
      <c r="C15" t="s">
        <v>53</v>
      </c>
      <c r="D15" s="25">
        <f>O4</f>
        <v>0.41224743824393156</v>
      </c>
      <c r="E15" s="25">
        <f>P4</f>
        <v>0.12270891495781093</v>
      </c>
      <c r="F15" s="4">
        <f t="shared" si="0"/>
        <v>0.46504364679825755</v>
      </c>
      <c r="H15" t="s">
        <v>53</v>
      </c>
      <c r="I15" s="4">
        <f>O3</f>
        <v>0.40689655172413797</v>
      </c>
      <c r="J15" s="4">
        <f>P3</f>
        <v>3.7499999999999999E-2</v>
      </c>
      <c r="K15" s="4">
        <f t="shared" si="1"/>
        <v>0.55560344827586206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4" sqref="G4:H13"/>
    </sheetView>
  </sheetViews>
  <sheetFormatPr defaultRowHeight="15" x14ac:dyDescent="0.25"/>
  <cols>
    <col min="1" max="1" width="9.140625" style="16"/>
    <col min="2" max="2" width="9.140625" style="9"/>
    <col min="5" max="5" width="9.140625" style="8"/>
    <col min="11" max="11" width="9.140625" style="8"/>
    <col min="20" max="20" width="9.140625" style="8"/>
    <col min="23" max="23" width="9.140625" style="8"/>
  </cols>
  <sheetData>
    <row r="1" spans="1:23" ht="14.45" customHeight="1" x14ac:dyDescent="0.25">
      <c r="A1" s="71" t="s">
        <v>11</v>
      </c>
      <c r="B1" s="9" t="s">
        <v>12</v>
      </c>
      <c r="E1" s="8" t="s">
        <v>13</v>
      </c>
      <c r="K1" s="8" t="s">
        <v>25</v>
      </c>
    </row>
    <row r="2" spans="1:23" s="13" customFormat="1" ht="60.75" thickBot="1" x14ac:dyDescent="0.3">
      <c r="A2" s="72"/>
      <c r="B2" s="18" t="s">
        <v>16</v>
      </c>
      <c r="C2" s="10" t="s">
        <v>17</v>
      </c>
      <c r="D2" s="29" t="s">
        <v>18</v>
      </c>
      <c r="E2" s="11" t="s">
        <v>14</v>
      </c>
      <c r="F2" s="12" t="s">
        <v>15</v>
      </c>
      <c r="G2" s="13" t="s">
        <v>19</v>
      </c>
      <c r="H2" s="13" t="s">
        <v>20</v>
      </c>
      <c r="I2" s="13" t="s">
        <v>21</v>
      </c>
      <c r="J2" s="13" t="s">
        <v>22</v>
      </c>
      <c r="K2" s="18" t="s">
        <v>26</v>
      </c>
      <c r="L2" s="13" t="s">
        <v>27</v>
      </c>
      <c r="M2" s="13" t="s">
        <v>28</v>
      </c>
      <c r="N2" s="13" t="s">
        <v>29</v>
      </c>
      <c r="O2" s="13" t="s">
        <v>30</v>
      </c>
      <c r="P2" s="13" t="s">
        <v>31</v>
      </c>
      <c r="Q2" s="13" t="s">
        <v>32</v>
      </c>
      <c r="R2" s="13" t="s">
        <v>33</v>
      </c>
      <c r="S2" s="13" t="s">
        <v>34</v>
      </c>
      <c r="T2" s="11"/>
      <c r="W2" s="11"/>
    </row>
    <row r="3" spans="1:23" x14ac:dyDescent="0.25">
      <c r="A3" s="16">
        <f>'1b Macroscopic'!B10</f>
        <v>758</v>
      </c>
      <c r="B3" s="9">
        <f>'1b Macroscopic'!D10</f>
        <v>14</v>
      </c>
      <c r="C3" s="9">
        <f>'1b Macroscopic'!E10</f>
        <v>7</v>
      </c>
      <c r="D3">
        <f>IF('1b Macroscopic'!G10&lt;&gt;"",'1b Macroscopic'!G10,"n/a")</f>
        <v>31</v>
      </c>
      <c r="E3" s="8">
        <f>'1b Microscopic (DT)'!D3</f>
        <v>1</v>
      </c>
      <c r="F3" s="9">
        <f>'1b Microscopic (DT)'!E3</f>
        <v>3</v>
      </c>
      <c r="G3" s="9">
        <f>'1b Microscopic (NH)'!D3</f>
        <v>4</v>
      </c>
      <c r="H3" s="9">
        <f>'1b Microscopic (NH)'!E3</f>
        <v>5</v>
      </c>
      <c r="I3" s="9">
        <f>'1b Microscopic (IJ)'!D3</f>
        <v>4</v>
      </c>
      <c r="J3" s="9">
        <f>'1b Microscopic (IJ)'!E3</f>
        <v>4</v>
      </c>
    </row>
    <row r="4" spans="1:23" x14ac:dyDescent="0.25">
      <c r="A4" s="16">
        <f>'1b Macroscopic'!B11</f>
        <v>741</v>
      </c>
      <c r="B4" s="9">
        <f>'1b Macroscopic'!D11</f>
        <v>15</v>
      </c>
      <c r="C4" s="9">
        <f>'1b Macroscopic'!E11</f>
        <v>10</v>
      </c>
      <c r="D4">
        <f>IF('1b Macroscopic'!G11&lt;&gt;"",'1b Macroscopic'!G11,"n/a")</f>
        <v>38</v>
      </c>
      <c r="E4" s="8">
        <f>'1b Microscopic (DT)'!D4</f>
        <v>2</v>
      </c>
      <c r="F4" s="9">
        <f>'1b Microscopic (DT)'!E4</f>
        <v>3</v>
      </c>
      <c r="G4" s="9">
        <f>'1b Microscopic (NH)'!D4</f>
        <v>3</v>
      </c>
      <c r="H4" s="9">
        <f>'1b Microscopic (NH)'!E4</f>
        <v>5</v>
      </c>
      <c r="I4" s="9">
        <f>'1b Microscopic (IJ)'!D4</f>
        <v>4</v>
      </c>
      <c r="J4" s="9">
        <f>'1b Microscopic (IJ)'!E4</f>
        <v>5</v>
      </c>
      <c r="L4" s="9"/>
      <c r="M4" s="9"/>
      <c r="N4" s="9"/>
      <c r="O4" s="9"/>
      <c r="P4" s="9"/>
      <c r="Q4" s="9"/>
      <c r="R4" s="9"/>
      <c r="S4" s="9"/>
      <c r="T4" s="47"/>
      <c r="U4" s="48"/>
    </row>
    <row r="5" spans="1:23" x14ac:dyDescent="0.25">
      <c r="A5" s="16">
        <f>'1b Macroscopic'!B12</f>
        <v>138</v>
      </c>
      <c r="B5" s="9">
        <f>'1b Macroscopic'!D12</f>
        <v>23</v>
      </c>
      <c r="C5" s="9">
        <f>'1b Macroscopic'!E12</f>
        <v>5</v>
      </c>
      <c r="D5">
        <f>IF('1b Macroscopic'!G12&lt;&gt;"",'1b Macroscopic'!G12,"n/a")</f>
        <v>34</v>
      </c>
      <c r="E5" s="8">
        <f>'1b Microscopic (DT)'!D5</f>
        <v>2</v>
      </c>
      <c r="F5" s="9">
        <f>'1b Microscopic (DT)'!E5</f>
        <v>5</v>
      </c>
      <c r="G5" s="9">
        <f>'1b Microscopic (NH)'!D5</f>
        <v>5</v>
      </c>
      <c r="H5" s="9">
        <f>'1b Microscopic (NH)'!E5</f>
        <v>4</v>
      </c>
      <c r="I5" s="9">
        <f>'1b Microscopic (IJ)'!D5</f>
        <v>4</v>
      </c>
      <c r="J5" s="9">
        <f>'1b Microscopic (IJ)'!E5</f>
        <v>7</v>
      </c>
      <c r="L5" s="9"/>
      <c r="M5" s="9"/>
      <c r="N5" s="9"/>
      <c r="O5" s="9"/>
      <c r="P5" s="9"/>
      <c r="Q5" s="9"/>
      <c r="R5" s="9"/>
      <c r="S5" s="9"/>
      <c r="T5" s="47"/>
      <c r="U5" s="48"/>
    </row>
    <row r="6" spans="1:23" ht="14.45" customHeight="1" x14ac:dyDescent="0.25">
      <c r="A6" s="16">
        <f>'1b Macroscopic'!B13</f>
        <v>327</v>
      </c>
      <c r="B6" s="9">
        <f>'1b Macroscopic'!D13</f>
        <v>22</v>
      </c>
      <c r="C6" s="9">
        <f>'1b Macroscopic'!E13</f>
        <v>0</v>
      </c>
      <c r="D6">
        <f>IF('1b Macroscopic'!G13&lt;&gt;"",'1b Macroscopic'!G13,"n/a")</f>
        <v>35</v>
      </c>
      <c r="E6" s="8">
        <f>'1b Microscopic (DT)'!D6</f>
        <v>3</v>
      </c>
      <c r="F6" s="9">
        <f>'1b Microscopic (DT)'!E6</f>
        <v>6</v>
      </c>
      <c r="G6" s="9">
        <f>'1b Microscopic (NH)'!D6</f>
        <v>3</v>
      </c>
      <c r="H6" s="9">
        <f>'1b Microscopic (NH)'!E6</f>
        <v>6</v>
      </c>
      <c r="I6" s="9">
        <f>'1b Microscopic (IJ)'!D6</f>
        <v>5</v>
      </c>
      <c r="J6" s="9">
        <f>'1b Microscopic (IJ)'!E6</f>
        <v>6</v>
      </c>
      <c r="L6" s="9"/>
      <c r="M6" s="9"/>
      <c r="N6" s="9"/>
      <c r="O6" s="9"/>
      <c r="P6" s="9"/>
      <c r="Q6" s="9"/>
      <c r="R6" s="9"/>
      <c r="S6" s="9"/>
      <c r="T6" s="47"/>
      <c r="U6" s="48"/>
    </row>
    <row r="7" spans="1:23" x14ac:dyDescent="0.25">
      <c r="A7" s="16">
        <f>'1b Macroscopic'!B14</f>
        <v>870</v>
      </c>
      <c r="B7" s="9">
        <f>'1b Macroscopic'!D14</f>
        <v>27</v>
      </c>
      <c r="C7" s="9">
        <f>'1b Macroscopic'!E14</f>
        <v>0</v>
      </c>
      <c r="D7">
        <f>IF('1b Macroscopic'!G14&lt;&gt;"",'1b Macroscopic'!G14,"n/a")</f>
        <v>36</v>
      </c>
      <c r="E7" s="8">
        <f>'1b Microscopic (DT)'!D7</f>
        <v>3</v>
      </c>
      <c r="F7" s="9">
        <f>'1b Microscopic (DT)'!E7</f>
        <v>5</v>
      </c>
      <c r="G7" s="9">
        <f>'1b Microscopic (NH)'!D7</f>
        <v>3</v>
      </c>
      <c r="H7" s="9">
        <f>'1b Microscopic (NH)'!E7</f>
        <v>6</v>
      </c>
      <c r="I7" s="9">
        <f>'1b Microscopic (IJ)'!D7</f>
        <v>6</v>
      </c>
      <c r="J7" s="9">
        <f>'1b Microscopic (IJ)'!E7</f>
        <v>7</v>
      </c>
      <c r="L7" s="9"/>
      <c r="M7" s="9"/>
      <c r="N7" s="9"/>
      <c r="O7" s="9"/>
      <c r="P7" s="9"/>
      <c r="Q7" s="9"/>
      <c r="R7" s="9"/>
      <c r="S7" s="9"/>
      <c r="T7" s="47"/>
      <c r="U7" s="48"/>
    </row>
    <row r="8" spans="1:23" ht="14.45" customHeight="1" x14ac:dyDescent="0.25">
      <c r="A8" s="16">
        <f>'1b Macroscopic'!B15</f>
        <v>902</v>
      </c>
      <c r="B8" s="9">
        <f>'1b Macroscopic'!D15</f>
        <v>27</v>
      </c>
      <c r="C8" s="9">
        <f>'1b Macroscopic'!E15</f>
        <v>0</v>
      </c>
      <c r="D8">
        <f>IF('1b Macroscopic'!G15&lt;&gt;"",'1b Macroscopic'!G15,"n/a")</f>
        <v>38</v>
      </c>
      <c r="E8" s="8">
        <f>'1b Microscopic (DT)'!D8</f>
        <v>2</v>
      </c>
      <c r="F8" s="9">
        <f>'1b Microscopic (DT)'!E8</f>
        <v>3</v>
      </c>
      <c r="G8" s="9">
        <f>'1b Microscopic (NH)'!D8</f>
        <v>2</v>
      </c>
      <c r="H8" s="9">
        <f>'1b Microscopic (NH)'!E8</f>
        <v>5</v>
      </c>
      <c r="I8" s="9">
        <f>'1b Microscopic (IJ)'!D8</f>
        <v>4</v>
      </c>
      <c r="J8" s="9">
        <f>'1b Microscopic (IJ)'!E8</f>
        <v>4</v>
      </c>
      <c r="L8" s="9"/>
      <c r="M8" s="9"/>
      <c r="N8" s="9"/>
      <c r="O8" s="9"/>
      <c r="P8" s="9"/>
      <c r="Q8" s="9"/>
      <c r="R8" s="9"/>
      <c r="S8" s="9"/>
      <c r="T8" s="47"/>
      <c r="U8" s="48"/>
    </row>
    <row r="9" spans="1:23" x14ac:dyDescent="0.25">
      <c r="A9" s="16">
        <f>'1b Macroscopic'!B16</f>
        <v>892</v>
      </c>
      <c r="B9" s="9">
        <f>'1b Macroscopic'!D16</f>
        <v>38</v>
      </c>
      <c r="C9" s="9">
        <f>'1b Macroscopic'!E16</f>
        <v>0</v>
      </c>
      <c r="D9">
        <f>IF('1b Macroscopic'!G16&lt;&gt;"",'1b Macroscopic'!G16,"n/a")</f>
        <v>44</v>
      </c>
      <c r="E9" s="8">
        <f>'1b Microscopic (DT)'!D9</f>
        <v>3</v>
      </c>
      <c r="F9" s="9">
        <f>'1b Microscopic (DT)'!E9</f>
        <v>4</v>
      </c>
      <c r="G9" s="9">
        <f>'1b Microscopic (NH)'!D9</f>
        <v>3</v>
      </c>
      <c r="H9" s="9">
        <f>'1b Microscopic (NH)'!E9</f>
        <v>5</v>
      </c>
      <c r="I9" s="9">
        <f>'1b Microscopic (IJ)'!D9</f>
        <v>3</v>
      </c>
      <c r="J9" s="9">
        <f>'1b Microscopic (IJ)'!E9</f>
        <v>5</v>
      </c>
      <c r="L9" s="9"/>
      <c r="M9" s="9"/>
      <c r="N9" s="9"/>
      <c r="O9" s="9"/>
      <c r="P9" s="9"/>
      <c r="Q9" s="9"/>
      <c r="R9" s="9"/>
      <c r="S9" s="9"/>
      <c r="T9" s="47"/>
      <c r="U9" s="48"/>
    </row>
    <row r="10" spans="1:23" x14ac:dyDescent="0.25">
      <c r="A10" s="16">
        <f>'1b Macroscopic'!B17</f>
        <v>849</v>
      </c>
      <c r="B10" s="9">
        <f>'1b Macroscopic'!D17</f>
        <v>0</v>
      </c>
      <c r="C10" s="9">
        <f>'1b Macroscopic'!E17</f>
        <v>25</v>
      </c>
      <c r="D10">
        <f>IF('1b Macroscopic'!G17&lt;&gt;"",'1b Macroscopic'!G17,"n/a")</f>
        <v>34</v>
      </c>
      <c r="E10" s="8">
        <f>'1b Microscopic (DT)'!D10</f>
        <v>2</v>
      </c>
      <c r="F10" s="9">
        <f>'1b Microscopic (DT)'!E10</f>
        <v>5</v>
      </c>
      <c r="G10" s="9">
        <f>'1b Microscopic (NH)'!D10</f>
        <v>3</v>
      </c>
      <c r="H10" s="9">
        <f>'1b Microscopic (NH)'!E10</f>
        <v>4</v>
      </c>
      <c r="I10" s="9">
        <f>'1b Microscopic (IJ)'!D10</f>
        <v>4</v>
      </c>
      <c r="J10" s="9">
        <f>'1b Microscopic (IJ)'!E10</f>
        <v>4</v>
      </c>
      <c r="L10" s="9"/>
      <c r="M10" s="9"/>
      <c r="N10" s="9"/>
      <c r="O10" s="9"/>
      <c r="P10" s="9"/>
      <c r="Q10" s="9"/>
      <c r="R10" s="9"/>
      <c r="S10" s="9"/>
      <c r="T10" s="47"/>
      <c r="U10" s="48"/>
    </row>
    <row r="11" spans="1:23" x14ac:dyDescent="0.25">
      <c r="A11" s="16">
        <f>'1b Macroscopic'!B18</f>
        <v>703</v>
      </c>
      <c r="B11" s="9">
        <f>'1b Macroscopic'!D18</f>
        <v>0</v>
      </c>
      <c r="C11" s="9">
        <f>'1b Macroscopic'!E18</f>
        <v>19</v>
      </c>
      <c r="D11">
        <f>IF('1b Macroscopic'!G18&lt;&gt;"",'1b Macroscopic'!G18,"n/a")</f>
        <v>31</v>
      </c>
      <c r="E11" s="8">
        <f>'1b Microscopic (DT)'!D11</f>
        <v>1</v>
      </c>
      <c r="F11" s="9">
        <f>'1b Microscopic (DT)'!E11</f>
        <v>5</v>
      </c>
      <c r="G11" s="9">
        <f>'1b Microscopic (NH)'!D11</f>
        <v>2</v>
      </c>
      <c r="H11" s="9">
        <f>'1b Microscopic (NH)'!E11</f>
        <v>4</v>
      </c>
      <c r="I11" s="9">
        <f>'1b Microscopic (IJ)'!D11</f>
        <v>5</v>
      </c>
      <c r="J11" s="9">
        <f>'1b Microscopic (IJ)'!E11</f>
        <v>6</v>
      </c>
      <c r="L11" s="9"/>
      <c r="M11" s="9"/>
      <c r="N11" s="9"/>
      <c r="O11" s="9"/>
      <c r="P11" s="9"/>
      <c r="Q11" s="9"/>
      <c r="R11" s="9"/>
      <c r="S11" s="9"/>
      <c r="T11" s="47"/>
      <c r="U11" s="48"/>
    </row>
    <row r="12" spans="1:23" x14ac:dyDescent="0.25">
      <c r="A12" s="16">
        <f>'1b Macroscopic'!B19</f>
        <v>837</v>
      </c>
      <c r="B12" s="9">
        <f>'1b Macroscopic'!D19</f>
        <v>7</v>
      </c>
      <c r="C12" s="9">
        <f>'1b Macroscopic'!E19</f>
        <v>16</v>
      </c>
      <c r="D12">
        <f>IF('1b Macroscopic'!G19&lt;&gt;"",'1b Macroscopic'!G19,"n/a")</f>
        <v>37</v>
      </c>
      <c r="E12" s="8">
        <f>'1b Microscopic (DT)'!D12</f>
        <v>3</v>
      </c>
      <c r="F12" s="9">
        <f>'1b Microscopic (DT)'!E12</f>
        <v>5</v>
      </c>
      <c r="G12" s="9">
        <f>'1b Microscopic (NH)'!D12</f>
        <v>5</v>
      </c>
      <c r="H12" s="9">
        <f>'1b Microscopic (NH)'!E12</f>
        <v>5</v>
      </c>
      <c r="I12" s="9">
        <f>'1b Microscopic (IJ)'!D12</f>
        <v>6</v>
      </c>
      <c r="J12" s="9">
        <f>'1b Microscopic (IJ)'!E12</f>
        <v>7</v>
      </c>
      <c r="T12" s="47"/>
      <c r="U12" s="48"/>
    </row>
    <row r="13" spans="1:23" x14ac:dyDescent="0.25">
      <c r="A13" s="16">
        <f>'1b Macroscopic'!B20</f>
        <v>829</v>
      </c>
      <c r="B13" s="9">
        <f>'1b Macroscopic'!D20</f>
        <v>19</v>
      </c>
      <c r="C13" s="9">
        <f>'1b Macroscopic'!E20</f>
        <v>0</v>
      </c>
      <c r="D13">
        <f>IF('1b Macroscopic'!G20&lt;&gt;"",'1b Macroscopic'!G20,"n/a")</f>
        <v>32</v>
      </c>
      <c r="E13" s="8">
        <f>'1b Microscopic (DT)'!D13</f>
        <v>0</v>
      </c>
      <c r="F13" s="9">
        <f>'1b Microscopic (DT)'!E13</f>
        <v>0</v>
      </c>
      <c r="G13" s="9">
        <f>'1b Microscopic (NH)'!D13</f>
        <v>0</v>
      </c>
      <c r="H13" s="9">
        <f>'1b Microscopic (NH)'!E13</f>
        <v>0</v>
      </c>
      <c r="I13" s="9">
        <f>'1b Microscopic (IJ)'!D13</f>
        <v>0</v>
      </c>
      <c r="J13" s="9">
        <f>'1b Microscopic (IJ)'!E13</f>
        <v>0</v>
      </c>
      <c r="T13" s="47"/>
      <c r="U13" s="48"/>
    </row>
    <row r="14" spans="1:23" x14ac:dyDescent="0.25">
      <c r="C14" s="9"/>
      <c r="F14" s="9"/>
      <c r="G14" s="9"/>
      <c r="H14" s="9"/>
      <c r="I14" s="9"/>
      <c r="J14" s="9"/>
      <c r="T14" s="47"/>
      <c r="U14" s="48"/>
    </row>
    <row r="15" spans="1:23" x14ac:dyDescent="0.25">
      <c r="C15" s="9"/>
      <c r="F15" s="9"/>
      <c r="G15" s="9"/>
      <c r="H15" s="9"/>
      <c r="I15" s="9"/>
      <c r="J15" s="9"/>
      <c r="T15" s="47"/>
      <c r="U15" s="48"/>
    </row>
    <row r="16" spans="1:23" x14ac:dyDescent="0.25">
      <c r="C16" s="9"/>
      <c r="F16" s="9"/>
      <c r="G16" s="9"/>
      <c r="H16" s="9"/>
      <c r="I16" s="9"/>
      <c r="J16" s="9"/>
      <c r="K16" s="50"/>
      <c r="L16" s="49"/>
      <c r="M16" s="49"/>
      <c r="N16" s="49"/>
      <c r="O16" s="49"/>
      <c r="P16" s="49"/>
      <c r="Q16" s="49"/>
      <c r="R16" s="49"/>
      <c r="S16" s="49"/>
    </row>
    <row r="17" spans="3:22" ht="14.45" customHeight="1" x14ac:dyDescent="0.25">
      <c r="C17" s="9"/>
      <c r="F17" s="9"/>
      <c r="G17" s="9"/>
      <c r="H17" s="9"/>
      <c r="I17" s="9"/>
      <c r="J17" s="9"/>
    </row>
    <row r="18" spans="3:22" x14ac:dyDescent="0.25">
      <c r="C18" s="9"/>
      <c r="F18" s="9"/>
      <c r="G18" s="9"/>
      <c r="H18" s="9"/>
      <c r="I18" s="9"/>
      <c r="J18" s="9"/>
    </row>
    <row r="19" spans="3:22" x14ac:dyDescent="0.25">
      <c r="C19" s="9"/>
      <c r="F19" s="9"/>
      <c r="G19" s="9"/>
      <c r="H19" s="9"/>
      <c r="I19" s="9"/>
      <c r="J19" s="9"/>
      <c r="K19" s="19"/>
      <c r="L19" s="20"/>
      <c r="M19" s="20"/>
      <c r="N19" s="20"/>
      <c r="O19" s="20"/>
      <c r="P19" s="20"/>
      <c r="Q19" s="20"/>
      <c r="R19" s="20"/>
      <c r="S19" s="20"/>
    </row>
    <row r="20" spans="3:22" x14ac:dyDescent="0.25">
      <c r="C20" s="9"/>
      <c r="F20" s="9"/>
      <c r="G20" s="9"/>
      <c r="H20" s="9"/>
      <c r="I20" s="9"/>
      <c r="J20" s="9"/>
      <c r="K20" s="19"/>
      <c r="L20" s="20"/>
      <c r="M20" s="20"/>
      <c r="N20" s="20"/>
      <c r="O20" s="20"/>
      <c r="P20" s="20"/>
      <c r="Q20" s="20"/>
      <c r="R20" s="20"/>
      <c r="S20" s="20"/>
    </row>
    <row r="21" spans="3:22" x14ac:dyDescent="0.25">
      <c r="C21" s="9"/>
      <c r="F21" s="9"/>
      <c r="K21" s="21"/>
      <c r="L21" s="27"/>
      <c r="M21" s="27"/>
      <c r="N21" s="27"/>
      <c r="O21" s="27"/>
      <c r="P21" s="27"/>
      <c r="Q21" s="27"/>
      <c r="R21" s="27"/>
      <c r="S21" s="27"/>
      <c r="T21" s="21"/>
      <c r="U21" s="27"/>
      <c r="V21" s="27"/>
    </row>
    <row r="22" spans="3:22" x14ac:dyDescent="0.25">
      <c r="C22" s="9"/>
      <c r="F22" s="9"/>
      <c r="K22" s="21"/>
      <c r="L22" s="27"/>
      <c r="M22" s="27"/>
      <c r="N22" s="27"/>
      <c r="O22" s="27"/>
      <c r="P22" s="27"/>
      <c r="Q22" s="27"/>
      <c r="R22" s="27"/>
      <c r="S22" s="27"/>
      <c r="T22" s="21"/>
      <c r="U22" s="27"/>
      <c r="V22" s="27"/>
    </row>
    <row r="23" spans="3:22" x14ac:dyDescent="0.25">
      <c r="C23" s="9"/>
      <c r="F23" s="9"/>
      <c r="K23" s="23"/>
      <c r="L23" s="28"/>
      <c r="M23" s="28"/>
      <c r="N23" s="28"/>
      <c r="O23" s="28"/>
      <c r="P23" s="28"/>
      <c r="Q23" s="28"/>
      <c r="R23" s="28"/>
      <c r="S23" s="28"/>
      <c r="T23" s="23"/>
      <c r="U23" s="28"/>
      <c r="V23" s="28"/>
    </row>
    <row r="24" spans="3:22" x14ac:dyDescent="0.25">
      <c r="C24" s="9"/>
      <c r="F24" s="9"/>
      <c r="L24" s="9"/>
      <c r="M24" s="9"/>
      <c r="N24" s="9"/>
      <c r="O24" s="9"/>
      <c r="P24" s="9"/>
      <c r="Q24" s="9"/>
      <c r="R24" s="9"/>
      <c r="S24" s="9"/>
      <c r="U24" s="9"/>
      <c r="V24" s="9"/>
    </row>
    <row r="25" spans="3:22" x14ac:dyDescent="0.25">
      <c r="C25" s="9"/>
      <c r="F25" s="9"/>
      <c r="K25" s="21"/>
      <c r="L25" s="27"/>
      <c r="M25" s="27"/>
      <c r="N25" s="27"/>
      <c r="O25" s="27"/>
      <c r="P25" s="27"/>
      <c r="Q25" s="27"/>
      <c r="R25" s="27"/>
      <c r="S25" s="27"/>
      <c r="T25" s="21"/>
      <c r="U25" s="27"/>
      <c r="V25" s="27"/>
    </row>
    <row r="26" spans="3:22" x14ac:dyDescent="0.25">
      <c r="C26" s="9"/>
      <c r="F26" s="9"/>
      <c r="K26" s="21"/>
      <c r="L26" s="27"/>
      <c r="M26" s="27"/>
      <c r="N26" s="27"/>
      <c r="O26" s="27"/>
      <c r="P26" s="27"/>
      <c r="Q26" s="27"/>
      <c r="R26" s="27"/>
      <c r="S26" s="27"/>
      <c r="T26" s="21"/>
      <c r="U26" s="27"/>
      <c r="V26" s="27"/>
    </row>
    <row r="27" spans="3:22" x14ac:dyDescent="0.25">
      <c r="C27" s="9"/>
      <c r="F27" s="9"/>
      <c r="L27" s="9"/>
      <c r="M27" s="9"/>
      <c r="N27" s="9"/>
      <c r="O27" s="9"/>
      <c r="P27" s="9"/>
      <c r="Q27" s="9"/>
      <c r="R27" s="9"/>
      <c r="S27" s="9"/>
      <c r="U27" s="9"/>
      <c r="V27" s="9"/>
    </row>
    <row r="28" spans="3:22" x14ac:dyDescent="0.25">
      <c r="C28" s="9"/>
      <c r="F28" s="9"/>
      <c r="L28" s="9"/>
      <c r="M28" s="9"/>
      <c r="N28" s="9"/>
      <c r="O28" s="9"/>
      <c r="P28" s="9"/>
      <c r="Q28" s="9"/>
      <c r="R28" s="9"/>
      <c r="S28" s="9"/>
      <c r="U28" s="9"/>
      <c r="V28" s="9"/>
    </row>
    <row r="29" spans="3:22" x14ac:dyDescent="0.25">
      <c r="C29" s="9"/>
      <c r="F29" s="9"/>
      <c r="L29" s="9"/>
      <c r="M29" s="9"/>
      <c r="N29" s="9"/>
      <c r="O29" s="9"/>
      <c r="P29" s="9"/>
      <c r="Q29" s="9"/>
      <c r="R29" s="9"/>
      <c r="S29" s="9"/>
      <c r="U29" s="9"/>
      <c r="V29" s="9"/>
    </row>
    <row r="30" spans="3:22" x14ac:dyDescent="0.25">
      <c r="C30" s="9"/>
      <c r="F30" s="9"/>
    </row>
    <row r="31" spans="3:22" x14ac:dyDescent="0.25">
      <c r="C31" s="9"/>
      <c r="F31" s="9"/>
    </row>
    <row r="32" spans="3:22" x14ac:dyDescent="0.25">
      <c r="C32" s="9"/>
      <c r="F32" s="9"/>
    </row>
    <row r="33" spans="3:6" x14ac:dyDescent="0.25">
      <c r="C33" s="9"/>
      <c r="F33" s="9"/>
    </row>
    <row r="34" spans="3:6" x14ac:dyDescent="0.25">
      <c r="C34" s="9"/>
      <c r="F34" s="9"/>
    </row>
    <row r="35" spans="3:6" x14ac:dyDescent="0.25">
      <c r="C35" s="9"/>
      <c r="F35" s="9"/>
    </row>
    <row r="36" spans="3:6" x14ac:dyDescent="0.25">
      <c r="C36" s="9"/>
      <c r="F36" s="9"/>
    </row>
    <row r="37" spans="3:6" x14ac:dyDescent="0.25">
      <c r="C37" s="9"/>
      <c r="F37" s="9"/>
    </row>
    <row r="38" spans="3:6" x14ac:dyDescent="0.25">
      <c r="C38" s="9"/>
      <c r="F38" s="9"/>
    </row>
    <row r="39" spans="3:6" x14ac:dyDescent="0.25">
      <c r="C39" s="9"/>
      <c r="F39" s="9"/>
    </row>
  </sheetData>
  <mergeCells count="1">
    <mergeCell ref="A1:A2"/>
  </mergeCells>
  <pageMargins left="0.7" right="0.7" top="0.75" bottom="0.75" header="0.3" footer="0.3"/>
  <pageSetup paperSize="9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Data 1a</vt:lpstr>
      <vt:lpstr>1a Macroscopic</vt:lpstr>
      <vt:lpstr>1a Microscopic (combined)</vt:lpstr>
      <vt:lpstr>1a HIF-1a </vt:lpstr>
      <vt:lpstr>1a Microscopic (DT)</vt:lpstr>
      <vt:lpstr>1a Microscopic (NH)</vt:lpstr>
      <vt:lpstr>1a Microscopic (IJ)</vt:lpstr>
      <vt:lpstr>1a Macroscopic charts</vt:lpstr>
      <vt:lpstr>Data 1b</vt:lpstr>
      <vt:lpstr>1b Macroscopic</vt:lpstr>
      <vt:lpstr>1b Microscopic (combined)</vt:lpstr>
      <vt:lpstr>1b Microscopic (DT)</vt:lpstr>
      <vt:lpstr>1b Microscopic (NH)</vt:lpstr>
      <vt:lpstr>1b Microscopic (IJ)</vt:lpstr>
      <vt:lpstr>1b Macroscopic charts</vt:lpstr>
      <vt:lpstr>1a2 Macroscopic</vt:lpstr>
      <vt:lpstr>1a2 Cytokines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Jones</dc:creator>
  <cp:lastModifiedBy>Jones I.H.</cp:lastModifiedBy>
  <dcterms:created xsi:type="dcterms:W3CDTF">2018-07-24T08:44:01Z</dcterms:created>
  <dcterms:modified xsi:type="dcterms:W3CDTF">2021-04-14T15:30:23Z</dcterms:modified>
</cp:coreProperties>
</file>